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fileSharing readOnlyRecommended="1"/>
  <workbookPr filterPrivacy="1" codeName="ThisWorkbook" defaultThemeVersion="124226"/>
  <bookViews>
    <workbookView xWindow="0" yWindow="0" windowWidth="28800" windowHeight="11376"/>
  </bookViews>
  <sheets>
    <sheet name="Cover" sheetId="22" r:id="rId1"/>
    <sheet name="Data_Final" sheetId="41" r:id="rId2"/>
    <sheet name="Analysis" sheetId="88" r:id="rId3"/>
    <sheet name="Deep dive assessment" sheetId="115" r:id="rId4"/>
    <sheet name="Allowance" sheetId="85" r:id="rId5"/>
  </sheets>
  <externalReferences>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s>
  <definedNames>
    <definedName name="____net1" localSheetId="2" hidden="1">{"NET",#N/A,FALSE,"401C11"}</definedName>
    <definedName name="____net1" hidden="1">{"NET",#N/A,FALSE,"401C11"}</definedName>
    <definedName name="__123Graph_A" hidden="1">'[1]2002PCTs'!#REF!</definedName>
    <definedName name="__123Graph_B" hidden="1">[2]Dnurse!#REF!</definedName>
    <definedName name="__123Graph_C" hidden="1">[2]Dnurse!#REF!</definedName>
    <definedName name="__123Graph_X" hidden="1">[2]Dnurse!#REF!</definedName>
    <definedName name="__net1" localSheetId="2" hidden="1">{"NET",#N/A,FALSE,"401C11"}</definedName>
    <definedName name="__net1" hidden="1">{"NET",#N/A,FALSE,"401C11"}</definedName>
    <definedName name="_1_0__123Grap" hidden="1">'[3]#REF'!#REF!</definedName>
    <definedName name="_1_123Grap" hidden="1">'[4]#REF'!#REF!</definedName>
    <definedName name="_123Graph_F" hidden="1">'[5]Chelmsford '!$G$18:$G$28</definedName>
    <definedName name="_2_0__123Grap" hidden="1">'[4]#REF'!#REF!</definedName>
    <definedName name="_2_123Grap" hidden="1">'[2]#REF'!#REF!</definedName>
    <definedName name="_3_0_S" hidden="1">'[3]#REF'!#REF!</definedName>
    <definedName name="_3_123Grap" hidden="1">'[4]#REF'!#REF!</definedName>
    <definedName name="_34_123Grap" hidden="1">'[4]#REF'!#REF!</definedName>
    <definedName name="_42S" hidden="1">'[4]#REF'!#REF!</definedName>
    <definedName name="_4S" hidden="1">'[4]#REF'!#REF!</definedName>
    <definedName name="_5_0__123Grap" hidden="1">'[4]#REF'!#REF!</definedName>
    <definedName name="_6_0_S" hidden="1">'[4]#REF'!#REF!</definedName>
    <definedName name="_6_123Grap" hidden="1">'[2]#REF'!#REF!</definedName>
    <definedName name="_8_123Grap" hidden="1">'[4]#REF'!#REF!</definedName>
    <definedName name="_8S" hidden="1">'[2]#REF'!#REF!</definedName>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MacroRecalculationBehavior" hidden="1">0</definedName>
    <definedName name="_AtRisk_SimSetting_RandomNumberGenerator" hidden="1">0</definedName>
    <definedName name="_AtRisk_SimSetting_ReportOptionCustomItemsCount" hidden="1">0</definedName>
    <definedName name="_AtRisk_SimSetting_ReportOptionDataMode" hidden="1">1</definedName>
    <definedName name="_AtRisk_SimSetting_ReportOptionReportMultiSimType" hidden="1">1</definedName>
    <definedName name="_AtRisk_SimSetting_ReportOptionReportPlacement" hidden="1">1</definedName>
    <definedName name="_AtRisk_SimSetting_ReportOptionReportSelection" hidden="1">257</definedName>
    <definedName name="_AtRisk_SimSetting_ReportOptionReportsFileType" hidden="1">1</definedName>
    <definedName name="_AtRisk_SimSetting_ReportOptionSelectiveQR" hidden="1">FALSE</definedName>
    <definedName name="_AtRisk_SimSetting_ReportsList" hidden="1">257</definedName>
    <definedName name="_AtRisk_SimSetting_ShowSimulationProgressWindow" hidden="1">TRUE</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ActiveSimulationNumber" hidden="1">1</definedName>
    <definedName name="_AtRisk_SimSetting_StdRecalcBehavior" hidden="1">1</definedName>
    <definedName name="_AtRisk_SimSetting_StdRecalcWithoutRiskStatic" hidden="1">0</definedName>
    <definedName name="_AtRisk_SimSetting_StdRecalcWithoutRiskStaticPercentile" hidden="1">0.5</definedName>
    <definedName name="_Dist_Values" hidden="1">#REF!</definedName>
    <definedName name="_Fill" localSheetId="2" hidden="1">#REF!</definedName>
    <definedName name="_Fill" hidden="1">#REF!</definedName>
    <definedName name="_xlnm._FilterDatabase" localSheetId="2" hidden="1">Analysis!#REF!</definedName>
    <definedName name="_xlnm._FilterDatabase" localSheetId="1" hidden="1">Data_Final!$A$12:$L$42</definedName>
    <definedName name="_xlnm._FilterDatabase" localSheetId="3" hidden="1">'Deep dive assessment'!$A$21:$X$37</definedName>
    <definedName name="_Key1" localSheetId="2" hidden="1">'[2]#REF'!#REF!</definedName>
    <definedName name="_Key1" hidden="1">'[2]#REF'!#REF!</definedName>
    <definedName name="_Key2" localSheetId="2" hidden="1">#REF!</definedName>
    <definedName name="_Key2" hidden="1">#REF!</definedName>
    <definedName name="_net1" localSheetId="2" hidden="1">{"NET",#N/A,FALSE,"401C11"}</definedName>
    <definedName name="_net1" hidden="1">{"NET",#N/A,FALSE,"401C11"}</definedName>
    <definedName name="_Order1" hidden="1">255</definedName>
    <definedName name="_Order2" hidden="1">255</definedName>
    <definedName name="_Sort" localSheetId="2" hidden="1">#REF!</definedName>
    <definedName name="_Sort" hidden="1">#REF!</definedName>
    <definedName name="a" localSheetId="2" hidden="1">{"CHARGE",#N/A,FALSE,"401C11"}</definedName>
    <definedName name="a" hidden="1">{"CHARGE",#N/A,FALSE,"401C11"}</definedName>
    <definedName name="aa" localSheetId="2" hidden="1">{"CHARGE",#N/A,FALSE,"401C11"}</definedName>
    <definedName name="aa" hidden="1">{"CHARGE",#N/A,FALSE,"401C11"}</definedName>
    <definedName name="aaa" localSheetId="2" hidden="1">{"CHARGE",#N/A,FALSE,"401C11"}</definedName>
    <definedName name="aaa" hidden="1">{"CHARGE",#N/A,FALSE,"401C11"}</definedName>
    <definedName name="aaaa" localSheetId="2" hidden="1">{"CHARGE",#N/A,FALSE,"401C11"}</definedName>
    <definedName name="aaaa" hidden="1">{"CHARGE",#N/A,FALSE,"401C11"}</definedName>
    <definedName name="abc" localSheetId="2" hidden="1">{"NET",#N/A,FALSE,"401C11"}</definedName>
    <definedName name="abc" hidden="1">{"NET",#N/A,FALSE,"401C11"}</definedName>
    <definedName name="adbr" localSheetId="2" hidden="1">{"CHARGE",#N/A,FALSE,"401C11"}</definedName>
    <definedName name="adbr" hidden="1">{"CHARGE",#N/A,FALSE,"401C11"}</definedName>
    <definedName name="amp.totex" localSheetId="2">'[6]Exp''ture &amp; materiality'!$AE$182:$AE$200</definedName>
    <definedName name="amp.totex">'[6]Exp''ture &amp; materiality'!$AE$182:$AE$200</definedName>
    <definedName name="amp.totex.compnames" localSheetId="2">'[6]Exp''ture &amp; materiality'!$A$182:$A$200</definedName>
    <definedName name="amp.totex.compnames">'[6]Exp''ture &amp; materiality'!$A$182:$A$200</definedName>
    <definedName name="AVON" localSheetId="2">#REF!</definedName>
    <definedName name="AVON">#REF!</definedName>
    <definedName name="b" localSheetId="2" hidden="1">{"CHARGE",#N/A,FALSE,"401C11"}</definedName>
    <definedName name="b" hidden="1">{"CHARGE",#N/A,FALSE,"401C11"}</definedName>
    <definedName name="BEDS" localSheetId="2">#REF!</definedName>
    <definedName name="BEDS">#REF!</definedName>
    <definedName name="BERKS" localSheetId="2">#REF!</definedName>
    <definedName name="BERKS">#REF!</definedName>
    <definedName name="BMGHIndex" hidden="1">"O"</definedName>
    <definedName name="BUCKS" localSheetId="2">#REF!</definedName>
    <definedName name="BUCKS">#REF!</definedName>
    <definedName name="CAMBS" localSheetId="2">#REF!</definedName>
    <definedName name="CAMBS">#REF!</definedName>
    <definedName name="change1" localSheetId="2" hidden="1">{"CHARGE",#N/A,FALSE,"401C11"}</definedName>
    <definedName name="change1" hidden="1">{"CHARGE",#N/A,FALSE,"401C11"}</definedName>
    <definedName name="charge" localSheetId="2" hidden="1">{"CHARGE",#N/A,FALSE,"401C11"}</definedName>
    <definedName name="charge" hidden="1">{"CHARGE",#N/A,FALSE,"401C11"}</definedName>
    <definedName name="CHESHIRE" localSheetId="2">#REF!</definedName>
    <definedName name="CHESHIRE">#REF!</definedName>
    <definedName name="CHK_TOL" localSheetId="2">[7]InpActive!$F$1891</definedName>
    <definedName name="CHK_TOL">[7]InpActive!$F$1891</definedName>
    <definedName name="CHK_TOL_TAX" localSheetId="2">[7]InpActive!$F$1893</definedName>
    <definedName name="CHK_TOL_TAX">[7]InpActive!$F$1893</definedName>
    <definedName name="CLEVELAND" localSheetId="2">#REF!</definedName>
    <definedName name="CLEVELAND">#REF!</definedName>
    <definedName name="CLWYD" localSheetId="2">#REF!</definedName>
    <definedName name="CLWYD">#REF!</definedName>
    <definedName name="Codes" localSheetId="2">#REF!</definedName>
    <definedName name="Codes">#REF!</definedName>
    <definedName name="CORNWALL" localSheetId="2">#REF!</definedName>
    <definedName name="CORNWALL">#REF!</definedName>
    <definedName name="CUMBRIA" localSheetId="2">#REF!</definedName>
    <definedName name="CUMBRIA">#REF!</definedName>
    <definedName name="da" localSheetId="2" hidden="1">#REF!</definedName>
    <definedName name="da" hidden="1">#REF!</definedName>
    <definedName name="_xlnm.Database" localSheetId="2">#REF!</definedName>
    <definedName name="_xlnm.Database">#REF!</definedName>
    <definedName name="DERBYSHIRE" localSheetId="2">#REF!</definedName>
    <definedName name="DERBYSHIRE">#REF!</definedName>
    <definedName name="DEVON" localSheetId="2">#REF!</definedName>
    <definedName name="DEVON">#REF!</definedName>
    <definedName name="dnonames" localSheetId="2">#REF!</definedName>
    <definedName name="dnonames">#REF!</definedName>
    <definedName name="dog" localSheetId="2" hidden="1">{"NET",#N/A,FALSE,"401C11"}</definedName>
    <definedName name="dog" hidden="1">{"NET",#N/A,FALSE,"401C11"}</definedName>
    <definedName name="DORSET" localSheetId="2">#REF!</definedName>
    <definedName name="DORSET">#REF!</definedName>
    <definedName name="DURHAM" localSheetId="2">#REF!</definedName>
    <definedName name="DURHAM">#REF!</definedName>
    <definedName name="DYFED" localSheetId="2">#REF!</definedName>
    <definedName name="DYFED">#REF!</definedName>
    <definedName name="E_SUSSEX" localSheetId="2">#REF!</definedName>
    <definedName name="E_SUSSEX">#REF!</definedName>
    <definedName name="eff_update" localSheetId="2">#REF!</definedName>
    <definedName name="eff_update">#REF!</definedName>
    <definedName name="el3.bp.capex" localSheetId="2">'[6]Exp''ture &amp; materiality'!$AG$66:$AG$84</definedName>
    <definedName name="el3.bp.capex">'[6]Exp''ture &amp; materiality'!$AG$66:$AG$84</definedName>
    <definedName name="el3.compnames" localSheetId="2">'[6]Exp''ture &amp; materiality'!$A$66:$A$84</definedName>
    <definedName name="el3.compnames">'[6]Exp''ture &amp; materiality'!$A$66:$A$84</definedName>
    <definedName name="ESSEX" localSheetId="2">#REF!</definedName>
    <definedName name="ESSEX">#REF!</definedName>
    <definedName name="EV__LASTREFTIME__" hidden="1">40339.4799074074</definedName>
    <definedName name="Expired" hidden="1">FALSE</definedName>
    <definedName name="F" localSheetId="2" hidden="1">{"bal",#N/A,FALSE,"working papers";"income",#N/A,FALSE,"working papers"}</definedName>
    <definedName name="F" hidden="1">{"bal",#N/A,FALSE,"working papers";"income",#N/A,FALSE,"working papers"}</definedName>
    <definedName name="fdraf" localSheetId="2" hidden="1">{"bal",#N/A,FALSE,"working papers";"income",#N/A,FALSE,"working papers"}</definedName>
    <definedName name="fdraf" hidden="1">{"bal",#N/A,FALSE,"working papers";"income",#N/A,FALSE,"working papers"}</definedName>
    <definedName name="Fdraft" localSheetId="2" hidden="1">{"bal",#N/A,FALSE,"working papers";"income",#N/A,FALSE,"working papers"}</definedName>
    <definedName name="Fdraft" hidden="1">{"bal",#N/A,FALSE,"working papers";"income",#N/A,FALSE,"working papers"}</definedName>
    <definedName name="fe" localSheetId="2">#REF!</definedName>
    <definedName name="fe">#REF!</definedName>
    <definedName name="Foutput" localSheetId="2" hidden="1">#REF!</definedName>
    <definedName name="Foutput" hidden="1">#REF!</definedName>
    <definedName name="fsdfffd" localSheetId="2" hidden="1">#REF!</definedName>
    <definedName name="fsdfffd" hidden="1">#REF!</definedName>
    <definedName name="fsdfsd" localSheetId="2" hidden="1">#REF!</definedName>
    <definedName name="fsdfsd" hidden="1">#REF!</definedName>
    <definedName name="fsfds" localSheetId="2" hidden="1">#REF!</definedName>
    <definedName name="fsfds" hidden="1">#REF!</definedName>
    <definedName name="fsfsd" localSheetId="2" hidden="1">#REF!</definedName>
    <definedName name="fsfsd" hidden="1">#REF!</definedName>
    <definedName name="General" localSheetId="2">#REF!</definedName>
    <definedName name="General">#REF!</definedName>
    <definedName name="General1" localSheetId="2">#REF!</definedName>
    <definedName name="General1">#REF!</definedName>
    <definedName name="General2" localSheetId="2">#REF!</definedName>
    <definedName name="General2">#REF!</definedName>
    <definedName name="GEOG9703" localSheetId="2">#REF!</definedName>
    <definedName name="GEOG9703">#REF!</definedName>
    <definedName name="gfff" localSheetId="2" hidden="1">{"CHARGE",#N/A,FALSE,"401C11"}</definedName>
    <definedName name="gfff" hidden="1">{"CHARGE",#N/A,FALSE,"401C11"}</definedName>
    <definedName name="GLOS" localSheetId="2">#REF!</definedName>
    <definedName name="GLOS">#REF!</definedName>
    <definedName name="gross" localSheetId="2" hidden="1">{"GROSS",#N/A,FALSE,"401C11"}</definedName>
    <definedName name="gross" hidden="1">{"GROSS",#N/A,FALSE,"401C11"}</definedName>
    <definedName name="gross1" localSheetId="2" hidden="1">{"GROSS",#N/A,FALSE,"401C11"}</definedName>
    <definedName name="gross1" hidden="1">{"GROSS",#N/A,FALSE,"401C11"}</definedName>
    <definedName name="GTR_MAN" localSheetId="2">#REF!</definedName>
    <definedName name="GTR_MAN">#REF!</definedName>
    <definedName name="GWENT" localSheetId="2">#REF!</definedName>
    <definedName name="GWENT">#REF!</definedName>
    <definedName name="GWYNEDD" localSheetId="2">#REF!</definedName>
    <definedName name="GWYNEDD">#REF!</definedName>
    <definedName name="HANTS" localSheetId="2">#REF!</definedName>
    <definedName name="HANTS">#REF!</definedName>
    <definedName name="hasdfjklhklj" localSheetId="2" hidden="1">{"NET",#N/A,FALSE,"401C11"}</definedName>
    <definedName name="hasdfjklhklj" hidden="1">{"NET",#N/A,FALSE,"401C11"}</definedName>
    <definedName name="help" localSheetId="2" hidden="1">{"CHARGE",#N/A,FALSE,"401C11"}</definedName>
    <definedName name="help" hidden="1">{"CHARGE",#N/A,FALSE,"401C11"}</definedName>
    <definedName name="HEREFORD_W" localSheetId="2">#REF!</definedName>
    <definedName name="HEREFORD_W">#REF!</definedName>
    <definedName name="HERTS" localSheetId="2">#REF!</definedName>
    <definedName name="HERTS">#REF!</definedName>
    <definedName name="hghghhj" localSheetId="2" hidden="1">{"CHARGE",#N/A,FALSE,"401C11"}</definedName>
    <definedName name="hghghhj" hidden="1">{"CHARGE",#N/A,FALSE,"401C11"}</definedName>
    <definedName name="HRG_Codes">#REF!</definedName>
    <definedName name="HTML_CodePage" hidden="1">1252</definedName>
    <definedName name="HTML_Control" localSheetId="2" hidden="1">{"'Trust by name'!$A$6:$E$350","'Trust by name'!$A$1:$D$348"}</definedName>
    <definedName name="HTML_Control" hidden="1">{"'Trust by name'!$A$6:$E$350","'Trust by name'!$A$1:$D$348"}</definedName>
    <definedName name="HTML_Description" hidden="1">""</definedName>
    <definedName name="HTML_Email" hidden="1">""</definedName>
    <definedName name="HTML_Header" hidden="1">"Trust by name"</definedName>
    <definedName name="HTML_LastUpdate" hidden="1">"22/03/2001"</definedName>
    <definedName name="HTML_LineAfter" hidden="1">FALSE</definedName>
    <definedName name="HTML_LineBefore" hidden="1">FALSE</definedName>
    <definedName name="HTML_Name" hidden="1">"OISIII"</definedName>
    <definedName name="HTML_OBDlg2" hidden="1">TRUE</definedName>
    <definedName name="HTML_OBDlg4" hidden="1">TRUE</definedName>
    <definedName name="HTML_OS" hidden="1">0</definedName>
    <definedName name="HTML_PathFile" hidden="1">"G:\ACTIVITY\HELP\DTPANIC\2001-02\MyHTML.htm"</definedName>
    <definedName name="HTML_Title" hidden="1">"Section 1"</definedName>
    <definedName name="HUMBERSIDE" localSheetId="2">#REF!</definedName>
    <definedName name="HUMBERSIDE">#REF!</definedName>
    <definedName name="I_OF_WIGHT" localSheetId="2">#REF!</definedName>
    <definedName name="I_OF_WIGHT">#REF!</definedName>
    <definedName name="ICD_Codes" localSheetId="2">#REF!</definedName>
    <definedName name="ICD_Codes">#REF!</definedName>
    <definedName name="interpretation">'[8]Catch up efficiency'!$I$7:$I$13</definedName>
    <definedName name="IQ_CH" hidden="1">110000</definedName>
    <definedName name="IQ_CQ" hidden="1">5000</definedName>
    <definedName name="IQ_CY" hidden="1">10000</definedName>
    <definedName name="IQ_DAILY" hidden="1">500000</definedName>
    <definedName name="IQ_DNTM" hidden="1">700000</definedName>
    <definedName name="IQ_EXPENSE_CODE_" hidden="1">80019595006</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41366.3748958333</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JFELL" hidden="1">#REF!</definedName>
    <definedName name="KENT" localSheetId="2">#REF!</definedName>
    <definedName name="KENT">#REF!</definedName>
    <definedName name="LANCS" localSheetId="2">#REF!</definedName>
    <definedName name="LANCS">#REF!</definedName>
    <definedName name="LEICS" localSheetId="2">#REF!</definedName>
    <definedName name="LEICS">#REF!</definedName>
    <definedName name="LINCS" localSheetId="2">#REF!</definedName>
    <definedName name="LINCS">#REF!</definedName>
    <definedName name="LONDON" localSheetId="2">#REF!</definedName>
    <definedName name="LONDON">#REF!</definedName>
    <definedName name="lst_acronyms">[9]F_Inputs_Clean!$C$7:$C$348</definedName>
    <definedName name="lst_all_companies">[9]Other_Inputs!$D$21:$U$21</definedName>
    <definedName name="lst_menus">'[9]Menu design'!$D$10:$I$10</definedName>
    <definedName name="lst_reference">[9]F_Inputs_Clean!$D$7:$D$348</definedName>
    <definedName name="lst_scenarios">[9]Scenarios!$E$3:$J$3</definedName>
    <definedName name="M_GLAM" localSheetId="2">#REF!</definedName>
    <definedName name="M_GLAM">#REF!</definedName>
    <definedName name="MERSEYSIDE" localSheetId="2">#REF!</definedName>
    <definedName name="MERSEYSIDE">#REF!</definedName>
    <definedName name="MFF_2014_15" localSheetId="2">#REF!</definedName>
    <definedName name="MFF_2014_15">#REF!</definedName>
    <definedName name="N_YORKS" localSheetId="2">#REF!</definedName>
    <definedName name="N_YORKS">#REF!</definedName>
    <definedName name="New" localSheetId="2" hidden="1">#REF!</definedName>
    <definedName name="New" hidden="1">#REF!</definedName>
    <definedName name="NORFOLK" localSheetId="2">#REF!</definedName>
    <definedName name="NORFOLK">#REF!</definedName>
    <definedName name="NORTHANTS" localSheetId="2">#REF!</definedName>
    <definedName name="NORTHANTS">#REF!</definedName>
    <definedName name="NORTHUMBERLAND" localSheetId="2">#REF!</definedName>
    <definedName name="NORTHUMBERLAND">#REF!</definedName>
    <definedName name="NOTTS" localSheetId="2">#REF!</definedName>
    <definedName name="NOTTS">#REF!</definedName>
    <definedName name="ODS_Care_Trust_List" localSheetId="2">#REF!</definedName>
    <definedName name="ODS_Care_Trust_List">#REF!</definedName>
    <definedName name="ODS_List" localSheetId="2">#REF!</definedName>
    <definedName name="ODS_List">#REF!</definedName>
    <definedName name="OISIII" localSheetId="2" hidden="1">#REF!</definedName>
    <definedName name="OISIII" hidden="1">#REF!</definedName>
    <definedName name="OPCS_Codes" localSheetId="2">#REF!</definedName>
    <definedName name="OPCS_Codes">#REF!</definedName>
    <definedName name="opt_actuals">'[9]Control Panel'!$H$22</definedName>
    <definedName name="opt_actuals_percentage">'[9]Control Panel'!$H$26</definedName>
    <definedName name="opt_baseline_bid_threshold">'[9]Control Panel'!$H$18</definedName>
    <definedName name="opt_baseline_cap">'[9]Control Panel'!$H$20</definedName>
    <definedName name="opt_bids">'[9]Control Panel'!$H$13</definedName>
    <definedName name="opt_bids_percentage">'[9]Control Panel'!$H$16</definedName>
    <definedName name="opt_gearing">'[9]Control Panel'!$H$44</definedName>
    <definedName name="opt_tax">'[9]Control Panel'!$H$46</definedName>
    <definedName name="opt_wacc">'[9]Control Panel'!$H$42</definedName>
    <definedName name="OXON" localSheetId="2">#REF!</definedName>
    <definedName name="OXON">#REF!</definedName>
    <definedName name="POWYS" localSheetId="2">#REF!</definedName>
    <definedName name="POWYS">#REF!</definedName>
    <definedName name="qfx" localSheetId="2" hidden="1">{"NET",#N/A,FALSE,"401C11"}</definedName>
    <definedName name="qfx" hidden="1">{"NET",#N/A,FALSE,"401C11"}</definedName>
    <definedName name="qwefqefa" hidden="1">#REF!</definedName>
    <definedName name="real" localSheetId="2" hidden="1">#REF!</definedName>
    <definedName name="real" hidden="1">#REF!</definedName>
    <definedName name="rge" localSheetId="2">#REF!</definedName>
    <definedName name="rge">#REF!</definedName>
    <definedName name="rgwer" localSheetId="2">#REF!</definedName>
    <definedName name="rgwer">#REF!</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1000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2</definedName>
    <definedName name="RiskUpdateDisplay" hidden="1">FALSE</definedName>
    <definedName name="RiskUseDifferentSeedForEachSim" hidden="1">FALSE</definedName>
    <definedName name="RiskUseFixedSeed" hidden="1">FALSE</definedName>
    <definedName name="RiskUseMultipleCPUs" hidden="1">TRUE</definedName>
    <definedName name="round_dp" localSheetId="2">#REF!</definedName>
    <definedName name="round_dp">#REF!</definedName>
    <definedName name="rytry" localSheetId="2" hidden="1">{"NET",#N/A,FALSE,"401C11"}</definedName>
    <definedName name="rytry" hidden="1">{"NET",#N/A,FALSE,"401C11"}</definedName>
    <definedName name="S_GLAM" localSheetId="2">#REF!</definedName>
    <definedName name="S_GLAM">#REF!</definedName>
    <definedName name="S_YORKS" localSheetId="2">#REF!</definedName>
    <definedName name="S_YORKS">#REF!</definedName>
    <definedName name="SAPBEXrevision" hidden="1">1</definedName>
    <definedName name="SAPBEXsysID" hidden="1">"BWB"</definedName>
    <definedName name="SAPBEXwbID" hidden="1">"49ZLUKBQR0WG29D9LLI3IBIIT"</definedName>
    <definedName name="SHROPS" localSheetId="2">#REF!</definedName>
    <definedName name="SHROPS">#REF!</definedName>
    <definedName name="SOMERSET" localSheetId="2">#REF!</definedName>
    <definedName name="SOMERSET">#REF!</definedName>
    <definedName name="sort" localSheetId="2" hidden="1">#REF!</definedName>
    <definedName name="sort" hidden="1">#REF!</definedName>
    <definedName name="STAFFS" localSheetId="2">#REF!</definedName>
    <definedName name="STAFFS">#REF!</definedName>
    <definedName name="SUFFOLK" localSheetId="2">#REF!</definedName>
    <definedName name="SUFFOLK">#REF!</definedName>
    <definedName name="SURREY" localSheetId="2">#REF!</definedName>
    <definedName name="SURREY">#REF!</definedName>
    <definedName name="Table3.4" localSheetId="2" hidden="1">{"CHARGE",#N/A,FALSE,"401C11"}</definedName>
    <definedName name="Table3.4" hidden="1">{"CHARGE",#N/A,FALSE,"401C11"}</definedName>
    <definedName name="Test23" localSheetId="2" hidden="1">{"NET",#N/A,FALSE,"401C11"}</definedName>
    <definedName name="Test23" hidden="1">{"NET",#N/A,FALSE,"401C11"}</definedName>
    <definedName name="time">'[8]Catch up efficiency'!$C$6:$H$6</definedName>
    <definedName name="trdhtr" localSheetId="2" hidden="1">#REF!</definedName>
    <definedName name="trdhtr" hidden="1">#REF!</definedName>
    <definedName name="TRK_TOL" localSheetId="2">[7]InpActive!$F$1895</definedName>
    <definedName name="TRK_TOL">[7]InpActive!$F$1895</definedName>
    <definedName name="TYNE_WEAR" localSheetId="2">#REF!</definedName>
    <definedName name="TYNE_WEAR">#REF!</definedName>
    <definedName name="W_GLAM" localSheetId="2">#REF!</definedName>
    <definedName name="W_GLAM">#REF!</definedName>
    <definedName name="W_MIDS" localSheetId="2">#REF!</definedName>
    <definedName name="W_MIDS">#REF!</definedName>
    <definedName name="W_SUSSEX" localSheetId="2">#REF!</definedName>
    <definedName name="W_SUSSEX">#REF!</definedName>
    <definedName name="W_YORKS" localSheetId="2">#REF!</definedName>
    <definedName name="W_YORKS">#REF!</definedName>
    <definedName name="WARWICKS" localSheetId="2">#REF!</definedName>
    <definedName name="WARWICKS">#REF!</definedName>
    <definedName name="wdfw" localSheetId="2">#REF!</definedName>
    <definedName name="wdfw">#REF!</definedName>
    <definedName name="wedfw" localSheetId="2">#REF!</definedName>
    <definedName name="wedfw">#REF!</definedName>
    <definedName name="wefw" localSheetId="2">#REF!</definedName>
    <definedName name="wefw">#REF!</definedName>
    <definedName name="wefwe" localSheetId="2">#REF!</definedName>
    <definedName name="wefwe">#REF!</definedName>
    <definedName name="wefwerf" localSheetId="2">#REF!</definedName>
    <definedName name="wefwerf">#REF!</definedName>
    <definedName name="wert" localSheetId="2" hidden="1">{"GROSS",#N/A,FALSE,"401C11"}</definedName>
    <definedName name="wert" hidden="1">{"GROSS",#N/A,FALSE,"401C11"}</definedName>
    <definedName name="WILTS" localSheetId="2">#REF!</definedName>
    <definedName name="WILTS">#REF!</definedName>
    <definedName name="WN6020042020_21">'[10]F_Inputs TMS'!$Q$45</definedName>
    <definedName name="WN6020042021_22">'[10]F_Inputs TMS'!$R$45</definedName>
    <definedName name="WN6020042022_23">'[10]F_Inputs TMS'!$S$45</definedName>
    <definedName name="WN6020042023_24">'[10]F_Inputs TMS'!$T$45</definedName>
    <definedName name="WN6020042024_25">'[10]F_Inputs TMS'!$U$45</definedName>
    <definedName name="wombat" localSheetId="2" hidden="1">#REF!</definedName>
    <definedName name="wombat" hidden="1">#REF!</definedName>
    <definedName name="wotsthis" localSheetId="2" hidden="1">{"P&amp;L phased",#N/A,FALSE,"P and L";"Interest phased",#N/A,FALSE,"Interest";"Cshf phased",#N/A,FALSE,"Cashflow";"BSheet phased",#N/A,FALSE,"B Sheet";"Capex phased",#N/A,FALSE,"Capex"}</definedName>
    <definedName name="wotsthis" hidden="1">{"P&amp;L phased",#N/A,FALSE,"P and L";"Interest phased",#N/A,FALSE,"Interest";"Cshf phased",#N/A,FALSE,"Cashflow";"BSheet phased",#N/A,FALSE,"B Sheet";"Capex phased",#N/A,FALSE,"Capex"}</definedName>
    <definedName name="wrn.CHARGE." localSheetId="2" hidden="1">{"CHARGE",#N/A,FALSE,"401C11"}</definedName>
    <definedName name="wrn.CHARGE." hidden="1">{"CHARGE",#N/A,FALSE,"401C11"}</definedName>
    <definedName name="wrn.GROSS." localSheetId="2" hidden="1">{"GROSS",#N/A,FALSE,"401C11"}</definedName>
    <definedName name="wrn.GROSS." hidden="1">{"GROSS",#N/A,FALSE,"401C11"}</definedName>
    <definedName name="wrn.NET." localSheetId="2" hidden="1">{"NET",#N/A,FALSE,"401C11"}</definedName>
    <definedName name="wrn.NET." hidden="1">{"NET",#N/A,FALSE,"401C11"}</definedName>
    <definedName name="wrn.papersdraft" localSheetId="2" hidden="1">{"bal",#N/A,FALSE,"working papers";"income",#N/A,FALSE,"working papers"}</definedName>
    <definedName name="wrn.papersdraft" hidden="1">{"bal",#N/A,FALSE,"working papers";"income",#N/A,FALSE,"working papers"}</definedName>
    <definedName name="wrn.Print._.5._.and._.12." localSheetId="2" hidden="1">{"EBIT 5",#N/A,FALSE,"EBIT";"NPAT 5",#N/A,FALSE,"EBIT";"EBITDA 5",#N/A,FALSE,"EBIT";"INTEREST 5",#N/A,FALSE,"EBIT";"TAX 5",#N/A,FALSE,"EBIT";"MI 5",#N/A,FALSE,"EBIT";"3G 5",#N/A,FALSE,"EBIT";"E-Com 5",#N/A,FALSE,"EBIT";"EBIT 12",#N/A,FALSE,"EBIT";"NPAT 12",#N/A,FALSE,"EBIT";"EBITDA 12",#N/A,FALSE,"EBIT";"INTEREST 12",#N/A,FALSE,"EBIT";"TAX 12",#N/A,FALSE,"EBIT";"MI 12",#N/A,FALSE,"EBIT"}</definedName>
    <definedName name="wrn.Print._.5._.and._.12." hidden="1">{"EBIT 5",#N/A,FALSE,"EBIT";"NPAT 5",#N/A,FALSE,"EBIT";"EBITDA 5",#N/A,FALSE,"EBIT";"INTEREST 5",#N/A,FALSE,"EBIT";"TAX 5",#N/A,FALSE,"EBIT";"MI 5",#N/A,FALSE,"EBIT";"3G 5",#N/A,FALSE,"EBIT";"E-Com 5",#N/A,FALSE,"EBIT";"EBIT 12",#N/A,FALSE,"EBIT";"NPAT 12",#N/A,FALSE,"EBIT";"EBITDA 12",#N/A,FALSE,"EBIT";"INTEREST 12",#N/A,FALSE,"EBIT";"TAX 12",#N/A,FALSE,"EBIT";"MI 12",#N/A,FALSE,"EBIT"}</definedName>
    <definedName name="wrn.Print._.Phased." localSheetId="2" hidden="1">{"P&amp;L phased",#N/A,FALSE,"P and L";"Interest phased",#N/A,FALSE,"Interest";"Cshf phased",#N/A,FALSE,"Cashflow";"BSheet phased",#N/A,FALSE,"B Sheet";"Capex phased",#N/A,FALSE,"Capex"}</definedName>
    <definedName name="wrn.Print._.Phased." hidden="1">{"P&amp;L phased",#N/A,FALSE,"P and L";"Interest phased",#N/A,FALSE,"Interest";"Cshf phased",#N/A,FALSE,"Cashflow";"BSheet phased",#N/A,FALSE,"B Sheet";"Capex phased",#N/A,FALSE,"Capex"}</definedName>
    <definedName name="wrn.wpapers." localSheetId="2" hidden="1">{"bal",#N/A,FALSE,"working papers";"income",#N/A,FALSE,"working papers"}</definedName>
    <definedName name="wrn.wpapers." hidden="1">{"bal",#N/A,FALSE,"working papers";"income",#N/A,FALSE,"working papers"}</definedName>
    <definedName name="xxx" localSheetId="2" hidden="1">{"CHARGE",#N/A,FALSE,"401C11"}</definedName>
    <definedName name="xxx" hidden="1">{"CHARGE",#N/A,FALSE,"401C11"}</definedName>
    <definedName name="yhnry" localSheetId="2">#REF!</definedName>
    <definedName name="yhnry">#REF!</definedName>
    <definedName name="yyy" localSheetId="2" hidden="1">{"GROSS",#N/A,FALSE,"401C11"}</definedName>
    <definedName name="yyy" hidden="1">{"GROSS",#N/A,FALSE,"401C11"}</definedName>
    <definedName name="zzz" localSheetId="2" hidden="1">{"NET",#N/A,FALSE,"401C11"}</definedName>
    <definedName name="zzz" hidden="1">{"NET",#N/A,FALSE,"401C11"}</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13" i="85" l="1"/>
  <c r="D14" i="85"/>
  <c r="D15" i="85"/>
  <c r="D16" i="85"/>
  <c r="D17" i="85"/>
  <c r="D18" i="85"/>
  <c r="D19" i="85"/>
  <c r="D20" i="85"/>
  <c r="D21" i="85"/>
  <c r="D22" i="85"/>
  <c r="D23" i="85"/>
  <c r="D24" i="85"/>
  <c r="D25" i="85"/>
  <c r="D26" i="85"/>
  <c r="D27" i="85"/>
  <c r="D28" i="85"/>
  <c r="D12" i="85"/>
  <c r="G36" i="115" l="1"/>
  <c r="I36" i="115"/>
  <c r="L36" i="115" s="1"/>
  <c r="G35" i="115"/>
  <c r="I35" i="115" s="1"/>
  <c r="G23" i="115"/>
  <c r="I23" i="115" s="1"/>
  <c r="I22" i="115"/>
  <c r="C81" i="115"/>
  <c r="C74" i="115"/>
  <c r="C78" i="115" s="1"/>
  <c r="C70" i="115"/>
  <c r="H33" i="115"/>
  <c r="F29" i="115"/>
  <c r="C58" i="115"/>
  <c r="C59" i="115"/>
  <c r="H25" i="115"/>
  <c r="C54" i="115"/>
  <c r="C55" i="115" s="1"/>
  <c r="H24" i="115" s="1"/>
  <c r="H37" i="115" s="1"/>
  <c r="I93" i="41"/>
  <c r="J93" i="41"/>
  <c r="K93" i="41"/>
  <c r="I94" i="41"/>
  <c r="J94" i="41"/>
  <c r="K94" i="41"/>
  <c r="I95" i="41"/>
  <c r="J95" i="41"/>
  <c r="K95" i="41"/>
  <c r="I96" i="41"/>
  <c r="J96" i="41"/>
  <c r="K96" i="41"/>
  <c r="I13" i="41"/>
  <c r="J13" i="41"/>
  <c r="K13" i="41"/>
  <c r="I14" i="41"/>
  <c r="J14" i="41"/>
  <c r="K14" i="41"/>
  <c r="I15" i="41"/>
  <c r="J15" i="41"/>
  <c r="K15" i="41"/>
  <c r="I16" i="41"/>
  <c r="J16" i="41"/>
  <c r="K16" i="41"/>
  <c r="I17" i="41"/>
  <c r="J17" i="41"/>
  <c r="K17" i="41"/>
  <c r="I18" i="41"/>
  <c r="J18" i="41"/>
  <c r="K18" i="41"/>
  <c r="I19" i="41"/>
  <c r="J19" i="41"/>
  <c r="K19" i="41"/>
  <c r="I20" i="41"/>
  <c r="J20" i="41"/>
  <c r="K20" i="41"/>
  <c r="I21" i="41"/>
  <c r="J21" i="41"/>
  <c r="K21" i="41"/>
  <c r="I22" i="41"/>
  <c r="J22" i="41"/>
  <c r="K22" i="41"/>
  <c r="E23" i="41"/>
  <c r="I23" i="41"/>
  <c r="J23" i="41"/>
  <c r="K23" i="41"/>
  <c r="I24" i="41"/>
  <c r="J24" i="41"/>
  <c r="K24" i="41"/>
  <c r="I25" i="41"/>
  <c r="J25" i="41"/>
  <c r="K25" i="41"/>
  <c r="I26" i="41"/>
  <c r="J26" i="41"/>
  <c r="K26" i="41"/>
  <c r="I27" i="41"/>
  <c r="J27" i="41"/>
  <c r="K27" i="41"/>
  <c r="I28" i="41"/>
  <c r="J28" i="41"/>
  <c r="K28" i="41"/>
  <c r="I29" i="41"/>
  <c r="J29" i="41"/>
  <c r="K29" i="41"/>
  <c r="I30" i="41"/>
  <c r="J30" i="41"/>
  <c r="K30" i="41"/>
  <c r="I31" i="41"/>
  <c r="J31" i="41"/>
  <c r="K31" i="41"/>
  <c r="I32" i="41"/>
  <c r="J32" i="41"/>
  <c r="K32" i="41"/>
  <c r="I33" i="41"/>
  <c r="J33" i="41"/>
  <c r="K33" i="41"/>
  <c r="I34" i="41"/>
  <c r="J34" i="41"/>
  <c r="K34" i="41"/>
  <c r="I35" i="41"/>
  <c r="J35" i="41"/>
  <c r="K35" i="41"/>
  <c r="I36" i="41"/>
  <c r="J36" i="41"/>
  <c r="K36" i="41"/>
  <c r="I37" i="41"/>
  <c r="J37" i="41"/>
  <c r="K37" i="41"/>
  <c r="I38" i="41"/>
  <c r="J38" i="41"/>
  <c r="K38" i="41"/>
  <c r="I39" i="41"/>
  <c r="J39" i="41"/>
  <c r="K39" i="41"/>
  <c r="I40" i="41"/>
  <c r="J40" i="41"/>
  <c r="K40" i="41"/>
  <c r="E41" i="41"/>
  <c r="I41" i="41"/>
  <c r="J41" i="41"/>
  <c r="K41" i="41"/>
  <c r="E42" i="41"/>
  <c r="I42" i="41"/>
  <c r="J42" i="41"/>
  <c r="K42" i="41"/>
  <c r="I43" i="41"/>
  <c r="J43" i="41"/>
  <c r="K43" i="41"/>
  <c r="I44" i="41"/>
  <c r="J44" i="41"/>
  <c r="K44" i="41"/>
  <c r="I45" i="41"/>
  <c r="J45" i="41"/>
  <c r="K45" i="41"/>
  <c r="I46" i="41"/>
  <c r="J46" i="41"/>
  <c r="K46" i="41"/>
  <c r="I47" i="41"/>
  <c r="J47" i="41"/>
  <c r="K47" i="41"/>
  <c r="I48" i="41"/>
  <c r="J48" i="41"/>
  <c r="K48" i="41"/>
  <c r="I49" i="41"/>
  <c r="J49" i="41"/>
  <c r="K49" i="41"/>
  <c r="I50" i="41"/>
  <c r="J50" i="41"/>
  <c r="K50" i="41"/>
  <c r="I51" i="41"/>
  <c r="J51" i="41"/>
  <c r="K51" i="41"/>
  <c r="I52" i="41"/>
  <c r="J52" i="41"/>
  <c r="K52" i="41"/>
  <c r="I53" i="41"/>
  <c r="J53" i="41"/>
  <c r="K53" i="41"/>
  <c r="I54" i="41"/>
  <c r="J54" i="41"/>
  <c r="K54" i="41"/>
  <c r="I55" i="41"/>
  <c r="J55" i="41"/>
  <c r="K55" i="41"/>
  <c r="I56" i="41"/>
  <c r="J56" i="41"/>
  <c r="K56" i="41"/>
  <c r="I57" i="41"/>
  <c r="J57" i="41"/>
  <c r="K57" i="41"/>
  <c r="I58" i="41"/>
  <c r="J58" i="41"/>
  <c r="K58" i="41"/>
  <c r="I59" i="41"/>
  <c r="J59" i="41"/>
  <c r="K59" i="41"/>
  <c r="I60" i="41"/>
  <c r="J60" i="41"/>
  <c r="K60" i="41"/>
  <c r="I61" i="41"/>
  <c r="J61" i="41"/>
  <c r="K61" i="41"/>
  <c r="I62" i="41"/>
  <c r="J62" i="41"/>
  <c r="K62" i="41"/>
  <c r="I63" i="41"/>
  <c r="J63" i="41"/>
  <c r="K63" i="41"/>
  <c r="I64" i="41"/>
  <c r="J64" i="41"/>
  <c r="K64" i="41"/>
  <c r="I65" i="41"/>
  <c r="J65" i="41"/>
  <c r="K65" i="41"/>
  <c r="I66" i="41"/>
  <c r="J66" i="41"/>
  <c r="K66" i="41"/>
  <c r="I67" i="41"/>
  <c r="J67" i="41"/>
  <c r="K67" i="41"/>
  <c r="I68" i="41"/>
  <c r="J68" i="41"/>
  <c r="K68" i="41"/>
  <c r="I69" i="41"/>
  <c r="J69" i="41"/>
  <c r="K69" i="41"/>
  <c r="I70" i="41"/>
  <c r="J70" i="41"/>
  <c r="K70" i="41"/>
  <c r="I71" i="41"/>
  <c r="J71" i="41"/>
  <c r="K71" i="41"/>
  <c r="I72" i="41"/>
  <c r="J72" i="41"/>
  <c r="K72" i="41"/>
  <c r="I73" i="41"/>
  <c r="J73" i="41"/>
  <c r="K73" i="41"/>
  <c r="I74" i="41"/>
  <c r="J74" i="41"/>
  <c r="K74" i="41"/>
  <c r="I75" i="41"/>
  <c r="J75" i="41"/>
  <c r="K75" i="41"/>
  <c r="I76" i="41"/>
  <c r="J76" i="41"/>
  <c r="K76" i="41"/>
  <c r="I77" i="41"/>
  <c r="J77" i="41"/>
  <c r="K77" i="41"/>
  <c r="I78" i="41"/>
  <c r="J78" i="41"/>
  <c r="K78" i="41"/>
  <c r="I79" i="41"/>
  <c r="J79" i="41"/>
  <c r="K79" i="41"/>
  <c r="I80" i="41"/>
  <c r="J80" i="41"/>
  <c r="K80" i="41"/>
  <c r="I81" i="41"/>
  <c r="J81" i="41"/>
  <c r="K81" i="41"/>
  <c r="I82" i="41"/>
  <c r="J82" i="41"/>
  <c r="K82" i="41"/>
  <c r="I83" i="41"/>
  <c r="J83" i="41"/>
  <c r="K83" i="41"/>
  <c r="I84" i="41"/>
  <c r="J84" i="41"/>
  <c r="K84" i="41"/>
  <c r="I85" i="41"/>
  <c r="J85" i="41"/>
  <c r="K85" i="41"/>
  <c r="I86" i="41"/>
  <c r="J86" i="41"/>
  <c r="K86" i="41"/>
  <c r="I87" i="41"/>
  <c r="J87" i="41"/>
  <c r="K87" i="41"/>
  <c r="E88" i="41"/>
  <c r="I88" i="41"/>
  <c r="J88" i="41"/>
  <c r="K88" i="41"/>
  <c r="I89" i="41"/>
  <c r="J89" i="41"/>
  <c r="K89" i="41"/>
  <c r="I90" i="41"/>
  <c r="J90" i="41"/>
  <c r="K90" i="41"/>
  <c r="I91" i="41"/>
  <c r="J91" i="41"/>
  <c r="K91" i="41"/>
  <c r="I92" i="41"/>
  <c r="J92" i="41"/>
  <c r="K92" i="41"/>
  <c r="I97" i="41"/>
  <c r="J97" i="41"/>
  <c r="K97" i="41"/>
  <c r="C7" i="88"/>
  <c r="F7" i="88"/>
  <c r="H7" i="88"/>
  <c r="C8" i="88"/>
  <c r="F8" i="88"/>
  <c r="H8" i="88"/>
  <c r="C9" i="88"/>
  <c r="F9" i="88"/>
  <c r="H9" i="88"/>
  <c r="C10" i="88"/>
  <c r="F10" i="88"/>
  <c r="H10" i="88"/>
  <c r="C11" i="88"/>
  <c r="F11" i="88"/>
  <c r="H11" i="88"/>
  <c r="C12" i="88"/>
  <c r="F12" i="88"/>
  <c r="H12" i="88"/>
  <c r="C13" i="88"/>
  <c r="F13" i="88"/>
  <c r="H13" i="88"/>
  <c r="C14" i="88"/>
  <c r="F14" i="88"/>
  <c r="H14" i="88"/>
  <c r="C15" i="88"/>
  <c r="F15" i="88"/>
  <c r="H15" i="88"/>
  <c r="C16" i="88"/>
  <c r="F16" i="88"/>
  <c r="H16" i="88"/>
  <c r="C17" i="88"/>
  <c r="F17" i="88"/>
  <c r="H17" i="88"/>
  <c r="C18" i="88"/>
  <c r="F18" i="88"/>
  <c r="H18" i="88"/>
  <c r="C19" i="88"/>
  <c r="F19" i="88"/>
  <c r="H19" i="88"/>
  <c r="C20" i="88"/>
  <c r="F20" i="88"/>
  <c r="H20" i="88"/>
  <c r="C21" i="88"/>
  <c r="F21" i="88"/>
  <c r="H21" i="88"/>
  <c r="C22" i="88"/>
  <c r="F22" i="88"/>
  <c r="H22" i="88"/>
  <c r="C6" i="88"/>
  <c r="F6" i="88"/>
  <c r="H6" i="88"/>
  <c r="N29" i="115"/>
  <c r="L31" i="115"/>
  <c r="P31" i="115" s="1"/>
  <c r="N31" i="115"/>
  <c r="F32" i="115"/>
  <c r="G32" i="115"/>
  <c r="I32" i="115"/>
  <c r="L32" i="115"/>
  <c r="P32" i="115" s="1"/>
  <c r="L35" i="115"/>
  <c r="N35" i="115"/>
  <c r="P29" i="115"/>
  <c r="G30" i="115"/>
  <c r="I30" i="115" s="1"/>
  <c r="L30" i="115" s="1"/>
  <c r="I33" i="115"/>
  <c r="L33" i="115" s="1"/>
  <c r="Q33" i="115" s="1"/>
  <c r="I34" i="115"/>
  <c r="L34" i="115" s="1"/>
  <c r="K14" i="88"/>
  <c r="G20" i="85" s="1"/>
  <c r="H20" i="85" s="1"/>
  <c r="J20" i="85" s="1"/>
  <c r="K16" i="88"/>
  <c r="G22" i="85" s="1"/>
  <c r="H22" i="85" s="1"/>
  <c r="K18" i="88"/>
  <c r="G24" i="85" s="1"/>
  <c r="H24" i="85" s="1"/>
  <c r="K19" i="88"/>
  <c r="G25" i="85" s="1"/>
  <c r="H25" i="85" s="1"/>
  <c r="K20" i="88"/>
  <c r="G26" i="85" s="1"/>
  <c r="H26" i="85" s="1"/>
  <c r="I26" i="85" s="1"/>
  <c r="K21" i="88"/>
  <c r="G27" i="85" s="1"/>
  <c r="H27" i="85" s="1"/>
  <c r="K22" i="88"/>
  <c r="G28" i="85" s="1"/>
  <c r="H28" i="85" s="1"/>
  <c r="K7" i="88"/>
  <c r="G13" i="85" s="1"/>
  <c r="H13" i="85" s="1"/>
  <c r="K8" i="88"/>
  <c r="G14" i="85" s="1"/>
  <c r="H14" i="85" s="1"/>
  <c r="G27" i="115"/>
  <c r="I27" i="115" s="1"/>
  <c r="L27" i="115" s="1"/>
  <c r="G28" i="115"/>
  <c r="I28" i="115" s="1"/>
  <c r="L28" i="115" s="1"/>
  <c r="D97" i="41"/>
  <c r="D96" i="41"/>
  <c r="D95" i="41"/>
  <c r="D94" i="41"/>
  <c r="D93" i="41"/>
  <c r="D92" i="41"/>
  <c r="D91" i="41"/>
  <c r="D90" i="41"/>
  <c r="D89" i="41"/>
  <c r="D88" i="41"/>
  <c r="D87" i="41"/>
  <c r="D86" i="41"/>
  <c r="D85" i="41"/>
  <c r="D84" i="41"/>
  <c r="D83" i="41"/>
  <c r="D82" i="41"/>
  <c r="D81" i="41"/>
  <c r="D80" i="41"/>
  <c r="D79" i="41"/>
  <c r="D78" i="41"/>
  <c r="D77" i="41"/>
  <c r="D76" i="41"/>
  <c r="D75" i="41"/>
  <c r="D74" i="41"/>
  <c r="D73" i="41"/>
  <c r="D72" i="41"/>
  <c r="D71" i="41"/>
  <c r="D70" i="41"/>
  <c r="D69" i="41"/>
  <c r="D68" i="41"/>
  <c r="D67" i="41"/>
  <c r="D66" i="41"/>
  <c r="D65" i="41"/>
  <c r="D64" i="41"/>
  <c r="D63" i="41"/>
  <c r="D62" i="41"/>
  <c r="D61" i="41"/>
  <c r="D60" i="41"/>
  <c r="D59" i="41"/>
  <c r="D58" i="41"/>
  <c r="D57" i="41"/>
  <c r="D56" i="41"/>
  <c r="D55" i="41"/>
  <c r="D54" i="41"/>
  <c r="D53" i="41"/>
  <c r="D52" i="41"/>
  <c r="D51" i="41"/>
  <c r="D50" i="41"/>
  <c r="D49" i="41"/>
  <c r="D48" i="41"/>
  <c r="D47" i="41"/>
  <c r="D46" i="41"/>
  <c r="D45" i="41"/>
  <c r="D44" i="41"/>
  <c r="D43" i="41"/>
  <c r="I24" i="115"/>
  <c r="J25" i="115"/>
  <c r="L25" i="115" s="1"/>
  <c r="O25" i="115" s="1"/>
  <c r="J24" i="115"/>
  <c r="H34" i="115"/>
  <c r="H22" i="115"/>
  <c r="T29" i="115"/>
  <c r="F31" i="115"/>
  <c r="G31" i="115" s="1"/>
  <c r="I31" i="115" s="1"/>
  <c r="G26" i="115"/>
  <c r="I26" i="115"/>
  <c r="L26" i="115" s="1"/>
  <c r="R26" i="115" s="1"/>
  <c r="K36" i="115"/>
  <c r="D42" i="41"/>
  <c r="D41" i="41"/>
  <c r="D40" i="41"/>
  <c r="D39" i="41"/>
  <c r="D38" i="41"/>
  <c r="F21" i="85"/>
  <c r="F13" i="85"/>
  <c r="F14" i="85"/>
  <c r="F16" i="85"/>
  <c r="F20" i="85"/>
  <c r="F22" i="85"/>
  <c r="F24" i="85"/>
  <c r="F25" i="85"/>
  <c r="F26" i="85"/>
  <c r="F27" i="85"/>
  <c r="F28" i="85"/>
  <c r="F12" i="85"/>
  <c r="E13" i="85"/>
  <c r="E14" i="85"/>
  <c r="E15" i="85"/>
  <c r="E16" i="85"/>
  <c r="E17" i="85"/>
  <c r="E18" i="85"/>
  <c r="E19" i="85"/>
  <c r="E20" i="85"/>
  <c r="E21" i="85"/>
  <c r="E22" i="85"/>
  <c r="E23" i="85"/>
  <c r="E24" i="85"/>
  <c r="E25" i="85"/>
  <c r="E26" i="85"/>
  <c r="E27" i="85"/>
  <c r="E28" i="85"/>
  <c r="E12" i="85"/>
  <c r="F23" i="85"/>
  <c r="F18" i="85"/>
  <c r="F15" i="85"/>
  <c r="F17" i="85"/>
  <c r="F19" i="85"/>
  <c r="C23" i="88"/>
  <c r="D17" i="41"/>
  <c r="D37" i="41"/>
  <c r="D27" i="41"/>
  <c r="D22" i="41"/>
  <c r="D32" i="41"/>
  <c r="D16" i="41"/>
  <c r="D36" i="41"/>
  <c r="D26" i="41"/>
  <c r="D21" i="41"/>
  <c r="D31" i="41"/>
  <c r="D15" i="41"/>
  <c r="D35" i="41"/>
  <c r="D30" i="41"/>
  <c r="D25" i="41"/>
  <c r="D20" i="41"/>
  <c r="D14" i="41"/>
  <c r="D34" i="41"/>
  <c r="D29" i="41"/>
  <c r="D24" i="41"/>
  <c r="D19" i="41"/>
  <c r="D13" i="41"/>
  <c r="D33" i="41"/>
  <c r="D28" i="41"/>
  <c r="D23" i="41"/>
  <c r="D18" i="41"/>
  <c r="R35" i="115"/>
  <c r="D23" i="88"/>
  <c r="E23" i="88"/>
  <c r="E29" i="85"/>
  <c r="G23" i="88"/>
  <c r="D29" i="85"/>
  <c r="F23" i="88"/>
  <c r="F29" i="85"/>
  <c r="S34" i="115"/>
  <c r="Q34" i="115"/>
  <c r="O34" i="115"/>
  <c r="P35" i="115"/>
  <c r="T36" i="115"/>
  <c r="L22" i="115"/>
  <c r="R22" i="115" s="1"/>
  <c r="T22" i="115"/>
  <c r="T28" i="115" l="1"/>
  <c r="M28" i="115"/>
  <c r="I37" i="115"/>
  <c r="L23" i="115"/>
  <c r="M27" i="115"/>
  <c r="T27" i="115"/>
  <c r="T37" i="115" s="1"/>
  <c r="T30" i="115"/>
  <c r="P30" i="115"/>
  <c r="L24" i="115"/>
  <c r="O33" i="115"/>
  <c r="N32" i="115"/>
  <c r="S33" i="115"/>
  <c r="S37" i="115" s="1"/>
  <c r="L21" i="85" s="1"/>
  <c r="R36" i="115"/>
  <c r="Q37" i="115"/>
  <c r="K15" i="88"/>
  <c r="G21" i="85" s="1"/>
  <c r="H21" i="85" s="1"/>
  <c r="L18" i="85"/>
  <c r="K12" i="88"/>
  <c r="G18" i="85" s="1"/>
  <c r="H18" i="85" s="1"/>
  <c r="J28" i="85"/>
  <c r="I28" i="85"/>
  <c r="J22" i="85"/>
  <c r="I22" i="85"/>
  <c r="J26" i="85"/>
  <c r="I24" i="85"/>
  <c r="J24" i="85"/>
  <c r="J13" i="85"/>
  <c r="I13" i="85"/>
  <c r="J27" i="85"/>
  <c r="I27" i="85"/>
  <c r="O24" i="115"/>
  <c r="L37" i="115"/>
  <c r="I14" i="85"/>
  <c r="J14" i="85"/>
  <c r="J25" i="85"/>
  <c r="I25" i="85"/>
  <c r="I20" i="85"/>
  <c r="K17" i="88" l="1"/>
  <c r="G23" i="85" s="1"/>
  <c r="H23" i="85" s="1"/>
  <c r="L23" i="85"/>
  <c r="M37" i="115"/>
  <c r="K6" i="88" s="1"/>
  <c r="G12" i="85" s="1"/>
  <c r="H12" i="85" s="1"/>
  <c r="I21" i="85"/>
  <c r="N37" i="115"/>
  <c r="K9" i="88" s="1"/>
  <c r="G15" i="85" s="1"/>
  <c r="H15" i="85" s="1"/>
  <c r="L15" i="85"/>
  <c r="P37" i="115"/>
  <c r="K11" i="88" s="1"/>
  <c r="G17" i="85" s="1"/>
  <c r="H17" i="85" s="1"/>
  <c r="O23" i="115"/>
  <c r="R23" i="115"/>
  <c r="R37" i="115" s="1"/>
  <c r="O37" i="115"/>
  <c r="K10" i="88" s="1"/>
  <c r="I18" i="85"/>
  <c r="J21" i="85"/>
  <c r="J18" i="85"/>
  <c r="L16" i="85"/>
  <c r="J23" i="85" l="1"/>
  <c r="L12" i="85"/>
  <c r="K13" i="88"/>
  <c r="G19" i="85" s="1"/>
  <c r="H19" i="85" s="1"/>
  <c r="J19" i="85" s="1"/>
  <c r="L19" i="85"/>
  <c r="J15" i="85"/>
  <c r="I15" i="85"/>
  <c r="I12" i="85"/>
  <c r="J12" i="85"/>
  <c r="L17" i="85"/>
  <c r="I17" i="85" s="1"/>
  <c r="I23" i="85"/>
  <c r="G16" i="85"/>
  <c r="J17" i="85" l="1"/>
  <c r="I19" i="85"/>
  <c r="K23" i="88"/>
  <c r="H16" i="85"/>
  <c r="G29" i="85"/>
  <c r="I16" i="85" l="1"/>
  <c r="I29" i="85" s="1"/>
  <c r="J16" i="85"/>
  <c r="J29" i="85" s="1"/>
  <c r="H29" i="85"/>
</calcChain>
</file>

<file path=xl/comments1.xml><?xml version="1.0" encoding="utf-8"?>
<comments xmlns="http://schemas.openxmlformats.org/spreadsheetml/2006/main">
  <authors>
    <author>Author</author>
  </authors>
  <commentList>
    <comment ref="G5" authorId="0" shapeId="0">
      <text>
        <r>
          <rPr>
            <b/>
            <sz val="9"/>
            <color indexed="81"/>
            <rFont val="Tahoma"/>
            <family val="2"/>
          </rPr>
          <t xml:space="preserve">Author: </t>
        </r>
        <r>
          <rPr>
            <sz val="9"/>
            <color indexed="81"/>
            <rFont val="Tahoma"/>
            <family val="2"/>
          </rPr>
          <t>Figures copied from FM_WW_SDB model</t>
        </r>
        <r>
          <rPr>
            <sz val="9"/>
            <color indexed="81"/>
            <rFont val="Tahoma"/>
            <family val="2"/>
          </rPr>
          <t xml:space="preserve">
</t>
        </r>
      </text>
    </comment>
  </commentList>
</comments>
</file>

<file path=xl/sharedStrings.xml><?xml version="1.0" encoding="utf-8"?>
<sst xmlns="http://schemas.openxmlformats.org/spreadsheetml/2006/main" count="632" uniqueCount="290">
  <si>
    <t>Cover sheet</t>
  </si>
  <si>
    <t>Data, £m 2017-18 prices</t>
  </si>
  <si>
    <t>Code</t>
  </si>
  <si>
    <t>Company</t>
  </si>
  <si>
    <t>Financial Year</t>
  </si>
  <si>
    <t>Year</t>
  </si>
  <si>
    <t>Data override</t>
  </si>
  <si>
    <t>Data final totex</t>
  </si>
  <si>
    <t>Comment</t>
  </si>
  <si>
    <t>Strategic regional capex</t>
  </si>
  <si>
    <t>Strategic regional opex</t>
  </si>
  <si>
    <t>Strategic regional totex</t>
  </si>
  <si>
    <t>ANH21</t>
  </si>
  <si>
    <t>ANH</t>
  </si>
  <si>
    <t>2020-21</t>
  </si>
  <si>
    <t>Data from IAP07 ANH-DD-CE-004 WS1 WS1a WS2 WS2a updated 3_5_19, table WS2</t>
  </si>
  <si>
    <t>ANH22</t>
  </si>
  <si>
    <t>2021-22</t>
  </si>
  <si>
    <t>ANH23</t>
  </si>
  <si>
    <t>2022-23</t>
  </si>
  <si>
    <t>ANH24</t>
  </si>
  <si>
    <t>2023-24</t>
  </si>
  <si>
    <t>ANH25</t>
  </si>
  <si>
    <t>2024-25</t>
  </si>
  <si>
    <t>NES21</t>
  </si>
  <si>
    <t>NES</t>
  </si>
  <si>
    <t>No strategic regional solution expenditure requested</t>
  </si>
  <si>
    <t>NES22</t>
  </si>
  <si>
    <t>NES23</t>
  </si>
  <si>
    <t>NES24</t>
  </si>
  <si>
    <t>NES25</t>
  </si>
  <si>
    <t>NWT21</t>
  </si>
  <si>
    <t>NWT</t>
  </si>
  <si>
    <t>Fast track company submits no revised business plan tables, request for £45.3m based upon narrative company provides in I015b.i - UU appendices to joint submission on STT - May Addendum, P1-3. 2020/21 figure includes 2019/20 requested transition expenditure of £0.5m (relating to River Severn - River Thames transfer) and 2020-21 expenditure is adjusted from 5.7m to 5.6m to make 2020-25 total £45.3m. This is a rounding issue.</t>
  </si>
  <si>
    <t>NWT22</t>
  </si>
  <si>
    <t>NWT23</t>
  </si>
  <si>
    <t>NWT24</t>
  </si>
  <si>
    <t>NWT25</t>
  </si>
  <si>
    <t>SRN21</t>
  </si>
  <si>
    <t>SRN</t>
  </si>
  <si>
    <t>Data from PR19-Business-plan-data-tables-Jan2019 - 26.04.19 revision, table WS2</t>
  </si>
  <si>
    <t>SRN22</t>
  </si>
  <si>
    <t>SRN23</t>
  </si>
  <si>
    <t>SRN24</t>
  </si>
  <si>
    <t>SRN25</t>
  </si>
  <si>
    <t>SWB21</t>
  </si>
  <si>
    <t>SWB</t>
  </si>
  <si>
    <t>Fast track company submits no formal strategic regional solution expenditure request, however we do make an allowance  based on discussions with the West Country Water Resources group.</t>
  </si>
  <si>
    <t>SWB22</t>
  </si>
  <si>
    <t>SWB23</t>
  </si>
  <si>
    <t>SWB24</t>
  </si>
  <si>
    <t>SWB25</t>
  </si>
  <si>
    <t>TMS21</t>
  </si>
  <si>
    <t>TMS</t>
  </si>
  <si>
    <t>Data from Ofwat query DD-OC-001 15April response PR19-Business-plan-data-tables-TMS1, WS2, note TMS includes two freeform lines South East Strategic Reservoir Option - 150Mm3 &amp; Strategic Regional Solution Development which we combine</t>
  </si>
  <si>
    <t>TMS22</t>
  </si>
  <si>
    <t>TMS23</t>
  </si>
  <si>
    <t>TMS24</t>
  </si>
  <si>
    <t>TMS25</t>
  </si>
  <si>
    <t>WSH21</t>
  </si>
  <si>
    <t>WSH</t>
  </si>
  <si>
    <t>WSH22</t>
  </si>
  <si>
    <t>WSH23</t>
  </si>
  <si>
    <t>WSH24</t>
  </si>
  <si>
    <t>WSH25</t>
  </si>
  <si>
    <t>WSX21</t>
  </si>
  <si>
    <t>WSX</t>
  </si>
  <si>
    <t>No formal strategic regional solution expenditure request, however we do make an allowance  based on discussions with the West Country Water Resources group.</t>
  </si>
  <si>
    <t>WSX22</t>
  </si>
  <si>
    <t>WSX23</t>
  </si>
  <si>
    <t>WSX24</t>
  </si>
  <si>
    <t>WSX25</t>
  </si>
  <si>
    <t>YKY21</t>
  </si>
  <si>
    <t>YKY</t>
  </si>
  <si>
    <t>YKY22</t>
  </si>
  <si>
    <t>YKY23</t>
  </si>
  <si>
    <t>YKY24</t>
  </si>
  <si>
    <t>YKY25</t>
  </si>
  <si>
    <t>AFW21</t>
  </si>
  <si>
    <t>AFW</t>
  </si>
  <si>
    <t>Data from AFW Data Tables, WS2</t>
  </si>
  <si>
    <t>AFW22</t>
  </si>
  <si>
    <t>AFW23</t>
  </si>
  <si>
    <t>AFW24</t>
  </si>
  <si>
    <t>AFW25</t>
  </si>
  <si>
    <t>BRL21</t>
  </si>
  <si>
    <t>BRL</t>
  </si>
  <si>
    <t>BRL22</t>
  </si>
  <si>
    <t>BRL23</t>
  </si>
  <si>
    <t>BRL24</t>
  </si>
  <si>
    <t>BRL25</t>
  </si>
  <si>
    <t>PRT21</t>
  </si>
  <si>
    <t>PRT</t>
  </si>
  <si>
    <t>No strategic regional solution expenditure requested, note Havant Thicket reservoir development is considered in the feeder model FM_CAC_HVT separate control_ST_DD in a new price control and is considered as a local long term solution</t>
  </si>
  <si>
    <t>PRT22</t>
  </si>
  <si>
    <t>PRT23</t>
  </si>
  <si>
    <t>PRT24</t>
  </si>
  <si>
    <t>PRT25</t>
  </si>
  <si>
    <t>SES21</t>
  </si>
  <si>
    <t>SES</t>
  </si>
  <si>
    <t>SES22</t>
  </si>
  <si>
    <t>SES23</t>
  </si>
  <si>
    <t>SES24</t>
  </si>
  <si>
    <t>SES25</t>
  </si>
  <si>
    <t>SEW21</t>
  </si>
  <si>
    <t>SEW</t>
  </si>
  <si>
    <t>SEW22</t>
  </si>
  <si>
    <t>SEW23</t>
  </si>
  <si>
    <t>SEW24</t>
  </si>
  <si>
    <t>SEW25</t>
  </si>
  <si>
    <t>SSC21</t>
  </si>
  <si>
    <t>SSC</t>
  </si>
  <si>
    <t>SSC22</t>
  </si>
  <si>
    <t>SSC23</t>
  </si>
  <si>
    <t>SSC24</t>
  </si>
  <si>
    <t>SSC25</t>
  </si>
  <si>
    <t>SVE21</t>
  </si>
  <si>
    <t>SVE</t>
  </si>
  <si>
    <t>Fast track company submits no revised business plan tables, request for £33.5m based upon narrative company provides in Strategic Scheme SVE IAP Response 03.05.19 Final, Table 2 P34. 2020/21 figure includes 2019/20 requested transition expenditure of £0.7m (0.5m of which relates to the River Severn - River Thames transfer and 0.2m to SVE's own source development).</t>
  </si>
  <si>
    <t>SVE22</t>
  </si>
  <si>
    <t>SVE23</t>
  </si>
  <si>
    <t>SVE24</t>
  </si>
  <si>
    <t>SVE25</t>
  </si>
  <si>
    <t>HDD21</t>
  </si>
  <si>
    <t>HDD</t>
  </si>
  <si>
    <t>HDD22</t>
  </si>
  <si>
    <t>HDD23</t>
  </si>
  <si>
    <t>HDD24</t>
  </si>
  <si>
    <t>HDD25</t>
  </si>
  <si>
    <t>Analysis and determination of allowance</t>
  </si>
  <si>
    <t>£m 2017-18 prices</t>
  </si>
  <si>
    <t>All companies are assessed by the deep dive assessment and no materiality threshold is used</t>
  </si>
  <si>
    <t>Totex Requested 2020-25</t>
  </si>
  <si>
    <t>Net reallocations of totex</t>
  </si>
  <si>
    <t>Adjustments for modelling purposes</t>
  </si>
  <si>
    <t>Totex 2020-25 after reallocations for assessment</t>
  </si>
  <si>
    <t>Wholesale totex - AMP7 total</t>
  </si>
  <si>
    <t>Materiality</t>
  </si>
  <si>
    <t>Assessment method</t>
  </si>
  <si>
    <t>Deep dive company efficiency challenge</t>
  </si>
  <si>
    <t>Modelled allowance for 2020-25</t>
  </si>
  <si>
    <t>Description of reallocations and other comments</t>
  </si>
  <si>
    <t>Deep dive</t>
  </si>
  <si>
    <t>N/A</t>
  </si>
  <si>
    <t>Total</t>
  </si>
  <si>
    <t>Assessment and QA</t>
  </si>
  <si>
    <t>Assessor</t>
  </si>
  <si>
    <t>DW</t>
  </si>
  <si>
    <t>Date completed</t>
  </si>
  <si>
    <t>Peer review (initials, date and QA log ref.)</t>
  </si>
  <si>
    <t>SH, 01/07/2019</t>
  </si>
  <si>
    <t>Solution type</t>
  </si>
  <si>
    <t>Solution name</t>
  </si>
  <si>
    <t>Solution description based upon the narrative the company/companies provide</t>
  </si>
  <si>
    <t>Deep dive efficiency challenge</t>
  </si>
  <si>
    <t>Proportion of solution development allowance allocated to water resources price control</t>
  </si>
  <si>
    <t>Reference</t>
  </si>
  <si>
    <t>Source</t>
  </si>
  <si>
    <t>Not used</t>
  </si>
  <si>
    <t>SESRO Scheme Summary 3 May 2019 (Affinity, Southern, Thames joint submission)
Thames Water, revised draft WRMP planning table, DryYr_SWOX_rdWRMP19 FULL.xlsx</t>
  </si>
  <si>
    <t>Transfer</t>
  </si>
  <si>
    <t>Thames - Southern transfer</t>
  </si>
  <si>
    <t>30-80</t>
  </si>
  <si>
    <t>Southern Water revised draft WRMP19 planning table, DYAA_HSE_rdWRMPFinal_v2.0_20Sep2018
Southern Water Strategic regional solution development 3rd May 2019
Southern Water revised draft WRMP, Options Appraisal Appendix A Level_2_Fact_Files_restricted</t>
  </si>
  <si>
    <t>Fawley desalination</t>
  </si>
  <si>
    <t>25-200</t>
  </si>
  <si>
    <t>TA 11.WN01 Supply Demand Balance 
Southern Water Strategic regional solution development Fawley 3rd May 2019</t>
  </si>
  <si>
    <t>River Itchen effluent reuse</t>
  </si>
  <si>
    <t>Not stated</t>
  </si>
  <si>
    <t>25-90</t>
  </si>
  <si>
    <t>Southern Water Strategic regional solution development Itchen 3rd May 2019</t>
  </si>
  <si>
    <t>London effluent reuse</t>
  </si>
  <si>
    <t>50-250</t>
  </si>
  <si>
    <t>Not compared (see comments)</t>
  </si>
  <si>
    <t>TW-OC-A13-06 London Re-use Scheme Summary, P4</t>
  </si>
  <si>
    <t>South Lincolnshire reservoir</t>
  </si>
  <si>
    <t>50-100</t>
  </si>
  <si>
    <t>IAP07 2 ANH-DD-CE-004 AFW_Scheme 2 - Anglian-Affinity_FINAL_03-05-19, P12</t>
  </si>
  <si>
    <t>Anglian-Affinity transfer</t>
  </si>
  <si>
    <t xml:space="preserve">Source </t>
  </si>
  <si>
    <t>Minworth effluent reuse</t>
  </si>
  <si>
    <t>Not stated (see comments)</t>
  </si>
  <si>
    <t>Initial Assessment of Plans Response for action SVE.CE.A2, 3rd May 2019, Table 1, P33</t>
  </si>
  <si>
    <t>Grand Union Canal transfer</t>
  </si>
  <si>
    <t>Addendum to the joint statement on strategic regional solution development, Table 3, P92</t>
  </si>
  <si>
    <t>Severn Trent sources</t>
  </si>
  <si>
    <t>United Utilities sources</t>
  </si>
  <si>
    <t>We use the industry median unit cost for non-leakage supply demand balance, £1.2m/Ml/d (from the supply-demand balance feeder model) and the maximum proposed capacity for the River Severn to River Thames transfer, 180 Ml/d to estimate a total solution cost. We compare 6% of this cost to the companies requested development expenditure.   We cap the development allowance at 6% of estimated solution cost. We consider that this allowance should be split between United Utilities and Severn Trent Water because the development of sources to support the River Severn to River Thames transfer should be integrated. We assume that expenditure can be split evenly across the water resources and water network plus price controls based on the portfolio of solutions under consideration.</t>
  </si>
  <si>
    <t>Strategic regional solution development – Severn Thames Transfer, Submission by United Utilities Water Limited, IAP Action Reference: UUW.CE.A3, 28 March 2019</t>
  </si>
  <si>
    <t>West Country – Southern transfer</t>
  </si>
  <si>
    <t>South West Water Bournemouth Water Draft Water Resources Management Plan Statement of Response September 2018, Appendix D, Table 6.15, P103</t>
  </si>
  <si>
    <t>West Country sources</t>
  </si>
  <si>
    <t>River Severn to Thames transfer</t>
  </si>
  <si>
    <t>50-180</t>
  </si>
  <si>
    <t>Strategic regional solution development – Severn Thames Transfer, Joint submission by Severn Trent Water Limited, Thames Water Utilities Limited and United Utilities Water Limited, IAP Action Reference: SVE.CE.A2, TMS.CE.A3; UUW.CE.A3
28 March 2019
Strategic regional solution development – Severn Thames Transfer, Joint submission by Severn Trent Water Limited, Thames Water Utilities Limited and United Utilities Water Limited, IAP Action Reference: SVE.CE.A2, TMS.CE.A3, UUW.CE.A3 Addendum, 1 May 2019</t>
  </si>
  <si>
    <t>Thames-Affinity transfer</t>
  </si>
  <si>
    <t>Thames to Affinity water regional transfer scheme, Joint submission by Affinity Water, Southern Water and Thames Water IAP action references: AFW.CE.A2, SRN.CE.A3, TMS.CE.A3 Submission date: 3 May 2019</t>
  </si>
  <si>
    <t>Standard development costs as % of total cost</t>
  </si>
  <si>
    <t>Notes</t>
  </si>
  <si>
    <t>The company provides development costs for the Fawley desalination and Itchen reuse solutions, including common costs in table 11 of the Southern Water Strategic regional solution development 3rd May 2019, P22.</t>
  </si>
  <si>
    <t>We assess the breakdown of the activities associated with these costs, the company provides in Appendix 1 of the Southern Water Strategic regional solution development 3rd May 2019 document and consider that they are reasonable considering the company's need to deliver solutions to meet a statutory deadline by 2027.</t>
  </si>
  <si>
    <t>We consider that the common costs should be split equally between the two schemes.</t>
  </si>
  <si>
    <t>Therefore, we derive allowances for these two schemes, pre-application of the efficiency challenge as indicated below</t>
  </si>
  <si>
    <t>Fawley desalination specific development expenditure (£m)</t>
  </si>
  <si>
    <t>Table 11, Southern Water Strategic regional solution development 3rd May 2019, P22.</t>
  </si>
  <si>
    <t>50% of common costs for Southern Water source options (£m)</t>
  </si>
  <si>
    <t>Fawley desalination development total (pre-efficiency, £m)</t>
  </si>
  <si>
    <t>River Itchen effluent reuse specific development expenditure (£m)</t>
  </si>
  <si>
    <t>River Itchen effluent reuse development total (pre-efficiency, £m)</t>
  </si>
  <si>
    <t>The company identifies four source solutions that could be used to augment the River Severn to River Thames transfer. The Minworth scheme could also be used to augment the Grand Union Canal transfer.</t>
  </si>
  <si>
    <t>Development costs for source solutions identified by Severn Trent Water</t>
  </si>
  <si>
    <t>£m, Initial Assessment of Plans Response for action SVE.CE.A2, 3rd May 2019, Table 1, P33</t>
  </si>
  <si>
    <t>Source solutions identified</t>
  </si>
  <si>
    <t>Potential benefits</t>
  </si>
  <si>
    <t>Ml/d, Initial Assessment of Plans Response for action SVE.CE.A2, 29th March 2019, Table 1, P63</t>
  </si>
  <si>
    <t>Mythe WTW</t>
  </si>
  <si>
    <t>Netheridge effluent to river Severn</t>
  </si>
  <si>
    <t>Redeployment of Severn Trent’s abstraction at Shrewsbury</t>
  </si>
  <si>
    <t>Minworth effluent reuse proportioned development costs based on solution capacity (£m)</t>
  </si>
  <si>
    <t>We round this to £6m but also note that in the Severn Trent Water solution no detail of using Minworth to support the Grand Union Canal transfer is made.</t>
  </si>
  <si>
    <t>We therefore make an assumption that additional development costs are required for this option but there will be some commonality for supporting a River Severn To River Thames transfer or a Grand Union Canal transfer.</t>
  </si>
  <si>
    <t>We therefore increase the allowance by 50% and assume half of these costs are currently include din the Grand Union Canal transfer development allowance request which refers to the use of Minworth effluent reuse.</t>
  </si>
  <si>
    <t>Minworth effluent reuse revised development costs (£m)</t>
  </si>
  <si>
    <t>For the remaining Severn Trent source solutions we remove the allowance of £4.5 for Minworth effluent reuse from table 2, cost allocation by year for the period 2020-25, £9.8m. We assume that transition expenditure is part of the Minworth effluent reuse development and we do not include because we have already increased the allowance for this solution development and it will need to be reprofiled to incorporate the Grand Union Canal transfer requirements.</t>
  </si>
  <si>
    <t>Development costs for source solutions identified by Severn Trent Water (2020-25) (£m)</t>
  </si>
  <si>
    <t>Initial Assessment of Plans Response for action SVE.CE.A2, 3rd May 2019, Table 2, P34, 2020-25</t>
  </si>
  <si>
    <t>Remaining following reduction of Minworth allocations (£m)</t>
  </si>
  <si>
    <t xml:space="preserve">We do not reduce this amount by the £6m figure because we do not have a full breakdown of costs for this solution development and we need to provide sufficient allocation to develop the other source solutions. This approach will be reviewed for final determination and will account for any additional information provided by the company. </t>
  </si>
  <si>
    <t>We note that based on the industry median unit cost for non-leakage supply demand balance, 1.2 £m/Ml/d (from the supply-demand balance feeder model) and the maximum proposed capacity for these solutions, 80 Ml/d we can estimate a total solution cost and derive an allowance of 6% of this for source development.</t>
  </si>
  <si>
    <t>Calculated Severn Trent source allowance (excluding Minworth) (£m)</t>
  </si>
  <si>
    <t xml:space="preserve">Allowed costs </t>
  </si>
  <si>
    <t>Assessor's initials</t>
  </si>
  <si>
    <t>Peer review (initials, date)</t>
  </si>
  <si>
    <t>SH, 01/07/19</t>
  </si>
  <si>
    <t>Enhancement line</t>
  </si>
  <si>
    <t>Strategic Regional</t>
  </si>
  <si>
    <t>BoN code</t>
  </si>
  <si>
    <t>Cost allowance for 2020-25 (£m of 2017-18)</t>
  </si>
  <si>
    <t>Net totex reallocated in</t>
  </si>
  <si>
    <t>Totex after reallocations</t>
  </si>
  <si>
    <t>Modelled allowance</t>
  </si>
  <si>
    <t>Totex allowed - wholesale water</t>
  </si>
  <si>
    <t>Totex allowed - water resources</t>
  </si>
  <si>
    <t>Totex allowed - network plus</t>
  </si>
  <si>
    <t>Proportion of water resources</t>
  </si>
  <si>
    <t>However, the company provides insufficient evidence to demonstrate these costs are efficient, for example we identified no references to benchmarking with similar schemes or third party cost assurance in the documentation the company submits,  and we therefore apply a company specific deep dive efficiency factor.</t>
  </si>
  <si>
    <t>Expenditure request in updated WS2 business plan table</t>
  </si>
  <si>
    <t>Joint solution – Thames Water, Affinity Water.
New bunded reservoir near Abingdon in Oxfordshire. Water would be abstracted from the River Thames at Culham in times of high flow and transferred to the reservoir by tunnel. Water would be released back to the River Thames, through the same tunnel, during periods of low flow for re-abstraction downstream. Development to consider at least two sizes of reservoir (including current proposed 150,000Ml, and interactions with other regional solutions, for example the River Severn to River Thames transfer)</t>
  </si>
  <si>
    <t>Abingdon reservoir (South East strategic reservoir option, SESRO)</t>
  </si>
  <si>
    <t xml:space="preserve">Joint solution – Southern Water, Thames Water.
A transfer of water from Thames Water’s area near Oxford to Southern Water. This can make use of current sources or one of the strategic regional solutions being considered for Thames Water. The funding includes a consideration of the source for the transfer but should also investigate a range of sizes and routes. Solution range up to 80Ml/d.
</t>
  </si>
  <si>
    <t>2. Southern Water bottom-up assessment of costs</t>
  </si>
  <si>
    <t>3. Severn Trent Water source options</t>
  </si>
  <si>
    <t>1. Company solutions</t>
  </si>
  <si>
    <t>Company solution (note 1) – Southern Water. 
Desalination plant located at Fawley. The company considers modular construction options in 25 Ml/d capacity steps from 25 to 200 Ml/d. Based on the supply-demand balance forecasts and investment in solutions during 2020-25 it is unlikely that more than 50Ml/d would be required by 2027, but larger considerations may be necessary for the longer term. We expect Southern Water to provide further evidence to identify the deficit it requires the strategic regional solution to address in its response to draft determination.</t>
  </si>
  <si>
    <t>Company solution (note 1) – Southern Water. 
Transfer of effluent from a number of Southern Water’s wastewater treatment works and discharge to the River Itchen, upstream of the tidal limit, to augment flows and enable increased abstraction from the river. This solution ranges from 25 to 90Ml/d.</t>
  </si>
  <si>
    <t>We identify £255m of solution costs from TA 11.WN01 Supply Demand Balance. We recognise that Southern Water needs to develop its strategic solutions further than other companies in 2020-25 in order to meet its statutory deadlines. Therefore, we make a bottom up assessment of the development costs the company requests to establish the allowance (note 2). We apply the company specific deep dive efficiency factor because this is a company specific option and the company provides insufficient evidence of efficient costs. We allocate 6.63% to the water resources price control on the basis of the data the company presents in table WS2, PR19-Business-plan-data-tables-Jan2019 - 26.04.19 revision. We do not use the industry average construction cost estimate but for reference it is based on a 75 Ml/d solution, and our analysis of the draft water resource management plan options, which identifies a £3.5m/Ml/d unit rate for new desalination (this is unchanged from the IAP assessment,  Wholesale Water Supply-demand balance enhancement – feeder model).</t>
  </si>
  <si>
    <t>We recognise that Southern Water needs to develop its strategic solutions further than other companies in 2020-25 in order to meet its statutory deadlines. Therefore, we make a bottom up assessment of the development costs the company requests to establish the allowance (note 2). We apply the company specific deep dive efficiency factor because this is a company specific option and the company provides insufficient evidence of efficient costs. We allocate 100% to the water resources price control on the basis of comparison with similar schemes. We do not use the industry average construction cost estimate but for reference it is based on a 75 Ml/d solution, and our analysis of the draft water resource management plan options which identifies a £4.3m/Ml/d unit rate for new reuse (this is unchanged from the IAP assessment,  Wholesale Water Supply-demand balance enhancement – feeder model).</t>
  </si>
  <si>
    <t xml:space="preserve">Company solution (note 1) – Thames Water.
Beckton effluent reuse solution will further treat and transfer discharge to the King George V reservoir to supplement the raw water supply to the Lee Valley reservoirs. 
There are alternative options both utilising treatment of Mogden sewage treatment as an alternative to Beckton, and potentially a smaller option for indirect effluent reuse and river abstraction at Teddington.  This results in three potential effluent reuse solutions in the London area with capacities ranging from 50 to 250 Ml/d. </t>
  </si>
  <si>
    <t>We identify the total costs of the Beckton effluent reuse solution as £1,049m (including a pipeline and treatment) from the company's submission. We make a development allowance based on 6% of the overall solution cost the company identifies and this company specific allowance is for development of 3 sub-options: Beckton, Mogden and Teddington. We use the company cost because the scheme is a combination of source and significant pipeline and pumping development and we have no direct industry average unit cost to compare it to.  We allocate 100% to the water resources price control on the basis of comparison with similar schemes.</t>
  </si>
  <si>
    <t>Joint solution – Anglian Water, Affinity Water.
New reservoir (volume 50,000 Ml) constructed in South Lincolnshire with the potential for transfer to Affinity Water (see Anglian-Affinity transfer). This solution ranges from 50 to 100 Ml/d.</t>
  </si>
  <si>
    <t>We identify the total costs of the South Lincolnshire reservoir solution as £942.7m (including significant pipeline, pumping and treatment costs) from the company's submission. We cap the development allowance at the value the company requests because this is lower than an allowance based on 6% of overall solution cost the company identifies. We use the company costs because the solution is a combination of source and significant pipeline and pumping development and we have no direct industry average unit cost to compare it to. We split the allocation between Affinity Water and Anglian Water because the source development supports the proposed transfer.  We allocate 75% to the water resources price control on the basis of costs associated with water treatment forming part of the allowance.</t>
  </si>
  <si>
    <t>Joint solution – Severn Trent Water, United Utilities Water, Affinity Water.
The Minworth effluent reuse option provides treated effluent from the wastewater treatment works. This can be discharged into the River Avon to support the River Severn to River Thames transfer or discharged into the canal network to support the Grand Union Canal transfer. This solution has a capacity up to 115Ml/d.</t>
  </si>
  <si>
    <t>We allocate £4.5m of the development costs for both the Grand Union Canal transfer and Severn Trent Water source options specifically for development of Minworth effluent reuse to provide a total allocation across all companies of £9.0m. The company identifies £10.1m in total development costs associated with the Minworth effluent reuse option and the additional three Seven Trent source options but there is no breakdown of costs between these solutions. We derive an allowance and we split the allocation between Severn Trent Water, Affinity Water and United Utilities because it can augment both the River Severn to River Thames transfer or the Grand Union Canal transfer. We allocate 100% to the water resources price control on the basis of comparison with similar schemes. We base the industry average construction cost estimate for a 115 Ml/d solution on our analysis of the draft water resource management plan options which results in a £4.3m/Ml/d unit rate for new reuse (this is unchanged from the IAP assessment,  Wholesale Water Supply-demand balance enhancement – feeder model). See note 3 for further detail of source solution breakdown.</t>
  </si>
  <si>
    <t xml:space="preserve">Joint solution – Affinity Water, Severn Trent Water.
A transfer of water from the West Midlands (see Minworth effluent reuse) down the Grand Union Canal to supply Affinity Water. This comprises a direct discharge into the canal network, canal transfer to a new abstraction near Hemel Hempstead, and the onward transfer of raw water to a new water treatment works and expanded reservoir. It is expected that this work is jointly managed in partnership between the water companies and Canal &amp; River Trust. This solution ranges from 50 to 100 Ml/d in capacity. </t>
  </si>
  <si>
    <t>We identify the solution and development expenditure from the companies submission. We make a development allowance based on 6% of the total solution cost which is slightly lower than the company requested allowance. We reallocate £4.5m of the allowance specifically to be considered in a separate Minworth effluent reuse solution, because this source can contribute to multiple transfers. We intervene to split the allocation evenly between Severn Trent Water and Affinity Water because there is insufficient evidence to support the Anglian Water involvement and the proposed costs do not reconcile with the revised business plan table WS2 that Anglian Water submits.  We allocate 100% to the water resources price control on the basis of the solution being a raw water transfer between catchments.</t>
  </si>
  <si>
    <t>Joint solution – Severn Trent Water, United Utilities Water.
In addition to the Minworth effluent reuse solution Severn Trent Water identifies three additional source options, Mythe WTW unused licence transfer, Netheridge effluent transfer, and redeployment of Shrewsbury abstraction. These options can be used to support the River Severn to River Thames transfer providing up to 80 Ml/d of additional capacity.</t>
  </si>
  <si>
    <t xml:space="preserve">We derive a development allowance using the company specified development cost less the Minworth effluent reuse allowance (note 3), this being less than 6% of the estimated solution cost. We consider that this allowance should be split between United Utilities and Severn Trent Water because the development of sources to support the River Severn to River Thames transfer should be integrated. We allocate 81% to the water resources price control, this is based on the Ml/d capacity for sources presented for which we consider 15 Ml/d as water network plus and 65 Ml/d as water resources. </t>
  </si>
  <si>
    <t>Joint solution – Severn Trent Water, United Utilities Water.
11 source options identified, comprising groundwater enhancement, improved reservoir release control, local interconnection and treatment, and river abstraction and support. Total potential capacity of 291 Ml/d.</t>
  </si>
  <si>
    <t>Joint solution – South West Water, Wessex Water, Southern Water.
A transfer from Bournemouth Water's water treatment works on the River Avon to Southern Water’s treatment works within the Hampshire Southampton West zone. This will utilise supplies from both South West Water and Wessex Water. There is an existing transfer between Wessex Water and South West Water’s Bournemouth that can support this solution.</t>
  </si>
  <si>
    <t>Joint solution – South West Water, Wessex Water, Southern Water. 
Development of source options, such as reuse to supply non-potable water to non-household customers, in the Wessex Water and South West Water areas to maximise available water for transfer to Southern Water. Solution capacity up to 50 Ml/d.</t>
  </si>
  <si>
    <t>We assume development of further transfers from the West Country Water Resources group to Southern Water will require both additional source and transfer components. We also assume an increase of the 20 Ml/d transfer proposed in the revised draft WRMP to 45 Ml/d based on the evidence the company presents. To derive an expenditure allowance we review the information provided in Appendix D, we make a simplifying assumption that the variance between schemes 1 and 2 the company presents in Table 6.15 relates to a transfer solution and the variance between schemes 2 and 3 relates to a source solution. We make an allowance is based on 6% of overall solution cost. We assume only involvement from South West Water and Wessex Water from the West Country Water Resources group and no involvement from Bristol Water at this stage because the company is not formally identified in the solution presented. We allocate 100% to the water network plus price control on the basis of the solution being a treated water transfer.</t>
  </si>
  <si>
    <t>We assume development of further transfers from the West Country Water Resources group to Southern Water will require both additional source and transfer components. To derive an expenditure allowance we review the information provided in Appendix D, we make a simplifying assumption that the variance between schemes 1 and 2 the company presents in Table 6.15 relates to a transfer solution and the variance between schemes 2 and 3 relates to a source solution. We make an allowance is based on 6% of overall solution cost. We assume only involvement from South West Water and Wessex Water from the West Country Water Resources group and no involvement from Bristol Water at this stage because the company is not formally identified in the solution presented. We allocate 100% to the water resources price control on the basis of the solution being an effluent reuse solution.</t>
  </si>
  <si>
    <t xml:space="preserve">Joint solution – United Utilities Water, Severn Trent Water, Thames Water.
A transfer of water from Lake Vyrnwy (United Utilities) into the River Severn, with additional sources from Severn Trent Water (see Severn Trent sources solution), abstracted from the lower reaches of the River Severn and transferred by pipeline or restored Cotswold canal to the River Thames. This solution ranges from 50Ml/d to 180Ml/d.  </t>
  </si>
  <si>
    <t>The companies provide detailed justification of development activities and therefore we allow the requested amount but with an efficiency challenge applied, as insufficient specific evidence for efficient costs and consideration of programme efficiencies are presented. We split the allowance evenly between the three companies involved and allocate 100% to water resources because the solution is a raw water transfer between catchments.</t>
  </si>
  <si>
    <t xml:space="preserve">Joint solution – Affinity Water, Thames Water.
A transfer of water from the River Thames for treatment at a new treatment works or through expansion of a current treatment works. Solution capacity ranges from 50 to 100 Ml/d. </t>
  </si>
  <si>
    <t>Deep dive sheet - Strategic regional water resource solutions</t>
  </si>
  <si>
    <t>Although we record these solutions as single company solutions with no identified partner, they have potential to interact with joint solutions and their delivery will benefit from development funding and Regulatory Alliance for the Progressing Infrastructure Development (RAPID) unit facilitation.</t>
  </si>
  <si>
    <t>Company identified overall solution cost (£m)</t>
  </si>
  <si>
    <t>Benefit or capacity (Ml/d)</t>
  </si>
  <si>
    <t>Industry average construction cost estimate (£m)</t>
  </si>
  <si>
    <t>Reviewed overall solution cost (£m)</t>
  </si>
  <si>
    <t>Development allowance by partner company 2020-25 (£m)</t>
  </si>
  <si>
    <t>Total solution development allowance 2020-25 (£m)</t>
  </si>
  <si>
    <t>We allow development costs based upon 6% of the industry average construction cost estimate for a reservoir with a deployable output of 294 Ml/d. This represents the largest deployable output benefit the company includes for the solution variants in the revised draft water resources planning tables. With Southern Water not included within the solution (as was assumed in some of the submission material) we consider an appropriate split of development costs of 1/3rd Affinity Water to 2/3rds Thames Water. We considered this solution as 100% water resources at present but recognise we may need to proportion some expenditure to water network plus for treatment components and we will review this for final determination. We base the industry average construction cost estimate on our analysis of the draft water resources management plan options which identifies a £6.9m/Ml/d unit rate for new reservoirs (this is unchanged from the IAP assessment,  Wholesale Water Supply-demand balance enhancement – feeder model).</t>
  </si>
  <si>
    <t xml:space="preserve">We identify overall total solution costs from the revised draft WRMP planning tables. Note that we use the cost of a 30 Ml/d option to make a development allowance but larger transfers are possible and costs for the 80 Ml/d option are £546m in the planning tables. We make a development allowance based on 6% of total solution cost for the 30 Ml/d option because the lower company specified development cost relates to the Southern Water proposing to delay development of this solution. However, we expect development of all strategic solutions to be delivered in parallel, to enable adaptive planning and also consider that it is not clear that a Thames Water to Southern Water transfer could only be beneficial and delivered after completion of Abingdon (SESRO) reservoir. We provide a larger allowance for development of this transfer in 2020-25 than Southern Water requests to enable equivalent development to the company's other strategic solutions to meet its statutory deadlines. We no longer consider Affinity Water participation in this development necessary and therefore split the allowance between Thames Water and Southern Water. We consider this solution as 100% water network plus based on the solution overview in the Southern Water WRMP option fact file. We note that in the joint company scheme summary documentation, the companies identify the solution cost for the 80 Ml/d transfer option as £160.7m. The companies describe this cost as the solution costs with contribution to the separate Abingdon reservoir (SESRO) solution removed. We will review and amend this allowance accordingly for final determination in accordance with any additional information the companies provide. </t>
  </si>
  <si>
    <t>This solution is for a transfer that is supported by the South Lincolnshire reservoir development. We make an allowance based on 6% of overall solution cost that we identify from the company's submission. We split the allowance between the companies involved in the transfer, Anglian Water and Affinity Water. We allocate 100% to the water network plus price control on the basis of the solution being a treated water transfer.</t>
  </si>
  <si>
    <t xml:space="preserve">We make an allowance based on 6% of overall solution costs. We split the allowance between the companies involved in the transfer and allocate between the water resources and water network plus price controls based on the evidence provided by the companies, we associate £91.9m of the total solution cost with the water resources price control. </t>
  </si>
  <si>
    <t>Solution development expenditure identified by company 2020-25 (£m)</t>
  </si>
  <si>
    <t>Allowance based on fixed percentage of overall solution costs (excluding land purchases) (£m)</t>
  </si>
  <si>
    <t>Joint solution – Angling Water, Affinity Water.
A transfer of water from Grafham reservoir to Affinity Water supported by the development of the South Lincolnshire reservoir. The proposed route for the pipeline would run in parallel to Affinity Water’s existing main from Grafham. The capacity of this solution ranges from 50-100 Ml/d</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</si>
</sst>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3" formatCode="_-* #,##0.00_-;\-* #,##0.00_-;_-* &quot;-&quot;??_-;_-@_-"/>
    <numFmt numFmtId="164" formatCode="_(* #,##0.00_);_(* \(#,##0.00\);_(* &quot;-&quot;??_);_(@_)"/>
    <numFmt numFmtId="165" formatCode="0.000"/>
    <numFmt numFmtId="166" formatCode="0.0"/>
    <numFmt numFmtId="167" formatCode="#,##0_);\(#,##0\);&quot;-  &quot;;&quot; &quot;@&quot; &quot;"/>
    <numFmt numFmtId="168" formatCode="_(* #,##0.0_);_(* \(#,##0.0\);_(* &quot;-&quot;??_);_(@_)"/>
    <numFmt numFmtId="169" formatCode="_-* #,##0.0_-;\-* #,##0.0_-;_-* &quot;-&quot;?_-;_-@_-"/>
    <numFmt numFmtId="170" formatCode="0.0%"/>
    <numFmt numFmtId="171" formatCode="_(* #,##0.000_);_(* \(#,##0.000\);_(* &quot;-&quot;??_);_(@_)"/>
    <numFmt numFmtId="172" formatCode="0.000%"/>
  </numFmts>
  <fonts count="37" x14ac:knownFonts="1">
    <font>
      <sz val="11"/>
      <color theme="1"/>
      <name val="Calibri"/>
      <family val="2"/>
      <scheme val="minor"/>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0"/>
      <name val="Arial"/>
      <family val="2"/>
    </font>
    <font>
      <sz val="11"/>
      <color indexed="8"/>
      <name val="Calibri"/>
      <family val="2"/>
      <scheme val="minor"/>
    </font>
    <font>
      <sz val="11"/>
      <color theme="1"/>
      <name val="Calibri"/>
      <family val="2"/>
      <scheme val="minor"/>
    </font>
    <font>
      <b/>
      <sz val="14"/>
      <color theme="1"/>
      <name val="Calibri"/>
      <family val="2"/>
      <scheme val="minor"/>
    </font>
    <font>
      <sz val="10"/>
      <color theme="1"/>
      <name val="Calibri"/>
      <family val="2"/>
      <scheme val="minor"/>
    </font>
    <font>
      <b/>
      <sz val="10"/>
      <color theme="1"/>
      <name val="Calibri"/>
      <family val="2"/>
      <scheme val="minor"/>
    </font>
    <font>
      <b/>
      <sz val="10"/>
      <name val="Calibri"/>
      <family val="2"/>
      <scheme val="minor"/>
    </font>
    <font>
      <i/>
      <sz val="11"/>
      <color rgb="FF7F7F7F"/>
      <name val="Arial"/>
      <family val="2"/>
    </font>
    <font>
      <i/>
      <sz val="10"/>
      <color rgb="FF7F7F7F"/>
      <name val="Calibri"/>
      <family val="2"/>
      <scheme val="minor"/>
    </font>
    <font>
      <sz val="10"/>
      <color theme="3"/>
      <name val="Calibri"/>
      <family val="2"/>
      <scheme val="minor"/>
    </font>
    <font>
      <sz val="14"/>
      <color theme="3"/>
      <name val="Calibri"/>
      <family val="2"/>
      <scheme val="minor"/>
    </font>
    <font>
      <sz val="14"/>
      <color theme="1"/>
      <name val="Calibri"/>
      <family val="2"/>
      <scheme val="minor"/>
    </font>
    <font>
      <sz val="14"/>
      <name val="Calibri"/>
      <family val="2"/>
      <scheme val="minor"/>
    </font>
    <font>
      <sz val="9"/>
      <color indexed="81"/>
      <name val="Tahoma"/>
      <family val="2"/>
    </font>
    <font>
      <b/>
      <sz val="10"/>
      <color theme="1"/>
      <name val="Gill Sans MT"/>
      <family val="2"/>
    </font>
    <font>
      <b/>
      <sz val="14"/>
      <color theme="1"/>
      <name val="Gill Sans MT"/>
      <family val="2"/>
    </font>
    <font>
      <sz val="10"/>
      <color theme="1"/>
      <name val="Gill Sans MT"/>
      <family val="2"/>
    </font>
    <font>
      <b/>
      <sz val="12"/>
      <color theme="1"/>
      <name val="Gill Sans MT"/>
      <family val="2"/>
    </font>
    <font>
      <b/>
      <sz val="10"/>
      <name val="Gill Sans MT"/>
      <family val="2"/>
    </font>
    <font>
      <sz val="10"/>
      <name val="Gill Sans MT"/>
      <family val="2"/>
    </font>
    <font>
      <b/>
      <u/>
      <sz val="10"/>
      <color theme="1"/>
      <name val="Gill Sans MT"/>
      <family val="2"/>
    </font>
    <font>
      <i/>
      <sz val="10"/>
      <color theme="1"/>
      <name val="Gill Sans MT"/>
      <family val="2"/>
    </font>
    <font>
      <b/>
      <sz val="9"/>
      <color indexed="81"/>
      <name val="Tahoma"/>
      <family val="2"/>
    </font>
    <font>
      <u/>
      <sz val="10"/>
      <color theme="1"/>
      <name val="Gill Sans MT"/>
      <family val="2"/>
    </font>
    <font>
      <sz val="11"/>
      <color rgb="FF1F497D"/>
      <name val="Calibri"/>
      <family val="2"/>
      <scheme val="minor"/>
    </font>
    <font>
      <b/>
      <sz val="11"/>
      <color rgb="FF1F497D"/>
      <name val="Calibri"/>
      <family val="2"/>
      <scheme val="minor"/>
    </font>
  </fonts>
  <fills count="6">
    <fill>
      <patternFill patternType="none"/>
    </fill>
    <fill>
      <patternFill patternType="gray125"/>
    </fill>
    <fill>
      <patternFill patternType="solid">
        <fgColor theme="9"/>
        <bgColor indexed="64"/>
      </patternFill>
    </fill>
    <fill>
      <patternFill patternType="solid">
        <fgColor theme="0" tint="-0.14999847407452621"/>
        <bgColor indexed="64"/>
      </patternFill>
    </fill>
    <fill>
      <patternFill patternType="solid">
        <fgColor theme="0"/>
        <bgColor indexed="64"/>
      </patternFill>
    </fill>
    <fill>
      <patternFill patternType="solid">
        <fgColor rgb="FFFFC000"/>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24">
    <xf numFmtId="0" fontId="0" fillId="0" borderId="0"/>
    <xf numFmtId="0" fontId="11" fillId="0" borderId="0"/>
    <xf numFmtId="0" fontId="10" fillId="0" borderId="0"/>
    <xf numFmtId="0" fontId="12" fillId="0" borderId="0"/>
    <xf numFmtId="0" fontId="13" fillId="0" borderId="0"/>
    <xf numFmtId="0" fontId="9" fillId="0" borderId="0"/>
    <xf numFmtId="164" fontId="13" fillId="0" borderId="0" applyFont="0" applyFill="0" applyBorder="0" applyAlignment="0" applyProtection="0"/>
    <xf numFmtId="9" fontId="13" fillId="0" borderId="0" applyFont="0" applyFill="0" applyBorder="0" applyAlignment="0" applyProtection="0"/>
    <xf numFmtId="0" fontId="8" fillId="0" borderId="0"/>
    <xf numFmtId="167" fontId="7" fillId="0" borderId="0" applyFont="0" applyFill="0" applyBorder="0" applyProtection="0">
      <alignment vertical="top"/>
    </xf>
    <xf numFmtId="0" fontId="13" fillId="0" borderId="0"/>
    <xf numFmtId="164" fontId="13" fillId="0" borderId="0" applyFont="0" applyFill="0" applyBorder="0" applyAlignment="0" applyProtection="0"/>
    <xf numFmtId="0" fontId="6" fillId="0" borderId="0"/>
    <xf numFmtId="0" fontId="5" fillId="0" borderId="0"/>
    <xf numFmtId="0" fontId="5" fillId="0" borderId="0"/>
    <xf numFmtId="164" fontId="13" fillId="0" borderId="0" applyFont="0" applyFill="0" applyBorder="0" applyAlignment="0" applyProtection="0"/>
    <xf numFmtId="0" fontId="13" fillId="0" borderId="0"/>
    <xf numFmtId="0" fontId="4" fillId="0" borderId="0"/>
    <xf numFmtId="0" fontId="3" fillId="0" borderId="0"/>
    <xf numFmtId="0" fontId="18" fillId="0" borderId="0" applyNumberForma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0" fontId="1" fillId="0" borderId="0"/>
  </cellStyleXfs>
  <cellXfs count="141">
    <xf numFmtId="0" fontId="0" fillId="0" borderId="0" xfId="0"/>
    <xf numFmtId="0" fontId="15" fillId="0" borderId="0" xfId="0" applyFont="1"/>
    <xf numFmtId="0" fontId="15" fillId="0" borderId="1" xfId="0" applyFont="1" applyBorder="1" applyAlignment="1">
      <alignment vertical="center"/>
    </xf>
    <xf numFmtId="0" fontId="16" fillId="0" borderId="0" xfId="0" applyFont="1"/>
    <xf numFmtId="0" fontId="15" fillId="0" borderId="0" xfId="0" applyFont="1" applyBorder="1" applyAlignment="1"/>
    <xf numFmtId="0" fontId="15" fillId="0" borderId="0" xfId="0" applyFont="1" applyBorder="1"/>
    <xf numFmtId="0" fontId="19" fillId="0" borderId="0" xfId="19" applyFont="1"/>
    <xf numFmtId="14" fontId="15" fillId="0" borderId="0" xfId="0" applyNumberFormat="1" applyFont="1" applyBorder="1" applyAlignment="1" applyProtection="1">
      <alignment horizontal="left"/>
      <protection locked="0"/>
    </xf>
    <xf numFmtId="0" fontId="15" fillId="0" borderId="0" xfId="0" applyFont="1" applyFill="1"/>
    <xf numFmtId="0" fontId="15" fillId="0" borderId="1" xfId="20" applyFont="1" applyBorder="1" applyAlignment="1">
      <alignment horizontal="center"/>
    </xf>
    <xf numFmtId="0" fontId="15" fillId="0" borderId="1" xfId="20" applyFont="1" applyBorder="1"/>
    <xf numFmtId="0" fontId="16" fillId="0" borderId="1" xfId="20" applyFont="1" applyBorder="1"/>
    <xf numFmtId="0" fontId="15" fillId="0" borderId="1" xfId="0" applyFont="1" applyBorder="1"/>
    <xf numFmtId="166" fontId="15" fillId="0" borderId="0" xfId="0" applyNumberFormat="1" applyFont="1"/>
    <xf numFmtId="0" fontId="15" fillId="4" borderId="1" xfId="0" applyFont="1" applyFill="1" applyBorder="1" applyAlignment="1">
      <alignment horizontal="left" vertical="top"/>
    </xf>
    <xf numFmtId="0" fontId="21" fillId="0" borderId="0" xfId="0" applyFont="1"/>
    <xf numFmtId="0" fontId="22" fillId="0" borderId="0" xfId="0" applyFont="1"/>
    <xf numFmtId="0" fontId="20" fillId="0" borderId="0" xfId="0" applyFont="1" applyAlignment="1">
      <alignment vertical="center"/>
    </xf>
    <xf numFmtId="0" fontId="16" fillId="3" borderId="1" xfId="0" applyFont="1" applyFill="1" applyBorder="1" applyAlignment="1">
      <alignment horizontal="center" wrapText="1"/>
    </xf>
    <xf numFmtId="0" fontId="15" fillId="0" borderId="1" xfId="23" applyFont="1" applyBorder="1"/>
    <xf numFmtId="0" fontId="16" fillId="0" borderId="1" xfId="23" applyFont="1" applyBorder="1"/>
    <xf numFmtId="0" fontId="14" fillId="2" borderId="2" xfId="10" applyFont="1" applyFill="1" applyBorder="1"/>
    <xf numFmtId="0" fontId="15" fillId="0" borderId="0" xfId="0" applyFont="1" applyAlignment="1">
      <alignment vertical="center"/>
    </xf>
    <xf numFmtId="0" fontId="15" fillId="0" borderId="0" xfId="0" applyFont="1" applyAlignment="1">
      <alignment vertical="top" wrapText="1"/>
    </xf>
    <xf numFmtId="2" fontId="15" fillId="0" borderId="1" xfId="16" applyNumberFormat="1" applyFont="1" applyFill="1" applyBorder="1" applyAlignment="1">
      <alignment vertical="center"/>
    </xf>
    <xf numFmtId="0" fontId="15" fillId="0" borderId="1" xfId="0" applyFont="1" applyFill="1" applyBorder="1" applyAlignment="1">
      <alignment vertical="center"/>
    </xf>
    <xf numFmtId="0" fontId="15" fillId="0" borderId="0" xfId="0" applyFont="1" applyAlignment="1">
      <alignment horizontal="center" vertical="center"/>
    </xf>
    <xf numFmtId="0" fontId="14" fillId="2" borderId="0" xfId="0" applyFont="1" applyFill="1"/>
    <xf numFmtId="0" fontId="22" fillId="0" borderId="0" xfId="0" applyFont="1" applyAlignment="1">
      <alignment vertical="center"/>
    </xf>
    <xf numFmtId="0" fontId="23" fillId="2" borderId="3" xfId="1" applyFont="1" applyFill="1" applyBorder="1"/>
    <xf numFmtId="0" fontId="21" fillId="0" borderId="0" xfId="0" applyFont="1" applyAlignment="1">
      <alignment vertical="center"/>
    </xf>
    <xf numFmtId="169" fontId="15" fillId="0" borderId="0" xfId="0" applyNumberFormat="1" applyFont="1"/>
    <xf numFmtId="43" fontId="15" fillId="0" borderId="0" xfId="0" applyNumberFormat="1" applyFont="1"/>
    <xf numFmtId="0" fontId="15" fillId="0" borderId="0" xfId="0" applyFont="1" applyBorder="1" applyAlignment="1">
      <alignment horizontal="left" vertical="top"/>
    </xf>
    <xf numFmtId="0" fontId="15" fillId="0" borderId="0" xfId="0" applyFont="1" applyBorder="1" applyAlignment="1">
      <alignment horizontal="left" vertical="top" wrapText="1"/>
    </xf>
    <xf numFmtId="0" fontId="16" fillId="3" borderId="1" xfId="10" applyFont="1" applyFill="1" applyBorder="1" applyAlignment="1">
      <alignment horizontal="center" wrapText="1"/>
    </xf>
    <xf numFmtId="165" fontId="15" fillId="0" borderId="1" xfId="0" applyNumberFormat="1" applyFont="1" applyBorder="1"/>
    <xf numFmtId="0" fontId="15" fillId="0" borderId="1" xfId="0" applyFont="1" applyBorder="1" applyAlignment="1">
      <alignment horizontal="left" vertical="top"/>
    </xf>
    <xf numFmtId="0" fontId="15" fillId="0" borderId="1" xfId="0" applyFont="1" applyBorder="1" applyAlignment="1">
      <alignment horizontal="left" vertical="top" wrapText="1"/>
    </xf>
    <xf numFmtId="0" fontId="16" fillId="3" borderId="1" xfId="10" applyFont="1" applyFill="1" applyBorder="1" applyAlignment="1">
      <alignment horizontal="left" wrapText="1"/>
    </xf>
    <xf numFmtId="171" fontId="16" fillId="0" borderId="1" xfId="6" applyNumberFormat="1" applyFont="1" applyBorder="1"/>
    <xf numFmtId="0" fontId="14" fillId="4" borderId="0" xfId="0" applyFont="1" applyFill="1"/>
    <xf numFmtId="168" fontId="17" fillId="0" borderId="4" xfId="6" applyNumberFormat="1" applyFont="1" applyBorder="1"/>
    <xf numFmtId="168" fontId="15" fillId="0" borderId="1" xfId="6" applyNumberFormat="1" applyFont="1" applyFill="1" applyBorder="1"/>
    <xf numFmtId="0" fontId="15" fillId="0" borderId="0" xfId="0" applyFont="1" applyAlignment="1">
      <alignment horizontal="left"/>
    </xf>
    <xf numFmtId="168" fontId="16" fillId="0" borderId="1" xfId="6" applyNumberFormat="1" applyFont="1" applyBorder="1"/>
    <xf numFmtId="0" fontId="25" fillId="0" borderId="0" xfId="0" applyFont="1"/>
    <xf numFmtId="0" fontId="26" fillId="0" borderId="0" xfId="10" applyFont="1" applyAlignment="1">
      <alignment vertical="center"/>
    </xf>
    <xf numFmtId="0" fontId="27" fillId="4" borderId="5" xfId="0" applyFont="1" applyFill="1" applyBorder="1" applyAlignment="1">
      <alignment horizontal="left"/>
    </xf>
    <xf numFmtId="0" fontId="27" fillId="4" borderId="8" xfId="0" applyFont="1" applyFill="1" applyBorder="1" applyAlignment="1">
      <alignment horizontal="left"/>
    </xf>
    <xf numFmtId="0" fontId="27" fillId="4" borderId="10" xfId="0" applyFont="1" applyFill="1" applyBorder="1" applyAlignment="1">
      <alignment horizontal="left"/>
    </xf>
    <xf numFmtId="0" fontId="27" fillId="0" borderId="0" xfId="0" applyFont="1"/>
    <xf numFmtId="0" fontId="31" fillId="0" borderId="0" xfId="0" applyFont="1"/>
    <xf numFmtId="0" fontId="25" fillId="0" borderId="0" xfId="0" applyFont="1" applyBorder="1"/>
    <xf numFmtId="0" fontId="29" fillId="0" borderId="6" xfId="10" applyFont="1" applyFill="1" applyBorder="1" applyAlignment="1">
      <alignment horizontal="left" vertical="center" wrapText="1" readingOrder="1"/>
    </xf>
    <xf numFmtId="0" fontId="28" fillId="5" borderId="0" xfId="10" applyFont="1" applyFill="1" applyAlignment="1">
      <alignment vertical="center"/>
    </xf>
    <xf numFmtId="0" fontId="27" fillId="5" borderId="0" xfId="0" applyFont="1" applyFill="1"/>
    <xf numFmtId="0" fontId="27" fillId="0" borderId="0" xfId="0" applyFont="1" applyAlignment="1">
      <alignment wrapText="1"/>
    </xf>
    <xf numFmtId="165" fontId="25" fillId="0" borderId="0" xfId="0" applyNumberFormat="1" applyFont="1" applyAlignment="1">
      <alignment wrapText="1"/>
    </xf>
    <xf numFmtId="165" fontId="25" fillId="0" borderId="0" xfId="0" applyNumberFormat="1" applyFont="1" applyAlignment="1">
      <alignment horizontal="center" vertical="center"/>
    </xf>
    <xf numFmtId="165" fontId="27" fillId="0" borderId="1" xfId="0" applyNumberFormat="1" applyFont="1" applyBorder="1" applyAlignment="1">
      <alignment horizontal="center" vertical="center"/>
    </xf>
    <xf numFmtId="165" fontId="27" fillId="0" borderId="1" xfId="0" applyNumberFormat="1" applyFont="1" applyFill="1" applyBorder="1" applyAlignment="1">
      <alignment horizontal="center" vertical="center"/>
    </xf>
    <xf numFmtId="165" fontId="27" fillId="0" borderId="11" xfId="0" applyNumberFormat="1" applyFont="1" applyBorder="1" applyAlignment="1">
      <alignment horizontal="center" vertical="center"/>
    </xf>
    <xf numFmtId="165" fontId="30" fillId="0" borderId="1" xfId="10" applyNumberFormat="1" applyFont="1" applyFill="1" applyBorder="1" applyAlignment="1">
      <alignment horizontal="center" vertical="center" wrapText="1"/>
    </xf>
    <xf numFmtId="165" fontId="27" fillId="0" borderId="0" xfId="0" applyNumberFormat="1" applyFont="1"/>
    <xf numFmtId="0" fontId="27" fillId="0" borderId="13" xfId="0" applyFont="1" applyBorder="1" applyAlignment="1">
      <alignment wrapText="1"/>
    </xf>
    <xf numFmtId="9" fontId="15" fillId="0" borderId="1" xfId="7" applyFont="1" applyFill="1" applyBorder="1"/>
    <xf numFmtId="172" fontId="27" fillId="0" borderId="1" xfId="7" applyNumberFormat="1" applyFont="1" applyBorder="1" applyAlignment="1">
      <alignment horizontal="center" vertical="center"/>
    </xf>
    <xf numFmtId="172" fontId="27" fillId="0" borderId="11" xfId="7" applyNumberFormat="1" applyFont="1" applyBorder="1" applyAlignment="1">
      <alignment horizontal="center" vertical="center"/>
    </xf>
    <xf numFmtId="165" fontId="32" fillId="0" borderId="0" xfId="0" applyNumberFormat="1" applyFont="1" applyAlignment="1">
      <alignment horizontal="center" vertical="center"/>
    </xf>
    <xf numFmtId="9" fontId="15" fillId="0" borderId="1" xfId="7" applyNumberFormat="1" applyFont="1" applyFill="1" applyBorder="1"/>
    <xf numFmtId="0" fontId="27" fillId="0" borderId="15" xfId="0" applyFont="1" applyBorder="1" applyAlignment="1">
      <alignment wrapText="1"/>
    </xf>
    <xf numFmtId="165" fontId="27" fillId="0" borderId="2" xfId="0" applyNumberFormat="1" applyFont="1" applyBorder="1" applyAlignment="1">
      <alignment horizontal="center" vertical="center"/>
    </xf>
    <xf numFmtId="165" fontId="27" fillId="0" borderId="17" xfId="0" applyNumberFormat="1" applyFont="1" applyBorder="1" applyAlignment="1">
      <alignment horizontal="center" vertical="center"/>
    </xf>
    <xf numFmtId="0" fontId="29" fillId="0" borderId="16" xfId="10" applyFont="1" applyFill="1" applyBorder="1" applyAlignment="1">
      <alignment horizontal="left" vertical="center" wrapText="1" readingOrder="1"/>
    </xf>
    <xf numFmtId="165" fontId="27" fillId="0" borderId="2" xfId="0" applyNumberFormat="1" applyFont="1" applyFill="1" applyBorder="1" applyAlignment="1">
      <alignment horizontal="center" vertical="center"/>
    </xf>
    <xf numFmtId="0" fontId="27" fillId="5" borderId="0" xfId="0" applyFont="1" applyFill="1" applyAlignment="1">
      <alignment wrapText="1"/>
    </xf>
    <xf numFmtId="0" fontId="25" fillId="0" borderId="0" xfId="0" applyFont="1" applyAlignment="1">
      <alignment wrapText="1"/>
    </xf>
    <xf numFmtId="0" fontId="25" fillId="0" borderId="0" xfId="0" applyFont="1" applyFill="1" applyBorder="1" applyAlignment="1">
      <alignment wrapText="1"/>
    </xf>
    <xf numFmtId="0" fontId="27" fillId="0" borderId="0" xfId="0" applyFont="1" applyBorder="1"/>
    <xf numFmtId="0" fontId="27" fillId="0" borderId="0" xfId="0" applyFont="1" applyBorder="1" applyAlignment="1">
      <alignment wrapText="1"/>
    </xf>
    <xf numFmtId="2" fontId="27" fillId="0" borderId="0" xfId="0" applyNumberFormat="1" applyFont="1" applyBorder="1" applyAlignment="1">
      <alignment wrapText="1"/>
    </xf>
    <xf numFmtId="0" fontId="16" fillId="3" borderId="1" xfId="0" applyFont="1" applyFill="1" applyBorder="1" applyAlignment="1">
      <alignment horizontal="center" vertical="center" wrapText="1"/>
    </xf>
    <xf numFmtId="165" fontId="15" fillId="0" borderId="1" xfId="0" applyNumberFormat="1" applyFont="1" applyBorder="1" applyAlignment="1">
      <alignment vertical="center"/>
    </xf>
    <xf numFmtId="171" fontId="15" fillId="0" borderId="1" xfId="6" applyNumberFormat="1" applyFont="1" applyFill="1" applyBorder="1" applyAlignment="1">
      <alignment horizontal="center"/>
    </xf>
    <xf numFmtId="171" fontId="15" fillId="0" borderId="1" xfId="6" applyNumberFormat="1" applyFont="1" applyBorder="1" applyAlignment="1">
      <alignment horizontal="center"/>
    </xf>
    <xf numFmtId="170" fontId="15" fillId="0" borderId="1" xfId="7" applyNumberFormat="1" applyFont="1" applyBorder="1" applyAlignment="1">
      <alignment horizontal="center"/>
    </xf>
    <xf numFmtId="164" fontId="15" fillId="0" borderId="1" xfId="6" applyFont="1" applyBorder="1" applyAlignment="1">
      <alignment horizontal="center"/>
    </xf>
    <xf numFmtId="1" fontId="27" fillId="0" borderId="1" xfId="0" applyNumberFormat="1" applyFont="1" applyBorder="1" applyAlignment="1">
      <alignment horizontal="center" vertical="center"/>
    </xf>
    <xf numFmtId="165" fontId="27" fillId="0" borderId="0" xfId="0" applyNumberFormat="1" applyFont="1" applyBorder="1"/>
    <xf numFmtId="0" fontId="34" fillId="0" borderId="0" xfId="0" applyFont="1"/>
    <xf numFmtId="165" fontId="27" fillId="0" borderId="1" xfId="0" applyNumberFormat="1" applyFont="1" applyBorder="1" applyAlignment="1">
      <alignment horizontal="center" vertical="center" wrapText="1"/>
    </xf>
    <xf numFmtId="0" fontId="27" fillId="4" borderId="23" xfId="0" applyFont="1" applyFill="1" applyBorder="1" applyAlignment="1">
      <alignment horizontal="left" wrapText="1"/>
    </xf>
    <xf numFmtId="14" fontId="27" fillId="4" borderId="24" xfId="0" applyNumberFormat="1" applyFont="1" applyFill="1" applyBorder="1" applyAlignment="1">
      <alignment horizontal="left" wrapText="1"/>
    </xf>
    <xf numFmtId="0" fontId="27" fillId="4" borderId="25" xfId="0" applyFont="1" applyFill="1" applyBorder="1" applyAlignment="1">
      <alignment horizontal="left" wrapText="1"/>
    </xf>
    <xf numFmtId="0" fontId="25" fillId="0" borderId="5" xfId="0" applyFont="1" applyBorder="1" applyAlignment="1">
      <alignment vertical="center" wrapText="1"/>
    </xf>
    <xf numFmtId="0" fontId="25" fillId="0" borderId="6" xfId="0" applyFont="1" applyBorder="1" applyAlignment="1">
      <alignment vertical="center" wrapText="1"/>
    </xf>
    <xf numFmtId="0" fontId="27" fillId="0" borderId="8" xfId="0" applyFont="1" applyBorder="1" applyAlignment="1">
      <alignment vertical="center"/>
    </xf>
    <xf numFmtId="0" fontId="27" fillId="0" borderId="1" xfId="0" applyFont="1" applyBorder="1" applyAlignment="1">
      <alignment vertical="center"/>
    </xf>
    <xf numFmtId="0" fontId="27" fillId="0" borderId="1" xfId="0" applyFont="1" applyBorder="1" applyAlignment="1">
      <alignment vertical="center" wrapText="1"/>
    </xf>
    <xf numFmtId="0" fontId="27" fillId="0" borderId="1" xfId="0" applyFont="1" applyFill="1" applyBorder="1" applyAlignment="1">
      <alignment vertical="center"/>
    </xf>
    <xf numFmtId="0" fontId="27" fillId="0" borderId="10" xfId="0" applyFont="1" applyBorder="1" applyAlignment="1">
      <alignment vertical="center"/>
    </xf>
    <xf numFmtId="0" fontId="27" fillId="0" borderId="11" xfId="0" applyFont="1" applyBorder="1" applyAlignment="1">
      <alignment vertical="center"/>
    </xf>
    <xf numFmtId="0" fontId="27" fillId="0" borderId="11" xfId="0" applyFont="1" applyBorder="1" applyAlignment="1">
      <alignment vertical="center" wrapText="1"/>
    </xf>
    <xf numFmtId="170" fontId="27" fillId="0" borderId="14" xfId="0" applyNumberFormat="1" applyFont="1" applyBorder="1" applyAlignment="1">
      <alignment horizontal="center" vertical="center"/>
    </xf>
    <xf numFmtId="0" fontId="27" fillId="0" borderId="8" xfId="0" applyFont="1" applyFill="1" applyBorder="1" applyAlignment="1">
      <alignment vertical="center" wrapText="1"/>
    </xf>
    <xf numFmtId="0" fontId="27" fillId="0" borderId="9" xfId="0" applyFont="1" applyBorder="1" applyAlignment="1">
      <alignment vertical="center" wrapText="1"/>
    </xf>
    <xf numFmtId="0" fontId="27" fillId="0" borderId="8" xfId="0" applyFont="1" applyBorder="1" applyAlignment="1">
      <alignment vertical="center" wrapText="1"/>
    </xf>
    <xf numFmtId="0" fontId="27" fillId="0" borderId="10" xfId="0" applyFont="1" applyBorder="1" applyAlignment="1">
      <alignment vertical="center" wrapText="1"/>
    </xf>
    <xf numFmtId="0" fontId="27" fillId="0" borderId="12" xfId="0" applyFont="1" applyBorder="1" applyAlignment="1">
      <alignment vertical="center" wrapText="1"/>
    </xf>
    <xf numFmtId="165" fontId="27" fillId="0" borderId="0" xfId="0" applyNumberFormat="1" applyFont="1" applyAlignment="1">
      <alignment horizontal="left" vertical="center" wrapText="1"/>
    </xf>
    <xf numFmtId="0" fontId="27" fillId="0" borderId="0" xfId="0" applyFont="1" applyAlignment="1">
      <alignment horizontal="left" vertical="center" wrapText="1"/>
    </xf>
    <xf numFmtId="0" fontId="27" fillId="0" borderId="0" xfId="0" applyFont="1" applyAlignment="1">
      <alignment vertical="center"/>
    </xf>
    <xf numFmtId="165" fontId="27" fillId="0" borderId="0" xfId="0" applyNumberFormat="1" applyFont="1" applyAlignment="1">
      <alignment horizontal="left" wrapText="1"/>
    </xf>
    <xf numFmtId="0" fontId="27" fillId="0" borderId="0" xfId="0" applyFont="1" applyAlignment="1">
      <alignment horizontal="left" wrapText="1"/>
    </xf>
    <xf numFmtId="166" fontId="27" fillId="0" borderId="0" xfId="0" applyNumberFormat="1" applyFont="1" applyAlignment="1">
      <alignment horizontal="left" wrapText="1"/>
    </xf>
    <xf numFmtId="166" fontId="27" fillId="0" borderId="0" xfId="0" applyNumberFormat="1" applyFont="1" applyBorder="1" applyAlignment="1">
      <alignment horizontal="left" wrapText="1"/>
    </xf>
    <xf numFmtId="2" fontId="27" fillId="0" borderId="0" xfId="0" applyNumberFormat="1" applyFont="1" applyBorder="1" applyAlignment="1">
      <alignment horizontal="left" wrapText="1"/>
    </xf>
    <xf numFmtId="165" fontId="27" fillId="0" borderId="0" xfId="0" applyNumberFormat="1" applyFont="1" applyBorder="1" applyAlignment="1">
      <alignment horizontal="left" wrapText="1"/>
    </xf>
    <xf numFmtId="0" fontId="35" fillId="0" borderId="0" xfId="0" applyFont="1" applyAlignment="1">
      <alignment vertical="center"/>
    </xf>
    <xf numFmtId="0" fontId="36" fillId="0" borderId="0" xfId="0" applyFont="1" applyAlignment="1">
      <alignment vertical="center"/>
    </xf>
    <xf numFmtId="0" fontId="27" fillId="0" borderId="0" xfId="0" applyFont="1" applyAlignment="1">
      <alignment horizontal="center" vertical="center"/>
    </xf>
    <xf numFmtId="0" fontId="27" fillId="0" borderId="0" xfId="0" applyFont="1" applyAlignment="1">
      <alignment horizontal="center" vertical="center" wrapText="1"/>
    </xf>
    <xf numFmtId="0" fontId="27" fillId="0" borderId="0" xfId="0" applyFont="1" applyBorder="1" applyAlignment="1">
      <alignment horizontal="center" vertical="center" wrapText="1"/>
    </xf>
    <xf numFmtId="0" fontId="25" fillId="0" borderId="5" xfId="0" applyFont="1" applyFill="1" applyBorder="1" applyAlignment="1">
      <alignment vertical="center" wrapText="1" readingOrder="1"/>
    </xf>
    <xf numFmtId="0" fontId="25" fillId="0" borderId="7" xfId="0" applyFont="1" applyFill="1" applyBorder="1" applyAlignment="1">
      <alignment vertical="center" wrapText="1"/>
    </xf>
    <xf numFmtId="0" fontId="25" fillId="0" borderId="20" xfId="23" applyFont="1" applyFill="1" applyBorder="1" applyAlignment="1">
      <alignment horizontal="center" vertical="center" readingOrder="1"/>
    </xf>
    <xf numFmtId="0" fontId="25" fillId="0" borderId="26" xfId="23" applyFont="1" applyFill="1" applyBorder="1" applyAlignment="1">
      <alignment horizontal="center" vertical="center" readingOrder="1"/>
    </xf>
    <xf numFmtId="171" fontId="15" fillId="0" borderId="1" xfId="6" applyNumberFormat="1" applyFont="1" applyFill="1" applyBorder="1"/>
    <xf numFmtId="171" fontId="15" fillId="0" borderId="1" xfId="6" applyNumberFormat="1" applyFont="1" applyBorder="1"/>
    <xf numFmtId="171" fontId="17" fillId="0" borderId="1" xfId="6" applyNumberFormat="1" applyFont="1" applyBorder="1"/>
    <xf numFmtId="0" fontId="16" fillId="3" borderId="2" xfId="0" applyFont="1" applyFill="1" applyBorder="1" applyAlignment="1">
      <alignment horizontal="center" vertical="top" wrapText="1"/>
    </xf>
    <xf numFmtId="0" fontId="16" fillId="3" borderId="18" xfId="0" applyFont="1" applyFill="1" applyBorder="1" applyAlignment="1">
      <alignment horizontal="center" vertical="top" wrapText="1"/>
    </xf>
    <xf numFmtId="0" fontId="16" fillId="3" borderId="19" xfId="0" applyFont="1" applyFill="1" applyBorder="1" applyAlignment="1">
      <alignment horizontal="center" vertical="center" wrapText="1"/>
    </xf>
    <xf numFmtId="0" fontId="16" fillId="3" borderId="20" xfId="0" applyFont="1" applyFill="1" applyBorder="1" applyAlignment="1">
      <alignment horizontal="center" vertical="center" wrapText="1"/>
    </xf>
    <xf numFmtId="0" fontId="16" fillId="3" borderId="22" xfId="0" applyFont="1" applyFill="1" applyBorder="1" applyAlignment="1">
      <alignment horizontal="center" vertical="top" wrapText="1"/>
    </xf>
    <xf numFmtId="0" fontId="16" fillId="3" borderId="4" xfId="0" applyFont="1" applyFill="1" applyBorder="1" applyAlignment="1">
      <alignment horizontal="center" vertical="top" wrapText="1"/>
    </xf>
    <xf numFmtId="0" fontId="16" fillId="3" borderId="21" xfId="0" applyFont="1" applyFill="1" applyBorder="1" applyAlignment="1">
      <alignment horizontal="center" vertical="top" wrapText="1"/>
    </xf>
    <xf numFmtId="0" fontId="25" fillId="0" borderId="27" xfId="0" applyFont="1" applyBorder="1" applyAlignment="1">
      <alignment horizontal="center" vertical="center"/>
    </xf>
    <xf numFmtId="0" fontId="25" fillId="0" borderId="15" xfId="0" applyFont="1" applyBorder="1" applyAlignment="1">
      <alignment horizontal="center" vertical="center"/>
    </xf>
    <xf numFmtId="0" fontId="25" fillId="0" borderId="28" xfId="0" applyFont="1" applyBorder="1" applyAlignment="1">
      <alignment horizontal="center" vertical="center"/>
    </xf>
  </cellXfs>
  <cellStyles count="24">
    <cellStyle name="Comma" xfId="6" builtinId="3"/>
    <cellStyle name="Comma 2" xfId="11"/>
    <cellStyle name="Comma 3" xfId="15"/>
    <cellStyle name="Comma 4 2" xfId="21"/>
    <cellStyle name="Explanatory Text" xfId="19" builtinId="53"/>
    <cellStyle name="Normal" xfId="0" builtinId="0"/>
    <cellStyle name="Normal 2" xfId="4"/>
    <cellStyle name="Normal 2 2" xfId="1"/>
    <cellStyle name="Normal 2 2 2" xfId="10"/>
    <cellStyle name="Normal 2 6" xfId="16"/>
    <cellStyle name="Normal 20" xfId="9"/>
    <cellStyle name="Normal 3" xfId="2"/>
    <cellStyle name="Normal 3 2" xfId="13"/>
    <cellStyle name="Normal 4" xfId="5"/>
    <cellStyle name="Normal 4 2" xfId="14"/>
    <cellStyle name="Normal 5" xfId="8"/>
    <cellStyle name="Normal 5 2" xfId="12"/>
    <cellStyle name="Normal 5 2 2" xfId="20"/>
    <cellStyle name="Normal 5 2 2 2" xfId="23"/>
    <cellStyle name="Normal 6" xfId="17"/>
    <cellStyle name="Normal 6 2" xfId="18"/>
    <cellStyle name="Normal 9" xfId="3"/>
    <cellStyle name="Percent" xfId="7" builtinId="5"/>
    <cellStyle name="Percent 2" xfId="22"/>
  </cellStyles>
  <dxfs count="0"/>
  <tableStyles count="0" defaultTableStyle="TableStyleMedium2" defaultPivotStyle="PivotStyleMedium9"/>
  <colors>
    <mruColors>
      <color rgb="FFEEECE1"/>
      <color rgb="FF700000"/>
      <color rgb="FFFFABAB"/>
      <color rgb="FFD2ECB6"/>
      <color rgb="FFFFD9D9"/>
      <color rgb="FFE23114"/>
      <color rgb="FFFFF1C5"/>
      <color rgb="FFFFC5C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externalLink" Target="externalLinks/externalLink8.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externalLink" Target="externalLinks/externalLink2.xml"/><Relationship Id="rId12" Type="http://schemas.openxmlformats.org/officeDocument/2006/relationships/externalLink" Target="externalLinks/externalLink7.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5" Type="http://schemas.openxmlformats.org/officeDocument/2006/relationships/worksheet" Target="worksheets/sheet5.xml"/><Relationship Id="rId15" Type="http://schemas.openxmlformats.org/officeDocument/2006/relationships/externalLink" Target="externalLinks/externalLink10.xml"/><Relationship Id="rId23" Type="http://schemas.openxmlformats.org/officeDocument/2006/relationships/customXml" Target="../customXml/item4.xml"/><Relationship Id="rId10" Type="http://schemas.openxmlformats.org/officeDocument/2006/relationships/externalLink" Target="externalLinks/externalLink5.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externalLink" Target="externalLinks/externalLink9.xml"/><Relationship Id="rId22"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19050</xdr:colOff>
      <xdr:row>2</xdr:row>
      <xdr:rowOff>38100</xdr:rowOff>
    </xdr:from>
    <xdr:to>
      <xdr:col>4</xdr:col>
      <xdr:colOff>6350</xdr:colOff>
      <xdr:row>23</xdr:row>
      <xdr:rowOff>138112</xdr:rowOff>
    </xdr:to>
    <xdr:sp macro="" textlink="">
      <xdr:nvSpPr>
        <xdr:cNvPr id="3" name="TextBox 2">
          <a:extLst>
            <a:ext uri="{FF2B5EF4-FFF2-40B4-BE49-F238E27FC236}">
              <a16:creationId xmlns="" xmlns:a16="http://schemas.microsoft.com/office/drawing/2014/main" id="{00000000-0008-0000-0000-000003000000}"/>
            </a:ext>
          </a:extLst>
        </xdr:cNvPr>
        <xdr:cNvSpPr txBox="1"/>
      </xdr:nvSpPr>
      <xdr:spPr>
        <a:xfrm>
          <a:off x="109538" y="514350"/>
          <a:ext cx="9240837" cy="4333875"/>
        </a:xfrm>
        <a:prstGeom prst="rect">
          <a:avLst/>
        </a:prstGeom>
        <a:solidFill>
          <a:schemeClr val="bg2">
            <a:lumMod val="75000"/>
          </a:schemeClr>
        </a:solidFill>
        <a:ln w="12700" cmpd="sng">
          <a:solidFill>
            <a:schemeClr val="tx1"/>
          </a:solidFill>
        </a:ln>
        <a:scene3d>
          <a:camera prst="orthographicFront"/>
          <a:lightRig rig="threePt" dir="t"/>
        </a:scene3d>
        <a:sp3d prstMaterial="matte"/>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1100" b="1" i="0" u="sng">
              <a:solidFill>
                <a:schemeClr val="dk1"/>
              </a:solidFill>
              <a:effectLst/>
              <a:latin typeface="+mn-lt"/>
              <a:ea typeface="+mn-ea"/>
              <a:cs typeface="+mn-cs"/>
            </a:rPr>
            <a:t>Strategic regional enhancement feeder model</a:t>
          </a:r>
          <a:endParaRPr lang="en-GB" sz="1000">
            <a:effectLst/>
          </a:endParaRPr>
        </a:p>
        <a:p>
          <a:endParaRPr lang="en-GB" sz="1100" b="1" baseline="0">
            <a:solidFill>
              <a:schemeClr val="dk1"/>
            </a:solidFill>
            <a:effectLst/>
            <a:latin typeface="+mn-lt"/>
            <a:ea typeface="+mn-ea"/>
            <a:cs typeface="+mn-cs"/>
          </a:endParaRPr>
        </a:p>
        <a:p>
          <a:r>
            <a:rPr lang="en-GB" sz="1100" b="1" baseline="0">
              <a:solidFill>
                <a:schemeClr val="dk1"/>
              </a:solidFill>
              <a:effectLst/>
              <a:latin typeface="+mn-lt"/>
              <a:ea typeface="+mn-ea"/>
              <a:cs typeface="+mn-cs"/>
            </a:rPr>
            <a:t>Objective </a:t>
          </a:r>
          <a:endParaRPr lang="en-GB" sz="1000">
            <a:effectLst/>
          </a:endParaRPr>
        </a:p>
        <a:p>
          <a:r>
            <a:rPr lang="en-GB" sz="1100">
              <a:solidFill>
                <a:schemeClr val="dk1"/>
              </a:solidFill>
              <a:effectLst/>
              <a:latin typeface="+mn-lt"/>
              <a:ea typeface="+mn-ea"/>
              <a:cs typeface="+mn-cs"/>
            </a:rPr>
            <a:t>To assess the proposals for development of strategic regional water resource solutions that</a:t>
          </a:r>
          <a:r>
            <a:rPr lang="en-GB" sz="1100" baseline="0">
              <a:solidFill>
                <a:schemeClr val="dk1"/>
              </a:solidFill>
              <a:effectLst/>
              <a:latin typeface="+mn-lt"/>
              <a:ea typeface="+mn-ea"/>
              <a:cs typeface="+mn-cs"/>
            </a:rPr>
            <a:t> provide long-term drought resilience as submitted </a:t>
          </a:r>
          <a:r>
            <a:rPr lang="en-GB" sz="1100">
              <a:solidFill>
                <a:schemeClr val="dk1"/>
              </a:solidFill>
              <a:effectLst/>
              <a:latin typeface="+mn-lt"/>
              <a:ea typeface="+mn-ea"/>
              <a:cs typeface="+mn-cs"/>
            </a:rPr>
            <a:t>by companies in their PR19 business plan submissions and allocate an allowance for 2020-25.</a:t>
          </a:r>
        </a:p>
        <a:p>
          <a:endParaRPr lang="en-GB" sz="1100" b="1" baseline="0">
            <a:solidFill>
              <a:schemeClr val="dk1"/>
            </a:solidFill>
            <a:effectLst/>
            <a:latin typeface="+mn-lt"/>
            <a:ea typeface="+mn-ea"/>
            <a:cs typeface="+mn-cs"/>
          </a:endParaRPr>
        </a:p>
        <a:p>
          <a:r>
            <a:rPr lang="en-GB" sz="1100" b="1" baseline="0">
              <a:solidFill>
                <a:schemeClr val="dk1"/>
              </a:solidFill>
              <a:effectLst/>
              <a:latin typeface="+mn-lt"/>
              <a:ea typeface="+mn-ea"/>
              <a:cs typeface="+mn-cs"/>
            </a:rPr>
            <a:t>Approach for draft determination</a:t>
          </a:r>
          <a:endParaRPr lang="en-GB" sz="1000">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en-GB" sz="1100" b="0" i="0">
              <a:solidFill>
                <a:schemeClr val="dk1"/>
              </a:solidFill>
              <a:effectLst/>
              <a:latin typeface="+mn-lt"/>
              <a:ea typeface="+mn-ea"/>
              <a:cs typeface="+mn-cs"/>
            </a:rPr>
            <a:t>We identify strategic</a:t>
          </a:r>
          <a:r>
            <a:rPr lang="en-GB" sz="1100" b="0" i="0" baseline="0">
              <a:solidFill>
                <a:schemeClr val="dk1"/>
              </a:solidFill>
              <a:effectLst/>
              <a:latin typeface="+mn-lt"/>
              <a:ea typeface="+mn-ea"/>
              <a:cs typeface="+mn-cs"/>
            </a:rPr>
            <a:t> regional water resource solutions that should be further developed in the 2020-25 period through review of companies PR19 business plan submissions, water resources management plans and discussions with companies involved in the </a:t>
          </a:r>
          <a:r>
            <a:rPr lang="en-GB" sz="1100">
              <a:solidFill>
                <a:schemeClr val="dk1"/>
              </a:solidFill>
              <a:effectLst/>
              <a:latin typeface="+mn-lt"/>
              <a:ea typeface="+mn-ea"/>
              <a:cs typeface="+mn-cs"/>
            </a:rPr>
            <a:t>West Country Water Resources group.</a:t>
          </a:r>
          <a:r>
            <a:rPr lang="en-GB" sz="1100" b="0" i="0" baseline="0">
              <a:solidFill>
                <a:schemeClr val="dk1"/>
              </a:solidFill>
              <a:effectLst/>
              <a:latin typeface="+mn-lt"/>
              <a:ea typeface="+mn-ea"/>
              <a:cs typeface="+mn-cs"/>
            </a:rPr>
            <a:t> We determine a</a:t>
          </a:r>
          <a:r>
            <a:rPr lang="en-GB" sz="1100" b="0" i="0">
              <a:solidFill>
                <a:schemeClr val="dk1"/>
              </a:solidFill>
              <a:effectLst/>
              <a:latin typeface="+mn-lt"/>
              <a:ea typeface="+mn-ea"/>
              <a:cs typeface="+mn-cs"/>
            </a:rPr>
            <a:t>llowances</a:t>
          </a:r>
          <a:r>
            <a:rPr lang="en-GB" sz="1100" b="0" i="0" baseline="0">
              <a:solidFill>
                <a:schemeClr val="dk1"/>
              </a:solidFill>
              <a:effectLst/>
              <a:latin typeface="+mn-lt"/>
              <a:ea typeface="+mn-ea"/>
              <a:cs typeface="+mn-cs"/>
            </a:rPr>
            <a:t> for development of individual strategic solutions as the minimum of either the company-specified costs or 6% of total solution costs </a:t>
          </a:r>
          <a:r>
            <a:rPr lang="en-GB" sz="1100">
              <a:solidFill>
                <a:schemeClr val="dk1"/>
              </a:solidFill>
              <a:effectLst/>
              <a:latin typeface="+mn-lt"/>
              <a:ea typeface="+mn-ea"/>
              <a:cs typeface="+mn-cs"/>
            </a:rPr>
            <a:t>(excluding land acquisition, which we assume to be a post-2025 activity).</a:t>
          </a:r>
          <a:r>
            <a:rPr lang="en-GB" sz="1100" baseline="0">
              <a:solidFill>
                <a:schemeClr val="dk1"/>
              </a:solidFill>
              <a:effectLst/>
              <a:latin typeface="+mn-lt"/>
              <a:ea typeface="+mn-ea"/>
              <a:cs typeface="+mn-cs"/>
            </a:rPr>
            <a:t> We make</a:t>
          </a:r>
          <a:r>
            <a:rPr lang="en-GB" sz="1100" b="0" i="0" baseline="0">
              <a:solidFill>
                <a:schemeClr val="dk1"/>
              </a:solidFill>
              <a:effectLst/>
              <a:latin typeface="+mn-lt"/>
              <a:ea typeface="+mn-ea"/>
              <a:cs typeface="+mn-cs"/>
            </a:rPr>
            <a:t> an exception where the company provides sufficient evidence for an alternative allowance. We describe the basis of our allowance in the comments column of the deep dive assessment. The outputs from the allowance tab feed directly into model FM_WW4. The 'Strategic regional water resource solutions appendix' provides a detailed account of our expectations and approach.</a:t>
          </a:r>
        </a:p>
        <a:p>
          <a:pPr marL="0" marR="0" lvl="0" indent="0" defTabSz="914400" eaLnBrk="1" fontAlgn="auto" latinLnBrk="0" hangingPunct="1">
            <a:lnSpc>
              <a:spcPct val="100000"/>
            </a:lnSpc>
            <a:spcBef>
              <a:spcPts val="0"/>
            </a:spcBef>
            <a:spcAft>
              <a:spcPts val="0"/>
            </a:spcAft>
            <a:buClrTx/>
            <a:buSzTx/>
            <a:buFontTx/>
            <a:buNone/>
            <a:tabLst/>
            <a:defRPr/>
          </a:pPr>
          <a:endParaRPr lang="en-GB" sz="1100" b="0" i="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GB" sz="1100" b="0" i="0" baseline="0">
              <a:solidFill>
                <a:schemeClr val="dk1"/>
              </a:solidFill>
              <a:effectLst/>
              <a:latin typeface="+mn-lt"/>
              <a:ea typeface="+mn-ea"/>
              <a:cs typeface="+mn-cs"/>
            </a:rPr>
            <a:t>For draft determination we do not include any transitional expenditure allowance due to the low materiality of the requested expenditure and the inconsistent representation in company business plan tables. We will review this position for final determination based upon any updated information provided by the companies.</a:t>
          </a:r>
        </a:p>
        <a:p>
          <a:pPr marL="0" marR="0" lvl="0" indent="0" defTabSz="914400" eaLnBrk="1" fontAlgn="auto" latinLnBrk="0" hangingPunct="1">
            <a:lnSpc>
              <a:spcPct val="100000"/>
            </a:lnSpc>
            <a:spcBef>
              <a:spcPts val="0"/>
            </a:spcBef>
            <a:spcAft>
              <a:spcPts val="0"/>
            </a:spcAft>
            <a:buClrTx/>
            <a:buSzTx/>
            <a:buFontTx/>
            <a:buNone/>
            <a:tabLst/>
            <a:defRPr/>
          </a:pPr>
          <a:endParaRPr lang="en-GB" sz="1100" b="0" i="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GB" sz="1100" b="0" i="0" baseline="0">
              <a:solidFill>
                <a:schemeClr val="dk1"/>
              </a:solidFill>
              <a:effectLst/>
              <a:latin typeface="+mn-lt"/>
              <a:ea typeface="+mn-ea"/>
              <a:cs typeface="+mn-cs"/>
            </a:rPr>
            <a:t>We expect this model to be  revised for final determination based on companies responses to the draft determination. This model provides our view of the regional strategic solutions based on the information available at draft determination and we consider that changes will be necessary for final determination on the basis of companies providing updated narrative, resolving data inconsistencies and including further detail of expenditure breakdowns.</a:t>
          </a:r>
          <a:endParaRPr lang="en-GB" sz="1100" b="0" i="0">
            <a:solidFill>
              <a:schemeClr val="dk1"/>
            </a:solidFill>
            <a:effectLst/>
            <a:latin typeface="+mn-lt"/>
            <a:ea typeface="+mn-ea"/>
            <a:cs typeface="+mn-cs"/>
          </a:endParaRPr>
        </a:p>
        <a:p>
          <a:endParaRPr lang="en-GB" sz="1100" b="0" i="0">
            <a:solidFill>
              <a:schemeClr val="dk1"/>
            </a:solidFill>
            <a:effectLst/>
            <a:latin typeface="+mn-lt"/>
            <a:ea typeface="+mn-ea"/>
            <a:cs typeface="+mn-cs"/>
          </a:endParaRPr>
        </a:p>
        <a:p>
          <a:r>
            <a:rPr lang="en-GB" sz="1100" b="1" i="0">
              <a:solidFill>
                <a:schemeClr val="dk1"/>
              </a:solidFill>
              <a:effectLst/>
              <a:latin typeface="+mn-lt"/>
              <a:ea typeface="+mn-ea"/>
              <a:cs typeface="+mn-cs"/>
            </a:rPr>
            <a:t>Changes post IAP</a:t>
          </a:r>
        </a:p>
        <a:p>
          <a:r>
            <a:rPr lang="en-GB" sz="1100" b="0" i="0">
              <a:solidFill>
                <a:schemeClr val="dk1"/>
              </a:solidFill>
              <a:effectLst/>
              <a:latin typeface="+mn-lt"/>
              <a:ea typeface="+mn-ea"/>
              <a:cs typeface="+mn-cs"/>
            </a:rPr>
            <a:t>At IAP this</a:t>
          </a:r>
          <a:r>
            <a:rPr lang="en-GB" sz="1100" b="0" i="0" baseline="0">
              <a:solidFill>
                <a:schemeClr val="dk1"/>
              </a:solidFill>
              <a:effectLst/>
              <a:latin typeface="+mn-lt"/>
              <a:ea typeface="+mn-ea"/>
              <a:cs typeface="+mn-cs"/>
            </a:rPr>
            <a:t> expenditure was analysed within the </a:t>
          </a:r>
          <a:r>
            <a:rPr lang="en-GB">
              <a:effectLst/>
              <a:hlinkClick xmlns:r="http://schemas.openxmlformats.org/officeDocument/2006/relationships" r:id=""/>
            </a:rPr>
            <a:t>Wholesale Water Supply-demand balance enhancement – feeder model</a:t>
          </a:r>
          <a:r>
            <a:rPr lang="en-GB">
              <a:effectLst/>
            </a:rPr>
            <a:t> .</a:t>
          </a:r>
        </a:p>
      </xdr:txBody>
    </xdr:sp>
    <xdr:clientData/>
  </xdr:twoCellAnchor>
  <xdr:twoCellAnchor>
    <xdr:from>
      <xdr:col>1</xdr:col>
      <xdr:colOff>10583</xdr:colOff>
      <xdr:row>58</xdr:row>
      <xdr:rowOff>52917</xdr:rowOff>
    </xdr:from>
    <xdr:to>
      <xdr:col>9</xdr:col>
      <xdr:colOff>40300</xdr:colOff>
      <xdr:row>64</xdr:row>
      <xdr:rowOff>148167</xdr:rowOff>
    </xdr:to>
    <xdr:sp macro="" textlink="">
      <xdr:nvSpPr>
        <xdr:cNvPr id="5" name="TextBox 5"/>
        <xdr:cNvSpPr txBox="1"/>
      </xdr:nvSpPr>
      <xdr:spPr>
        <a:xfrm>
          <a:off x="95250" y="10498667"/>
          <a:ext cx="11576133" cy="1047750"/>
        </a:xfrm>
        <a:prstGeom prst="rect">
          <a:avLst/>
        </a:prstGeom>
        <a:solidFill>
          <a:schemeClr val="bg1"/>
        </a:solidFill>
        <a:ln>
          <a:solidFill>
            <a:schemeClr val="tx1"/>
          </a:solidFill>
          <a:prstDash val="sysDot"/>
        </a:ln>
      </xdr:spPr>
      <xdr:txBody>
        <a:bodyPr wrap="square" rtlCol="0">
          <a:no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sz="1200"/>
            <a:t>The diagram above is a simplified process model to indicate the relationship between the various feeder models and data sources we use to assess wholesale and retail expenditure cost efficiency models.  We provide a detailed process map in ‘PR19 price setting models map - slow track draft determinations’</a:t>
          </a:r>
          <a:r>
            <a:rPr lang="en-GB" sz="1200" b="1"/>
            <a:t>. </a:t>
          </a:r>
        </a:p>
        <a:p>
          <a:r>
            <a:rPr lang="en-GB" sz="1200" b="0"/>
            <a:t>Note that because the strategic</a:t>
          </a:r>
          <a:r>
            <a:rPr lang="en-GB" sz="1200" b="0" baseline="0"/>
            <a:t> regional feeder model links directly to FM4 and does not have any related CACs we simplify the diagram from the standard enhancement diagram used in other enhancement models. For clarity we do not show the other enhancement models in this diagram or show the strategic regional model separately in the standard enhancement model diagram used for all other enhancement models.</a:t>
          </a:r>
          <a:endParaRPr lang="en-GB" sz="1200" b="0"/>
        </a:p>
      </xdr:txBody>
    </xdr:sp>
    <xdr:clientData/>
  </xdr:twoCellAnchor>
  <xdr:twoCellAnchor>
    <xdr:from>
      <xdr:col>0</xdr:col>
      <xdr:colOff>0</xdr:colOff>
      <xdr:row>65</xdr:row>
      <xdr:rowOff>42333</xdr:rowOff>
    </xdr:from>
    <xdr:to>
      <xdr:col>2</xdr:col>
      <xdr:colOff>1840315</xdr:colOff>
      <xdr:row>67</xdr:row>
      <xdr:rowOff>8413</xdr:rowOff>
    </xdr:to>
    <xdr:sp macro="" textlink="">
      <xdr:nvSpPr>
        <xdr:cNvPr id="6" name="Rectangle 5"/>
        <xdr:cNvSpPr/>
      </xdr:nvSpPr>
      <xdr:spPr>
        <a:xfrm>
          <a:off x="0" y="11599333"/>
          <a:ext cx="2676398" cy="283580"/>
        </a:xfrm>
        <a:prstGeom prst="rect">
          <a:avLst/>
        </a:prstGeom>
        <a:solidFill>
          <a:srgbClr val="FFFF00"/>
        </a:solidFill>
        <a:ln>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GB" sz="1200">
              <a:solidFill>
                <a:schemeClr val="tx1"/>
              </a:solidFill>
            </a:rPr>
            <a:t>Model presented in the current file</a:t>
          </a:r>
        </a:p>
      </xdr:txBody>
    </xdr:sp>
    <xdr:clientData/>
  </xdr:twoCellAnchor>
  <xdr:twoCellAnchor>
    <xdr:from>
      <xdr:col>0</xdr:col>
      <xdr:colOff>84666</xdr:colOff>
      <xdr:row>67</xdr:row>
      <xdr:rowOff>112183</xdr:rowOff>
    </xdr:from>
    <xdr:to>
      <xdr:col>2</xdr:col>
      <xdr:colOff>4024048</xdr:colOff>
      <xdr:row>78</xdr:row>
      <xdr:rowOff>35718</xdr:rowOff>
    </xdr:to>
    <xdr:sp macro="" textlink="">
      <xdr:nvSpPr>
        <xdr:cNvPr id="7" name="Content Placeholder 2"/>
        <xdr:cNvSpPr txBox="1">
          <a:spLocks/>
        </xdr:cNvSpPr>
      </xdr:nvSpPr>
      <xdr:spPr>
        <a:xfrm>
          <a:off x="84666" y="11986683"/>
          <a:ext cx="4775465" cy="1669785"/>
        </a:xfrm>
        <a:prstGeom prst="rect">
          <a:avLst/>
        </a:prstGeom>
        <a:solidFill>
          <a:schemeClr val="bg1"/>
        </a:solidFill>
        <a:ln>
          <a:solidFill>
            <a:schemeClr val="tx1"/>
          </a:solidFill>
        </a:ln>
      </xdr:spPr>
      <xdr:txBody>
        <a:bodyPr vert="horz" wrap="square" lIns="91440" tIns="45720" rIns="91440" bIns="45720" rtlCol="0">
          <a:normAutofit fontScale="92500" lnSpcReduction="10000"/>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indent="0">
            <a:buNone/>
          </a:pPr>
          <a:r>
            <a:rPr lang="en-GB" sz="1200" b="1" u="sng"/>
            <a:t>Key:</a:t>
          </a:r>
        </a:p>
        <a:p>
          <a:pPr marL="0" indent="0">
            <a:buNone/>
          </a:pPr>
          <a:endParaRPr lang="en-GB" sz="1200"/>
        </a:p>
        <a:p>
          <a:pPr marL="0" indent="0">
            <a:buNone/>
          </a:pPr>
          <a:r>
            <a:rPr lang="en-GB" sz="1200"/>
            <a:t>FM = Feeder model</a:t>
          </a:r>
          <a:endParaRPr lang="en-GB" sz="1400"/>
        </a:p>
        <a:p>
          <a:pPr marL="0" indent="0">
            <a:buNone/>
          </a:pPr>
          <a:r>
            <a:rPr lang="en-GB" sz="1200"/>
            <a:t>CAC = Cost adjustment claim</a:t>
          </a:r>
          <a:endParaRPr lang="en-GB" sz="1400"/>
        </a:p>
        <a:p>
          <a:pPr marL="0" indent="0">
            <a:buNone/>
          </a:pPr>
          <a:r>
            <a:rPr lang="en-GB" sz="1200"/>
            <a:t>CPIH = Consumer Prices Index including owner occupiers’ housing costs </a:t>
          </a:r>
          <a:endParaRPr lang="en-GB" sz="1400"/>
        </a:p>
        <a:p>
          <a:pPr marL="0" indent="0">
            <a:buNone/>
          </a:pPr>
          <a:r>
            <a:rPr lang="en-GB" sz="1200"/>
            <a:t>ONS = Office for National Statistics</a:t>
          </a:r>
          <a:endParaRPr lang="en-GB" sz="1400"/>
        </a:p>
        <a:p>
          <a:pPr marL="0" indent="0">
            <a:buNone/>
          </a:pPr>
          <a:r>
            <a:rPr lang="en-GB" sz="1200"/>
            <a:t>MHCLG = Ministry of Housing, Communities and Local Government </a:t>
          </a:r>
          <a:endParaRPr lang="en-GB" sz="1400"/>
        </a:p>
        <a:p>
          <a:pPr marL="0" indent="0">
            <a:buNone/>
          </a:pPr>
          <a:r>
            <a:rPr lang="en-GB" sz="1200"/>
            <a:t>HVT = Havant Thicket</a:t>
          </a:r>
          <a:endParaRPr lang="en-GB" sz="1400"/>
        </a:p>
        <a:p>
          <a:pPr marL="0" indent="0">
            <a:buNone/>
          </a:pPr>
          <a:r>
            <a:rPr lang="en-GB" sz="1200"/>
            <a:t>TTT = Thames Tideway</a:t>
          </a:r>
          <a:endParaRPr lang="en-GB" sz="1400"/>
        </a:p>
        <a:p>
          <a:pPr marL="0" indent="0">
            <a:buNone/>
          </a:pPr>
          <a:r>
            <a:rPr lang="en-GB" sz="1400"/>
            <a:t> </a:t>
          </a:r>
        </a:p>
      </xdr:txBody>
    </xdr:sp>
    <xdr:clientData/>
  </xdr:twoCellAnchor>
  <xdr:twoCellAnchor editAs="oneCell">
    <xdr:from>
      <xdr:col>1</xdr:col>
      <xdr:colOff>9525</xdr:colOff>
      <xdr:row>24</xdr:row>
      <xdr:rowOff>95249</xdr:rowOff>
    </xdr:from>
    <xdr:to>
      <xdr:col>6</xdr:col>
      <xdr:colOff>73812</xdr:colOff>
      <xdr:row>57</xdr:row>
      <xdr:rowOff>76199</xdr:rowOff>
    </xdr:to>
    <xdr:pic>
      <xdr:nvPicPr>
        <xdr:cNvPr id="2" name="Picture 1"/>
        <xdr:cNvPicPr>
          <a:picLocks noChangeAspect="1"/>
        </xdr:cNvPicPr>
      </xdr:nvPicPr>
      <xdr:blipFill>
        <a:blip xmlns:r="http://schemas.openxmlformats.org/officeDocument/2006/relationships" r:embed="rId1"/>
        <a:stretch>
          <a:fillRect/>
        </a:stretch>
      </xdr:blipFill>
      <xdr:spPr>
        <a:xfrm>
          <a:off x="95250" y="4933949"/>
          <a:ext cx="9865512" cy="5495925"/>
        </a:xfrm>
        <a:prstGeom prst="rect">
          <a:avLst/>
        </a:prstGeom>
        <a:solidFill>
          <a:schemeClr val="bg1"/>
        </a:solidFill>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95250</xdr:colOff>
      <xdr:row>0</xdr:row>
      <xdr:rowOff>82550</xdr:rowOff>
    </xdr:from>
    <xdr:to>
      <xdr:col>11</xdr:col>
      <xdr:colOff>831850</xdr:colOff>
      <xdr:row>8</xdr:row>
      <xdr:rowOff>276225</xdr:rowOff>
    </xdr:to>
    <xdr:sp macro="" textlink="">
      <xdr:nvSpPr>
        <xdr:cNvPr id="2" name="TextBox 1">
          <a:extLst>
            <a:ext uri="{FF2B5EF4-FFF2-40B4-BE49-F238E27FC236}">
              <a16:creationId xmlns="" xmlns:a16="http://schemas.microsoft.com/office/drawing/2014/main" id="{00000000-0008-0000-0200-000002000000}"/>
            </a:ext>
          </a:extLst>
        </xdr:cNvPr>
        <xdr:cNvSpPr txBox="1"/>
      </xdr:nvSpPr>
      <xdr:spPr>
        <a:xfrm>
          <a:off x="95250" y="82550"/>
          <a:ext cx="9985375" cy="1527175"/>
        </a:xfrm>
        <a:prstGeom prst="rect">
          <a:avLst/>
        </a:prstGeom>
        <a:solidFill>
          <a:schemeClr val="bg1">
            <a:lumMod val="85000"/>
          </a:schemeClr>
        </a:solidFill>
        <a:ln w="6350" cmpd="sng">
          <a:solidFill>
            <a:schemeClr val="tx1"/>
          </a:solidFill>
        </a:ln>
        <a:scene3d>
          <a:camera prst="orthographicFront"/>
          <a:lightRig rig="threePt" dir="t"/>
        </a:scene3d>
        <a:sp3d prstMaterial="matte"/>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1100" b="1" i="0" u="none">
              <a:solidFill>
                <a:schemeClr val="dk1"/>
              </a:solidFill>
              <a:effectLst/>
              <a:latin typeface="+mn-lt"/>
              <a:ea typeface="+mn-ea"/>
              <a:cs typeface="+mn-cs"/>
            </a:rPr>
            <a:t>Company</a:t>
          </a:r>
          <a:r>
            <a:rPr lang="en-GB" sz="1100" b="1" i="0" u="none" baseline="0">
              <a:solidFill>
                <a:schemeClr val="dk1"/>
              </a:solidFill>
              <a:effectLst/>
              <a:latin typeface="+mn-lt"/>
              <a:ea typeface="+mn-ea"/>
              <a:cs typeface="+mn-cs"/>
            </a:rPr>
            <a:t> expenditure requests for development of strategic regional water resource solutions</a:t>
          </a:r>
          <a:endParaRPr lang="en-GB" sz="1000" u="none">
            <a:effectLst/>
          </a:endParaRPr>
        </a:p>
        <a:p>
          <a:endParaRPr lang="en-GB" sz="1100" b="1" baseline="0">
            <a:solidFill>
              <a:schemeClr val="dk1"/>
            </a:solidFill>
            <a:effectLst/>
            <a:latin typeface="+mn-lt"/>
            <a:ea typeface="+mn-ea"/>
            <a:cs typeface="+mn-cs"/>
          </a:endParaRPr>
        </a:p>
        <a:p>
          <a:r>
            <a:rPr lang="en-GB" sz="1100">
              <a:solidFill>
                <a:schemeClr val="dk1"/>
              </a:solidFill>
              <a:effectLst/>
              <a:latin typeface="+mn-lt"/>
              <a:ea typeface="+mn-ea"/>
              <a:cs typeface="+mn-cs"/>
            </a:rPr>
            <a:t>We identify in columns E and F in the table below,</a:t>
          </a:r>
          <a:r>
            <a:rPr lang="en-GB" sz="1100" baseline="0">
              <a:solidFill>
                <a:schemeClr val="dk1"/>
              </a:solidFill>
              <a:effectLst/>
              <a:latin typeface="+mn-lt"/>
              <a:ea typeface="+mn-ea"/>
              <a:cs typeface="+mn-cs"/>
            </a:rPr>
            <a:t> </a:t>
          </a:r>
          <a:r>
            <a:rPr lang="en-GB" sz="1100">
              <a:solidFill>
                <a:schemeClr val="dk1"/>
              </a:solidFill>
              <a:effectLst/>
              <a:latin typeface="+mn-lt"/>
              <a:ea typeface="+mn-ea"/>
              <a:cs typeface="+mn-cs"/>
            </a:rPr>
            <a:t>the requested expenditure associated with development of strategic regional solutions included in the</a:t>
          </a:r>
          <a:r>
            <a:rPr lang="en-GB" sz="1100" baseline="0">
              <a:solidFill>
                <a:schemeClr val="dk1"/>
              </a:solidFill>
              <a:effectLst/>
              <a:latin typeface="+mn-lt"/>
              <a:ea typeface="+mn-ea"/>
              <a:cs typeface="+mn-cs"/>
            </a:rPr>
            <a:t> </a:t>
          </a:r>
          <a:r>
            <a:rPr lang="en-GB" sz="1100">
              <a:solidFill>
                <a:schemeClr val="dk1"/>
              </a:solidFill>
              <a:effectLst/>
              <a:latin typeface="+mn-lt"/>
              <a:ea typeface="+mn-ea"/>
              <a:cs typeface="+mn-cs"/>
            </a:rPr>
            <a:t>revised WS2</a:t>
          </a:r>
          <a:r>
            <a:rPr lang="en-GB" sz="1100" baseline="0">
              <a:solidFill>
                <a:schemeClr val="dk1"/>
              </a:solidFill>
              <a:effectLst/>
              <a:latin typeface="+mn-lt"/>
              <a:ea typeface="+mn-ea"/>
              <a:cs typeface="+mn-cs"/>
            </a:rPr>
            <a:t> business plan tables companies provide. These are a response to our query that clarified our</a:t>
          </a:r>
          <a:r>
            <a:rPr lang="en-GB" sz="1100">
              <a:solidFill>
                <a:schemeClr val="dk1"/>
              </a:solidFill>
              <a:effectLst/>
              <a:latin typeface="+mn-lt"/>
              <a:ea typeface="+mn-ea"/>
              <a:cs typeface="+mn-cs"/>
            </a:rPr>
            <a:t> expectations for information that we requested as a company action in the initial assessment of business plans.</a:t>
          </a:r>
        </a:p>
        <a:p>
          <a:endParaRPr lang="en-GB" sz="1100" b="1" baseline="0">
            <a:solidFill>
              <a:schemeClr val="dk1"/>
            </a:solidFill>
            <a:effectLst/>
            <a:latin typeface="+mn-lt"/>
            <a:ea typeface="+mn-ea"/>
            <a:cs typeface="+mn-cs"/>
          </a:endParaRPr>
        </a:p>
        <a:p>
          <a:r>
            <a:rPr lang="en-GB" sz="1100" b="0" baseline="0">
              <a:solidFill>
                <a:schemeClr val="dk1"/>
              </a:solidFill>
              <a:effectLst/>
              <a:latin typeface="+mn-lt"/>
              <a:ea typeface="+mn-ea"/>
              <a:cs typeface="+mn-cs"/>
            </a:rPr>
            <a:t>The comments in column O provide reference to the data source we use to establish an individual company's request. Where a company does not request expenditure through the WS2 business plan table but we clearly identify it from another source we enter the expenditure in the data override columns.</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105336</xdr:colOff>
      <xdr:row>7</xdr:row>
      <xdr:rowOff>1215</xdr:rowOff>
    </xdr:from>
    <xdr:to>
      <xdr:col>6</xdr:col>
      <xdr:colOff>656166</xdr:colOff>
      <xdr:row>19</xdr:row>
      <xdr:rowOff>4762</xdr:rowOff>
    </xdr:to>
    <xdr:sp macro="" textlink="">
      <xdr:nvSpPr>
        <xdr:cNvPr id="2" name="TextBox 1">
          <a:extLst>
            <a:ext uri="{FF2B5EF4-FFF2-40B4-BE49-F238E27FC236}">
              <a16:creationId xmlns="" xmlns:a16="http://schemas.microsoft.com/office/drawing/2014/main" id="{00000000-0008-0000-0400-000002000000}"/>
            </a:ext>
          </a:extLst>
        </xdr:cNvPr>
        <xdr:cNvSpPr txBox="1"/>
      </xdr:nvSpPr>
      <xdr:spPr>
        <a:xfrm>
          <a:off x="105336" y="1514632"/>
          <a:ext cx="11462247" cy="2300130"/>
        </a:xfrm>
        <a:prstGeom prst="rect">
          <a:avLst/>
        </a:prstGeom>
        <a:solidFill>
          <a:schemeClr val="bg1">
            <a:lumMod val="85000"/>
          </a:schemeClr>
        </a:solidFill>
        <a:ln w="6350" cmpd="sng">
          <a:solidFill>
            <a:schemeClr val="tx1"/>
          </a:solidFill>
        </a:ln>
        <a:scene3d>
          <a:camera prst="orthographicFront"/>
          <a:lightRig rig="threePt" dir="t"/>
        </a:scene3d>
        <a:sp3d prstMaterial="matte"/>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1100" b="1" i="0" u="none">
              <a:solidFill>
                <a:schemeClr val="dk1"/>
              </a:solidFill>
              <a:effectLst/>
              <a:latin typeface="+mn-lt"/>
              <a:ea typeface="+mn-ea"/>
              <a:cs typeface="+mn-cs"/>
            </a:rPr>
            <a:t>Company</a:t>
          </a:r>
          <a:r>
            <a:rPr lang="en-GB" sz="1100" b="1" i="0" u="none" baseline="0">
              <a:solidFill>
                <a:schemeClr val="dk1"/>
              </a:solidFill>
              <a:effectLst/>
              <a:latin typeface="+mn-lt"/>
              <a:ea typeface="+mn-ea"/>
              <a:cs typeface="+mn-cs"/>
            </a:rPr>
            <a:t> expenditure allowance for development of strategic regional water resource solutions</a:t>
          </a:r>
          <a:endParaRPr lang="en-GB" sz="1000" u="none">
            <a:effectLst/>
          </a:endParaRPr>
        </a:p>
        <a:p>
          <a:endParaRPr lang="en-GB" sz="1100" b="1"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GB" sz="1100">
              <a:solidFill>
                <a:schemeClr val="dk1"/>
              </a:solidFill>
              <a:effectLst/>
              <a:latin typeface="+mn-lt"/>
              <a:ea typeface="+mn-ea"/>
              <a:cs typeface="+mn-cs"/>
            </a:rPr>
            <a:t>We intervene to make an allowance of £450 million for development work involving eight companies (and third parties) across 15 solutions.</a:t>
          </a:r>
          <a:endParaRPr lang="en-GB" sz="1100" b="1" baseline="0">
            <a:solidFill>
              <a:schemeClr val="dk1"/>
            </a:solidFill>
            <a:effectLst/>
            <a:latin typeface="+mn-lt"/>
            <a:ea typeface="+mn-ea"/>
            <a:cs typeface="+mn-cs"/>
          </a:endParaRPr>
        </a:p>
        <a:p>
          <a:endParaRPr lang="en-GB" sz="1100" b="0" i="0">
            <a:solidFill>
              <a:schemeClr val="dk1"/>
            </a:solidFill>
            <a:effectLst/>
            <a:latin typeface="+mn-lt"/>
            <a:ea typeface="+mn-ea"/>
            <a:cs typeface="+mn-cs"/>
          </a:endParaRPr>
        </a:p>
        <a:p>
          <a:r>
            <a:rPr lang="en-GB" sz="1100">
              <a:solidFill>
                <a:schemeClr val="dk1"/>
              </a:solidFill>
              <a:effectLst/>
              <a:latin typeface="+mn-lt"/>
              <a:ea typeface="+mn-ea"/>
              <a:cs typeface="+mn-cs"/>
            </a:rPr>
            <a:t>We recognise that meeting the supply-demand balance to ensure resilient supplies during droughts is becoming ever more challenging as water resources face increasing pressures from climate change, population growth, societal expectations and increasing environmental aspirations. </a:t>
          </a:r>
          <a:endParaRPr lang="en-GB" sz="1100" b="0" i="0">
            <a:solidFill>
              <a:schemeClr val="dk1"/>
            </a:solidFill>
            <a:effectLst/>
            <a:latin typeface="+mn-lt"/>
            <a:ea typeface="+mn-ea"/>
            <a:cs typeface="+mn-cs"/>
          </a:endParaRPr>
        </a:p>
        <a:p>
          <a:endParaRPr lang="en-GB" sz="1100" b="0" i="0" baseline="0">
            <a:solidFill>
              <a:schemeClr val="dk1"/>
            </a:solidFill>
            <a:effectLst/>
            <a:latin typeface="+mn-lt"/>
            <a:ea typeface="+mn-ea"/>
            <a:cs typeface="+mn-cs"/>
          </a:endParaRPr>
        </a:p>
        <a:p>
          <a:r>
            <a:rPr lang="en-GB" sz="1100" b="0" i="0" baseline="0">
              <a:solidFill>
                <a:schemeClr val="dk1"/>
              </a:solidFill>
              <a:effectLst/>
              <a:latin typeface="+mn-lt"/>
              <a:ea typeface="+mn-ea"/>
              <a:cs typeface="+mn-cs"/>
            </a:rPr>
            <a:t>T</a:t>
          </a:r>
          <a:r>
            <a:rPr lang="en-GB" sz="1100" b="0" i="0">
              <a:solidFill>
                <a:schemeClr val="dk1"/>
              </a:solidFill>
              <a:effectLst/>
              <a:latin typeface="+mn-lt"/>
              <a:ea typeface="+mn-ea"/>
              <a:cs typeface="+mn-cs"/>
            </a:rPr>
            <a:t>herefore, we identify strategic</a:t>
          </a:r>
          <a:r>
            <a:rPr lang="en-GB" sz="1100" b="0" i="0" baseline="0">
              <a:solidFill>
                <a:schemeClr val="dk1"/>
              </a:solidFill>
              <a:effectLst/>
              <a:latin typeface="+mn-lt"/>
              <a:ea typeface="+mn-ea"/>
              <a:cs typeface="+mn-cs"/>
            </a:rPr>
            <a:t> regional water resource solutions that should be further developed in the 2020-25 period </a:t>
          </a:r>
          <a:r>
            <a:rPr lang="en-GB" sz="1100">
              <a:solidFill>
                <a:schemeClr val="dk1"/>
              </a:solidFill>
              <a:effectLst/>
              <a:latin typeface="+mn-lt"/>
              <a:ea typeface="+mn-ea"/>
              <a:cs typeface="+mn-cs"/>
            </a:rPr>
            <a:t>to ensure secure long-term resilience to drought on behalf of customers while protecting the environment and benefiting wider society. </a:t>
          </a:r>
          <a:r>
            <a:rPr lang="en-GB" sz="1100" b="0" i="0" baseline="0">
              <a:solidFill>
                <a:schemeClr val="dk1"/>
              </a:solidFill>
              <a:effectLst/>
              <a:latin typeface="+mn-lt"/>
              <a:ea typeface="+mn-ea"/>
              <a:cs typeface="+mn-cs"/>
            </a:rPr>
            <a:t> We achieve this through review of companies PR19 business plan submissions, water resources management plans and discussions with companies involved in the </a:t>
          </a:r>
          <a:r>
            <a:rPr lang="en-GB" sz="1100">
              <a:solidFill>
                <a:schemeClr val="dk1"/>
              </a:solidFill>
              <a:effectLst/>
              <a:latin typeface="+mn-lt"/>
              <a:ea typeface="+mn-ea"/>
              <a:cs typeface="+mn-cs"/>
            </a:rPr>
            <a:t>West Country Water Resources group.</a:t>
          </a:r>
          <a:r>
            <a:rPr lang="en-GB" sz="1100" b="0" i="0" baseline="0">
              <a:solidFill>
                <a:schemeClr val="dk1"/>
              </a:solidFill>
              <a:effectLst/>
              <a:latin typeface="+mn-lt"/>
              <a:ea typeface="+mn-ea"/>
              <a:cs typeface="+mn-cs"/>
            </a:rPr>
            <a:t> We determine a</a:t>
          </a:r>
          <a:r>
            <a:rPr lang="en-GB" sz="1100" b="0" i="0">
              <a:solidFill>
                <a:schemeClr val="dk1"/>
              </a:solidFill>
              <a:effectLst/>
              <a:latin typeface="+mn-lt"/>
              <a:ea typeface="+mn-ea"/>
              <a:cs typeface="+mn-cs"/>
            </a:rPr>
            <a:t>llowances</a:t>
          </a:r>
          <a:r>
            <a:rPr lang="en-GB" sz="1100" b="0" i="0" baseline="0">
              <a:solidFill>
                <a:schemeClr val="dk1"/>
              </a:solidFill>
              <a:effectLst/>
              <a:latin typeface="+mn-lt"/>
              <a:ea typeface="+mn-ea"/>
              <a:cs typeface="+mn-cs"/>
            </a:rPr>
            <a:t> for development of individual strategic solutions as the minimum of either the company-specified costs or 6% of total solution costs </a:t>
          </a:r>
          <a:r>
            <a:rPr lang="en-GB" sz="1100">
              <a:solidFill>
                <a:schemeClr val="dk1"/>
              </a:solidFill>
              <a:effectLst/>
              <a:latin typeface="+mn-lt"/>
              <a:ea typeface="+mn-ea"/>
              <a:cs typeface="+mn-cs"/>
            </a:rPr>
            <a:t>(excluding land acquisition, which we assume to be a post-2025 activity). Comparative benchmarking from other sectors supports an efficiency challenge on the company proposals ('Strategic regional water resource solutions appendix') .</a:t>
          </a:r>
          <a:r>
            <a:rPr lang="en-GB" sz="1100" baseline="0">
              <a:solidFill>
                <a:schemeClr val="dk1"/>
              </a:solidFill>
              <a:effectLst/>
              <a:latin typeface="+mn-lt"/>
              <a:ea typeface="+mn-ea"/>
              <a:cs typeface="+mn-cs"/>
            </a:rPr>
            <a:t> We make</a:t>
          </a:r>
          <a:r>
            <a:rPr lang="en-GB" sz="1100" b="0" i="0" baseline="0">
              <a:solidFill>
                <a:schemeClr val="dk1"/>
              </a:solidFill>
              <a:effectLst/>
              <a:latin typeface="+mn-lt"/>
              <a:ea typeface="+mn-ea"/>
              <a:cs typeface="+mn-cs"/>
            </a:rPr>
            <a:t> an exception where the company provides sufficient evidence for an alternative allowance. </a:t>
          </a:r>
          <a:endParaRPr lang="en-GB" sz="1100" b="0" baseline="0">
            <a:solidFill>
              <a:schemeClr val="dk1"/>
            </a:solidFill>
            <a:effectLst/>
            <a:latin typeface="+mn-lt"/>
            <a:ea typeface="+mn-ea"/>
            <a:cs typeface="+mn-cs"/>
          </a:endParaRPr>
        </a:p>
      </xdr:txBody>
    </xdr:sp>
    <xdr:clientData/>
  </xdr:twoCellAnchor>
  <xdr:twoCellAnchor>
    <xdr:from>
      <xdr:col>9</xdr:col>
      <xdr:colOff>42333</xdr:colOff>
      <xdr:row>6</xdr:row>
      <xdr:rowOff>127000</xdr:rowOff>
    </xdr:from>
    <xdr:to>
      <xdr:col>11</xdr:col>
      <xdr:colOff>1439334</xdr:colOff>
      <xdr:row>19</xdr:row>
      <xdr:rowOff>1924</xdr:rowOff>
    </xdr:to>
    <xdr:sp macro="" textlink="">
      <xdr:nvSpPr>
        <xdr:cNvPr id="3" name="TextBox 2">
          <a:extLst>
            <a:ext uri="{FF2B5EF4-FFF2-40B4-BE49-F238E27FC236}">
              <a16:creationId xmlns="" xmlns:a16="http://schemas.microsoft.com/office/drawing/2014/main" id="{00000000-0008-0000-0400-000003000000}"/>
            </a:ext>
          </a:extLst>
        </xdr:cNvPr>
        <xdr:cNvSpPr txBox="1"/>
      </xdr:nvSpPr>
      <xdr:spPr>
        <a:xfrm>
          <a:off x="16118416" y="1439333"/>
          <a:ext cx="4339168" cy="2425508"/>
        </a:xfrm>
        <a:prstGeom prst="rect">
          <a:avLst/>
        </a:prstGeom>
        <a:solidFill>
          <a:schemeClr val="bg1">
            <a:lumMod val="85000"/>
          </a:schemeClr>
        </a:solidFill>
        <a:ln w="6350" cmpd="sng">
          <a:solidFill>
            <a:schemeClr val="tx1"/>
          </a:solidFill>
        </a:ln>
        <a:scene3d>
          <a:camera prst="orthographicFront"/>
          <a:lightRig rig="threePt" dir="t"/>
        </a:scene3d>
        <a:sp3d prstMaterial="matte"/>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1100" b="1" i="0" u="none">
              <a:solidFill>
                <a:schemeClr val="dk1"/>
              </a:solidFill>
              <a:effectLst/>
              <a:latin typeface="+mn-lt"/>
              <a:ea typeface="+mn-ea"/>
              <a:cs typeface="+mn-cs"/>
            </a:rPr>
            <a:t>Deep dive efficiency challenge</a:t>
          </a:r>
        </a:p>
        <a:p>
          <a:endParaRPr lang="en-GB" sz="1100" b="1"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GB" sz="1100">
              <a:solidFill>
                <a:schemeClr val="dk1"/>
              </a:solidFill>
              <a:effectLst/>
              <a:latin typeface="+mn-lt"/>
              <a:ea typeface="+mn-ea"/>
              <a:cs typeface="+mn-cs"/>
            </a:rPr>
            <a:t>Where an allowance is based on 6.0% of total solution costs (excluding land acquisition), we apply no further efficiency challenge. In other cases where we use a company's costs for solutions that are 100% related to that company and it provides insufficient evidence of efficient cost, we apply a company specific efficiency challenge. For solutions involving multiple companies we consider the individual company specific deep dive efficiency factors and derive an efficiency challenge where the companies provide insufficient evidence of efficient costs</a:t>
          </a:r>
          <a:r>
            <a:rPr lang="en-GB" sz="1100" baseline="0">
              <a:solidFill>
                <a:schemeClr val="dk1"/>
              </a:solidFill>
              <a:effectLst/>
              <a:latin typeface="+mn-lt"/>
              <a:ea typeface="+mn-ea"/>
              <a:cs typeface="+mn-cs"/>
            </a:rPr>
            <a:t> </a:t>
          </a:r>
          <a:r>
            <a:rPr lang="en-GB" sz="1100">
              <a:solidFill>
                <a:schemeClr val="dk1"/>
              </a:solidFill>
              <a:effectLst/>
              <a:latin typeface="+mn-lt"/>
              <a:ea typeface="+mn-ea"/>
              <a:cs typeface="+mn-cs"/>
            </a:rPr>
            <a:t>(for the one example of this below, the River Severn to River Thames transfer we use the modal value of the three companies, 5%).</a:t>
          </a:r>
          <a:endParaRPr lang="en-GB" sz="1100" b="0" baseline="0">
            <a:solidFill>
              <a:schemeClr val="dk1"/>
            </a:solidFill>
            <a:effectLst/>
            <a:latin typeface="+mn-lt"/>
            <a:ea typeface="+mn-ea"/>
            <a:cs typeface="+mn-cs"/>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RAFT2\Rev03\Unified%20Allocations\Data\NewNeed\2003LISI.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fpcl01\public\OFWSHARE\PR19%20Modelling\Live%20models\Cost%20Assessment\Cost%20claims\Copy%20of%20FM_CAC_TMS_suspense%20mode%20sav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FPAEIG\RPA%204\All%20Key%20Docs\Dispo\Waterfall0708\Data\&#163;50m%20pro%20rata%20to%20PCT%202002_03%20allocation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FPAEIG\RPA%204\Key%20Facts\2012_13\January%202013\201211070_Key%20data%20updated%2011%20January%20201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FM\CFISSA%20-%20CFS%20-%20PSS\2008-09%20Central%20Programmes\DH&amp;ALB%20Finances\Cascade\Journals\08.09%20DHFC%20Spring%20Supply%20Adjustments%20-%20Additional%20Cascade%20Journal%20-%201466092.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G:\RATES%20%20APR2000-MAR2001\YE%20March02\SOUTH%20NDR%20WC%20APR2001%20MAR2002.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pcl01\public\Users\laura.gatzschulz\Documents\Copy%20of%20FM_E_WWW_conservation%20drivers.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fpcl01\public\Users\chona.labor\AppData\Local\Microsoft\Windows\INetCache\IE\QJKFE5G1\PR19-14h-for-publication.xlsb"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fpcl01\public\OFWSHARE\Cost%20assessment\Retail\Modelling%20-%20phase%204\Cost%20allowances\xls\FM_R2_v2.2.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fpcl01\public\OFWSHARE\PR14\Cost%20assessment\Menus\Analysis\Menu%20assessment\PR14%20menu%20assessmen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2PCTs"/>
      <sheetName val="2003LISI"/>
      <sheetName val="Table 5.3 &amp; 5.4"/>
      <sheetName val="Table 5.8"/>
      <sheetName val="Introduction"/>
      <sheetName val="#REF"/>
      <sheetName val="HES 2012-13"/>
      <sheetName val="A&amp;E"/>
      <sheetName val="RTT admitted"/>
      <sheetName val="RTT - non-admitted"/>
      <sheetName val="RTT - incomplete"/>
      <sheetName val="bed occupancy"/>
      <sheetName val="cancer - 2 week"/>
      <sheetName val="cancer - 62 day"/>
      <sheetName val="DTOC"/>
      <sheetName val="readmissions"/>
      <sheetName val="MRSA2"/>
      <sheetName val="C-Diff2"/>
      <sheetName val="FFT- IP"/>
      <sheetName val="safety thermometer"/>
      <sheetName val="lists"/>
      <sheetName val="workforce"/>
      <sheetName val="staff sickness"/>
      <sheetName val="Org List"/>
      <sheetName val="TDA"/>
      <sheetName val="Monitor"/>
      <sheetName val="Thresholds"/>
      <sheetName val="SHMI"/>
      <sheetName val="HSMR 2001 - 2012"/>
      <sheetName val="CQC banding"/>
      <sheetName val="RCI"/>
      <sheetName val="PFI Information"/>
      <sheetName val="urban-rural"/>
      <sheetName val="A&amp;E winter money"/>
      <sheetName val="provider DfT"/>
      <sheetName val="Justification list"/>
      <sheetName val="List of enhancement lines"/>
      <sheetName val="Table_5_3_&amp;_5_4"/>
      <sheetName val="Table_5_8"/>
      <sheetName val="Change_Log"/>
      <sheetName val="Picklist_Ranges"/>
      <sheetName val="Headcount"/>
      <sheetName val="HC_Reporting_Categories"/>
      <sheetName val="Report"/>
      <sheetName val="Drop Down Options"/>
      <sheetName val="Instructions"/>
      <sheetName val="Lookups"/>
      <sheetName val="ATCCList"/>
      <sheetName val="CCG&amp;CSU CCList"/>
      <sheetName val="Key"/>
      <sheetName val="Fin Perf Ranking"/>
      <sheetName val="lookup"/>
      <sheetName val="LIST"/>
      <sheetName val="Summary"/>
      <sheetName val="APPENDIX N(ii)"/>
      <sheetName val="Theme mapping"/>
      <sheetName val="Sheet1"/>
      <sheetName val="themes"/>
      <sheetName val="PIVOT"/>
      <sheetName val="Month 2 data"/>
      <sheetName val="Month 3 Data"/>
      <sheetName val="Sheet4"/>
      <sheetName val="Sheet2"/>
      <sheetName val="DATA"/>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sheetData sheetId="38"/>
      <sheetData sheetId="39"/>
      <sheetData sheetId="40"/>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F_Inputs TMS"/>
      <sheetName val="TMS-R202001"/>
      <sheetName val="TMS-WN601001"/>
      <sheetName val="TMS-R201001"/>
      <sheetName val="TMS-WN604001"/>
      <sheetName val="TMS-BIO701001"/>
      <sheetName val="TMS-WN603001"/>
      <sheetName val="TMS-WN602001"/>
      <sheetName val="TMS-WWN801001"/>
      <sheetName val="Profiling"/>
      <sheetName val="Interface"/>
      <sheetName val="Assessment gates"/>
    </sheetNames>
    <sheetDataSet>
      <sheetData sheetId="0"/>
      <sheetData sheetId="1">
        <row r="43">
          <cell r="A43" t="str">
            <v>TMS</v>
          </cell>
        </row>
        <row r="45">
          <cell r="Q45">
            <v>11.1</v>
          </cell>
          <cell r="R45">
            <v>11.1</v>
          </cell>
          <cell r="S45">
            <v>11.1</v>
          </cell>
          <cell r="T45">
            <v>11.1</v>
          </cell>
          <cell r="U45">
            <v>11.1</v>
          </cell>
        </row>
      </sheetData>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
      <sheetName val="Dnurse"/>
      <sheetName val="ComPsy"/>
      <sheetName val="£50m pro rata to PCT 2002_03 al"/>
      <sheetName val="NAO Cost of Capital Calc"/>
      <sheetName val="Input Table (TB)"/>
      <sheetName val="Front"/>
      <sheetName val="By CC"/>
      <sheetName val="2002PCTs"/>
      <sheetName val="2. Overall Disp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Table 1_growth rates"/>
      <sheetName val="Table 2_Total NHS"/>
      <sheetName val="Table 3_revenue"/>
      <sheetName val="Table 4_capital"/>
      <sheetName val="Table 5_GDP"/>
      <sheetName val="Raw Data"/>
      <sheetName val="GMonk270411"/>
      <sheetName val="GDP Workings"/>
      <sheetName val="England Total NHS"/>
      <sheetName val="SGEE_091012"/>
      <sheetName val="PW REC_071112"/>
      <sheetName val="GDP Deflators Autumn Statement "/>
      <sheetName val="GDP from JS 0512"/>
      <sheetName val="GDP from HMT 211212"/>
      <sheetName val="Table 2_PriorPeriodAdjustment"/>
      <sheetName val="#REF"/>
    </sheetNames>
    <sheetDataSet>
      <sheetData sheetId="0"/>
      <sheetData sheetId="1"/>
      <sheetData sheetId="2">
        <row r="53">
          <cell r="C53">
            <v>104.18173450159</v>
          </cell>
        </row>
      </sheetData>
      <sheetData sheetId="3"/>
      <sheetData sheetId="4"/>
      <sheetData sheetId="5"/>
      <sheetData sheetId="6">
        <row r="52">
          <cell r="O52">
            <v>2.1335702832163905E-2</v>
          </cell>
        </row>
      </sheetData>
      <sheetData sheetId="7"/>
      <sheetData sheetId="8"/>
      <sheetData sheetId="9"/>
      <sheetData sheetId="10"/>
      <sheetData sheetId="11"/>
      <sheetData sheetId="12"/>
      <sheetData sheetId="13"/>
      <sheetData sheetId="14"/>
      <sheetData sheetId="15"/>
      <sheetData sheetId="1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ITERIA1"/>
      <sheetName val="Journal Summary"/>
      <sheetName val="Cascade Schedule"/>
      <sheetName val="DHF Cascade Coding"/>
      <sheetName val="CODE"/>
      <sheetName val="Journal 1"/>
      <sheetName val="Net WP"/>
      <sheetName val="#REF"/>
      <sheetName val="Front"/>
      <sheetName val="Bubble Data"/>
      <sheetName val="Bubble Chart"/>
      <sheetName val="NAO Cost of Capital Calc"/>
      <sheetName val="List"/>
      <sheetName val="Event 12 with ERO changes"/>
    </sheetNames>
    <sheetDataSet>
      <sheetData sheetId="0"/>
      <sheetData sheetId="1"/>
      <sheetData sheetId="2"/>
      <sheetData sheetId="3" refreshError="1"/>
      <sheetData sheetId="4" refreshError="1"/>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lmsford "/>
      <sheetName val="Suffolk "/>
      <sheetName val="WaveneyDC"/>
      <sheetName val="Yarmouth"/>
    </sheetNames>
    <sheetDataSet>
      <sheetData sheetId="0">
        <row r="28">
          <cell r="G28">
            <v>0</v>
          </cell>
        </row>
      </sheetData>
      <sheetData sheetId="1"/>
      <sheetData sheetId="2"/>
      <sheetData sheetId="3"/>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Approach chart"/>
      <sheetName val="QA_Checklist"/>
      <sheetName val="Changes log"/>
      <sheetName val="Variables selection"/>
      <sheetName val="BoN codes"/>
      <sheetName val="Data"/>
      <sheetName val="Assessor's analysis&gt;&gt;"/>
      <sheetName val="Gates &amp; Shallow dive"/>
      <sheetName val="Deep dive_SRN"/>
      <sheetName val="Deep dive_TMS"/>
      <sheetName val="Deep dive_WSX"/>
      <sheetName val="Test...."/>
      <sheetName val="Feeder models&gt;&gt;"/>
      <sheetName val="Summary"/>
      <sheetName val="Allowance"/>
      <sheetName val="Allowed capex 5YRS"/>
      <sheetName val="Profilling"/>
      <sheetName val="Trends&gt;&gt;&gt;"/>
      <sheetName val="Exp'ture &amp; materiality"/>
      <sheetName val="Drivers"/>
      <sheetName val="Unit costs&gt;&gt;"/>
      <sheetName val="Avg unit costs"/>
      <sheetName val="Simple regr'on unit costs"/>
      <sheetName val="Econometrics&gt;&gt;"/>
      <sheetName val="Correlations &amp; basic stats"/>
      <sheetName val="Ec'metric analysis"/>
      <sheetName val="Selected model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ow r="66">
          <cell r="A66" t="str">
            <v>ANH</v>
          </cell>
          <cell r="AG66">
            <v>0</v>
          </cell>
        </row>
        <row r="67">
          <cell r="A67" t="str">
            <v>NES</v>
          </cell>
          <cell r="AG67">
            <v>0</v>
          </cell>
        </row>
        <row r="68">
          <cell r="A68" t="str">
            <v>NWT</v>
          </cell>
          <cell r="AG68">
            <v>0.7618580323894687</v>
          </cell>
        </row>
        <row r="69">
          <cell r="A69" t="str">
            <v>SRN</v>
          </cell>
          <cell r="AG69">
            <v>18.954000000000001</v>
          </cell>
        </row>
        <row r="70">
          <cell r="A70" t="str">
            <v>SVT</v>
          </cell>
          <cell r="AG70">
            <v>0</v>
          </cell>
        </row>
        <row r="71">
          <cell r="A71" t="str">
            <v>SWB</v>
          </cell>
          <cell r="AG71">
            <v>4.2300000000000004</v>
          </cell>
        </row>
        <row r="72">
          <cell r="A72" t="str">
            <v>TMS</v>
          </cell>
          <cell r="AG72">
            <v>4.9437447595999986</v>
          </cell>
        </row>
        <row r="73">
          <cell r="A73" t="str">
            <v>WSH</v>
          </cell>
          <cell r="AG73">
            <v>1.593</v>
          </cell>
        </row>
        <row r="74">
          <cell r="A74" t="str">
            <v>WSX</v>
          </cell>
          <cell r="AG74">
            <v>14.072221384615391</v>
          </cell>
        </row>
        <row r="75">
          <cell r="A75" t="str">
            <v>YKY</v>
          </cell>
          <cell r="AG75">
            <v>0</v>
          </cell>
        </row>
        <row r="76">
          <cell r="A76" t="str">
            <v>AFW</v>
          </cell>
          <cell r="AG76">
            <v>0</v>
          </cell>
        </row>
        <row r="77">
          <cell r="A77" t="str">
            <v>BRL</v>
          </cell>
          <cell r="AG77">
            <v>0</v>
          </cell>
        </row>
        <row r="78">
          <cell r="A78" t="str">
            <v>DVW</v>
          </cell>
          <cell r="AG78">
            <v>0</v>
          </cell>
        </row>
        <row r="79">
          <cell r="A79" t="str">
            <v>PRT</v>
          </cell>
          <cell r="AG79">
            <v>0</v>
          </cell>
        </row>
        <row r="80">
          <cell r="A80" t="str">
            <v>SES</v>
          </cell>
          <cell r="AG80">
            <v>0</v>
          </cell>
        </row>
        <row r="81">
          <cell r="A81" t="str">
            <v>SEW</v>
          </cell>
          <cell r="AG81">
            <v>0</v>
          </cell>
        </row>
        <row r="82">
          <cell r="A82" t="str">
            <v>SSC</v>
          </cell>
          <cell r="AG82">
            <v>0</v>
          </cell>
        </row>
        <row r="83">
          <cell r="A83" t="str">
            <v>SVE</v>
          </cell>
          <cell r="AG83">
            <v>0</v>
          </cell>
        </row>
        <row r="84">
          <cell r="A84" t="str">
            <v>HDD</v>
          </cell>
          <cell r="AG84">
            <v>0</v>
          </cell>
        </row>
        <row r="182">
          <cell r="A182" t="str">
            <v>ANH</v>
          </cell>
          <cell r="AE182">
            <v>3328.7444331702227</v>
          </cell>
        </row>
        <row r="183">
          <cell r="A183" t="str">
            <v>NES</v>
          </cell>
          <cell r="AE183">
            <v>1243.377</v>
          </cell>
        </row>
        <row r="184">
          <cell r="A184" t="str">
            <v>NWT</v>
          </cell>
          <cell r="AE184">
            <v>3013.0588535929037</v>
          </cell>
        </row>
        <row r="185">
          <cell r="A185" t="str">
            <v>SRN</v>
          </cell>
          <cell r="AE185">
            <v>2609.462</v>
          </cell>
        </row>
        <row r="186">
          <cell r="A186" t="str">
            <v>SVT</v>
          </cell>
          <cell r="AE186">
            <v>0</v>
          </cell>
        </row>
        <row r="187">
          <cell r="A187" t="str">
            <v>SWB</v>
          </cell>
          <cell r="AE187">
            <v>951.08800000000008</v>
          </cell>
        </row>
        <row r="188">
          <cell r="A188" t="str">
            <v>TMS</v>
          </cell>
          <cell r="AE188">
            <v>4997.1676900586726</v>
          </cell>
        </row>
        <row r="189">
          <cell r="A189" t="str">
            <v>WSH</v>
          </cell>
          <cell r="AE189">
            <v>1529.0949999999998</v>
          </cell>
        </row>
        <row r="190">
          <cell r="A190" t="str">
            <v>WSX</v>
          </cell>
          <cell r="AE190">
            <v>1573.2079316710249</v>
          </cell>
        </row>
        <row r="191">
          <cell r="A191" t="str">
            <v>YKY</v>
          </cell>
          <cell r="AE191">
            <v>2894.0260000000003</v>
          </cell>
        </row>
        <row r="192">
          <cell r="A192" t="str">
            <v>AFW</v>
          </cell>
          <cell r="AE192">
            <v>0</v>
          </cell>
        </row>
        <row r="193">
          <cell r="A193" t="str">
            <v>BRL</v>
          </cell>
          <cell r="AE193">
            <v>0</v>
          </cell>
        </row>
        <row r="194">
          <cell r="A194" t="str">
            <v>DVW</v>
          </cell>
          <cell r="AE194">
            <v>0</v>
          </cell>
        </row>
        <row r="195">
          <cell r="A195" t="str">
            <v>PRT</v>
          </cell>
          <cell r="AE195">
            <v>0</v>
          </cell>
        </row>
        <row r="196">
          <cell r="A196" t="str">
            <v>SES</v>
          </cell>
          <cell r="AE196">
            <v>0</v>
          </cell>
        </row>
        <row r="197">
          <cell r="A197" t="str">
            <v>SEW</v>
          </cell>
          <cell r="AE197">
            <v>0</v>
          </cell>
        </row>
        <row r="198">
          <cell r="A198" t="str">
            <v>SSC</v>
          </cell>
          <cell r="AE198">
            <v>0</v>
          </cell>
        </row>
        <row r="199">
          <cell r="A199" t="str">
            <v>SVE</v>
          </cell>
          <cell r="AE199">
            <v>2952.671035202944</v>
          </cell>
        </row>
        <row r="200">
          <cell r="A200" t="str">
            <v>HDD</v>
          </cell>
          <cell r="AE200">
            <v>24.896364460930961</v>
          </cell>
        </row>
      </sheetData>
      <sheetData sheetId="20"/>
      <sheetData sheetId="21"/>
      <sheetData sheetId="22"/>
      <sheetData sheetId="23"/>
      <sheetData sheetId="24"/>
      <sheetData sheetId="25"/>
      <sheetData sheetId="26"/>
      <sheetData sheetId="27"/>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Documentation &gt;&gt;"/>
      <sheetName val="Map &amp; Key"/>
      <sheetName val="User guide"/>
      <sheetName val="Rulebook Contents"/>
      <sheetName val="Rulebook"/>
      <sheetName val="Inputs &amp; Assumptions &gt;&gt;"/>
      <sheetName val="F_Inputs"/>
      <sheetName val="InpOverride"/>
      <sheetName val="Sensi"/>
      <sheetName val="InpActive"/>
      <sheetName val="Outputs &gt;&gt;"/>
      <sheetName val="Dashboard"/>
      <sheetName val="Exec Summary"/>
      <sheetName val="RCV balance Summary"/>
      <sheetName val="F_Outputs"/>
      <sheetName val="Inputs_Summary"/>
      <sheetName val="Notionalisation_Inputs_Summary"/>
      <sheetName val="FinStat_Wholesale"/>
      <sheetName val="FinStat_Retail"/>
      <sheetName val="FinStat_Appointee"/>
      <sheetName val="Reports &gt;&gt;"/>
      <sheetName val="Price Limits_Retail"/>
      <sheetName val="Headroom Check"/>
      <sheetName val="Tax Reconciliation"/>
      <sheetName val="Global &gt;&gt;"/>
      <sheetName val="Time"/>
      <sheetName val="Index"/>
      <sheetName val="Wholesale &gt;&gt;"/>
      <sheetName val="Wholesale Global"/>
      <sheetName val="Water Resources"/>
      <sheetName val="Water Network"/>
      <sheetName val="Wastewater Network"/>
      <sheetName val="Bio Resources"/>
      <sheetName val="Dummy Control"/>
      <sheetName val="Analysis_Water Resources"/>
      <sheetName val="Analysis_Water Network"/>
      <sheetName val="Analysis_Wastewater"/>
      <sheetName val="Analysis_Bio Resources"/>
      <sheetName val="Analysis_Dummy Control"/>
      <sheetName val="Wholesale"/>
      <sheetName val="Analysis_Wholesale"/>
      <sheetName val="FinStat_Water Resources"/>
      <sheetName val="FinStat_Water Network"/>
      <sheetName val="FinStat_Wastewater Network"/>
      <sheetName val="FinStat_Bio Resources"/>
      <sheetName val="FinStat_Dummy control"/>
      <sheetName val="Retail &gt;&gt;"/>
      <sheetName val="Retail_Residential"/>
      <sheetName val="Retail_Business"/>
      <sheetName val="FinStat_Residential"/>
      <sheetName val="FinStat_Business"/>
      <sheetName val="Appointee &gt;&gt;"/>
      <sheetName val="Appointee"/>
      <sheetName val="Analysis_Appointee"/>
      <sheetName val="RoRE_Calc"/>
      <sheetName val="Summary_Calc"/>
      <sheetName val="Graph data"/>
      <sheetName val="Model Control &gt;&gt;"/>
      <sheetName val="Track"/>
      <sheetName val="Check"/>
    </sheetNames>
    <sheetDataSet>
      <sheetData sheetId="0"/>
      <sheetData sheetId="1" refreshError="1"/>
      <sheetData sheetId="2" refreshError="1"/>
      <sheetData sheetId="3">
        <row r="1">
          <cell r="A1" t="str">
            <v>User guide</v>
          </cell>
        </row>
      </sheetData>
      <sheetData sheetId="4">
        <row r="1">
          <cell r="A1" t="str">
            <v>Rulebook Contents</v>
          </cell>
        </row>
      </sheetData>
      <sheetData sheetId="5">
        <row r="1">
          <cell r="A1" t="str">
            <v>Rulebook</v>
          </cell>
        </row>
      </sheetData>
      <sheetData sheetId="6" refreshError="1"/>
      <sheetData sheetId="7">
        <row r="177">
          <cell r="H177" t="str">
            <v>Water resources RCV ~ 1 April 2020 + Water resources IFRS16 RCV adjustment</v>
          </cell>
        </row>
      </sheetData>
      <sheetData sheetId="8" refreshError="1"/>
      <sheetData sheetId="9" refreshError="1"/>
      <sheetData sheetId="10">
        <row r="1891">
          <cell r="F1891">
            <v>9.9999999999999995E-7</v>
          </cell>
        </row>
        <row r="1893">
          <cell r="F1893">
            <v>1E-4</v>
          </cell>
        </row>
        <row r="1895">
          <cell r="F1895">
            <v>9.9999999999999995E-7</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ow r="12">
          <cell r="E12" t="str">
            <v>Operating income - Wholesale - nominal</v>
          </cell>
        </row>
      </sheetData>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ow r="406">
          <cell r="E406" t="str">
            <v>Water resources grants and contributions - real</v>
          </cell>
        </row>
      </sheetData>
      <sheetData sheetId="31" refreshError="1"/>
      <sheetData sheetId="32">
        <row r="28">
          <cell r="E28" t="str">
            <v>Bulk supplies ~ wastewater network plus</v>
          </cell>
        </row>
      </sheetData>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ow r="107">
          <cell r="F107">
            <v>0</v>
          </cell>
        </row>
      </sheetData>
      <sheetData sheetId="52" refreshError="1"/>
      <sheetData sheetId="53" refreshError="1"/>
      <sheetData sheetId="54">
        <row r="178">
          <cell r="E178" t="str">
            <v>Operating expenditure - Wholesale - nominal</v>
          </cell>
        </row>
      </sheetData>
      <sheetData sheetId="55">
        <row r="1383">
          <cell r="E1383" t="str">
            <v>Earnings after tax (EAT) - Retail - nominal</v>
          </cell>
        </row>
      </sheetData>
      <sheetData sheetId="56" refreshError="1"/>
      <sheetData sheetId="57" refreshError="1"/>
      <sheetData sheetId="58" refreshError="1"/>
      <sheetData sheetId="59" refreshError="1"/>
      <sheetData sheetId="60">
        <row r="10">
          <cell r="F10">
            <v>0</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el flow"/>
      <sheetName val="Cover"/>
      <sheetName val="Inputs&gt;&gt;"/>
      <sheetName val="Model coeffs"/>
      <sheetName val="Actual costs"/>
      <sheetName val="Cost drivers"/>
      <sheetName val="Modelling&gt;&gt;"/>
      <sheetName val="Modelled costs"/>
      <sheetName val="Catch up efficiency"/>
      <sheetName val="F_output"/>
      <sheetName val="Checks &gt;&gt;"/>
      <sheetName val="Graphs_for QA"/>
      <sheetName val="Analysis&gt;&gt;"/>
      <sheetName val="Analysis"/>
      <sheetName val="Dashboard"/>
      <sheetName val="For September Board"/>
      <sheetName val="Modelled costs&gt;&gt;"/>
      <sheetName val="graphs_to QA"/>
      <sheetName val="FM_R2_v2.2"/>
    </sheetNames>
    <sheetDataSet>
      <sheetData sheetId="0"/>
      <sheetData sheetId="1"/>
      <sheetData sheetId="2"/>
      <sheetData sheetId="3">
        <row r="3">
          <cell r="B3" t="str">
            <v>Variables</v>
          </cell>
        </row>
      </sheetData>
      <sheetData sheetId="4">
        <row r="2">
          <cell r="B2" t="str">
            <v>Cost category</v>
          </cell>
        </row>
      </sheetData>
      <sheetData sheetId="5">
        <row r="5">
          <cell r="X5">
            <v>0.10766667243432285</v>
          </cell>
        </row>
      </sheetData>
      <sheetData sheetId="6"/>
      <sheetData sheetId="7">
        <row r="2">
          <cell r="A2" t="str">
            <v>Model name</v>
          </cell>
        </row>
      </sheetData>
      <sheetData sheetId="8">
        <row r="6">
          <cell r="C6" t="str">
            <v>2013-14</v>
          </cell>
          <cell r="D6" t="str">
            <v>2014-15</v>
          </cell>
          <cell r="E6" t="str">
            <v>2015-16</v>
          </cell>
          <cell r="F6" t="str">
            <v>2016-17</v>
          </cell>
          <cell r="G6" t="str">
            <v>2017-18</v>
          </cell>
          <cell r="H6" t="str">
            <v>2YRS 2016-17 to 2017-18</v>
          </cell>
        </row>
        <row r="7">
          <cell r="I7">
            <v>1.3857966123137035</v>
          </cell>
        </row>
        <row r="8">
          <cell r="I8">
            <v>1.0750347148882837</v>
          </cell>
        </row>
        <row r="9">
          <cell r="I9">
            <v>1.0615369092131619</v>
          </cell>
        </row>
        <row r="10">
          <cell r="I10">
            <v>0.95042148098861079</v>
          </cell>
        </row>
        <row r="11">
          <cell r="I11">
            <v>0.88423015991400422</v>
          </cell>
        </row>
        <row r="12">
          <cell r="I12">
            <v>0.8666509486509133</v>
          </cell>
        </row>
        <row r="13">
          <cell r="I13">
            <v>0.77353851040450594</v>
          </cell>
        </row>
      </sheetData>
      <sheetData sheetId="9">
        <row r="1">
          <cell r="A1" t="str">
            <v>Acronym</v>
          </cell>
        </row>
      </sheetData>
      <sheetData sheetId="10"/>
      <sheetData sheetId="11"/>
      <sheetData sheetId="12"/>
      <sheetData sheetId="13">
        <row r="6">
          <cell r="C6" t="str">
            <v>Other costs</v>
          </cell>
        </row>
      </sheetData>
      <sheetData sheetId="14"/>
      <sheetData sheetId="15">
        <row r="6">
          <cell r="C6" t="str">
            <v>olsRTC8_t</v>
          </cell>
        </row>
      </sheetData>
      <sheetData sheetId="16" refreshError="1"/>
      <sheetData sheetId="17" refreshError="1"/>
      <sheetData sheetId="18"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Control Panel"/>
      <sheetName val="Scenarios"/>
      <sheetName val="Menu impact --&gt;"/>
      <sheetName val="CLEAR_SHEET"/>
      <sheetName val="Menu impact"/>
      <sheetName val="Inputs --&gt;"/>
      <sheetName val="F_Inputs"/>
      <sheetName val="F_Inputs_Clean"/>
      <sheetName val="Menu design"/>
      <sheetName val="Other_Inputs"/>
      <sheetName val="Sheet1"/>
      <sheetName val="Interface"/>
      <sheetName val="Summary"/>
      <sheetName val="Reference lists"/>
    </sheetNames>
    <sheetDataSet>
      <sheetData sheetId="0"/>
      <sheetData sheetId="1">
        <row r="13">
          <cell r="H13">
            <v>1</v>
          </cell>
        </row>
        <row r="16">
          <cell r="H16">
            <v>1</v>
          </cell>
        </row>
        <row r="18">
          <cell r="H18">
            <v>100</v>
          </cell>
        </row>
        <row r="20">
          <cell r="H20">
            <v>0</v>
          </cell>
        </row>
        <row r="22">
          <cell r="H22">
            <v>1</v>
          </cell>
        </row>
        <row r="26">
          <cell r="H26">
            <v>1</v>
          </cell>
        </row>
        <row r="42">
          <cell r="H42">
            <v>3.85E-2</v>
          </cell>
        </row>
        <row r="44">
          <cell r="H44">
            <v>0.625</v>
          </cell>
        </row>
        <row r="46">
          <cell r="H46">
            <v>0.2</v>
          </cell>
        </row>
      </sheetData>
      <sheetData sheetId="2">
        <row r="3">
          <cell r="E3" t="str">
            <v>Base case, Company bid and actuals = Company PR14 plans, no baseline adjustment</v>
          </cell>
          <cell r="F3" t="str">
            <v>Base case, Company bid and actuals = Company PR14 plans, baseline adjusted below 100 to bid</v>
          </cell>
          <cell r="G3" t="str">
            <v>Base case, Company bid and actuals = Company PR14 plans, baseline adjusted below 95 to 5% above bid</v>
          </cell>
          <cell r="H3" t="str">
            <v>Base case, Company bid and actuals = Company PR14 plans, baseline adjusted below 90 to 10% above bid</v>
          </cell>
          <cell r="I3" t="str">
            <v>Spare</v>
          </cell>
          <cell r="J3" t="str">
            <v>Spare</v>
          </cell>
        </row>
      </sheetData>
      <sheetData sheetId="3"/>
      <sheetData sheetId="4"/>
      <sheetData sheetId="5"/>
      <sheetData sheetId="6"/>
      <sheetData sheetId="7"/>
      <sheetData sheetId="8">
        <row r="7">
          <cell r="C7" t="str">
            <v>ANH</v>
          </cell>
          <cell r="D7" t="str">
            <v>W1ZZZ004</v>
          </cell>
        </row>
        <row r="8">
          <cell r="C8" t="str">
            <v>ANH</v>
          </cell>
          <cell r="D8" t="str">
            <v>W9010</v>
          </cell>
        </row>
        <row r="9">
          <cell r="C9" t="str">
            <v>ANH</v>
          </cell>
          <cell r="D9" t="str">
            <v>S1ZZZ004</v>
          </cell>
        </row>
        <row r="10">
          <cell r="C10" t="str">
            <v>ANH</v>
          </cell>
          <cell r="D10" t="str">
            <v>S9010</v>
          </cell>
        </row>
        <row r="11">
          <cell r="C11" t="str">
            <v>ANH</v>
          </cell>
          <cell r="D11" t="str">
            <v>BN1172</v>
          </cell>
        </row>
        <row r="12">
          <cell r="C12" t="str">
            <v>ANH</v>
          </cell>
          <cell r="D12" t="str">
            <v>BN1174</v>
          </cell>
        </row>
        <row r="13">
          <cell r="C13" t="str">
            <v>ANH</v>
          </cell>
          <cell r="D13" t="str">
            <v>BN1176</v>
          </cell>
        </row>
        <row r="14">
          <cell r="C14" t="str">
            <v>ANH</v>
          </cell>
          <cell r="D14" t="str">
            <v>A2004</v>
          </cell>
        </row>
        <row r="15">
          <cell r="C15" t="str">
            <v>ANH</v>
          </cell>
          <cell r="D15" t="str">
            <v>A2005</v>
          </cell>
        </row>
        <row r="16">
          <cell r="C16" t="str">
            <v>ANH</v>
          </cell>
          <cell r="D16" t="str">
            <v>C00007_W011</v>
          </cell>
        </row>
        <row r="17">
          <cell r="C17" t="str">
            <v>ANH</v>
          </cell>
          <cell r="D17" t="str">
            <v>C00008_S011</v>
          </cell>
        </row>
        <row r="18">
          <cell r="C18" t="str">
            <v>ANH</v>
          </cell>
          <cell r="D18" t="str">
            <v>W10004</v>
          </cell>
        </row>
        <row r="19">
          <cell r="C19" t="str">
            <v>ANH</v>
          </cell>
          <cell r="D19" t="str">
            <v>S10004</v>
          </cell>
        </row>
        <row r="20">
          <cell r="C20" t="str">
            <v>ANH</v>
          </cell>
          <cell r="D20" t="str">
            <v>W10001</v>
          </cell>
        </row>
        <row r="21">
          <cell r="C21" t="str">
            <v>ANH</v>
          </cell>
          <cell r="D21" t="str">
            <v>S10001</v>
          </cell>
        </row>
        <row r="22">
          <cell r="C22" t="str">
            <v>ANH</v>
          </cell>
          <cell r="D22" t="str">
            <v>A1013</v>
          </cell>
        </row>
        <row r="23">
          <cell r="C23" t="str">
            <v>ANH</v>
          </cell>
          <cell r="D23" t="str">
            <v>A1014</v>
          </cell>
        </row>
        <row r="24">
          <cell r="C24" t="str">
            <v>ANH</v>
          </cell>
          <cell r="D24" t="str">
            <v>A1005</v>
          </cell>
        </row>
        <row r="25">
          <cell r="C25" t="str">
            <v>ANH</v>
          </cell>
          <cell r="D25" t="str">
            <v>A1007</v>
          </cell>
        </row>
        <row r="26">
          <cell r="C26" t="str">
            <v>NES</v>
          </cell>
          <cell r="D26" t="str">
            <v>W1ZZZ004</v>
          </cell>
        </row>
        <row r="27">
          <cell r="C27" t="str">
            <v>NES</v>
          </cell>
          <cell r="D27" t="str">
            <v>W9010</v>
          </cell>
        </row>
        <row r="28">
          <cell r="C28" t="str">
            <v>NES</v>
          </cell>
          <cell r="D28" t="str">
            <v>S1ZZZ004</v>
          </cell>
        </row>
        <row r="29">
          <cell r="C29" t="str">
            <v>NES</v>
          </cell>
          <cell r="D29" t="str">
            <v>S9010</v>
          </cell>
        </row>
        <row r="30">
          <cell r="C30" t="str">
            <v>NES</v>
          </cell>
          <cell r="D30" t="str">
            <v>BN1172</v>
          </cell>
        </row>
        <row r="31">
          <cell r="C31" t="str">
            <v>NES</v>
          </cell>
          <cell r="D31" t="str">
            <v>BN1174</v>
          </cell>
        </row>
        <row r="32">
          <cell r="C32" t="str">
            <v>NES</v>
          </cell>
          <cell r="D32" t="str">
            <v>BN1176</v>
          </cell>
        </row>
        <row r="33">
          <cell r="C33" t="str">
            <v>NES</v>
          </cell>
          <cell r="D33" t="str">
            <v>A2004</v>
          </cell>
        </row>
        <row r="34">
          <cell r="C34" t="str">
            <v>NES</v>
          </cell>
          <cell r="D34" t="str">
            <v>A2005</v>
          </cell>
        </row>
        <row r="35">
          <cell r="C35" t="str">
            <v>NES</v>
          </cell>
          <cell r="D35" t="str">
            <v>C00007_W011</v>
          </cell>
        </row>
        <row r="36">
          <cell r="C36" t="str">
            <v>NES</v>
          </cell>
          <cell r="D36" t="str">
            <v>C00008_S011</v>
          </cell>
        </row>
        <row r="37">
          <cell r="C37" t="str">
            <v>NES</v>
          </cell>
          <cell r="D37" t="str">
            <v>W10004</v>
          </cell>
        </row>
        <row r="38">
          <cell r="C38" t="str">
            <v>NES</v>
          </cell>
          <cell r="D38" t="str">
            <v>S10004</v>
          </cell>
        </row>
        <row r="39">
          <cell r="C39" t="str">
            <v>NES</v>
          </cell>
          <cell r="D39" t="str">
            <v>W10001</v>
          </cell>
        </row>
        <row r="40">
          <cell r="C40" t="str">
            <v>NES</v>
          </cell>
          <cell r="D40" t="str">
            <v>S10001</v>
          </cell>
        </row>
        <row r="41">
          <cell r="C41" t="str">
            <v>NES</v>
          </cell>
          <cell r="D41" t="str">
            <v>A1013</v>
          </cell>
        </row>
        <row r="42">
          <cell r="C42" t="str">
            <v>NES</v>
          </cell>
          <cell r="D42" t="str">
            <v>A1014</v>
          </cell>
        </row>
        <row r="43">
          <cell r="C43" t="str">
            <v>NES</v>
          </cell>
          <cell r="D43" t="str">
            <v>A1005</v>
          </cell>
        </row>
        <row r="44">
          <cell r="C44" t="str">
            <v>NES</v>
          </cell>
          <cell r="D44" t="str">
            <v>A1007</v>
          </cell>
        </row>
        <row r="45">
          <cell r="C45" t="str">
            <v>NWT</v>
          </cell>
          <cell r="D45" t="str">
            <v>W1ZZZ004</v>
          </cell>
        </row>
        <row r="46">
          <cell r="C46" t="str">
            <v>NWT</v>
          </cell>
          <cell r="D46" t="str">
            <v>W9010</v>
          </cell>
        </row>
        <row r="47">
          <cell r="C47" t="str">
            <v>NWT</v>
          </cell>
          <cell r="D47" t="str">
            <v>S1ZZZ004</v>
          </cell>
        </row>
        <row r="48">
          <cell r="C48" t="str">
            <v>NWT</v>
          </cell>
          <cell r="D48" t="str">
            <v>S9010</v>
          </cell>
        </row>
        <row r="49">
          <cell r="C49" t="str">
            <v>NWT</v>
          </cell>
          <cell r="D49" t="str">
            <v>BN1172</v>
          </cell>
        </row>
        <row r="50">
          <cell r="C50" t="str">
            <v>NWT</v>
          </cell>
          <cell r="D50" t="str">
            <v>BN1174</v>
          </cell>
        </row>
        <row r="51">
          <cell r="C51" t="str">
            <v>NWT</v>
          </cell>
          <cell r="D51" t="str">
            <v>BN1176</v>
          </cell>
        </row>
        <row r="52">
          <cell r="C52" t="str">
            <v>NWT</v>
          </cell>
          <cell r="D52" t="str">
            <v>A2004</v>
          </cell>
        </row>
        <row r="53">
          <cell r="C53" t="str">
            <v>NWT</v>
          </cell>
          <cell r="D53" t="str">
            <v>A2005</v>
          </cell>
        </row>
        <row r="54">
          <cell r="C54" t="str">
            <v>NWT</v>
          </cell>
          <cell r="D54" t="str">
            <v>C00007_W011</v>
          </cell>
        </row>
        <row r="55">
          <cell r="C55" t="str">
            <v>NWT</v>
          </cell>
          <cell r="D55" t="str">
            <v>C00008_S011</v>
          </cell>
        </row>
        <row r="56">
          <cell r="C56" t="str">
            <v>NWT</v>
          </cell>
          <cell r="D56" t="str">
            <v>W10004</v>
          </cell>
        </row>
        <row r="57">
          <cell r="C57" t="str">
            <v>NWT</v>
          </cell>
          <cell r="D57" t="str">
            <v>S10004</v>
          </cell>
        </row>
        <row r="58">
          <cell r="C58" t="str">
            <v>NWT</v>
          </cell>
          <cell r="D58" t="str">
            <v>W10001</v>
          </cell>
        </row>
        <row r="59">
          <cell r="C59" t="str">
            <v>NWT</v>
          </cell>
          <cell r="D59" t="str">
            <v>S10001</v>
          </cell>
        </row>
        <row r="60">
          <cell r="C60" t="str">
            <v>NWT</v>
          </cell>
          <cell r="D60" t="str">
            <v>A1013</v>
          </cell>
        </row>
        <row r="61">
          <cell r="C61" t="str">
            <v>NWT</v>
          </cell>
          <cell r="D61" t="str">
            <v>A1014</v>
          </cell>
        </row>
        <row r="62">
          <cell r="C62" t="str">
            <v>NWT</v>
          </cell>
          <cell r="D62" t="str">
            <v>A1005</v>
          </cell>
        </row>
        <row r="63">
          <cell r="C63" t="str">
            <v>NWT</v>
          </cell>
          <cell r="D63" t="str">
            <v>A1007</v>
          </cell>
        </row>
        <row r="64">
          <cell r="C64" t="str">
            <v>SRN</v>
          </cell>
          <cell r="D64" t="str">
            <v>W1ZZZ004</v>
          </cell>
        </row>
        <row r="65">
          <cell r="C65" t="str">
            <v>SRN</v>
          </cell>
          <cell r="D65" t="str">
            <v>W9010</v>
          </cell>
        </row>
        <row r="66">
          <cell r="C66" t="str">
            <v>SRN</v>
          </cell>
          <cell r="D66" t="str">
            <v>S1ZZZ004</v>
          </cell>
        </row>
        <row r="67">
          <cell r="C67" t="str">
            <v>SRN</v>
          </cell>
          <cell r="D67" t="str">
            <v>S9010</v>
          </cell>
        </row>
        <row r="68">
          <cell r="C68" t="str">
            <v>SRN</v>
          </cell>
          <cell r="D68" t="str">
            <v>BN1172</v>
          </cell>
        </row>
        <row r="69">
          <cell r="C69" t="str">
            <v>SRN</v>
          </cell>
          <cell r="D69" t="str">
            <v>BN1174</v>
          </cell>
        </row>
        <row r="70">
          <cell r="C70" t="str">
            <v>SRN</v>
          </cell>
          <cell r="D70" t="str">
            <v>BN1176</v>
          </cell>
        </row>
        <row r="71">
          <cell r="C71" t="str">
            <v>SRN</v>
          </cell>
          <cell r="D71" t="str">
            <v>A2004</v>
          </cell>
        </row>
        <row r="72">
          <cell r="C72" t="str">
            <v>SRN</v>
          </cell>
          <cell r="D72" t="str">
            <v>A2005</v>
          </cell>
        </row>
        <row r="73">
          <cell r="C73" t="str">
            <v>SRN</v>
          </cell>
          <cell r="D73" t="str">
            <v>C00007_W011</v>
          </cell>
        </row>
        <row r="74">
          <cell r="C74" t="str">
            <v>SRN</v>
          </cell>
          <cell r="D74" t="str">
            <v>C00008_S011</v>
          </cell>
        </row>
        <row r="75">
          <cell r="C75" t="str">
            <v>SRN</v>
          </cell>
          <cell r="D75" t="str">
            <v>W10004</v>
          </cell>
        </row>
        <row r="76">
          <cell r="C76" t="str">
            <v>SRN</v>
          </cell>
          <cell r="D76" t="str">
            <v>S10004</v>
          </cell>
        </row>
        <row r="77">
          <cell r="C77" t="str">
            <v>SRN</v>
          </cell>
          <cell r="D77" t="str">
            <v>W10001</v>
          </cell>
        </row>
        <row r="78">
          <cell r="C78" t="str">
            <v>SRN</v>
          </cell>
          <cell r="D78" t="str">
            <v>S10001</v>
          </cell>
        </row>
        <row r="79">
          <cell r="C79" t="str">
            <v>SRN</v>
          </cell>
          <cell r="D79" t="str">
            <v>A1013</v>
          </cell>
        </row>
        <row r="80">
          <cell r="C80" t="str">
            <v>SRN</v>
          </cell>
          <cell r="D80" t="str">
            <v>A1014</v>
          </cell>
        </row>
        <row r="81">
          <cell r="C81" t="str">
            <v>SRN</v>
          </cell>
          <cell r="D81" t="str">
            <v>A1005</v>
          </cell>
        </row>
        <row r="82">
          <cell r="C82" t="str">
            <v>SRN</v>
          </cell>
          <cell r="D82" t="str">
            <v>A1007</v>
          </cell>
        </row>
        <row r="83">
          <cell r="C83" t="str">
            <v>SVT</v>
          </cell>
          <cell r="D83" t="str">
            <v>W1ZZZ004</v>
          </cell>
        </row>
        <row r="84">
          <cell r="C84" t="str">
            <v>SVT</v>
          </cell>
          <cell r="D84" t="str">
            <v>W9010</v>
          </cell>
        </row>
        <row r="85">
          <cell r="C85" t="str">
            <v>SVT</v>
          </cell>
          <cell r="D85" t="str">
            <v>S1ZZZ004</v>
          </cell>
        </row>
        <row r="86">
          <cell r="C86" t="str">
            <v>SVT</v>
          </cell>
          <cell r="D86" t="str">
            <v>S9010</v>
          </cell>
        </row>
        <row r="87">
          <cell r="C87" t="str">
            <v>SVT</v>
          </cell>
          <cell r="D87" t="str">
            <v>BN1172</v>
          </cell>
        </row>
        <row r="88">
          <cell r="C88" t="str">
            <v>SVT</v>
          </cell>
          <cell r="D88" t="str">
            <v>BN1174</v>
          </cell>
        </row>
        <row r="89">
          <cell r="C89" t="str">
            <v>SVT</v>
          </cell>
          <cell r="D89" t="str">
            <v>BN1176</v>
          </cell>
        </row>
        <row r="90">
          <cell r="C90" t="str">
            <v>SVT</v>
          </cell>
          <cell r="D90" t="str">
            <v>A2004</v>
          </cell>
        </row>
        <row r="91">
          <cell r="C91" t="str">
            <v>SVT</v>
          </cell>
          <cell r="D91" t="str">
            <v>A2005</v>
          </cell>
        </row>
        <row r="92">
          <cell r="C92" t="str">
            <v>SVT</v>
          </cell>
          <cell r="D92" t="str">
            <v>C00007_W011</v>
          </cell>
        </row>
        <row r="93">
          <cell r="C93" t="str">
            <v>SVT</v>
          </cell>
          <cell r="D93" t="str">
            <v>C00008_S011</v>
          </cell>
        </row>
        <row r="94">
          <cell r="C94" t="str">
            <v>SVT</v>
          </cell>
          <cell r="D94" t="str">
            <v>W10004</v>
          </cell>
        </row>
        <row r="95">
          <cell r="C95" t="str">
            <v>SVT</v>
          </cell>
          <cell r="D95" t="str">
            <v>S10004</v>
          </cell>
        </row>
        <row r="96">
          <cell r="C96" t="str">
            <v>SVT</v>
          </cell>
          <cell r="D96" t="str">
            <v>W10001</v>
          </cell>
        </row>
        <row r="97">
          <cell r="C97" t="str">
            <v>SVT</v>
          </cell>
          <cell r="D97" t="str">
            <v>S10001</v>
          </cell>
        </row>
        <row r="98">
          <cell r="C98" t="str">
            <v>SVT</v>
          </cell>
          <cell r="D98" t="str">
            <v>A1013</v>
          </cell>
        </row>
        <row r="99">
          <cell r="C99" t="str">
            <v>SVT</v>
          </cell>
          <cell r="D99" t="str">
            <v>A1014</v>
          </cell>
        </row>
        <row r="100">
          <cell r="C100" t="str">
            <v>SVT</v>
          </cell>
          <cell r="D100" t="str">
            <v>A1005</v>
          </cell>
        </row>
        <row r="101">
          <cell r="C101" t="str">
            <v>SVT</v>
          </cell>
          <cell r="D101" t="str">
            <v>A1007</v>
          </cell>
        </row>
        <row r="102">
          <cell r="C102" t="str">
            <v>SWT</v>
          </cell>
          <cell r="D102" t="str">
            <v>W1ZZZ004</v>
          </cell>
        </row>
        <row r="103">
          <cell r="C103" t="str">
            <v>SWT</v>
          </cell>
          <cell r="D103" t="str">
            <v>W9010</v>
          </cell>
        </row>
        <row r="104">
          <cell r="C104" t="str">
            <v>SWT</v>
          </cell>
          <cell r="D104" t="str">
            <v>S1ZZZ004</v>
          </cell>
        </row>
        <row r="105">
          <cell r="C105" t="str">
            <v>SWT</v>
          </cell>
          <cell r="D105" t="str">
            <v>S9010</v>
          </cell>
        </row>
        <row r="106">
          <cell r="C106" t="str">
            <v>SWT</v>
          </cell>
          <cell r="D106" t="str">
            <v>BN1172</v>
          </cell>
        </row>
        <row r="107">
          <cell r="C107" t="str">
            <v>SWT</v>
          </cell>
          <cell r="D107" t="str">
            <v>BN1174</v>
          </cell>
        </row>
        <row r="108">
          <cell r="C108" t="str">
            <v>SWT</v>
          </cell>
          <cell r="D108" t="str">
            <v>BN1176</v>
          </cell>
        </row>
        <row r="109">
          <cell r="C109" t="str">
            <v>SWT</v>
          </cell>
          <cell r="D109" t="str">
            <v>A2004</v>
          </cell>
        </row>
        <row r="110">
          <cell r="C110" t="str">
            <v>SWT</v>
          </cell>
          <cell r="D110" t="str">
            <v>A2005</v>
          </cell>
        </row>
        <row r="111">
          <cell r="C111" t="str">
            <v>SWT</v>
          </cell>
          <cell r="D111" t="str">
            <v>C00007_W011</v>
          </cell>
        </row>
        <row r="112">
          <cell r="C112" t="str">
            <v>SWT</v>
          </cell>
          <cell r="D112" t="str">
            <v>C00008_S011</v>
          </cell>
        </row>
        <row r="113">
          <cell r="C113" t="str">
            <v>SWT</v>
          </cell>
          <cell r="D113" t="str">
            <v>W10004</v>
          </cell>
        </row>
        <row r="114">
          <cell r="C114" t="str">
            <v>SWT</v>
          </cell>
          <cell r="D114" t="str">
            <v>S10004</v>
          </cell>
        </row>
        <row r="115">
          <cell r="C115" t="str">
            <v>SWT</v>
          </cell>
          <cell r="D115" t="str">
            <v>W10001</v>
          </cell>
        </row>
        <row r="116">
          <cell r="C116" t="str">
            <v>SWT</v>
          </cell>
          <cell r="D116" t="str">
            <v>S10001</v>
          </cell>
        </row>
        <row r="117">
          <cell r="C117" t="str">
            <v>SWT</v>
          </cell>
          <cell r="D117" t="str">
            <v>A1013</v>
          </cell>
        </row>
        <row r="118">
          <cell r="C118" t="str">
            <v>SWT</v>
          </cell>
          <cell r="D118" t="str">
            <v>A1014</v>
          </cell>
        </row>
        <row r="119">
          <cell r="C119" t="str">
            <v>SWT</v>
          </cell>
          <cell r="D119" t="str">
            <v>A1005</v>
          </cell>
        </row>
        <row r="120">
          <cell r="C120" t="str">
            <v>SWT</v>
          </cell>
          <cell r="D120" t="str">
            <v>A1007</v>
          </cell>
        </row>
        <row r="121">
          <cell r="C121" t="str">
            <v>TMS</v>
          </cell>
          <cell r="D121" t="str">
            <v>W1ZZZ004</v>
          </cell>
        </row>
        <row r="122">
          <cell r="C122" t="str">
            <v>TMS</v>
          </cell>
          <cell r="D122" t="str">
            <v>W9010</v>
          </cell>
        </row>
        <row r="123">
          <cell r="C123" t="str">
            <v>TMS</v>
          </cell>
          <cell r="D123" t="str">
            <v>S1ZZZ004</v>
          </cell>
        </row>
        <row r="124">
          <cell r="C124" t="str">
            <v>TMS</v>
          </cell>
          <cell r="D124" t="str">
            <v>S9010</v>
          </cell>
        </row>
        <row r="125">
          <cell r="C125" t="str">
            <v>TMS</v>
          </cell>
          <cell r="D125" t="str">
            <v>BN1172</v>
          </cell>
        </row>
        <row r="126">
          <cell r="C126" t="str">
            <v>TMS</v>
          </cell>
          <cell r="D126" t="str">
            <v>BN1174</v>
          </cell>
        </row>
        <row r="127">
          <cell r="C127" t="str">
            <v>TMS</v>
          </cell>
          <cell r="D127" t="str">
            <v>BN1176</v>
          </cell>
        </row>
        <row r="128">
          <cell r="C128" t="str">
            <v>TMS</v>
          </cell>
          <cell r="D128" t="str">
            <v>A2004</v>
          </cell>
        </row>
        <row r="129">
          <cell r="C129" t="str">
            <v>TMS</v>
          </cell>
          <cell r="D129" t="str">
            <v>A2005</v>
          </cell>
        </row>
        <row r="130">
          <cell r="C130" t="str">
            <v>TMS</v>
          </cell>
          <cell r="D130" t="str">
            <v>C00007_W011</v>
          </cell>
        </row>
        <row r="131">
          <cell r="C131" t="str">
            <v>TMS</v>
          </cell>
          <cell r="D131" t="str">
            <v>C00008_S011</v>
          </cell>
        </row>
        <row r="132">
          <cell r="C132" t="str">
            <v>TMS</v>
          </cell>
          <cell r="D132" t="str">
            <v>W10004</v>
          </cell>
        </row>
        <row r="133">
          <cell r="C133" t="str">
            <v>TMS</v>
          </cell>
          <cell r="D133" t="str">
            <v>S10004</v>
          </cell>
        </row>
        <row r="134">
          <cell r="C134" t="str">
            <v>TMS</v>
          </cell>
          <cell r="D134" t="str">
            <v>W10001</v>
          </cell>
        </row>
        <row r="135">
          <cell r="C135" t="str">
            <v>TMS</v>
          </cell>
          <cell r="D135" t="str">
            <v>S10001</v>
          </cell>
        </row>
        <row r="136">
          <cell r="C136" t="str">
            <v>TMS</v>
          </cell>
          <cell r="D136" t="str">
            <v>A1013</v>
          </cell>
        </row>
        <row r="137">
          <cell r="C137" t="str">
            <v>TMS</v>
          </cell>
          <cell r="D137" t="str">
            <v>A1014</v>
          </cell>
        </row>
        <row r="138">
          <cell r="C138" t="str">
            <v>TMS</v>
          </cell>
          <cell r="D138" t="str">
            <v>A1005</v>
          </cell>
        </row>
        <row r="139">
          <cell r="C139" t="str">
            <v>TMS</v>
          </cell>
          <cell r="D139" t="str">
            <v>A1007</v>
          </cell>
        </row>
        <row r="140">
          <cell r="C140" t="str">
            <v>WSH</v>
          </cell>
          <cell r="D140" t="str">
            <v>W1ZZZ004</v>
          </cell>
        </row>
        <row r="141">
          <cell r="C141" t="str">
            <v>WSH</v>
          </cell>
          <cell r="D141" t="str">
            <v>W9010</v>
          </cell>
        </row>
        <row r="142">
          <cell r="C142" t="str">
            <v>WSH</v>
          </cell>
          <cell r="D142" t="str">
            <v>S1ZZZ004</v>
          </cell>
        </row>
        <row r="143">
          <cell r="C143" t="str">
            <v>WSH</v>
          </cell>
          <cell r="D143" t="str">
            <v>S9010</v>
          </cell>
        </row>
        <row r="144">
          <cell r="C144" t="str">
            <v>WSH</v>
          </cell>
          <cell r="D144" t="str">
            <v>BN1172</v>
          </cell>
        </row>
        <row r="145">
          <cell r="C145" t="str">
            <v>WSH</v>
          </cell>
          <cell r="D145" t="str">
            <v>BN1174</v>
          </cell>
        </row>
        <row r="146">
          <cell r="C146" t="str">
            <v>WSH</v>
          </cell>
          <cell r="D146" t="str">
            <v>BN1176</v>
          </cell>
        </row>
        <row r="147">
          <cell r="C147" t="str">
            <v>WSH</v>
          </cell>
          <cell r="D147" t="str">
            <v>A2004</v>
          </cell>
        </row>
        <row r="148">
          <cell r="C148" t="str">
            <v>WSH</v>
          </cell>
          <cell r="D148" t="str">
            <v>A2005</v>
          </cell>
        </row>
        <row r="149">
          <cell r="C149" t="str">
            <v>WSH</v>
          </cell>
          <cell r="D149" t="str">
            <v>C00007_W011</v>
          </cell>
        </row>
        <row r="150">
          <cell r="C150" t="str">
            <v>WSH</v>
          </cell>
          <cell r="D150" t="str">
            <v>C00008_S011</v>
          </cell>
        </row>
        <row r="151">
          <cell r="C151" t="str">
            <v>WSH</v>
          </cell>
          <cell r="D151" t="str">
            <v>W10004</v>
          </cell>
        </row>
        <row r="152">
          <cell r="C152" t="str">
            <v>WSH</v>
          </cell>
          <cell r="D152" t="str">
            <v>S10004</v>
          </cell>
        </row>
        <row r="153">
          <cell r="C153" t="str">
            <v>WSH</v>
          </cell>
          <cell r="D153" t="str">
            <v>W10001</v>
          </cell>
        </row>
        <row r="154">
          <cell r="C154" t="str">
            <v>WSH</v>
          </cell>
          <cell r="D154" t="str">
            <v>S10001</v>
          </cell>
        </row>
        <row r="155">
          <cell r="C155" t="str">
            <v>WSH</v>
          </cell>
          <cell r="D155" t="str">
            <v>A1013</v>
          </cell>
        </row>
        <row r="156">
          <cell r="C156" t="str">
            <v>WSH</v>
          </cell>
          <cell r="D156" t="str">
            <v>A1014</v>
          </cell>
        </row>
        <row r="157">
          <cell r="C157" t="str">
            <v>WSH</v>
          </cell>
          <cell r="D157" t="str">
            <v>A1005</v>
          </cell>
        </row>
        <row r="158">
          <cell r="C158" t="str">
            <v>WSH</v>
          </cell>
          <cell r="D158" t="str">
            <v>A1007</v>
          </cell>
        </row>
        <row r="159">
          <cell r="C159" t="str">
            <v>WSX</v>
          </cell>
          <cell r="D159" t="str">
            <v>W1ZZZ004</v>
          </cell>
        </row>
        <row r="160">
          <cell r="C160" t="str">
            <v>WSX</v>
          </cell>
          <cell r="D160" t="str">
            <v>W9010</v>
          </cell>
        </row>
        <row r="161">
          <cell r="C161" t="str">
            <v>WSX</v>
          </cell>
          <cell r="D161" t="str">
            <v>S1ZZZ004</v>
          </cell>
        </row>
        <row r="162">
          <cell r="C162" t="str">
            <v>WSX</v>
          </cell>
          <cell r="D162" t="str">
            <v>S9010</v>
          </cell>
        </row>
        <row r="163">
          <cell r="C163" t="str">
            <v>WSX</v>
          </cell>
          <cell r="D163" t="str">
            <v>BN1172</v>
          </cell>
        </row>
        <row r="164">
          <cell r="C164" t="str">
            <v>WSX</v>
          </cell>
          <cell r="D164" t="str">
            <v>BN1174</v>
          </cell>
        </row>
        <row r="165">
          <cell r="C165" t="str">
            <v>WSX</v>
          </cell>
          <cell r="D165" t="str">
            <v>BN1176</v>
          </cell>
        </row>
        <row r="166">
          <cell r="C166" t="str">
            <v>WSX</v>
          </cell>
          <cell r="D166" t="str">
            <v>A2004</v>
          </cell>
        </row>
        <row r="167">
          <cell r="C167" t="str">
            <v>WSX</v>
          </cell>
          <cell r="D167" t="str">
            <v>A2005</v>
          </cell>
        </row>
        <row r="168">
          <cell r="C168" t="str">
            <v>WSX</v>
          </cell>
          <cell r="D168" t="str">
            <v>C00007_W011</v>
          </cell>
        </row>
        <row r="169">
          <cell r="C169" t="str">
            <v>WSX</v>
          </cell>
          <cell r="D169" t="str">
            <v>C00008_S011</v>
          </cell>
        </row>
        <row r="170">
          <cell r="C170" t="str">
            <v>WSX</v>
          </cell>
          <cell r="D170" t="str">
            <v>W10004</v>
          </cell>
        </row>
        <row r="171">
          <cell r="C171" t="str">
            <v>WSX</v>
          </cell>
          <cell r="D171" t="str">
            <v>S10004</v>
          </cell>
        </row>
        <row r="172">
          <cell r="C172" t="str">
            <v>WSX</v>
          </cell>
          <cell r="D172" t="str">
            <v>W10001</v>
          </cell>
        </row>
        <row r="173">
          <cell r="C173" t="str">
            <v>WSX</v>
          </cell>
          <cell r="D173" t="str">
            <v>S10001</v>
          </cell>
        </row>
        <row r="174">
          <cell r="C174" t="str">
            <v>WSX</v>
          </cell>
          <cell r="D174" t="str">
            <v>A1013</v>
          </cell>
        </row>
        <row r="175">
          <cell r="C175" t="str">
            <v>WSX</v>
          </cell>
          <cell r="D175" t="str">
            <v>A1014</v>
          </cell>
        </row>
        <row r="176">
          <cell r="C176" t="str">
            <v>WSX</v>
          </cell>
          <cell r="D176" t="str">
            <v>A1005</v>
          </cell>
        </row>
        <row r="177">
          <cell r="C177" t="str">
            <v>WSX</v>
          </cell>
          <cell r="D177" t="str">
            <v>A1007</v>
          </cell>
        </row>
        <row r="178">
          <cell r="C178" t="str">
            <v>YKY</v>
          </cell>
          <cell r="D178" t="str">
            <v>W1ZZZ004</v>
          </cell>
        </row>
        <row r="179">
          <cell r="C179" t="str">
            <v>YKY</v>
          </cell>
          <cell r="D179" t="str">
            <v>W9010</v>
          </cell>
        </row>
        <row r="180">
          <cell r="C180" t="str">
            <v>YKY</v>
          </cell>
          <cell r="D180" t="str">
            <v>S1ZZZ004</v>
          </cell>
        </row>
        <row r="181">
          <cell r="C181" t="str">
            <v>YKY</v>
          </cell>
          <cell r="D181" t="str">
            <v>S9010</v>
          </cell>
        </row>
        <row r="182">
          <cell r="C182" t="str">
            <v>YKY</v>
          </cell>
          <cell r="D182" t="str">
            <v>BN1172</v>
          </cell>
        </row>
        <row r="183">
          <cell r="C183" t="str">
            <v>YKY</v>
          </cell>
          <cell r="D183" t="str">
            <v>BN1174</v>
          </cell>
        </row>
        <row r="184">
          <cell r="C184" t="str">
            <v>YKY</v>
          </cell>
          <cell r="D184" t="str">
            <v>BN1176</v>
          </cell>
        </row>
        <row r="185">
          <cell r="C185" t="str">
            <v>YKY</v>
          </cell>
          <cell r="D185" t="str">
            <v>A2004</v>
          </cell>
        </row>
        <row r="186">
          <cell r="C186" t="str">
            <v>YKY</v>
          </cell>
          <cell r="D186" t="str">
            <v>A2005</v>
          </cell>
        </row>
        <row r="187">
          <cell r="C187" t="str">
            <v>YKY</v>
          </cell>
          <cell r="D187" t="str">
            <v>C00007_W011</v>
          </cell>
        </row>
        <row r="188">
          <cell r="C188" t="str">
            <v>YKY</v>
          </cell>
          <cell r="D188" t="str">
            <v>C00008_S011</v>
          </cell>
        </row>
        <row r="189">
          <cell r="C189" t="str">
            <v>YKY</v>
          </cell>
          <cell r="D189" t="str">
            <v>W10004</v>
          </cell>
        </row>
        <row r="190">
          <cell r="C190" t="str">
            <v>YKY</v>
          </cell>
          <cell r="D190" t="str">
            <v>S10004</v>
          </cell>
        </row>
        <row r="191">
          <cell r="C191" t="str">
            <v>YKY</v>
          </cell>
          <cell r="D191" t="str">
            <v>W10001</v>
          </cell>
        </row>
        <row r="192">
          <cell r="C192" t="str">
            <v>YKY</v>
          </cell>
          <cell r="D192" t="str">
            <v>S10001</v>
          </cell>
        </row>
        <row r="193">
          <cell r="C193" t="str">
            <v>YKY</v>
          </cell>
          <cell r="D193" t="str">
            <v>A1013</v>
          </cell>
        </row>
        <row r="194">
          <cell r="C194" t="str">
            <v>YKY</v>
          </cell>
          <cell r="D194" t="str">
            <v>A1014</v>
          </cell>
        </row>
        <row r="195">
          <cell r="C195" t="str">
            <v>YKY</v>
          </cell>
          <cell r="D195" t="str">
            <v>A1005</v>
          </cell>
        </row>
        <row r="196">
          <cell r="C196" t="str">
            <v>YKY</v>
          </cell>
          <cell r="D196" t="str">
            <v>A1007</v>
          </cell>
        </row>
        <row r="197">
          <cell r="C197" t="str">
            <v>AFW</v>
          </cell>
          <cell r="D197" t="str">
            <v>W1ZZZ004</v>
          </cell>
        </row>
        <row r="198">
          <cell r="C198" t="str">
            <v>AFW</v>
          </cell>
          <cell r="D198" t="str">
            <v>W9010</v>
          </cell>
        </row>
        <row r="199">
          <cell r="C199" t="str">
            <v>AFW</v>
          </cell>
          <cell r="D199" t="str">
            <v>S1ZZZ004</v>
          </cell>
        </row>
        <row r="200">
          <cell r="C200" t="str">
            <v>AFW</v>
          </cell>
          <cell r="D200" t="str">
            <v>S9010</v>
          </cell>
        </row>
        <row r="201">
          <cell r="C201" t="str">
            <v>AFW</v>
          </cell>
          <cell r="D201" t="str">
            <v>BN1172</v>
          </cell>
        </row>
        <row r="202">
          <cell r="C202" t="str">
            <v>AFW</v>
          </cell>
          <cell r="D202" t="str">
            <v>BN1174</v>
          </cell>
        </row>
        <row r="203">
          <cell r="C203" t="str">
            <v>AFW</v>
          </cell>
          <cell r="D203" t="str">
            <v>BN1176</v>
          </cell>
        </row>
        <row r="204">
          <cell r="C204" t="str">
            <v>AFW</v>
          </cell>
          <cell r="D204" t="str">
            <v>A2004</v>
          </cell>
        </row>
        <row r="205">
          <cell r="C205" t="str">
            <v>AFW</v>
          </cell>
          <cell r="D205" t="str">
            <v>A2005</v>
          </cell>
        </row>
        <row r="206">
          <cell r="C206" t="str">
            <v>AFW</v>
          </cell>
          <cell r="D206" t="str">
            <v>C00007_W011</v>
          </cell>
        </row>
        <row r="207">
          <cell r="C207" t="str">
            <v>AFW</v>
          </cell>
          <cell r="D207" t="str">
            <v>C00008_S011</v>
          </cell>
        </row>
        <row r="208">
          <cell r="C208" t="str">
            <v>AFW</v>
          </cell>
          <cell r="D208" t="str">
            <v>W10004</v>
          </cell>
        </row>
        <row r="209">
          <cell r="C209" t="str">
            <v>AFW</v>
          </cell>
          <cell r="D209" t="str">
            <v>S10004</v>
          </cell>
        </row>
        <row r="210">
          <cell r="C210" t="str">
            <v>AFW</v>
          </cell>
          <cell r="D210" t="str">
            <v>W10001</v>
          </cell>
        </row>
        <row r="211">
          <cell r="C211" t="str">
            <v>AFW</v>
          </cell>
          <cell r="D211" t="str">
            <v>S10001</v>
          </cell>
        </row>
        <row r="212">
          <cell r="C212" t="str">
            <v>AFW</v>
          </cell>
          <cell r="D212" t="str">
            <v>A1013</v>
          </cell>
        </row>
        <row r="213">
          <cell r="C213" t="str">
            <v>AFW</v>
          </cell>
          <cell r="D213" t="str">
            <v>A1014</v>
          </cell>
        </row>
        <row r="214">
          <cell r="C214" t="str">
            <v>AFW</v>
          </cell>
          <cell r="D214" t="str">
            <v>A1005</v>
          </cell>
        </row>
        <row r="215">
          <cell r="C215" t="str">
            <v>AFW</v>
          </cell>
          <cell r="D215" t="str">
            <v>A1007</v>
          </cell>
        </row>
        <row r="216">
          <cell r="C216" t="str">
            <v>BRL</v>
          </cell>
          <cell r="D216" t="str">
            <v>W1ZZZ004</v>
          </cell>
        </row>
        <row r="217">
          <cell r="C217" t="str">
            <v>BRL</v>
          </cell>
          <cell r="D217" t="str">
            <v>W9010</v>
          </cell>
        </row>
        <row r="218">
          <cell r="C218" t="str">
            <v>BRL</v>
          </cell>
          <cell r="D218" t="str">
            <v>S1ZZZ004</v>
          </cell>
        </row>
        <row r="219">
          <cell r="C219" t="str">
            <v>BRL</v>
          </cell>
          <cell r="D219" t="str">
            <v>S9010</v>
          </cell>
        </row>
        <row r="220">
          <cell r="C220" t="str">
            <v>BRL</v>
          </cell>
          <cell r="D220" t="str">
            <v>BN1172</v>
          </cell>
        </row>
        <row r="221">
          <cell r="C221" t="str">
            <v>BRL</v>
          </cell>
          <cell r="D221" t="str">
            <v>BN1174</v>
          </cell>
        </row>
        <row r="222">
          <cell r="C222" t="str">
            <v>BRL</v>
          </cell>
          <cell r="D222" t="str">
            <v>BN1176</v>
          </cell>
        </row>
        <row r="223">
          <cell r="C223" t="str">
            <v>BRL</v>
          </cell>
          <cell r="D223" t="str">
            <v>A2004</v>
          </cell>
        </row>
        <row r="224">
          <cell r="C224" t="str">
            <v>BRL</v>
          </cell>
          <cell r="D224" t="str">
            <v>A2005</v>
          </cell>
        </row>
        <row r="225">
          <cell r="C225" t="str">
            <v>BRL</v>
          </cell>
          <cell r="D225" t="str">
            <v>C00007_W011</v>
          </cell>
        </row>
        <row r="226">
          <cell r="C226" t="str">
            <v>BRL</v>
          </cell>
          <cell r="D226" t="str">
            <v>C00008_S011</v>
          </cell>
        </row>
        <row r="227">
          <cell r="C227" t="str">
            <v>BRL</v>
          </cell>
          <cell r="D227" t="str">
            <v>W10004</v>
          </cell>
        </row>
        <row r="228">
          <cell r="C228" t="str">
            <v>BRL</v>
          </cell>
          <cell r="D228" t="str">
            <v>S10004</v>
          </cell>
        </row>
        <row r="229">
          <cell r="C229" t="str">
            <v>BRL</v>
          </cell>
          <cell r="D229" t="str">
            <v>W10001</v>
          </cell>
        </row>
        <row r="230">
          <cell r="C230" t="str">
            <v>BRL</v>
          </cell>
          <cell r="D230" t="str">
            <v>S10001</v>
          </cell>
        </row>
        <row r="231">
          <cell r="C231" t="str">
            <v>BRL</v>
          </cell>
          <cell r="D231" t="str">
            <v>A1013</v>
          </cell>
        </row>
        <row r="232">
          <cell r="C232" t="str">
            <v>BRL</v>
          </cell>
          <cell r="D232" t="str">
            <v>A1014</v>
          </cell>
        </row>
        <row r="233">
          <cell r="C233" t="str">
            <v>BRL</v>
          </cell>
          <cell r="D233" t="str">
            <v>A1005</v>
          </cell>
        </row>
        <row r="234">
          <cell r="C234" t="str">
            <v>BRL</v>
          </cell>
          <cell r="D234" t="str">
            <v>A1007</v>
          </cell>
        </row>
        <row r="235">
          <cell r="C235" t="str">
            <v>DVW</v>
          </cell>
          <cell r="D235" t="str">
            <v>W1ZZZ004</v>
          </cell>
        </row>
        <row r="236">
          <cell r="C236" t="str">
            <v>DVW</v>
          </cell>
          <cell r="D236" t="str">
            <v>W9010</v>
          </cell>
        </row>
        <row r="237">
          <cell r="C237" t="str">
            <v>DVW</v>
          </cell>
          <cell r="D237" t="str">
            <v>S1ZZZ004</v>
          </cell>
        </row>
        <row r="238">
          <cell r="C238" t="str">
            <v>DVW</v>
          </cell>
          <cell r="D238" t="str">
            <v>S9010</v>
          </cell>
        </row>
        <row r="239">
          <cell r="C239" t="str">
            <v>DVW</v>
          </cell>
          <cell r="D239" t="str">
            <v>BN1172</v>
          </cell>
        </row>
        <row r="240">
          <cell r="C240" t="str">
            <v>DVW</v>
          </cell>
          <cell r="D240" t="str">
            <v>BN1174</v>
          </cell>
        </row>
        <row r="241">
          <cell r="C241" t="str">
            <v>DVW</v>
          </cell>
          <cell r="D241" t="str">
            <v>BN1176</v>
          </cell>
        </row>
        <row r="242">
          <cell r="C242" t="str">
            <v>DVW</v>
          </cell>
          <cell r="D242" t="str">
            <v>A2004</v>
          </cell>
        </row>
        <row r="243">
          <cell r="C243" t="str">
            <v>DVW</v>
          </cell>
          <cell r="D243" t="str">
            <v>A2005</v>
          </cell>
        </row>
        <row r="244">
          <cell r="C244" t="str">
            <v>DVW</v>
          </cell>
          <cell r="D244" t="str">
            <v>C00007_W011</v>
          </cell>
        </row>
        <row r="245">
          <cell r="C245" t="str">
            <v>DVW</v>
          </cell>
          <cell r="D245" t="str">
            <v>C00008_S011</v>
          </cell>
        </row>
        <row r="246">
          <cell r="C246" t="str">
            <v>DVW</v>
          </cell>
          <cell r="D246" t="str">
            <v>W10004</v>
          </cell>
        </row>
        <row r="247">
          <cell r="C247" t="str">
            <v>DVW</v>
          </cell>
          <cell r="D247" t="str">
            <v>S10004</v>
          </cell>
        </row>
        <row r="248">
          <cell r="C248" t="str">
            <v>DVW</v>
          </cell>
          <cell r="D248" t="str">
            <v>W10001</v>
          </cell>
        </row>
        <row r="249">
          <cell r="C249" t="str">
            <v>DVW</v>
          </cell>
          <cell r="D249" t="str">
            <v>S10001</v>
          </cell>
        </row>
        <row r="250">
          <cell r="C250" t="str">
            <v>DVW</v>
          </cell>
          <cell r="D250" t="str">
            <v>A1013</v>
          </cell>
        </row>
        <row r="251">
          <cell r="C251" t="str">
            <v>DVW</v>
          </cell>
          <cell r="D251" t="str">
            <v>A1014</v>
          </cell>
        </row>
        <row r="252">
          <cell r="C252" t="str">
            <v>DVW</v>
          </cell>
          <cell r="D252" t="str">
            <v>A1005</v>
          </cell>
        </row>
        <row r="253">
          <cell r="C253" t="str">
            <v>DVW</v>
          </cell>
          <cell r="D253" t="str">
            <v>A1007</v>
          </cell>
        </row>
        <row r="254">
          <cell r="C254" t="str">
            <v>PRT</v>
          </cell>
          <cell r="D254" t="str">
            <v>W1ZZZ004</v>
          </cell>
        </row>
        <row r="255">
          <cell r="C255" t="str">
            <v>PRT</v>
          </cell>
          <cell r="D255" t="str">
            <v>W9010</v>
          </cell>
        </row>
        <row r="256">
          <cell r="C256" t="str">
            <v>PRT</v>
          </cell>
          <cell r="D256" t="str">
            <v>S1ZZZ004</v>
          </cell>
        </row>
        <row r="257">
          <cell r="C257" t="str">
            <v>PRT</v>
          </cell>
          <cell r="D257" t="str">
            <v>S9010</v>
          </cell>
        </row>
        <row r="258">
          <cell r="C258" t="str">
            <v>PRT</v>
          </cell>
          <cell r="D258" t="str">
            <v>BN1172</v>
          </cell>
        </row>
        <row r="259">
          <cell r="C259" t="str">
            <v>PRT</v>
          </cell>
          <cell r="D259" t="str">
            <v>BN1174</v>
          </cell>
        </row>
        <row r="260">
          <cell r="C260" t="str">
            <v>PRT</v>
          </cell>
          <cell r="D260" t="str">
            <v>BN1176</v>
          </cell>
        </row>
        <row r="261">
          <cell r="C261" t="str">
            <v>PRT</v>
          </cell>
          <cell r="D261" t="str">
            <v>A2004</v>
          </cell>
        </row>
        <row r="262">
          <cell r="C262" t="str">
            <v>PRT</v>
          </cell>
          <cell r="D262" t="str">
            <v>A2005</v>
          </cell>
        </row>
        <row r="263">
          <cell r="C263" t="str">
            <v>PRT</v>
          </cell>
          <cell r="D263" t="str">
            <v>C00007_W011</v>
          </cell>
        </row>
        <row r="264">
          <cell r="C264" t="str">
            <v>PRT</v>
          </cell>
          <cell r="D264" t="str">
            <v>C00008_S011</v>
          </cell>
        </row>
        <row r="265">
          <cell r="C265" t="str">
            <v>PRT</v>
          </cell>
          <cell r="D265" t="str">
            <v>W10004</v>
          </cell>
        </row>
        <row r="266">
          <cell r="C266" t="str">
            <v>PRT</v>
          </cell>
          <cell r="D266" t="str">
            <v>S10004</v>
          </cell>
        </row>
        <row r="267">
          <cell r="C267" t="str">
            <v>PRT</v>
          </cell>
          <cell r="D267" t="str">
            <v>W10001</v>
          </cell>
        </row>
        <row r="268">
          <cell r="C268" t="str">
            <v>PRT</v>
          </cell>
          <cell r="D268" t="str">
            <v>S10001</v>
          </cell>
        </row>
        <row r="269">
          <cell r="C269" t="str">
            <v>PRT</v>
          </cell>
          <cell r="D269" t="str">
            <v>A1013</v>
          </cell>
        </row>
        <row r="270">
          <cell r="C270" t="str">
            <v>PRT</v>
          </cell>
          <cell r="D270" t="str">
            <v>A1014</v>
          </cell>
        </row>
        <row r="271">
          <cell r="C271" t="str">
            <v>PRT</v>
          </cell>
          <cell r="D271" t="str">
            <v>A1005</v>
          </cell>
        </row>
        <row r="272">
          <cell r="C272" t="str">
            <v>PRT</v>
          </cell>
          <cell r="D272" t="str">
            <v>A1007</v>
          </cell>
        </row>
        <row r="273">
          <cell r="C273" t="str">
            <v>SBW</v>
          </cell>
          <cell r="D273" t="str">
            <v>W1ZZZ004</v>
          </cell>
        </row>
        <row r="274">
          <cell r="C274" t="str">
            <v>SBW</v>
          </cell>
          <cell r="D274" t="str">
            <v>W9010</v>
          </cell>
        </row>
        <row r="275">
          <cell r="C275" t="str">
            <v>SBW</v>
          </cell>
          <cell r="D275" t="str">
            <v>S1ZZZ004</v>
          </cell>
        </row>
        <row r="276">
          <cell r="C276" t="str">
            <v>SBW</v>
          </cell>
          <cell r="D276" t="str">
            <v>S9010</v>
          </cell>
        </row>
        <row r="277">
          <cell r="C277" t="str">
            <v>SBW</v>
          </cell>
          <cell r="D277" t="str">
            <v>BN1172</v>
          </cell>
        </row>
        <row r="278">
          <cell r="C278" t="str">
            <v>SBW</v>
          </cell>
          <cell r="D278" t="str">
            <v>BN1174</v>
          </cell>
        </row>
        <row r="279">
          <cell r="C279" t="str">
            <v>SBW</v>
          </cell>
          <cell r="D279" t="str">
            <v>BN1176</v>
          </cell>
        </row>
        <row r="280">
          <cell r="C280" t="str">
            <v>SBW</v>
          </cell>
          <cell r="D280" t="str">
            <v>A2004</v>
          </cell>
        </row>
        <row r="281">
          <cell r="C281" t="str">
            <v>SBW</v>
          </cell>
          <cell r="D281" t="str">
            <v>A2005</v>
          </cell>
        </row>
        <row r="282">
          <cell r="C282" t="str">
            <v>SBW</v>
          </cell>
          <cell r="D282" t="str">
            <v>C00007_W011</v>
          </cell>
        </row>
        <row r="283">
          <cell r="C283" t="str">
            <v>SBW</v>
          </cell>
          <cell r="D283" t="str">
            <v>C00008_S011</v>
          </cell>
        </row>
        <row r="284">
          <cell r="C284" t="str">
            <v>SBW</v>
          </cell>
          <cell r="D284" t="str">
            <v>W10004</v>
          </cell>
        </row>
        <row r="285">
          <cell r="C285" t="str">
            <v>SBW</v>
          </cell>
          <cell r="D285" t="str">
            <v>S10004</v>
          </cell>
        </row>
        <row r="286">
          <cell r="C286" t="str">
            <v>SBW</v>
          </cell>
          <cell r="D286" t="str">
            <v>W10001</v>
          </cell>
        </row>
        <row r="287">
          <cell r="C287" t="str">
            <v>SBW</v>
          </cell>
          <cell r="D287" t="str">
            <v>S10001</v>
          </cell>
        </row>
        <row r="288">
          <cell r="C288" t="str">
            <v>SBW</v>
          </cell>
          <cell r="D288" t="str">
            <v>A1013</v>
          </cell>
        </row>
        <row r="289">
          <cell r="C289" t="str">
            <v>SBW</v>
          </cell>
          <cell r="D289" t="str">
            <v>A1014</v>
          </cell>
        </row>
        <row r="290">
          <cell r="C290" t="str">
            <v>SBW</v>
          </cell>
          <cell r="D290" t="str">
            <v>A1005</v>
          </cell>
        </row>
        <row r="291">
          <cell r="C291" t="str">
            <v>SBW</v>
          </cell>
          <cell r="D291" t="str">
            <v>A1007</v>
          </cell>
        </row>
        <row r="292">
          <cell r="C292" t="str">
            <v>SES</v>
          </cell>
          <cell r="D292" t="str">
            <v>W1ZZZ004</v>
          </cell>
        </row>
        <row r="293">
          <cell r="C293" t="str">
            <v>SES</v>
          </cell>
          <cell r="D293" t="str">
            <v>W9010</v>
          </cell>
        </row>
        <row r="294">
          <cell r="C294" t="str">
            <v>SES</v>
          </cell>
          <cell r="D294" t="str">
            <v>S1ZZZ004</v>
          </cell>
        </row>
        <row r="295">
          <cell r="C295" t="str">
            <v>SES</v>
          </cell>
          <cell r="D295" t="str">
            <v>S9010</v>
          </cell>
        </row>
        <row r="296">
          <cell r="C296" t="str">
            <v>SES</v>
          </cell>
          <cell r="D296" t="str">
            <v>BN1172</v>
          </cell>
        </row>
        <row r="297">
          <cell r="C297" t="str">
            <v>SES</v>
          </cell>
          <cell r="D297" t="str">
            <v>BN1174</v>
          </cell>
        </row>
        <row r="298">
          <cell r="C298" t="str">
            <v>SES</v>
          </cell>
          <cell r="D298" t="str">
            <v>BN1176</v>
          </cell>
        </row>
        <row r="299">
          <cell r="C299" t="str">
            <v>SES</v>
          </cell>
          <cell r="D299" t="str">
            <v>A2004</v>
          </cell>
        </row>
        <row r="300">
          <cell r="C300" t="str">
            <v>SES</v>
          </cell>
          <cell r="D300" t="str">
            <v>A2005</v>
          </cell>
        </row>
        <row r="301">
          <cell r="C301" t="str">
            <v>SES</v>
          </cell>
          <cell r="D301" t="str">
            <v>C00007_W011</v>
          </cell>
        </row>
        <row r="302">
          <cell r="C302" t="str">
            <v>SES</v>
          </cell>
          <cell r="D302" t="str">
            <v>C00008_S011</v>
          </cell>
        </row>
        <row r="303">
          <cell r="C303" t="str">
            <v>SES</v>
          </cell>
          <cell r="D303" t="str">
            <v>W10004</v>
          </cell>
        </row>
        <row r="304">
          <cell r="C304" t="str">
            <v>SES</v>
          </cell>
          <cell r="D304" t="str">
            <v>S10004</v>
          </cell>
        </row>
        <row r="305">
          <cell r="C305" t="str">
            <v>SES</v>
          </cell>
          <cell r="D305" t="str">
            <v>W10001</v>
          </cell>
        </row>
        <row r="306">
          <cell r="C306" t="str">
            <v>SES</v>
          </cell>
          <cell r="D306" t="str">
            <v>S10001</v>
          </cell>
        </row>
        <row r="307">
          <cell r="C307" t="str">
            <v>SES</v>
          </cell>
          <cell r="D307" t="str">
            <v>A1013</v>
          </cell>
        </row>
        <row r="308">
          <cell r="C308" t="str">
            <v>SES</v>
          </cell>
          <cell r="D308" t="str">
            <v>A1014</v>
          </cell>
        </row>
        <row r="309">
          <cell r="C309" t="str">
            <v>SES</v>
          </cell>
          <cell r="D309" t="str">
            <v>A1005</v>
          </cell>
        </row>
        <row r="310">
          <cell r="C310" t="str">
            <v>SES</v>
          </cell>
          <cell r="D310" t="str">
            <v>A1007</v>
          </cell>
        </row>
        <row r="311">
          <cell r="C311" t="str">
            <v>SEW</v>
          </cell>
          <cell r="D311" t="str">
            <v>W1ZZZ004</v>
          </cell>
        </row>
        <row r="312">
          <cell r="C312" t="str">
            <v>SEW</v>
          </cell>
          <cell r="D312" t="str">
            <v>W9010</v>
          </cell>
        </row>
        <row r="313">
          <cell r="C313" t="str">
            <v>SEW</v>
          </cell>
          <cell r="D313" t="str">
            <v>S1ZZZ004</v>
          </cell>
        </row>
        <row r="314">
          <cell r="C314" t="str">
            <v>SEW</v>
          </cell>
          <cell r="D314" t="str">
            <v>S9010</v>
          </cell>
        </row>
        <row r="315">
          <cell r="C315" t="str">
            <v>SEW</v>
          </cell>
          <cell r="D315" t="str">
            <v>BN1172</v>
          </cell>
        </row>
        <row r="316">
          <cell r="C316" t="str">
            <v>SEW</v>
          </cell>
          <cell r="D316" t="str">
            <v>BN1174</v>
          </cell>
        </row>
        <row r="317">
          <cell r="C317" t="str">
            <v>SEW</v>
          </cell>
          <cell r="D317" t="str">
            <v>BN1176</v>
          </cell>
        </row>
        <row r="318">
          <cell r="C318" t="str">
            <v>SEW</v>
          </cell>
          <cell r="D318" t="str">
            <v>A2004</v>
          </cell>
        </row>
        <row r="319">
          <cell r="C319" t="str">
            <v>SEW</v>
          </cell>
          <cell r="D319" t="str">
            <v>A2005</v>
          </cell>
        </row>
        <row r="320">
          <cell r="C320" t="str">
            <v>SEW</v>
          </cell>
          <cell r="D320" t="str">
            <v>C00007_W011</v>
          </cell>
        </row>
        <row r="321">
          <cell r="C321" t="str">
            <v>SEW</v>
          </cell>
          <cell r="D321" t="str">
            <v>C00008_S011</v>
          </cell>
        </row>
        <row r="322">
          <cell r="C322" t="str">
            <v>SEW</v>
          </cell>
          <cell r="D322" t="str">
            <v>W10004</v>
          </cell>
        </row>
        <row r="323">
          <cell r="C323" t="str">
            <v>SEW</v>
          </cell>
          <cell r="D323" t="str">
            <v>S10004</v>
          </cell>
        </row>
        <row r="324">
          <cell r="C324" t="str">
            <v>SEW</v>
          </cell>
          <cell r="D324" t="str">
            <v>W10001</v>
          </cell>
        </row>
        <row r="325">
          <cell r="C325" t="str">
            <v>SEW</v>
          </cell>
          <cell r="D325" t="str">
            <v>S10001</v>
          </cell>
        </row>
        <row r="326">
          <cell r="C326" t="str">
            <v>SEW</v>
          </cell>
          <cell r="D326" t="str">
            <v>A1013</v>
          </cell>
        </row>
        <row r="327">
          <cell r="C327" t="str">
            <v>SEW</v>
          </cell>
          <cell r="D327" t="str">
            <v>A1014</v>
          </cell>
        </row>
        <row r="328">
          <cell r="C328" t="str">
            <v>SEW</v>
          </cell>
          <cell r="D328" t="str">
            <v>A1005</v>
          </cell>
        </row>
        <row r="329">
          <cell r="C329" t="str">
            <v>SEW</v>
          </cell>
          <cell r="D329" t="str">
            <v>A1007</v>
          </cell>
        </row>
        <row r="330">
          <cell r="C330" t="str">
            <v>SSC</v>
          </cell>
          <cell r="D330" t="str">
            <v>W1ZZZ004</v>
          </cell>
        </row>
        <row r="331">
          <cell r="C331" t="str">
            <v>SSC</v>
          </cell>
          <cell r="D331" t="str">
            <v>W9010</v>
          </cell>
        </row>
        <row r="332">
          <cell r="C332" t="str">
            <v>SSC</v>
          </cell>
          <cell r="D332" t="str">
            <v>S1ZZZ004</v>
          </cell>
        </row>
        <row r="333">
          <cell r="C333" t="str">
            <v>SSC</v>
          </cell>
          <cell r="D333" t="str">
            <v>S9010</v>
          </cell>
        </row>
        <row r="334">
          <cell r="C334" t="str">
            <v>SSC</v>
          </cell>
          <cell r="D334" t="str">
            <v>BN1172</v>
          </cell>
        </row>
        <row r="335">
          <cell r="C335" t="str">
            <v>SSC</v>
          </cell>
          <cell r="D335" t="str">
            <v>BN1174</v>
          </cell>
        </row>
        <row r="336">
          <cell r="C336" t="str">
            <v>SSC</v>
          </cell>
          <cell r="D336" t="str">
            <v>BN1176</v>
          </cell>
        </row>
        <row r="337">
          <cell r="C337" t="str">
            <v>SSC</v>
          </cell>
          <cell r="D337" t="str">
            <v>A2004</v>
          </cell>
        </row>
        <row r="338">
          <cell r="C338" t="str">
            <v>SSC</v>
          </cell>
          <cell r="D338" t="str">
            <v>A2005</v>
          </cell>
        </row>
        <row r="339">
          <cell r="C339" t="str">
            <v>SSC</v>
          </cell>
          <cell r="D339" t="str">
            <v>C00007_W011</v>
          </cell>
        </row>
        <row r="340">
          <cell r="C340" t="str">
            <v>SSC</v>
          </cell>
          <cell r="D340" t="str">
            <v>C00008_S011</v>
          </cell>
        </row>
        <row r="341">
          <cell r="C341" t="str">
            <v>SSC</v>
          </cell>
          <cell r="D341" t="str">
            <v>W10004</v>
          </cell>
        </row>
        <row r="342">
          <cell r="C342" t="str">
            <v>SSC</v>
          </cell>
          <cell r="D342" t="str">
            <v>S10004</v>
          </cell>
        </row>
        <row r="343">
          <cell r="C343" t="str">
            <v>SSC</v>
          </cell>
          <cell r="D343" t="str">
            <v>W10001</v>
          </cell>
        </row>
        <row r="344">
          <cell r="C344" t="str">
            <v>SSC</v>
          </cell>
          <cell r="D344" t="str">
            <v>S10001</v>
          </cell>
        </row>
        <row r="345">
          <cell r="C345" t="str">
            <v>SSC</v>
          </cell>
          <cell r="D345" t="str">
            <v>A1013</v>
          </cell>
        </row>
        <row r="346">
          <cell r="C346" t="str">
            <v>SSC</v>
          </cell>
          <cell r="D346" t="str">
            <v>A1014</v>
          </cell>
        </row>
        <row r="347">
          <cell r="C347" t="str">
            <v>SSC</v>
          </cell>
          <cell r="D347" t="str">
            <v>A1005</v>
          </cell>
        </row>
        <row r="348">
          <cell r="C348" t="str">
            <v>SSC</v>
          </cell>
          <cell r="D348" t="str">
            <v>A1007</v>
          </cell>
        </row>
      </sheetData>
      <sheetData sheetId="9">
        <row r="10">
          <cell r="D10" t="str">
            <v>Draft standard menu</v>
          </cell>
          <cell r="E10" t="str">
            <v>Draft enhanced menu</v>
          </cell>
          <cell r="F10" t="str">
            <v>Spare 1</v>
          </cell>
          <cell r="G10" t="str">
            <v>Spare 2</v>
          </cell>
          <cell r="H10" t="str">
            <v>Spare 3</v>
          </cell>
          <cell r="I10" t="str">
            <v>Spare 4</v>
          </cell>
        </row>
      </sheetData>
      <sheetData sheetId="10">
        <row r="21">
          <cell r="D21" t="str">
            <v>ANH</v>
          </cell>
          <cell r="E21" t="str">
            <v>NES</v>
          </cell>
          <cell r="F21" t="str">
            <v>NWT</v>
          </cell>
          <cell r="G21" t="str">
            <v>SRN</v>
          </cell>
          <cell r="H21" t="str">
            <v>SVT</v>
          </cell>
          <cell r="I21" t="str">
            <v>SWT</v>
          </cell>
          <cell r="J21" t="str">
            <v>TMS</v>
          </cell>
          <cell r="K21" t="str">
            <v>WSH</v>
          </cell>
          <cell r="L21" t="str">
            <v>WSX</v>
          </cell>
          <cell r="M21" t="str">
            <v>YKY</v>
          </cell>
          <cell r="N21" t="str">
            <v>AFW</v>
          </cell>
          <cell r="O21" t="str">
            <v>BRL</v>
          </cell>
          <cell r="P21" t="str">
            <v>DVW</v>
          </cell>
          <cell r="Q21" t="str">
            <v>PRT</v>
          </cell>
          <cell r="R21" t="str">
            <v>SBW</v>
          </cell>
          <cell r="S21" t="str">
            <v>SES</v>
          </cell>
          <cell r="T21" t="str">
            <v>SEW</v>
          </cell>
          <cell r="U21" t="str">
            <v>SSC</v>
          </cell>
        </row>
      </sheetData>
      <sheetData sheetId="11"/>
      <sheetData sheetId="12" refreshError="1"/>
      <sheetData sheetId="13" refreshError="1"/>
      <sheetData sheetId="1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D31"/>
  <sheetViews>
    <sheetView tabSelected="1" zoomScale="90" zoomScaleNormal="90" workbookViewId="0"/>
  </sheetViews>
  <sheetFormatPr defaultColWidth="8.77734375" defaultRowHeight="13.8" x14ac:dyDescent="0.3"/>
  <cols>
    <col min="1" max="1" width="1.21875" style="1" customWidth="1"/>
    <col min="2" max="2" width="11.21875" style="1" customWidth="1"/>
    <col min="3" max="3" width="100.21875" style="1" customWidth="1"/>
    <col min="4" max="4" width="18" style="26" customWidth="1"/>
    <col min="5" max="16384" width="8.77734375" style="1"/>
  </cols>
  <sheetData>
    <row r="1" spans="2:4" s="16" customFormat="1" ht="20.25" customHeight="1" x14ac:dyDescent="0.35">
      <c r="B1" s="21" t="s">
        <v>0</v>
      </c>
      <c r="C1" s="29"/>
      <c r="D1" s="29"/>
    </row>
    <row r="2" spans="2:4" ht="17.25" customHeight="1" x14ac:dyDescent="0.3"/>
    <row r="3" spans="2:4" ht="17.25" customHeight="1" x14ac:dyDescent="0.3"/>
    <row r="4" spans="2:4" ht="17.25" customHeight="1" x14ac:dyDescent="0.3"/>
    <row r="5" spans="2:4" ht="17.25" customHeight="1" x14ac:dyDescent="0.3"/>
    <row r="6" spans="2:4" ht="17.25" customHeight="1" x14ac:dyDescent="0.3"/>
    <row r="7" spans="2:4" ht="17.25" customHeight="1" x14ac:dyDescent="0.3"/>
    <row r="8" spans="2:4" ht="17.25" customHeight="1" x14ac:dyDescent="0.3"/>
    <row r="9" spans="2:4" ht="17.25" customHeight="1" x14ac:dyDescent="0.3"/>
    <row r="10" spans="2:4" ht="17.25" customHeight="1" x14ac:dyDescent="0.3"/>
    <row r="11" spans="2:4" ht="17.25" customHeight="1" x14ac:dyDescent="0.3"/>
    <row r="12" spans="2:4" ht="17.25" customHeight="1" x14ac:dyDescent="0.3"/>
    <row r="13" spans="2:4" ht="17.25" customHeight="1" x14ac:dyDescent="0.3"/>
    <row r="14" spans="2:4" ht="17.25" customHeight="1" x14ac:dyDescent="0.3"/>
    <row r="15" spans="2:4" ht="17.25" customHeight="1" x14ac:dyDescent="0.3"/>
    <row r="16" spans="2:4" ht="17.25" customHeight="1" x14ac:dyDescent="0.3"/>
    <row r="26" spans="2:2" ht="14.4" x14ac:dyDescent="0.3">
      <c r="B26" s="119"/>
    </row>
    <row r="27" spans="2:2" ht="14.4" x14ac:dyDescent="0.3">
      <c r="B27" s="119"/>
    </row>
    <row r="28" spans="2:2" ht="14.4" x14ac:dyDescent="0.3">
      <c r="B28" s="120"/>
    </row>
    <row r="29" spans="2:2" ht="14.4" x14ac:dyDescent="0.3">
      <c r="B29" s="119"/>
    </row>
    <row r="30" spans="2:2" ht="14.4" x14ac:dyDescent="0.3">
      <c r="B30" s="119"/>
    </row>
    <row r="31" spans="2:2" ht="14.4" x14ac:dyDescent="0.3">
      <c r="B31" s="119"/>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9:L97"/>
  <sheetViews>
    <sheetView zoomScale="90" zoomScaleNormal="90" workbookViewId="0"/>
  </sheetViews>
  <sheetFormatPr defaultColWidth="8.5546875" defaultRowHeight="13.8" x14ac:dyDescent="0.3"/>
  <cols>
    <col min="1" max="1" width="10.5546875" style="22" customWidth="1"/>
    <col min="2" max="2" width="11.21875" style="22" customWidth="1"/>
    <col min="3" max="3" width="10.21875" style="22" customWidth="1"/>
    <col min="4" max="4" width="7.21875" style="22" customWidth="1"/>
    <col min="5" max="11" width="12.77734375" style="22" customWidth="1"/>
    <col min="12" max="12" width="255.77734375" style="22" bestFit="1" customWidth="1"/>
    <col min="13" max="16384" width="8.5546875" style="1"/>
  </cols>
  <sheetData>
    <row r="9" spans="1:12" ht="31.95" customHeight="1" x14ac:dyDescent="0.3"/>
    <row r="10" spans="1:12" s="16" customFormat="1" ht="12.75" customHeight="1" x14ac:dyDescent="0.35">
      <c r="A10" s="30" t="s">
        <v>1</v>
      </c>
      <c r="B10" s="1"/>
      <c r="C10" s="1"/>
      <c r="D10" s="28"/>
      <c r="E10" s="28"/>
      <c r="F10" s="28"/>
      <c r="G10" s="28"/>
      <c r="H10" s="28"/>
      <c r="I10" s="28"/>
      <c r="J10" s="28"/>
      <c r="K10" s="28"/>
      <c r="L10" s="28"/>
    </row>
    <row r="11" spans="1:12" s="23" customFormat="1" ht="31.2" customHeight="1" x14ac:dyDescent="0.3">
      <c r="A11" s="133" t="s">
        <v>2</v>
      </c>
      <c r="B11" s="133" t="s">
        <v>3</v>
      </c>
      <c r="C11" s="133" t="s">
        <v>4</v>
      </c>
      <c r="D11" s="133" t="s">
        <v>5</v>
      </c>
      <c r="E11" s="131" t="s">
        <v>246</v>
      </c>
      <c r="F11" s="132"/>
      <c r="G11" s="131" t="s">
        <v>6</v>
      </c>
      <c r="H11" s="132"/>
      <c r="I11" s="135" t="s">
        <v>7</v>
      </c>
      <c r="J11" s="136"/>
      <c r="K11" s="137"/>
      <c r="L11" s="133" t="s">
        <v>8</v>
      </c>
    </row>
    <row r="12" spans="1:12" s="22" customFormat="1" ht="27.6" x14ac:dyDescent="0.3">
      <c r="A12" s="134"/>
      <c r="B12" s="134"/>
      <c r="C12" s="134"/>
      <c r="D12" s="134"/>
      <c r="E12" s="82" t="s">
        <v>9</v>
      </c>
      <c r="F12" s="82" t="s">
        <v>10</v>
      </c>
      <c r="G12" s="82" t="s">
        <v>9</v>
      </c>
      <c r="H12" s="82" t="s">
        <v>10</v>
      </c>
      <c r="I12" s="82" t="s">
        <v>9</v>
      </c>
      <c r="J12" s="82" t="s">
        <v>10</v>
      </c>
      <c r="K12" s="82" t="s">
        <v>11</v>
      </c>
      <c r="L12" s="134"/>
    </row>
    <row r="13" spans="1:12" x14ac:dyDescent="0.3">
      <c r="A13" s="24" t="s">
        <v>12</v>
      </c>
      <c r="B13" s="25" t="s">
        <v>13</v>
      </c>
      <c r="C13" s="25" t="s">
        <v>14</v>
      </c>
      <c r="D13" s="2">
        <f t="shared" ref="D13:D27" si="0">RIGHT(C13,2)+2000</f>
        <v>2021</v>
      </c>
      <c r="E13" s="83">
        <v>1.8</v>
      </c>
      <c r="F13" s="83">
        <v>0</v>
      </c>
      <c r="G13" s="2"/>
      <c r="H13" s="2"/>
      <c r="I13" s="83">
        <f>IF(G13="",E13,G13)</f>
        <v>1.8</v>
      </c>
      <c r="J13" s="83">
        <f>IF(H13="",F13,H13)</f>
        <v>0</v>
      </c>
      <c r="K13" s="83">
        <f>I13+J13</f>
        <v>1.8</v>
      </c>
      <c r="L13" s="12" t="s">
        <v>15</v>
      </c>
    </row>
    <row r="14" spans="1:12" x14ac:dyDescent="0.3">
      <c r="A14" s="24" t="s">
        <v>16</v>
      </c>
      <c r="B14" s="25" t="s">
        <v>13</v>
      </c>
      <c r="C14" s="25" t="s">
        <v>17</v>
      </c>
      <c r="D14" s="2">
        <f t="shared" si="0"/>
        <v>2022</v>
      </c>
      <c r="E14" s="83">
        <v>1.8</v>
      </c>
      <c r="F14" s="83">
        <v>0</v>
      </c>
      <c r="G14" s="2"/>
      <c r="H14" s="2"/>
      <c r="I14" s="83">
        <f t="shared" ref="I14:I67" si="1">IF(G14="",E14,G14)</f>
        <v>1.8</v>
      </c>
      <c r="J14" s="83">
        <f t="shared" ref="J14:J67" si="2">IF(H14="",F14,H14)</f>
        <v>0</v>
      </c>
      <c r="K14" s="83">
        <f t="shared" ref="K14:K77" si="3">I14+J14</f>
        <v>1.8</v>
      </c>
      <c r="L14" s="12" t="s">
        <v>15</v>
      </c>
    </row>
    <row r="15" spans="1:12" x14ac:dyDescent="0.3">
      <c r="A15" s="24" t="s">
        <v>18</v>
      </c>
      <c r="B15" s="25" t="s">
        <v>13</v>
      </c>
      <c r="C15" s="25" t="s">
        <v>19</v>
      </c>
      <c r="D15" s="2">
        <f t="shared" si="0"/>
        <v>2023</v>
      </c>
      <c r="E15" s="83">
        <v>5.34</v>
      </c>
      <c r="F15" s="83">
        <v>0</v>
      </c>
      <c r="G15" s="2"/>
      <c r="H15" s="2"/>
      <c r="I15" s="83">
        <f t="shared" si="1"/>
        <v>5.34</v>
      </c>
      <c r="J15" s="83">
        <f t="shared" si="2"/>
        <v>0</v>
      </c>
      <c r="K15" s="83">
        <f t="shared" si="3"/>
        <v>5.34</v>
      </c>
      <c r="L15" s="12" t="s">
        <v>15</v>
      </c>
    </row>
    <row r="16" spans="1:12" x14ac:dyDescent="0.3">
      <c r="A16" s="24" t="s">
        <v>20</v>
      </c>
      <c r="B16" s="25" t="s">
        <v>13</v>
      </c>
      <c r="C16" s="25" t="s">
        <v>21</v>
      </c>
      <c r="D16" s="2">
        <f t="shared" si="0"/>
        <v>2024</v>
      </c>
      <c r="E16" s="83">
        <v>9.51</v>
      </c>
      <c r="F16" s="83">
        <v>0</v>
      </c>
      <c r="G16" s="2"/>
      <c r="H16" s="2"/>
      <c r="I16" s="83">
        <f t="shared" si="1"/>
        <v>9.51</v>
      </c>
      <c r="J16" s="83">
        <f t="shared" si="2"/>
        <v>0</v>
      </c>
      <c r="K16" s="83">
        <f t="shared" si="3"/>
        <v>9.51</v>
      </c>
      <c r="L16" s="12" t="s">
        <v>15</v>
      </c>
    </row>
    <row r="17" spans="1:12" x14ac:dyDescent="0.3">
      <c r="A17" s="24" t="s">
        <v>22</v>
      </c>
      <c r="B17" s="25" t="s">
        <v>13</v>
      </c>
      <c r="C17" s="25" t="s">
        <v>23</v>
      </c>
      <c r="D17" s="2">
        <f t="shared" si="0"/>
        <v>2025</v>
      </c>
      <c r="E17" s="83">
        <v>8.5500000000000007</v>
      </c>
      <c r="F17" s="83">
        <v>0</v>
      </c>
      <c r="G17" s="2"/>
      <c r="H17" s="2"/>
      <c r="I17" s="83">
        <f t="shared" si="1"/>
        <v>8.5500000000000007</v>
      </c>
      <c r="J17" s="83">
        <f t="shared" si="2"/>
        <v>0</v>
      </c>
      <c r="K17" s="83">
        <f t="shared" si="3"/>
        <v>8.5500000000000007</v>
      </c>
      <c r="L17" s="12" t="s">
        <v>15</v>
      </c>
    </row>
    <row r="18" spans="1:12" x14ac:dyDescent="0.3">
      <c r="A18" s="24" t="s">
        <v>24</v>
      </c>
      <c r="B18" s="25" t="s">
        <v>25</v>
      </c>
      <c r="C18" s="25" t="s">
        <v>14</v>
      </c>
      <c r="D18" s="2">
        <f t="shared" si="0"/>
        <v>2021</v>
      </c>
      <c r="E18" s="83">
        <v>0</v>
      </c>
      <c r="F18" s="83">
        <v>0</v>
      </c>
      <c r="G18" s="2"/>
      <c r="H18" s="2"/>
      <c r="I18" s="83">
        <f t="shared" si="1"/>
        <v>0</v>
      </c>
      <c r="J18" s="83">
        <f t="shared" si="2"/>
        <v>0</v>
      </c>
      <c r="K18" s="83">
        <f t="shared" si="3"/>
        <v>0</v>
      </c>
      <c r="L18" s="12" t="s">
        <v>26</v>
      </c>
    </row>
    <row r="19" spans="1:12" x14ac:dyDescent="0.3">
      <c r="A19" s="24" t="s">
        <v>27</v>
      </c>
      <c r="B19" s="25" t="s">
        <v>25</v>
      </c>
      <c r="C19" s="25" t="s">
        <v>17</v>
      </c>
      <c r="D19" s="2">
        <f t="shared" si="0"/>
        <v>2022</v>
      </c>
      <c r="E19" s="83">
        <v>0</v>
      </c>
      <c r="F19" s="83">
        <v>0</v>
      </c>
      <c r="G19" s="2"/>
      <c r="H19" s="2"/>
      <c r="I19" s="83">
        <f t="shared" si="1"/>
        <v>0</v>
      </c>
      <c r="J19" s="83">
        <f t="shared" si="2"/>
        <v>0</v>
      </c>
      <c r="K19" s="83">
        <f t="shared" si="3"/>
        <v>0</v>
      </c>
      <c r="L19" s="12" t="s">
        <v>26</v>
      </c>
    </row>
    <row r="20" spans="1:12" x14ac:dyDescent="0.3">
      <c r="A20" s="24" t="s">
        <v>28</v>
      </c>
      <c r="B20" s="25" t="s">
        <v>25</v>
      </c>
      <c r="C20" s="25" t="s">
        <v>19</v>
      </c>
      <c r="D20" s="2">
        <f t="shared" si="0"/>
        <v>2023</v>
      </c>
      <c r="E20" s="83">
        <v>0</v>
      </c>
      <c r="F20" s="83">
        <v>0</v>
      </c>
      <c r="G20" s="2"/>
      <c r="H20" s="2"/>
      <c r="I20" s="83">
        <f t="shared" si="1"/>
        <v>0</v>
      </c>
      <c r="J20" s="83">
        <f t="shared" si="2"/>
        <v>0</v>
      </c>
      <c r="K20" s="83">
        <f t="shared" si="3"/>
        <v>0</v>
      </c>
      <c r="L20" s="12" t="s">
        <v>26</v>
      </c>
    </row>
    <row r="21" spans="1:12" x14ac:dyDescent="0.3">
      <c r="A21" s="24" t="s">
        <v>29</v>
      </c>
      <c r="B21" s="25" t="s">
        <v>25</v>
      </c>
      <c r="C21" s="25" t="s">
        <v>21</v>
      </c>
      <c r="D21" s="2">
        <f t="shared" si="0"/>
        <v>2024</v>
      </c>
      <c r="E21" s="83">
        <v>0</v>
      </c>
      <c r="F21" s="83">
        <v>0</v>
      </c>
      <c r="G21" s="2"/>
      <c r="H21" s="2"/>
      <c r="I21" s="83">
        <f t="shared" si="1"/>
        <v>0</v>
      </c>
      <c r="J21" s="83">
        <f t="shared" si="2"/>
        <v>0</v>
      </c>
      <c r="K21" s="83">
        <f t="shared" si="3"/>
        <v>0</v>
      </c>
      <c r="L21" s="12" t="s">
        <v>26</v>
      </c>
    </row>
    <row r="22" spans="1:12" x14ac:dyDescent="0.3">
      <c r="A22" s="24" t="s">
        <v>30</v>
      </c>
      <c r="B22" s="25" t="s">
        <v>25</v>
      </c>
      <c r="C22" s="25" t="s">
        <v>23</v>
      </c>
      <c r="D22" s="2">
        <f t="shared" si="0"/>
        <v>2025</v>
      </c>
      <c r="E22" s="83">
        <v>0</v>
      </c>
      <c r="F22" s="83">
        <v>0</v>
      </c>
      <c r="G22" s="2"/>
      <c r="H22" s="2"/>
      <c r="I22" s="83">
        <f t="shared" si="1"/>
        <v>0</v>
      </c>
      <c r="J22" s="83">
        <f t="shared" si="2"/>
        <v>0</v>
      </c>
      <c r="K22" s="83">
        <f t="shared" si="3"/>
        <v>0</v>
      </c>
      <c r="L22" s="12" t="s">
        <v>26</v>
      </c>
    </row>
    <row r="23" spans="1:12" x14ac:dyDescent="0.3">
      <c r="A23" s="24" t="s">
        <v>31</v>
      </c>
      <c r="B23" s="25" t="s">
        <v>32</v>
      </c>
      <c r="C23" s="25" t="s">
        <v>14</v>
      </c>
      <c r="D23" s="2">
        <f t="shared" si="0"/>
        <v>2021</v>
      </c>
      <c r="E23" s="83">
        <f>5.6+0.5</f>
        <v>6.1</v>
      </c>
      <c r="F23" s="83">
        <v>0</v>
      </c>
      <c r="G23" s="2"/>
      <c r="H23" s="2"/>
      <c r="I23" s="83">
        <f t="shared" si="1"/>
        <v>6.1</v>
      </c>
      <c r="J23" s="83">
        <f t="shared" si="2"/>
        <v>0</v>
      </c>
      <c r="K23" s="83">
        <f t="shared" si="3"/>
        <v>6.1</v>
      </c>
      <c r="L23" s="12" t="s">
        <v>33</v>
      </c>
    </row>
    <row r="24" spans="1:12" x14ac:dyDescent="0.3">
      <c r="A24" s="24" t="s">
        <v>34</v>
      </c>
      <c r="B24" s="25" t="s">
        <v>32</v>
      </c>
      <c r="C24" s="25" t="s">
        <v>17</v>
      </c>
      <c r="D24" s="2">
        <f t="shared" si="0"/>
        <v>2022</v>
      </c>
      <c r="E24" s="83">
        <v>3.7</v>
      </c>
      <c r="F24" s="83">
        <v>0</v>
      </c>
      <c r="G24" s="2"/>
      <c r="H24" s="2"/>
      <c r="I24" s="83">
        <f t="shared" si="1"/>
        <v>3.7</v>
      </c>
      <c r="J24" s="83">
        <f t="shared" si="2"/>
        <v>0</v>
      </c>
      <c r="K24" s="83">
        <f t="shared" si="3"/>
        <v>3.7</v>
      </c>
      <c r="L24" s="12" t="s">
        <v>33</v>
      </c>
    </row>
    <row r="25" spans="1:12" x14ac:dyDescent="0.3">
      <c r="A25" s="24" t="s">
        <v>35</v>
      </c>
      <c r="B25" s="25" t="s">
        <v>32</v>
      </c>
      <c r="C25" s="25" t="s">
        <v>19</v>
      </c>
      <c r="D25" s="2">
        <f t="shared" si="0"/>
        <v>2023</v>
      </c>
      <c r="E25" s="83">
        <v>13.2</v>
      </c>
      <c r="F25" s="83">
        <v>0</v>
      </c>
      <c r="G25" s="2"/>
      <c r="H25" s="2"/>
      <c r="I25" s="83">
        <f t="shared" si="1"/>
        <v>13.2</v>
      </c>
      <c r="J25" s="83">
        <f t="shared" si="2"/>
        <v>0</v>
      </c>
      <c r="K25" s="83">
        <f t="shared" si="3"/>
        <v>13.2</v>
      </c>
      <c r="L25" s="12" t="s">
        <v>33</v>
      </c>
    </row>
    <row r="26" spans="1:12" x14ac:dyDescent="0.3">
      <c r="A26" s="24" t="s">
        <v>36</v>
      </c>
      <c r="B26" s="25" t="s">
        <v>32</v>
      </c>
      <c r="C26" s="25" t="s">
        <v>21</v>
      </c>
      <c r="D26" s="2">
        <f t="shared" si="0"/>
        <v>2024</v>
      </c>
      <c r="E26" s="83">
        <v>16.100000000000001</v>
      </c>
      <c r="F26" s="83">
        <v>0</v>
      </c>
      <c r="G26" s="2"/>
      <c r="H26" s="2"/>
      <c r="I26" s="83">
        <f t="shared" si="1"/>
        <v>16.100000000000001</v>
      </c>
      <c r="J26" s="83">
        <f t="shared" si="2"/>
        <v>0</v>
      </c>
      <c r="K26" s="83">
        <f t="shared" si="3"/>
        <v>16.100000000000001</v>
      </c>
      <c r="L26" s="12" t="s">
        <v>33</v>
      </c>
    </row>
    <row r="27" spans="1:12" x14ac:dyDescent="0.3">
      <c r="A27" s="24" t="s">
        <v>37</v>
      </c>
      <c r="B27" s="25" t="s">
        <v>32</v>
      </c>
      <c r="C27" s="25" t="s">
        <v>23</v>
      </c>
      <c r="D27" s="2">
        <f t="shared" si="0"/>
        <v>2025</v>
      </c>
      <c r="E27" s="83">
        <v>6.2</v>
      </c>
      <c r="F27" s="83">
        <v>0</v>
      </c>
      <c r="G27" s="2"/>
      <c r="H27" s="2"/>
      <c r="I27" s="83">
        <f t="shared" si="1"/>
        <v>6.2</v>
      </c>
      <c r="J27" s="83">
        <f t="shared" si="2"/>
        <v>0</v>
      </c>
      <c r="K27" s="83">
        <f t="shared" si="3"/>
        <v>6.2</v>
      </c>
      <c r="L27" s="12" t="s">
        <v>33</v>
      </c>
    </row>
    <row r="28" spans="1:12" x14ac:dyDescent="0.3">
      <c r="A28" s="24" t="s">
        <v>38</v>
      </c>
      <c r="B28" s="25" t="s">
        <v>39</v>
      </c>
      <c r="C28" s="25" t="s">
        <v>14</v>
      </c>
      <c r="D28" s="2">
        <f t="shared" ref="D28:D32" si="4">RIGHT(C28,2)+2000</f>
        <v>2021</v>
      </c>
      <c r="E28" s="2">
        <v>15.055</v>
      </c>
      <c r="F28" s="83">
        <v>0</v>
      </c>
      <c r="G28" s="2"/>
      <c r="H28" s="2"/>
      <c r="I28" s="83">
        <f t="shared" si="1"/>
        <v>15.055</v>
      </c>
      <c r="J28" s="83">
        <f t="shared" si="2"/>
        <v>0</v>
      </c>
      <c r="K28" s="83">
        <f t="shared" si="3"/>
        <v>15.055</v>
      </c>
      <c r="L28" s="12" t="s">
        <v>40</v>
      </c>
    </row>
    <row r="29" spans="1:12" x14ac:dyDescent="0.3">
      <c r="A29" s="24" t="s">
        <v>41</v>
      </c>
      <c r="B29" s="25" t="s">
        <v>39</v>
      </c>
      <c r="C29" s="25" t="s">
        <v>17</v>
      </c>
      <c r="D29" s="2">
        <f t="shared" si="4"/>
        <v>2022</v>
      </c>
      <c r="E29" s="2">
        <v>15.055</v>
      </c>
      <c r="F29" s="83">
        <v>0</v>
      </c>
      <c r="G29" s="2"/>
      <c r="H29" s="2"/>
      <c r="I29" s="83">
        <f t="shared" si="1"/>
        <v>15.055</v>
      </c>
      <c r="J29" s="83">
        <f t="shared" si="2"/>
        <v>0</v>
      </c>
      <c r="K29" s="83">
        <f t="shared" si="3"/>
        <v>15.055</v>
      </c>
      <c r="L29" s="12" t="s">
        <v>40</v>
      </c>
    </row>
    <row r="30" spans="1:12" x14ac:dyDescent="0.3">
      <c r="A30" s="24" t="s">
        <v>42</v>
      </c>
      <c r="B30" s="25" t="s">
        <v>39</v>
      </c>
      <c r="C30" s="25" t="s">
        <v>19</v>
      </c>
      <c r="D30" s="2">
        <f t="shared" si="4"/>
        <v>2023</v>
      </c>
      <c r="E30" s="2">
        <v>15.055</v>
      </c>
      <c r="F30" s="83">
        <v>0</v>
      </c>
      <c r="G30" s="2"/>
      <c r="H30" s="2"/>
      <c r="I30" s="83">
        <f t="shared" si="1"/>
        <v>15.055</v>
      </c>
      <c r="J30" s="83">
        <f t="shared" si="2"/>
        <v>0</v>
      </c>
      <c r="K30" s="83">
        <f t="shared" si="3"/>
        <v>15.055</v>
      </c>
      <c r="L30" s="12" t="s">
        <v>40</v>
      </c>
    </row>
    <row r="31" spans="1:12" x14ac:dyDescent="0.3">
      <c r="A31" s="24" t="s">
        <v>43</v>
      </c>
      <c r="B31" s="25" t="s">
        <v>39</v>
      </c>
      <c r="C31" s="25" t="s">
        <v>21</v>
      </c>
      <c r="D31" s="2">
        <f t="shared" si="4"/>
        <v>2024</v>
      </c>
      <c r="E31" s="2">
        <v>15.055</v>
      </c>
      <c r="F31" s="83">
        <v>0</v>
      </c>
      <c r="G31" s="2"/>
      <c r="H31" s="2"/>
      <c r="I31" s="83">
        <f t="shared" si="1"/>
        <v>15.055</v>
      </c>
      <c r="J31" s="83">
        <f t="shared" si="2"/>
        <v>0</v>
      </c>
      <c r="K31" s="83">
        <f t="shared" si="3"/>
        <v>15.055</v>
      </c>
      <c r="L31" s="12" t="s">
        <v>40</v>
      </c>
    </row>
    <row r="32" spans="1:12" x14ac:dyDescent="0.3">
      <c r="A32" s="24" t="s">
        <v>44</v>
      </c>
      <c r="B32" s="25" t="s">
        <v>39</v>
      </c>
      <c r="C32" s="25" t="s">
        <v>23</v>
      </c>
      <c r="D32" s="2">
        <f t="shared" si="4"/>
        <v>2025</v>
      </c>
      <c r="E32" s="2">
        <v>15.055</v>
      </c>
      <c r="F32" s="83">
        <v>0</v>
      </c>
      <c r="G32" s="2"/>
      <c r="H32" s="2"/>
      <c r="I32" s="83">
        <f t="shared" si="1"/>
        <v>15.055</v>
      </c>
      <c r="J32" s="83">
        <f t="shared" si="2"/>
        <v>0</v>
      </c>
      <c r="K32" s="83">
        <f t="shared" si="3"/>
        <v>15.055</v>
      </c>
      <c r="L32" s="12" t="s">
        <v>40</v>
      </c>
    </row>
    <row r="33" spans="1:12" x14ac:dyDescent="0.3">
      <c r="A33" s="24" t="s">
        <v>45</v>
      </c>
      <c r="B33" s="25" t="s">
        <v>46</v>
      </c>
      <c r="C33" s="25" t="s">
        <v>14</v>
      </c>
      <c r="D33" s="2">
        <f t="shared" ref="D33:D37" si="5">RIGHT(C33,2)+2000</f>
        <v>2021</v>
      </c>
      <c r="E33" s="83">
        <v>0</v>
      </c>
      <c r="F33" s="83">
        <v>0</v>
      </c>
      <c r="G33" s="2"/>
      <c r="H33" s="2"/>
      <c r="I33" s="83">
        <f t="shared" si="1"/>
        <v>0</v>
      </c>
      <c r="J33" s="83">
        <f t="shared" si="2"/>
        <v>0</v>
      </c>
      <c r="K33" s="83">
        <f t="shared" si="3"/>
        <v>0</v>
      </c>
      <c r="L33" s="12" t="s">
        <v>47</v>
      </c>
    </row>
    <row r="34" spans="1:12" x14ac:dyDescent="0.3">
      <c r="A34" s="24" t="s">
        <v>48</v>
      </c>
      <c r="B34" s="25" t="s">
        <v>46</v>
      </c>
      <c r="C34" s="25" t="s">
        <v>17</v>
      </c>
      <c r="D34" s="2">
        <f t="shared" si="5"/>
        <v>2022</v>
      </c>
      <c r="E34" s="83">
        <v>0</v>
      </c>
      <c r="F34" s="83">
        <v>0</v>
      </c>
      <c r="G34" s="2"/>
      <c r="H34" s="2"/>
      <c r="I34" s="83">
        <f t="shared" si="1"/>
        <v>0</v>
      </c>
      <c r="J34" s="83">
        <f t="shared" si="2"/>
        <v>0</v>
      </c>
      <c r="K34" s="83">
        <f t="shared" si="3"/>
        <v>0</v>
      </c>
      <c r="L34" s="12" t="s">
        <v>47</v>
      </c>
    </row>
    <row r="35" spans="1:12" x14ac:dyDescent="0.3">
      <c r="A35" s="24" t="s">
        <v>49</v>
      </c>
      <c r="B35" s="25" t="s">
        <v>46</v>
      </c>
      <c r="C35" s="25" t="s">
        <v>19</v>
      </c>
      <c r="D35" s="2">
        <f t="shared" si="5"/>
        <v>2023</v>
      </c>
      <c r="E35" s="83">
        <v>0</v>
      </c>
      <c r="F35" s="83">
        <v>0</v>
      </c>
      <c r="G35" s="2"/>
      <c r="H35" s="2"/>
      <c r="I35" s="83">
        <f t="shared" si="1"/>
        <v>0</v>
      </c>
      <c r="J35" s="83">
        <f t="shared" si="2"/>
        <v>0</v>
      </c>
      <c r="K35" s="83">
        <f t="shared" si="3"/>
        <v>0</v>
      </c>
      <c r="L35" s="12" t="s">
        <v>47</v>
      </c>
    </row>
    <row r="36" spans="1:12" x14ac:dyDescent="0.3">
      <c r="A36" s="24" t="s">
        <v>50</v>
      </c>
      <c r="B36" s="25" t="s">
        <v>46</v>
      </c>
      <c r="C36" s="25" t="s">
        <v>21</v>
      </c>
      <c r="D36" s="2">
        <f t="shared" si="5"/>
        <v>2024</v>
      </c>
      <c r="E36" s="83">
        <v>0</v>
      </c>
      <c r="F36" s="83">
        <v>0</v>
      </c>
      <c r="G36" s="2"/>
      <c r="H36" s="2"/>
      <c r="I36" s="83">
        <f t="shared" si="1"/>
        <v>0</v>
      </c>
      <c r="J36" s="83">
        <f t="shared" si="2"/>
        <v>0</v>
      </c>
      <c r="K36" s="83">
        <f t="shared" si="3"/>
        <v>0</v>
      </c>
      <c r="L36" s="12" t="s">
        <v>47</v>
      </c>
    </row>
    <row r="37" spans="1:12" x14ac:dyDescent="0.3">
      <c r="A37" s="24" t="s">
        <v>51</v>
      </c>
      <c r="B37" s="25" t="s">
        <v>46</v>
      </c>
      <c r="C37" s="25" t="s">
        <v>23</v>
      </c>
      <c r="D37" s="2">
        <f t="shared" si="5"/>
        <v>2025</v>
      </c>
      <c r="E37" s="83">
        <v>0</v>
      </c>
      <c r="F37" s="83">
        <v>0</v>
      </c>
      <c r="G37" s="2"/>
      <c r="H37" s="2"/>
      <c r="I37" s="83">
        <f t="shared" si="1"/>
        <v>0</v>
      </c>
      <c r="J37" s="83">
        <f t="shared" si="2"/>
        <v>0</v>
      </c>
      <c r="K37" s="83">
        <f t="shared" si="3"/>
        <v>0</v>
      </c>
      <c r="L37" s="12" t="s">
        <v>47</v>
      </c>
    </row>
    <row r="38" spans="1:12" x14ac:dyDescent="0.3">
      <c r="A38" s="24" t="s">
        <v>52</v>
      </c>
      <c r="B38" s="25" t="s">
        <v>53</v>
      </c>
      <c r="C38" s="25" t="s">
        <v>14</v>
      </c>
      <c r="D38" s="2">
        <f t="shared" ref="D38:D91" si="6">RIGHT(C38,2)+2000</f>
        <v>2021</v>
      </c>
      <c r="E38" s="83">
        <v>6.4936658500000002</v>
      </c>
      <c r="F38" s="83">
        <v>0</v>
      </c>
      <c r="G38" s="2"/>
      <c r="H38" s="2"/>
      <c r="I38" s="83">
        <f t="shared" si="1"/>
        <v>6.4936658500000002</v>
      </c>
      <c r="J38" s="83">
        <f t="shared" si="2"/>
        <v>0</v>
      </c>
      <c r="K38" s="83">
        <f t="shared" si="3"/>
        <v>6.4936658500000002</v>
      </c>
      <c r="L38" s="12" t="s">
        <v>54</v>
      </c>
    </row>
    <row r="39" spans="1:12" x14ac:dyDescent="0.3">
      <c r="A39" s="24" t="s">
        <v>55</v>
      </c>
      <c r="B39" s="25" t="s">
        <v>53</v>
      </c>
      <c r="C39" s="25" t="s">
        <v>17</v>
      </c>
      <c r="D39" s="2">
        <f t="shared" si="6"/>
        <v>2022</v>
      </c>
      <c r="E39" s="83">
        <v>6.4936658500000002</v>
      </c>
      <c r="F39" s="83">
        <v>0</v>
      </c>
      <c r="G39" s="2"/>
      <c r="H39" s="2"/>
      <c r="I39" s="83">
        <f t="shared" si="1"/>
        <v>6.4936658500000002</v>
      </c>
      <c r="J39" s="83">
        <f t="shared" si="2"/>
        <v>0</v>
      </c>
      <c r="K39" s="83">
        <f t="shared" si="3"/>
        <v>6.4936658500000002</v>
      </c>
      <c r="L39" s="12" t="s">
        <v>54</v>
      </c>
    </row>
    <row r="40" spans="1:12" x14ac:dyDescent="0.3">
      <c r="A40" s="24" t="s">
        <v>56</v>
      </c>
      <c r="B40" s="25" t="s">
        <v>53</v>
      </c>
      <c r="C40" s="25" t="s">
        <v>19</v>
      </c>
      <c r="D40" s="2">
        <f t="shared" si="6"/>
        <v>2023</v>
      </c>
      <c r="E40" s="83">
        <v>6.4936658500000002</v>
      </c>
      <c r="F40" s="83">
        <v>0</v>
      </c>
      <c r="G40" s="2"/>
      <c r="H40" s="2"/>
      <c r="I40" s="83">
        <f t="shared" si="1"/>
        <v>6.4936658500000002</v>
      </c>
      <c r="J40" s="83">
        <f t="shared" si="2"/>
        <v>0</v>
      </c>
      <c r="K40" s="83">
        <f t="shared" si="3"/>
        <v>6.4936658500000002</v>
      </c>
      <c r="L40" s="12" t="s">
        <v>54</v>
      </c>
    </row>
    <row r="41" spans="1:12" x14ac:dyDescent="0.3">
      <c r="A41" s="24" t="s">
        <v>57</v>
      </c>
      <c r="B41" s="25" t="s">
        <v>53</v>
      </c>
      <c r="C41" s="25" t="s">
        <v>21</v>
      </c>
      <c r="D41" s="2">
        <f t="shared" si="6"/>
        <v>2024</v>
      </c>
      <c r="E41" s="36">
        <f>25.9746634+7.386192</f>
        <v>33.360855399999998</v>
      </c>
      <c r="F41" s="83">
        <v>0</v>
      </c>
      <c r="G41" s="2"/>
      <c r="H41" s="2"/>
      <c r="I41" s="83">
        <f t="shared" si="1"/>
        <v>33.360855399999998</v>
      </c>
      <c r="J41" s="83">
        <f t="shared" si="2"/>
        <v>0</v>
      </c>
      <c r="K41" s="83">
        <f t="shared" si="3"/>
        <v>33.360855399999998</v>
      </c>
      <c r="L41" s="12" t="s">
        <v>54</v>
      </c>
    </row>
    <row r="42" spans="1:12" x14ac:dyDescent="0.3">
      <c r="A42" s="24" t="s">
        <v>58</v>
      </c>
      <c r="B42" s="25" t="s">
        <v>53</v>
      </c>
      <c r="C42" s="25" t="s">
        <v>23</v>
      </c>
      <c r="D42" s="2">
        <f t="shared" si="6"/>
        <v>2025</v>
      </c>
      <c r="E42" s="83">
        <f>84.41765605+13.240491</f>
        <v>97.658147050000011</v>
      </c>
      <c r="F42" s="83">
        <v>0</v>
      </c>
      <c r="G42" s="2"/>
      <c r="H42" s="2"/>
      <c r="I42" s="83">
        <f t="shared" si="1"/>
        <v>97.658147050000011</v>
      </c>
      <c r="J42" s="83">
        <f t="shared" si="2"/>
        <v>0</v>
      </c>
      <c r="K42" s="83">
        <f t="shared" si="3"/>
        <v>97.658147050000011</v>
      </c>
      <c r="L42" s="12" t="s">
        <v>54</v>
      </c>
    </row>
    <row r="43" spans="1:12" x14ac:dyDescent="0.3">
      <c r="A43" s="2" t="s">
        <v>59</v>
      </c>
      <c r="B43" s="2" t="s">
        <v>60</v>
      </c>
      <c r="C43" s="2" t="s">
        <v>14</v>
      </c>
      <c r="D43" s="2">
        <f t="shared" si="6"/>
        <v>2021</v>
      </c>
      <c r="E43" s="83">
        <v>0</v>
      </c>
      <c r="F43" s="83">
        <v>0</v>
      </c>
      <c r="G43" s="2"/>
      <c r="H43" s="2"/>
      <c r="I43" s="83">
        <f t="shared" si="1"/>
        <v>0</v>
      </c>
      <c r="J43" s="83">
        <f t="shared" si="2"/>
        <v>0</v>
      </c>
      <c r="K43" s="83">
        <f t="shared" si="3"/>
        <v>0</v>
      </c>
      <c r="L43" s="12" t="s">
        <v>26</v>
      </c>
    </row>
    <row r="44" spans="1:12" x14ac:dyDescent="0.3">
      <c r="A44" s="2" t="s">
        <v>61</v>
      </c>
      <c r="B44" s="2" t="s">
        <v>60</v>
      </c>
      <c r="C44" s="2" t="s">
        <v>17</v>
      </c>
      <c r="D44" s="2">
        <f t="shared" si="6"/>
        <v>2022</v>
      </c>
      <c r="E44" s="83">
        <v>0</v>
      </c>
      <c r="F44" s="83">
        <v>0</v>
      </c>
      <c r="G44" s="2"/>
      <c r="H44" s="2"/>
      <c r="I44" s="83">
        <f t="shared" si="1"/>
        <v>0</v>
      </c>
      <c r="J44" s="83">
        <f t="shared" si="2"/>
        <v>0</v>
      </c>
      <c r="K44" s="83">
        <f t="shared" si="3"/>
        <v>0</v>
      </c>
      <c r="L44" s="12" t="s">
        <v>26</v>
      </c>
    </row>
    <row r="45" spans="1:12" x14ac:dyDescent="0.3">
      <c r="A45" s="2" t="s">
        <v>62</v>
      </c>
      <c r="B45" s="2" t="s">
        <v>60</v>
      </c>
      <c r="C45" s="2" t="s">
        <v>19</v>
      </c>
      <c r="D45" s="2">
        <f t="shared" si="6"/>
        <v>2023</v>
      </c>
      <c r="E45" s="83">
        <v>0</v>
      </c>
      <c r="F45" s="83">
        <v>0</v>
      </c>
      <c r="G45" s="2"/>
      <c r="H45" s="2"/>
      <c r="I45" s="83">
        <f t="shared" si="1"/>
        <v>0</v>
      </c>
      <c r="J45" s="83">
        <f t="shared" si="2"/>
        <v>0</v>
      </c>
      <c r="K45" s="83">
        <f t="shared" si="3"/>
        <v>0</v>
      </c>
      <c r="L45" s="12" t="s">
        <v>26</v>
      </c>
    </row>
    <row r="46" spans="1:12" x14ac:dyDescent="0.3">
      <c r="A46" s="2" t="s">
        <v>63</v>
      </c>
      <c r="B46" s="2" t="s">
        <v>60</v>
      </c>
      <c r="C46" s="2" t="s">
        <v>21</v>
      </c>
      <c r="D46" s="2">
        <f t="shared" si="6"/>
        <v>2024</v>
      </c>
      <c r="E46" s="83">
        <v>0</v>
      </c>
      <c r="F46" s="83">
        <v>0</v>
      </c>
      <c r="G46" s="2"/>
      <c r="H46" s="2"/>
      <c r="I46" s="83">
        <f t="shared" si="1"/>
        <v>0</v>
      </c>
      <c r="J46" s="83">
        <f t="shared" si="2"/>
        <v>0</v>
      </c>
      <c r="K46" s="83">
        <f t="shared" si="3"/>
        <v>0</v>
      </c>
      <c r="L46" s="12" t="s">
        <v>26</v>
      </c>
    </row>
    <row r="47" spans="1:12" x14ac:dyDescent="0.3">
      <c r="A47" s="2" t="s">
        <v>64</v>
      </c>
      <c r="B47" s="2" t="s">
        <v>60</v>
      </c>
      <c r="C47" s="2" t="s">
        <v>23</v>
      </c>
      <c r="D47" s="2">
        <f t="shared" si="6"/>
        <v>2025</v>
      </c>
      <c r="E47" s="83">
        <v>0</v>
      </c>
      <c r="F47" s="83">
        <v>0</v>
      </c>
      <c r="G47" s="2"/>
      <c r="H47" s="2"/>
      <c r="I47" s="83">
        <f t="shared" si="1"/>
        <v>0</v>
      </c>
      <c r="J47" s="83">
        <f t="shared" si="2"/>
        <v>0</v>
      </c>
      <c r="K47" s="83">
        <f t="shared" si="3"/>
        <v>0</v>
      </c>
      <c r="L47" s="12" t="s">
        <v>26</v>
      </c>
    </row>
    <row r="48" spans="1:12" x14ac:dyDescent="0.3">
      <c r="A48" s="2" t="s">
        <v>65</v>
      </c>
      <c r="B48" s="2" t="s">
        <v>66</v>
      </c>
      <c r="C48" s="2" t="s">
        <v>14</v>
      </c>
      <c r="D48" s="2">
        <f t="shared" si="6"/>
        <v>2021</v>
      </c>
      <c r="E48" s="83">
        <v>0</v>
      </c>
      <c r="F48" s="83">
        <v>0</v>
      </c>
      <c r="G48" s="2"/>
      <c r="H48" s="2"/>
      <c r="I48" s="83">
        <f t="shared" si="1"/>
        <v>0</v>
      </c>
      <c r="J48" s="83">
        <f t="shared" si="2"/>
        <v>0</v>
      </c>
      <c r="K48" s="83">
        <f t="shared" si="3"/>
        <v>0</v>
      </c>
      <c r="L48" s="12" t="s">
        <v>67</v>
      </c>
    </row>
    <row r="49" spans="1:12" x14ac:dyDescent="0.3">
      <c r="A49" s="2" t="s">
        <v>68</v>
      </c>
      <c r="B49" s="2" t="s">
        <v>66</v>
      </c>
      <c r="C49" s="2" t="s">
        <v>17</v>
      </c>
      <c r="D49" s="2">
        <f t="shared" si="6"/>
        <v>2022</v>
      </c>
      <c r="E49" s="83">
        <v>0</v>
      </c>
      <c r="F49" s="83">
        <v>0</v>
      </c>
      <c r="G49" s="2"/>
      <c r="H49" s="2"/>
      <c r="I49" s="83">
        <f t="shared" si="1"/>
        <v>0</v>
      </c>
      <c r="J49" s="83">
        <f t="shared" si="2"/>
        <v>0</v>
      </c>
      <c r="K49" s="83">
        <f t="shared" si="3"/>
        <v>0</v>
      </c>
      <c r="L49" s="12" t="s">
        <v>67</v>
      </c>
    </row>
    <row r="50" spans="1:12" x14ac:dyDescent="0.3">
      <c r="A50" s="2" t="s">
        <v>69</v>
      </c>
      <c r="B50" s="2" t="s">
        <v>66</v>
      </c>
      <c r="C50" s="2" t="s">
        <v>19</v>
      </c>
      <c r="D50" s="2">
        <f t="shared" si="6"/>
        <v>2023</v>
      </c>
      <c r="E50" s="83">
        <v>0</v>
      </c>
      <c r="F50" s="83">
        <v>0</v>
      </c>
      <c r="G50" s="2"/>
      <c r="H50" s="2"/>
      <c r="I50" s="83">
        <f t="shared" si="1"/>
        <v>0</v>
      </c>
      <c r="J50" s="83">
        <f t="shared" si="2"/>
        <v>0</v>
      </c>
      <c r="K50" s="83">
        <f t="shared" si="3"/>
        <v>0</v>
      </c>
      <c r="L50" s="12" t="s">
        <v>67</v>
      </c>
    </row>
    <row r="51" spans="1:12" x14ac:dyDescent="0.3">
      <c r="A51" s="2" t="s">
        <v>70</v>
      </c>
      <c r="B51" s="2" t="s">
        <v>66</v>
      </c>
      <c r="C51" s="2" t="s">
        <v>21</v>
      </c>
      <c r="D51" s="2">
        <f t="shared" si="6"/>
        <v>2024</v>
      </c>
      <c r="E51" s="83">
        <v>0</v>
      </c>
      <c r="F51" s="83">
        <v>0</v>
      </c>
      <c r="G51" s="2"/>
      <c r="H51" s="2"/>
      <c r="I51" s="83">
        <f t="shared" si="1"/>
        <v>0</v>
      </c>
      <c r="J51" s="83">
        <f t="shared" si="2"/>
        <v>0</v>
      </c>
      <c r="K51" s="83">
        <f t="shared" si="3"/>
        <v>0</v>
      </c>
      <c r="L51" s="12" t="s">
        <v>67</v>
      </c>
    </row>
    <row r="52" spans="1:12" x14ac:dyDescent="0.3">
      <c r="A52" s="2" t="s">
        <v>71</v>
      </c>
      <c r="B52" s="2" t="s">
        <v>66</v>
      </c>
      <c r="C52" s="2" t="s">
        <v>23</v>
      </c>
      <c r="D52" s="2">
        <f t="shared" si="6"/>
        <v>2025</v>
      </c>
      <c r="E52" s="83">
        <v>0</v>
      </c>
      <c r="F52" s="83">
        <v>0</v>
      </c>
      <c r="G52" s="2"/>
      <c r="H52" s="2"/>
      <c r="I52" s="83">
        <f t="shared" si="1"/>
        <v>0</v>
      </c>
      <c r="J52" s="83">
        <f t="shared" si="2"/>
        <v>0</v>
      </c>
      <c r="K52" s="83">
        <f t="shared" si="3"/>
        <v>0</v>
      </c>
      <c r="L52" s="12" t="s">
        <v>67</v>
      </c>
    </row>
    <row r="53" spans="1:12" x14ac:dyDescent="0.3">
      <c r="A53" s="2" t="s">
        <v>72</v>
      </c>
      <c r="B53" s="2" t="s">
        <v>73</v>
      </c>
      <c r="C53" s="2" t="s">
        <v>14</v>
      </c>
      <c r="D53" s="2">
        <f t="shared" si="6"/>
        <v>2021</v>
      </c>
      <c r="E53" s="83">
        <v>0</v>
      </c>
      <c r="F53" s="83">
        <v>0</v>
      </c>
      <c r="G53" s="2"/>
      <c r="H53" s="2"/>
      <c r="I53" s="83">
        <f t="shared" si="1"/>
        <v>0</v>
      </c>
      <c r="J53" s="83">
        <f t="shared" si="2"/>
        <v>0</v>
      </c>
      <c r="K53" s="83">
        <f t="shared" si="3"/>
        <v>0</v>
      </c>
      <c r="L53" s="12" t="s">
        <v>26</v>
      </c>
    </row>
    <row r="54" spans="1:12" x14ac:dyDescent="0.3">
      <c r="A54" s="2" t="s">
        <v>74</v>
      </c>
      <c r="B54" s="2" t="s">
        <v>73</v>
      </c>
      <c r="C54" s="2" t="s">
        <v>17</v>
      </c>
      <c r="D54" s="2">
        <f t="shared" si="6"/>
        <v>2022</v>
      </c>
      <c r="E54" s="83">
        <v>0</v>
      </c>
      <c r="F54" s="83">
        <v>0</v>
      </c>
      <c r="G54" s="2"/>
      <c r="H54" s="2"/>
      <c r="I54" s="83">
        <f t="shared" si="1"/>
        <v>0</v>
      </c>
      <c r="J54" s="83">
        <f t="shared" si="2"/>
        <v>0</v>
      </c>
      <c r="K54" s="83">
        <f t="shared" si="3"/>
        <v>0</v>
      </c>
      <c r="L54" s="12" t="s">
        <v>26</v>
      </c>
    </row>
    <row r="55" spans="1:12" x14ac:dyDescent="0.3">
      <c r="A55" s="2" t="s">
        <v>75</v>
      </c>
      <c r="B55" s="2" t="s">
        <v>73</v>
      </c>
      <c r="C55" s="2" t="s">
        <v>19</v>
      </c>
      <c r="D55" s="2">
        <f t="shared" si="6"/>
        <v>2023</v>
      </c>
      <c r="E55" s="83">
        <v>0</v>
      </c>
      <c r="F55" s="83">
        <v>0</v>
      </c>
      <c r="G55" s="2"/>
      <c r="H55" s="2"/>
      <c r="I55" s="83">
        <f t="shared" si="1"/>
        <v>0</v>
      </c>
      <c r="J55" s="83">
        <f t="shared" si="2"/>
        <v>0</v>
      </c>
      <c r="K55" s="83">
        <f t="shared" si="3"/>
        <v>0</v>
      </c>
      <c r="L55" s="12" t="s">
        <v>26</v>
      </c>
    </row>
    <row r="56" spans="1:12" x14ac:dyDescent="0.3">
      <c r="A56" s="2" t="s">
        <v>76</v>
      </c>
      <c r="B56" s="2" t="s">
        <v>73</v>
      </c>
      <c r="C56" s="2" t="s">
        <v>21</v>
      </c>
      <c r="D56" s="2">
        <f t="shared" si="6"/>
        <v>2024</v>
      </c>
      <c r="E56" s="83">
        <v>0</v>
      </c>
      <c r="F56" s="83">
        <v>0</v>
      </c>
      <c r="G56" s="2"/>
      <c r="H56" s="2"/>
      <c r="I56" s="83">
        <f t="shared" si="1"/>
        <v>0</v>
      </c>
      <c r="J56" s="83">
        <f t="shared" si="2"/>
        <v>0</v>
      </c>
      <c r="K56" s="83">
        <f t="shared" si="3"/>
        <v>0</v>
      </c>
      <c r="L56" s="12" t="s">
        <v>26</v>
      </c>
    </row>
    <row r="57" spans="1:12" x14ac:dyDescent="0.3">
      <c r="A57" s="2" t="s">
        <v>77</v>
      </c>
      <c r="B57" s="2" t="s">
        <v>73</v>
      </c>
      <c r="C57" s="2" t="s">
        <v>23</v>
      </c>
      <c r="D57" s="2">
        <f t="shared" si="6"/>
        <v>2025</v>
      </c>
      <c r="E57" s="83">
        <v>0</v>
      </c>
      <c r="F57" s="83">
        <v>0</v>
      </c>
      <c r="G57" s="2"/>
      <c r="H57" s="2"/>
      <c r="I57" s="83">
        <f t="shared" si="1"/>
        <v>0</v>
      </c>
      <c r="J57" s="83">
        <f t="shared" si="2"/>
        <v>0</v>
      </c>
      <c r="K57" s="83">
        <f t="shared" si="3"/>
        <v>0</v>
      </c>
      <c r="L57" s="12" t="s">
        <v>26</v>
      </c>
    </row>
    <row r="58" spans="1:12" x14ac:dyDescent="0.3">
      <c r="A58" s="2" t="s">
        <v>78</v>
      </c>
      <c r="B58" s="2" t="s">
        <v>79</v>
      </c>
      <c r="C58" s="2" t="s">
        <v>14</v>
      </c>
      <c r="D58" s="2">
        <f t="shared" si="6"/>
        <v>2021</v>
      </c>
      <c r="E58" s="2">
        <v>10.487999999999989</v>
      </c>
      <c r="F58" s="83">
        <v>0</v>
      </c>
      <c r="G58" s="2"/>
      <c r="H58" s="2"/>
      <c r="I58" s="83">
        <f t="shared" si="1"/>
        <v>10.487999999999989</v>
      </c>
      <c r="J58" s="83">
        <f t="shared" si="2"/>
        <v>0</v>
      </c>
      <c r="K58" s="83">
        <f t="shared" si="3"/>
        <v>10.487999999999989</v>
      </c>
      <c r="L58" s="12" t="s">
        <v>80</v>
      </c>
    </row>
    <row r="59" spans="1:12" x14ac:dyDescent="0.3">
      <c r="A59" s="2" t="s">
        <v>81</v>
      </c>
      <c r="B59" s="2" t="s">
        <v>79</v>
      </c>
      <c r="C59" s="2" t="s">
        <v>17</v>
      </c>
      <c r="D59" s="2">
        <f t="shared" si="6"/>
        <v>2022</v>
      </c>
      <c r="E59" s="2">
        <v>10.487999999999989</v>
      </c>
      <c r="F59" s="83">
        <v>0</v>
      </c>
      <c r="G59" s="2"/>
      <c r="H59" s="2"/>
      <c r="I59" s="83">
        <f t="shared" si="1"/>
        <v>10.487999999999989</v>
      </c>
      <c r="J59" s="83">
        <f t="shared" si="2"/>
        <v>0</v>
      </c>
      <c r="K59" s="83">
        <f t="shared" si="3"/>
        <v>10.487999999999989</v>
      </c>
      <c r="L59" s="12" t="s">
        <v>80</v>
      </c>
    </row>
    <row r="60" spans="1:12" x14ac:dyDescent="0.3">
      <c r="A60" s="2" t="s">
        <v>82</v>
      </c>
      <c r="B60" s="2" t="s">
        <v>79</v>
      </c>
      <c r="C60" s="2" t="s">
        <v>19</v>
      </c>
      <c r="D60" s="2">
        <f t="shared" si="6"/>
        <v>2023</v>
      </c>
      <c r="E60" s="83">
        <v>14.463798072664204</v>
      </c>
      <c r="F60" s="83">
        <v>0</v>
      </c>
      <c r="G60" s="2"/>
      <c r="H60" s="2"/>
      <c r="I60" s="83">
        <f t="shared" si="1"/>
        <v>14.463798072664204</v>
      </c>
      <c r="J60" s="83">
        <f t="shared" si="2"/>
        <v>0</v>
      </c>
      <c r="K60" s="83">
        <f t="shared" si="3"/>
        <v>14.463798072664204</v>
      </c>
      <c r="L60" s="12" t="s">
        <v>80</v>
      </c>
    </row>
    <row r="61" spans="1:12" x14ac:dyDescent="0.3">
      <c r="A61" s="2" t="s">
        <v>83</v>
      </c>
      <c r="B61" s="2" t="s">
        <v>79</v>
      </c>
      <c r="C61" s="2" t="s">
        <v>21</v>
      </c>
      <c r="D61" s="2">
        <f t="shared" si="6"/>
        <v>2024</v>
      </c>
      <c r="E61" s="83">
        <v>17.512929478661754</v>
      </c>
      <c r="F61" s="83">
        <v>0</v>
      </c>
      <c r="G61" s="2"/>
      <c r="H61" s="2"/>
      <c r="I61" s="83">
        <f t="shared" si="1"/>
        <v>17.512929478661754</v>
      </c>
      <c r="J61" s="83">
        <f t="shared" si="2"/>
        <v>0</v>
      </c>
      <c r="K61" s="83">
        <f t="shared" si="3"/>
        <v>17.512929478661754</v>
      </c>
      <c r="L61" s="12" t="s">
        <v>80</v>
      </c>
    </row>
    <row r="62" spans="1:12" x14ac:dyDescent="0.3">
      <c r="A62" s="2" t="s">
        <v>84</v>
      </c>
      <c r="B62" s="2" t="s">
        <v>79</v>
      </c>
      <c r="C62" s="2" t="s">
        <v>23</v>
      </c>
      <c r="D62" s="2">
        <f t="shared" si="6"/>
        <v>2025</v>
      </c>
      <c r="E62" s="83">
        <v>17.976262811995085</v>
      </c>
      <c r="F62" s="83">
        <v>0</v>
      </c>
      <c r="G62" s="2"/>
      <c r="H62" s="2"/>
      <c r="I62" s="83">
        <f t="shared" si="1"/>
        <v>17.976262811995085</v>
      </c>
      <c r="J62" s="83">
        <f t="shared" si="2"/>
        <v>0</v>
      </c>
      <c r="K62" s="83">
        <f t="shared" si="3"/>
        <v>17.976262811995085</v>
      </c>
      <c r="L62" s="12" t="s">
        <v>80</v>
      </c>
    </row>
    <row r="63" spans="1:12" x14ac:dyDescent="0.3">
      <c r="A63" s="2" t="s">
        <v>85</v>
      </c>
      <c r="B63" s="2" t="s">
        <v>86</v>
      </c>
      <c r="C63" s="2" t="s">
        <v>14</v>
      </c>
      <c r="D63" s="2">
        <f t="shared" si="6"/>
        <v>2021</v>
      </c>
      <c r="E63" s="83">
        <v>0</v>
      </c>
      <c r="F63" s="83">
        <v>0</v>
      </c>
      <c r="G63" s="2"/>
      <c r="H63" s="2"/>
      <c r="I63" s="83">
        <f t="shared" si="1"/>
        <v>0</v>
      </c>
      <c r="J63" s="83">
        <f t="shared" si="2"/>
        <v>0</v>
      </c>
      <c r="K63" s="83">
        <f t="shared" si="3"/>
        <v>0</v>
      </c>
      <c r="L63" s="12" t="s">
        <v>26</v>
      </c>
    </row>
    <row r="64" spans="1:12" x14ac:dyDescent="0.3">
      <c r="A64" s="2" t="s">
        <v>87</v>
      </c>
      <c r="B64" s="2" t="s">
        <v>86</v>
      </c>
      <c r="C64" s="2" t="s">
        <v>17</v>
      </c>
      <c r="D64" s="2">
        <f t="shared" si="6"/>
        <v>2022</v>
      </c>
      <c r="E64" s="83">
        <v>0</v>
      </c>
      <c r="F64" s="83">
        <v>0</v>
      </c>
      <c r="G64" s="2"/>
      <c r="H64" s="2"/>
      <c r="I64" s="83">
        <f t="shared" si="1"/>
        <v>0</v>
      </c>
      <c r="J64" s="83">
        <f t="shared" si="2"/>
        <v>0</v>
      </c>
      <c r="K64" s="83">
        <f t="shared" si="3"/>
        <v>0</v>
      </c>
      <c r="L64" s="12" t="s">
        <v>26</v>
      </c>
    </row>
    <row r="65" spans="1:12" x14ac:dyDescent="0.3">
      <c r="A65" s="2" t="s">
        <v>88</v>
      </c>
      <c r="B65" s="2" t="s">
        <v>86</v>
      </c>
      <c r="C65" s="2" t="s">
        <v>19</v>
      </c>
      <c r="D65" s="2">
        <f t="shared" si="6"/>
        <v>2023</v>
      </c>
      <c r="E65" s="83">
        <v>0</v>
      </c>
      <c r="F65" s="83">
        <v>0</v>
      </c>
      <c r="G65" s="2"/>
      <c r="H65" s="2"/>
      <c r="I65" s="83">
        <f t="shared" si="1"/>
        <v>0</v>
      </c>
      <c r="J65" s="83">
        <f t="shared" si="2"/>
        <v>0</v>
      </c>
      <c r="K65" s="83">
        <f t="shared" si="3"/>
        <v>0</v>
      </c>
      <c r="L65" s="12" t="s">
        <v>26</v>
      </c>
    </row>
    <row r="66" spans="1:12" x14ac:dyDescent="0.3">
      <c r="A66" s="2" t="s">
        <v>89</v>
      </c>
      <c r="B66" s="2" t="s">
        <v>86</v>
      </c>
      <c r="C66" s="2" t="s">
        <v>21</v>
      </c>
      <c r="D66" s="2">
        <f t="shared" si="6"/>
        <v>2024</v>
      </c>
      <c r="E66" s="83">
        <v>0</v>
      </c>
      <c r="F66" s="83">
        <v>0</v>
      </c>
      <c r="G66" s="2"/>
      <c r="H66" s="2"/>
      <c r="I66" s="83">
        <f t="shared" si="1"/>
        <v>0</v>
      </c>
      <c r="J66" s="83">
        <f t="shared" si="2"/>
        <v>0</v>
      </c>
      <c r="K66" s="83">
        <f t="shared" si="3"/>
        <v>0</v>
      </c>
      <c r="L66" s="12" t="s">
        <v>26</v>
      </c>
    </row>
    <row r="67" spans="1:12" x14ac:dyDescent="0.3">
      <c r="A67" s="2" t="s">
        <v>90</v>
      </c>
      <c r="B67" s="2" t="s">
        <v>86</v>
      </c>
      <c r="C67" s="2" t="s">
        <v>23</v>
      </c>
      <c r="D67" s="2">
        <f t="shared" si="6"/>
        <v>2025</v>
      </c>
      <c r="E67" s="83">
        <v>0</v>
      </c>
      <c r="F67" s="83">
        <v>0</v>
      </c>
      <c r="G67" s="2"/>
      <c r="H67" s="2"/>
      <c r="I67" s="83">
        <f t="shared" si="1"/>
        <v>0</v>
      </c>
      <c r="J67" s="83">
        <f t="shared" si="2"/>
        <v>0</v>
      </c>
      <c r="K67" s="83">
        <f t="shared" si="3"/>
        <v>0</v>
      </c>
      <c r="L67" s="12" t="s">
        <v>26</v>
      </c>
    </row>
    <row r="68" spans="1:12" x14ac:dyDescent="0.3">
      <c r="A68" s="2" t="s">
        <v>91</v>
      </c>
      <c r="B68" s="2" t="s">
        <v>92</v>
      </c>
      <c r="C68" s="2" t="s">
        <v>14</v>
      </c>
      <c r="D68" s="2">
        <f t="shared" si="6"/>
        <v>2021</v>
      </c>
      <c r="E68" s="83">
        <v>0</v>
      </c>
      <c r="F68" s="83">
        <v>0</v>
      </c>
      <c r="G68" s="2"/>
      <c r="H68" s="2"/>
      <c r="I68" s="83">
        <f t="shared" ref="I68:I97" si="7">IF(G68="",E68,G68)</f>
        <v>0</v>
      </c>
      <c r="J68" s="83">
        <f t="shared" ref="J68:J97" si="8">IF(H68="",F68,H68)</f>
        <v>0</v>
      </c>
      <c r="K68" s="83">
        <f t="shared" si="3"/>
        <v>0</v>
      </c>
      <c r="L68" s="12" t="s">
        <v>93</v>
      </c>
    </row>
    <row r="69" spans="1:12" x14ac:dyDescent="0.3">
      <c r="A69" s="2" t="s">
        <v>94</v>
      </c>
      <c r="B69" s="2" t="s">
        <v>92</v>
      </c>
      <c r="C69" s="2" t="s">
        <v>17</v>
      </c>
      <c r="D69" s="2">
        <f t="shared" si="6"/>
        <v>2022</v>
      </c>
      <c r="E69" s="83">
        <v>0</v>
      </c>
      <c r="F69" s="83">
        <v>0</v>
      </c>
      <c r="G69" s="2"/>
      <c r="H69" s="2"/>
      <c r="I69" s="83">
        <f t="shared" si="7"/>
        <v>0</v>
      </c>
      <c r="J69" s="83">
        <f t="shared" si="8"/>
        <v>0</v>
      </c>
      <c r="K69" s="83">
        <f t="shared" si="3"/>
        <v>0</v>
      </c>
      <c r="L69" s="12" t="s">
        <v>93</v>
      </c>
    </row>
    <row r="70" spans="1:12" x14ac:dyDescent="0.3">
      <c r="A70" s="2" t="s">
        <v>95</v>
      </c>
      <c r="B70" s="2" t="s">
        <v>92</v>
      </c>
      <c r="C70" s="2" t="s">
        <v>19</v>
      </c>
      <c r="D70" s="2">
        <f t="shared" si="6"/>
        <v>2023</v>
      </c>
      <c r="E70" s="83">
        <v>0</v>
      </c>
      <c r="F70" s="83">
        <v>0</v>
      </c>
      <c r="G70" s="2"/>
      <c r="H70" s="2"/>
      <c r="I70" s="83">
        <f t="shared" si="7"/>
        <v>0</v>
      </c>
      <c r="J70" s="83">
        <f t="shared" si="8"/>
        <v>0</v>
      </c>
      <c r="K70" s="83">
        <f t="shared" si="3"/>
        <v>0</v>
      </c>
      <c r="L70" s="12" t="s">
        <v>93</v>
      </c>
    </row>
    <row r="71" spans="1:12" x14ac:dyDescent="0.3">
      <c r="A71" s="2" t="s">
        <v>96</v>
      </c>
      <c r="B71" s="2" t="s">
        <v>92</v>
      </c>
      <c r="C71" s="2" t="s">
        <v>21</v>
      </c>
      <c r="D71" s="2">
        <f t="shared" si="6"/>
        <v>2024</v>
      </c>
      <c r="E71" s="83">
        <v>0</v>
      </c>
      <c r="F71" s="83">
        <v>0</v>
      </c>
      <c r="G71" s="2"/>
      <c r="H71" s="2"/>
      <c r="I71" s="83">
        <f t="shared" si="7"/>
        <v>0</v>
      </c>
      <c r="J71" s="83">
        <f t="shared" si="8"/>
        <v>0</v>
      </c>
      <c r="K71" s="83">
        <f t="shared" si="3"/>
        <v>0</v>
      </c>
      <c r="L71" s="12" t="s">
        <v>93</v>
      </c>
    </row>
    <row r="72" spans="1:12" x14ac:dyDescent="0.3">
      <c r="A72" s="2" t="s">
        <v>97</v>
      </c>
      <c r="B72" s="2" t="s">
        <v>92</v>
      </c>
      <c r="C72" s="2" t="s">
        <v>23</v>
      </c>
      <c r="D72" s="2">
        <f t="shared" si="6"/>
        <v>2025</v>
      </c>
      <c r="E72" s="83">
        <v>0</v>
      </c>
      <c r="F72" s="83">
        <v>0</v>
      </c>
      <c r="G72" s="2"/>
      <c r="H72" s="2"/>
      <c r="I72" s="83">
        <f t="shared" si="7"/>
        <v>0</v>
      </c>
      <c r="J72" s="83">
        <f t="shared" si="8"/>
        <v>0</v>
      </c>
      <c r="K72" s="83">
        <f t="shared" si="3"/>
        <v>0</v>
      </c>
      <c r="L72" s="12" t="s">
        <v>93</v>
      </c>
    </row>
    <row r="73" spans="1:12" x14ac:dyDescent="0.3">
      <c r="A73" s="2" t="s">
        <v>98</v>
      </c>
      <c r="B73" s="2" t="s">
        <v>99</v>
      </c>
      <c r="C73" s="2" t="s">
        <v>14</v>
      </c>
      <c r="D73" s="2">
        <f t="shared" si="6"/>
        <v>2021</v>
      </c>
      <c r="E73" s="83">
        <v>0</v>
      </c>
      <c r="F73" s="83">
        <v>0</v>
      </c>
      <c r="G73" s="2"/>
      <c r="H73" s="2"/>
      <c r="I73" s="83">
        <f t="shared" si="7"/>
        <v>0</v>
      </c>
      <c r="J73" s="83">
        <f t="shared" si="8"/>
        <v>0</v>
      </c>
      <c r="K73" s="83">
        <f t="shared" si="3"/>
        <v>0</v>
      </c>
      <c r="L73" s="12" t="s">
        <v>26</v>
      </c>
    </row>
    <row r="74" spans="1:12" x14ac:dyDescent="0.3">
      <c r="A74" s="2" t="s">
        <v>100</v>
      </c>
      <c r="B74" s="2" t="s">
        <v>99</v>
      </c>
      <c r="C74" s="2" t="s">
        <v>17</v>
      </c>
      <c r="D74" s="2">
        <f t="shared" si="6"/>
        <v>2022</v>
      </c>
      <c r="E74" s="83">
        <v>0</v>
      </c>
      <c r="F74" s="83">
        <v>0</v>
      </c>
      <c r="G74" s="2"/>
      <c r="H74" s="2"/>
      <c r="I74" s="83">
        <f t="shared" si="7"/>
        <v>0</v>
      </c>
      <c r="J74" s="83">
        <f t="shared" si="8"/>
        <v>0</v>
      </c>
      <c r="K74" s="83">
        <f t="shared" si="3"/>
        <v>0</v>
      </c>
      <c r="L74" s="12" t="s">
        <v>26</v>
      </c>
    </row>
    <row r="75" spans="1:12" x14ac:dyDescent="0.3">
      <c r="A75" s="2" t="s">
        <v>101</v>
      </c>
      <c r="B75" s="2" t="s">
        <v>99</v>
      </c>
      <c r="C75" s="2" t="s">
        <v>19</v>
      </c>
      <c r="D75" s="2">
        <f t="shared" si="6"/>
        <v>2023</v>
      </c>
      <c r="E75" s="83">
        <v>0</v>
      </c>
      <c r="F75" s="83">
        <v>0</v>
      </c>
      <c r="G75" s="2"/>
      <c r="H75" s="2"/>
      <c r="I75" s="83">
        <f t="shared" si="7"/>
        <v>0</v>
      </c>
      <c r="J75" s="83">
        <f t="shared" si="8"/>
        <v>0</v>
      </c>
      <c r="K75" s="83">
        <f t="shared" si="3"/>
        <v>0</v>
      </c>
      <c r="L75" s="12" t="s">
        <v>26</v>
      </c>
    </row>
    <row r="76" spans="1:12" x14ac:dyDescent="0.3">
      <c r="A76" s="2" t="s">
        <v>102</v>
      </c>
      <c r="B76" s="2" t="s">
        <v>99</v>
      </c>
      <c r="C76" s="2" t="s">
        <v>21</v>
      </c>
      <c r="D76" s="2">
        <f t="shared" si="6"/>
        <v>2024</v>
      </c>
      <c r="E76" s="83">
        <v>0</v>
      </c>
      <c r="F76" s="83">
        <v>0</v>
      </c>
      <c r="G76" s="2"/>
      <c r="H76" s="2"/>
      <c r="I76" s="83">
        <f t="shared" si="7"/>
        <v>0</v>
      </c>
      <c r="J76" s="83">
        <f t="shared" si="8"/>
        <v>0</v>
      </c>
      <c r="K76" s="83">
        <f t="shared" si="3"/>
        <v>0</v>
      </c>
      <c r="L76" s="12" t="s">
        <v>26</v>
      </c>
    </row>
    <row r="77" spans="1:12" x14ac:dyDescent="0.3">
      <c r="A77" s="2" t="s">
        <v>103</v>
      </c>
      <c r="B77" s="2" t="s">
        <v>99</v>
      </c>
      <c r="C77" s="2" t="s">
        <v>23</v>
      </c>
      <c r="D77" s="2">
        <f t="shared" si="6"/>
        <v>2025</v>
      </c>
      <c r="E77" s="83">
        <v>0</v>
      </c>
      <c r="F77" s="83">
        <v>0</v>
      </c>
      <c r="G77" s="2"/>
      <c r="H77" s="2"/>
      <c r="I77" s="83">
        <f t="shared" si="7"/>
        <v>0</v>
      </c>
      <c r="J77" s="83">
        <f t="shared" si="8"/>
        <v>0</v>
      </c>
      <c r="K77" s="83">
        <f t="shared" si="3"/>
        <v>0</v>
      </c>
      <c r="L77" s="12" t="s">
        <v>26</v>
      </c>
    </row>
    <row r="78" spans="1:12" x14ac:dyDescent="0.3">
      <c r="A78" s="2" t="s">
        <v>104</v>
      </c>
      <c r="B78" s="2" t="s">
        <v>105</v>
      </c>
      <c r="C78" s="2" t="s">
        <v>14</v>
      </c>
      <c r="D78" s="2">
        <f t="shared" si="6"/>
        <v>2021</v>
      </c>
      <c r="E78" s="83">
        <v>0</v>
      </c>
      <c r="F78" s="83">
        <v>0</v>
      </c>
      <c r="G78" s="2"/>
      <c r="H78" s="2"/>
      <c r="I78" s="83">
        <f t="shared" si="7"/>
        <v>0</v>
      </c>
      <c r="J78" s="83">
        <f t="shared" si="8"/>
        <v>0</v>
      </c>
      <c r="K78" s="83">
        <f t="shared" ref="K78:K97" si="9">I78+J78</f>
        <v>0</v>
      </c>
      <c r="L78" s="12" t="s">
        <v>26</v>
      </c>
    </row>
    <row r="79" spans="1:12" x14ac:dyDescent="0.3">
      <c r="A79" s="2" t="s">
        <v>106</v>
      </c>
      <c r="B79" s="2" t="s">
        <v>105</v>
      </c>
      <c r="C79" s="2" t="s">
        <v>17</v>
      </c>
      <c r="D79" s="2">
        <f t="shared" si="6"/>
        <v>2022</v>
      </c>
      <c r="E79" s="83">
        <v>0</v>
      </c>
      <c r="F79" s="83">
        <v>0</v>
      </c>
      <c r="G79" s="2"/>
      <c r="H79" s="2"/>
      <c r="I79" s="83">
        <f t="shared" si="7"/>
        <v>0</v>
      </c>
      <c r="J79" s="83">
        <f t="shared" si="8"/>
        <v>0</v>
      </c>
      <c r="K79" s="83">
        <f t="shared" si="9"/>
        <v>0</v>
      </c>
      <c r="L79" s="12" t="s">
        <v>26</v>
      </c>
    </row>
    <row r="80" spans="1:12" x14ac:dyDescent="0.3">
      <c r="A80" s="2" t="s">
        <v>107</v>
      </c>
      <c r="B80" s="2" t="s">
        <v>105</v>
      </c>
      <c r="C80" s="2" t="s">
        <v>19</v>
      </c>
      <c r="D80" s="2">
        <f t="shared" si="6"/>
        <v>2023</v>
      </c>
      <c r="E80" s="83">
        <v>0</v>
      </c>
      <c r="F80" s="83">
        <v>0</v>
      </c>
      <c r="G80" s="2"/>
      <c r="H80" s="2"/>
      <c r="I80" s="83">
        <f t="shared" si="7"/>
        <v>0</v>
      </c>
      <c r="J80" s="83">
        <f t="shared" si="8"/>
        <v>0</v>
      </c>
      <c r="K80" s="83">
        <f t="shared" si="9"/>
        <v>0</v>
      </c>
      <c r="L80" s="12" t="s">
        <v>26</v>
      </c>
    </row>
    <row r="81" spans="1:12" x14ac:dyDescent="0.3">
      <c r="A81" s="2" t="s">
        <v>108</v>
      </c>
      <c r="B81" s="2" t="s">
        <v>105</v>
      </c>
      <c r="C81" s="2" t="s">
        <v>21</v>
      </c>
      <c r="D81" s="2">
        <f t="shared" si="6"/>
        <v>2024</v>
      </c>
      <c r="E81" s="83">
        <v>0</v>
      </c>
      <c r="F81" s="83">
        <v>0</v>
      </c>
      <c r="G81" s="2"/>
      <c r="H81" s="2"/>
      <c r="I81" s="83">
        <f t="shared" si="7"/>
        <v>0</v>
      </c>
      <c r="J81" s="83">
        <f t="shared" si="8"/>
        <v>0</v>
      </c>
      <c r="K81" s="83">
        <f t="shared" si="9"/>
        <v>0</v>
      </c>
      <c r="L81" s="12" t="s">
        <v>26</v>
      </c>
    </row>
    <row r="82" spans="1:12" x14ac:dyDescent="0.3">
      <c r="A82" s="2" t="s">
        <v>109</v>
      </c>
      <c r="B82" s="2" t="s">
        <v>105</v>
      </c>
      <c r="C82" s="2" t="s">
        <v>23</v>
      </c>
      <c r="D82" s="2">
        <f t="shared" si="6"/>
        <v>2025</v>
      </c>
      <c r="E82" s="83">
        <v>0</v>
      </c>
      <c r="F82" s="83">
        <v>0</v>
      </c>
      <c r="G82" s="2"/>
      <c r="H82" s="2"/>
      <c r="I82" s="83">
        <f t="shared" si="7"/>
        <v>0</v>
      </c>
      <c r="J82" s="83">
        <f t="shared" si="8"/>
        <v>0</v>
      </c>
      <c r="K82" s="83">
        <f t="shared" si="9"/>
        <v>0</v>
      </c>
      <c r="L82" s="12" t="s">
        <v>26</v>
      </c>
    </row>
    <row r="83" spans="1:12" x14ac:dyDescent="0.3">
      <c r="A83" s="2" t="s">
        <v>110</v>
      </c>
      <c r="B83" s="2" t="s">
        <v>111</v>
      </c>
      <c r="C83" s="2" t="s">
        <v>14</v>
      </c>
      <c r="D83" s="2">
        <f t="shared" si="6"/>
        <v>2021</v>
      </c>
      <c r="E83" s="83">
        <v>0</v>
      </c>
      <c r="F83" s="83">
        <v>0</v>
      </c>
      <c r="G83" s="2"/>
      <c r="H83" s="2"/>
      <c r="I83" s="83">
        <f t="shared" si="7"/>
        <v>0</v>
      </c>
      <c r="J83" s="83">
        <f t="shared" si="8"/>
        <v>0</v>
      </c>
      <c r="K83" s="83">
        <f t="shared" si="9"/>
        <v>0</v>
      </c>
      <c r="L83" s="12" t="s">
        <v>26</v>
      </c>
    </row>
    <row r="84" spans="1:12" x14ac:dyDescent="0.3">
      <c r="A84" s="2" t="s">
        <v>112</v>
      </c>
      <c r="B84" s="2" t="s">
        <v>111</v>
      </c>
      <c r="C84" s="2" t="s">
        <v>17</v>
      </c>
      <c r="D84" s="2">
        <f t="shared" si="6"/>
        <v>2022</v>
      </c>
      <c r="E84" s="83">
        <v>0</v>
      </c>
      <c r="F84" s="83">
        <v>0</v>
      </c>
      <c r="G84" s="2"/>
      <c r="H84" s="2"/>
      <c r="I84" s="83">
        <f t="shared" si="7"/>
        <v>0</v>
      </c>
      <c r="J84" s="83">
        <f t="shared" si="8"/>
        <v>0</v>
      </c>
      <c r="K84" s="83">
        <f t="shared" si="9"/>
        <v>0</v>
      </c>
      <c r="L84" s="12" t="s">
        <v>26</v>
      </c>
    </row>
    <row r="85" spans="1:12" x14ac:dyDescent="0.3">
      <c r="A85" s="2" t="s">
        <v>113</v>
      </c>
      <c r="B85" s="2" t="s">
        <v>111</v>
      </c>
      <c r="C85" s="2" t="s">
        <v>19</v>
      </c>
      <c r="D85" s="2">
        <f t="shared" si="6"/>
        <v>2023</v>
      </c>
      <c r="E85" s="83">
        <v>0</v>
      </c>
      <c r="F85" s="83">
        <v>0</v>
      </c>
      <c r="G85" s="2"/>
      <c r="H85" s="2"/>
      <c r="I85" s="83">
        <f t="shared" si="7"/>
        <v>0</v>
      </c>
      <c r="J85" s="83">
        <f t="shared" si="8"/>
        <v>0</v>
      </c>
      <c r="K85" s="83">
        <f t="shared" si="9"/>
        <v>0</v>
      </c>
      <c r="L85" s="12" t="s">
        <v>26</v>
      </c>
    </row>
    <row r="86" spans="1:12" x14ac:dyDescent="0.3">
      <c r="A86" s="2" t="s">
        <v>114</v>
      </c>
      <c r="B86" s="2" t="s">
        <v>111</v>
      </c>
      <c r="C86" s="2" t="s">
        <v>21</v>
      </c>
      <c r="D86" s="2">
        <f t="shared" si="6"/>
        <v>2024</v>
      </c>
      <c r="E86" s="83">
        <v>0</v>
      </c>
      <c r="F86" s="83">
        <v>0</v>
      </c>
      <c r="G86" s="2"/>
      <c r="H86" s="2"/>
      <c r="I86" s="83">
        <f t="shared" si="7"/>
        <v>0</v>
      </c>
      <c r="J86" s="83">
        <f t="shared" si="8"/>
        <v>0</v>
      </c>
      <c r="K86" s="83">
        <f t="shared" si="9"/>
        <v>0</v>
      </c>
      <c r="L86" s="12" t="s">
        <v>26</v>
      </c>
    </row>
    <row r="87" spans="1:12" x14ac:dyDescent="0.3">
      <c r="A87" s="2" t="s">
        <v>115</v>
      </c>
      <c r="B87" s="2" t="s">
        <v>111</v>
      </c>
      <c r="C87" s="2" t="s">
        <v>23</v>
      </c>
      <c r="D87" s="2">
        <f t="shared" si="6"/>
        <v>2025</v>
      </c>
      <c r="E87" s="83">
        <v>0</v>
      </c>
      <c r="F87" s="83">
        <v>0</v>
      </c>
      <c r="G87" s="2"/>
      <c r="H87" s="2"/>
      <c r="I87" s="83">
        <f t="shared" si="7"/>
        <v>0</v>
      </c>
      <c r="J87" s="83">
        <f t="shared" si="8"/>
        <v>0</v>
      </c>
      <c r="K87" s="83">
        <f t="shared" si="9"/>
        <v>0</v>
      </c>
      <c r="L87" s="12" t="s">
        <v>26</v>
      </c>
    </row>
    <row r="88" spans="1:12" x14ac:dyDescent="0.3">
      <c r="A88" s="2" t="s">
        <v>116</v>
      </c>
      <c r="B88" s="2" t="s">
        <v>117</v>
      </c>
      <c r="C88" s="2" t="s">
        <v>14</v>
      </c>
      <c r="D88" s="2">
        <f t="shared" si="6"/>
        <v>2021</v>
      </c>
      <c r="E88" s="83">
        <f>0.7+1.6</f>
        <v>2.2999999999999998</v>
      </c>
      <c r="F88" s="83">
        <v>0</v>
      </c>
      <c r="G88" s="2"/>
      <c r="H88" s="2"/>
      <c r="I88" s="83">
        <f t="shared" si="7"/>
        <v>2.2999999999999998</v>
      </c>
      <c r="J88" s="83">
        <f t="shared" si="8"/>
        <v>0</v>
      </c>
      <c r="K88" s="83">
        <f t="shared" si="9"/>
        <v>2.2999999999999998</v>
      </c>
      <c r="L88" s="12" t="s">
        <v>118</v>
      </c>
    </row>
    <row r="89" spans="1:12" x14ac:dyDescent="0.3">
      <c r="A89" s="2" t="s">
        <v>119</v>
      </c>
      <c r="B89" s="2" t="s">
        <v>117</v>
      </c>
      <c r="C89" s="2" t="s">
        <v>17</v>
      </c>
      <c r="D89" s="2">
        <f t="shared" si="6"/>
        <v>2022</v>
      </c>
      <c r="E89" s="83">
        <v>2.4</v>
      </c>
      <c r="F89" s="83">
        <v>0</v>
      </c>
      <c r="G89" s="2"/>
      <c r="H89" s="2"/>
      <c r="I89" s="83">
        <f t="shared" si="7"/>
        <v>2.4</v>
      </c>
      <c r="J89" s="83">
        <f t="shared" si="8"/>
        <v>0</v>
      </c>
      <c r="K89" s="83">
        <f t="shared" si="9"/>
        <v>2.4</v>
      </c>
      <c r="L89" s="12" t="s">
        <v>118</v>
      </c>
    </row>
    <row r="90" spans="1:12" x14ac:dyDescent="0.3">
      <c r="A90" s="2" t="s">
        <v>120</v>
      </c>
      <c r="B90" s="2" t="s">
        <v>117</v>
      </c>
      <c r="C90" s="2" t="s">
        <v>19</v>
      </c>
      <c r="D90" s="2">
        <f t="shared" si="6"/>
        <v>2023</v>
      </c>
      <c r="E90" s="83">
        <v>8</v>
      </c>
      <c r="F90" s="83">
        <v>0</v>
      </c>
      <c r="G90" s="2"/>
      <c r="H90" s="2"/>
      <c r="I90" s="83">
        <f t="shared" si="7"/>
        <v>8</v>
      </c>
      <c r="J90" s="83">
        <f t="shared" si="8"/>
        <v>0</v>
      </c>
      <c r="K90" s="83">
        <f t="shared" si="9"/>
        <v>8</v>
      </c>
      <c r="L90" s="12" t="s">
        <v>118</v>
      </c>
    </row>
    <row r="91" spans="1:12" x14ac:dyDescent="0.3">
      <c r="A91" s="2" t="s">
        <v>121</v>
      </c>
      <c r="B91" s="2" t="s">
        <v>117</v>
      </c>
      <c r="C91" s="2" t="s">
        <v>21</v>
      </c>
      <c r="D91" s="2">
        <f t="shared" si="6"/>
        <v>2024</v>
      </c>
      <c r="E91" s="83">
        <v>14.4</v>
      </c>
      <c r="F91" s="83">
        <v>0</v>
      </c>
      <c r="G91" s="2"/>
      <c r="H91" s="2"/>
      <c r="I91" s="83">
        <f t="shared" si="7"/>
        <v>14.4</v>
      </c>
      <c r="J91" s="83">
        <f t="shared" si="8"/>
        <v>0</v>
      </c>
      <c r="K91" s="83">
        <f t="shared" si="9"/>
        <v>14.4</v>
      </c>
      <c r="L91" s="12" t="s">
        <v>118</v>
      </c>
    </row>
    <row r="92" spans="1:12" x14ac:dyDescent="0.3">
      <c r="A92" s="2" t="s">
        <v>122</v>
      </c>
      <c r="B92" s="2" t="s">
        <v>117</v>
      </c>
      <c r="C92" s="2" t="s">
        <v>23</v>
      </c>
      <c r="D92" s="2">
        <f t="shared" ref="D92:D97" si="10">RIGHT(C92,2)+2000</f>
        <v>2025</v>
      </c>
      <c r="E92" s="83">
        <v>6.4</v>
      </c>
      <c r="F92" s="83">
        <v>0</v>
      </c>
      <c r="G92" s="2"/>
      <c r="H92" s="2"/>
      <c r="I92" s="83">
        <f t="shared" si="7"/>
        <v>6.4</v>
      </c>
      <c r="J92" s="83">
        <f t="shared" si="8"/>
        <v>0</v>
      </c>
      <c r="K92" s="83">
        <f t="shared" si="9"/>
        <v>6.4</v>
      </c>
      <c r="L92" s="12" t="s">
        <v>118</v>
      </c>
    </row>
    <row r="93" spans="1:12" x14ac:dyDescent="0.3">
      <c r="A93" s="2" t="s">
        <v>123</v>
      </c>
      <c r="B93" s="2" t="s">
        <v>124</v>
      </c>
      <c r="C93" s="2" t="s">
        <v>14</v>
      </c>
      <c r="D93" s="2">
        <f t="shared" si="10"/>
        <v>2021</v>
      </c>
      <c r="E93" s="83">
        <v>0</v>
      </c>
      <c r="F93" s="83">
        <v>0</v>
      </c>
      <c r="G93" s="2"/>
      <c r="H93" s="2"/>
      <c r="I93" s="83">
        <f t="shared" si="7"/>
        <v>0</v>
      </c>
      <c r="J93" s="83">
        <f t="shared" si="8"/>
        <v>0</v>
      </c>
      <c r="K93" s="83">
        <f t="shared" si="9"/>
        <v>0</v>
      </c>
      <c r="L93" s="12" t="s">
        <v>26</v>
      </c>
    </row>
    <row r="94" spans="1:12" x14ac:dyDescent="0.3">
      <c r="A94" s="2" t="s">
        <v>125</v>
      </c>
      <c r="B94" s="2" t="s">
        <v>124</v>
      </c>
      <c r="C94" s="2" t="s">
        <v>17</v>
      </c>
      <c r="D94" s="2">
        <f t="shared" si="10"/>
        <v>2022</v>
      </c>
      <c r="E94" s="83">
        <v>0</v>
      </c>
      <c r="F94" s="83">
        <v>0</v>
      </c>
      <c r="G94" s="2"/>
      <c r="H94" s="2"/>
      <c r="I94" s="83">
        <f t="shared" si="7"/>
        <v>0</v>
      </c>
      <c r="J94" s="83">
        <f t="shared" si="8"/>
        <v>0</v>
      </c>
      <c r="K94" s="83">
        <f t="shared" si="9"/>
        <v>0</v>
      </c>
      <c r="L94" s="12" t="s">
        <v>26</v>
      </c>
    </row>
    <row r="95" spans="1:12" x14ac:dyDescent="0.3">
      <c r="A95" s="2" t="s">
        <v>126</v>
      </c>
      <c r="B95" s="2" t="s">
        <v>124</v>
      </c>
      <c r="C95" s="2" t="s">
        <v>19</v>
      </c>
      <c r="D95" s="2">
        <f t="shared" si="10"/>
        <v>2023</v>
      </c>
      <c r="E95" s="83">
        <v>0</v>
      </c>
      <c r="F95" s="83">
        <v>0</v>
      </c>
      <c r="G95" s="2"/>
      <c r="H95" s="2"/>
      <c r="I95" s="83">
        <f t="shared" si="7"/>
        <v>0</v>
      </c>
      <c r="J95" s="83">
        <f t="shared" si="8"/>
        <v>0</v>
      </c>
      <c r="K95" s="83">
        <f t="shared" si="9"/>
        <v>0</v>
      </c>
      <c r="L95" s="12" t="s">
        <v>26</v>
      </c>
    </row>
    <row r="96" spans="1:12" x14ac:dyDescent="0.3">
      <c r="A96" s="2" t="s">
        <v>127</v>
      </c>
      <c r="B96" s="2" t="s">
        <v>124</v>
      </c>
      <c r="C96" s="2" t="s">
        <v>21</v>
      </c>
      <c r="D96" s="2">
        <f t="shared" si="10"/>
        <v>2024</v>
      </c>
      <c r="E96" s="83">
        <v>0</v>
      </c>
      <c r="F96" s="83">
        <v>0</v>
      </c>
      <c r="G96" s="2"/>
      <c r="H96" s="2"/>
      <c r="I96" s="83">
        <f t="shared" si="7"/>
        <v>0</v>
      </c>
      <c r="J96" s="83">
        <f t="shared" si="8"/>
        <v>0</v>
      </c>
      <c r="K96" s="83">
        <f t="shared" si="9"/>
        <v>0</v>
      </c>
      <c r="L96" s="12" t="s">
        <v>26</v>
      </c>
    </row>
    <row r="97" spans="1:12" x14ac:dyDescent="0.3">
      <c r="A97" s="2" t="s">
        <v>128</v>
      </c>
      <c r="B97" s="2" t="s">
        <v>124</v>
      </c>
      <c r="C97" s="2" t="s">
        <v>23</v>
      </c>
      <c r="D97" s="2">
        <f t="shared" si="10"/>
        <v>2025</v>
      </c>
      <c r="E97" s="83">
        <v>0</v>
      </c>
      <c r="F97" s="83">
        <v>0</v>
      </c>
      <c r="G97" s="2"/>
      <c r="H97" s="2"/>
      <c r="I97" s="83">
        <f t="shared" si="7"/>
        <v>0</v>
      </c>
      <c r="J97" s="83">
        <f t="shared" si="8"/>
        <v>0</v>
      </c>
      <c r="K97" s="83">
        <f t="shared" si="9"/>
        <v>0</v>
      </c>
      <c r="L97" s="12" t="s">
        <v>26</v>
      </c>
    </row>
  </sheetData>
  <mergeCells count="8">
    <mergeCell ref="E11:F11"/>
    <mergeCell ref="G11:H11"/>
    <mergeCell ref="L11:L12"/>
    <mergeCell ref="A11:A12"/>
    <mergeCell ref="B11:B12"/>
    <mergeCell ref="C11:C12"/>
    <mergeCell ref="D11:D12"/>
    <mergeCell ref="I11:K11"/>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L28"/>
  <sheetViews>
    <sheetView zoomScaleNormal="100" workbookViewId="0"/>
  </sheetViews>
  <sheetFormatPr defaultColWidth="9.21875" defaultRowHeight="13.8" x14ac:dyDescent="0.3"/>
  <cols>
    <col min="1" max="1" width="2.77734375" style="1" customWidth="1"/>
    <col min="2" max="2" width="9.21875" style="1"/>
    <col min="3" max="3" width="10.77734375" style="1" customWidth="1"/>
    <col min="4" max="4" width="11" style="1" customWidth="1"/>
    <col min="5" max="5" width="12.5546875" style="1" customWidth="1"/>
    <col min="6" max="6" width="10.77734375" style="1" customWidth="1"/>
    <col min="7" max="7" width="12.77734375" style="1" customWidth="1"/>
    <col min="8" max="8" width="11" style="1" customWidth="1"/>
    <col min="9" max="9" width="15.21875" style="1" customWidth="1"/>
    <col min="10" max="10" width="15.77734375" style="1" customWidth="1"/>
    <col min="11" max="11" width="14.21875" style="1" customWidth="1"/>
    <col min="12" max="12" width="34.21875" style="1" customWidth="1"/>
    <col min="13" max="13" width="11.5546875" style="1" customWidth="1"/>
    <col min="14" max="14" width="10.21875" style="1" customWidth="1"/>
    <col min="15" max="15" width="11" style="1" customWidth="1"/>
    <col min="16" max="16" width="10.21875" style="1" customWidth="1"/>
    <col min="17" max="17" width="12.5546875" style="1" customWidth="1"/>
    <col min="18" max="18" width="35.21875" style="1" bestFit="1" customWidth="1"/>
    <col min="19" max="16384" width="9.21875" style="1"/>
  </cols>
  <sheetData>
    <row r="1" spans="1:12" s="16" customFormat="1" ht="18" x14ac:dyDescent="0.35">
      <c r="A1" s="15" t="s">
        <v>129</v>
      </c>
    </row>
    <row r="2" spans="1:12" x14ac:dyDescent="0.3">
      <c r="B2" s="17" t="s">
        <v>130</v>
      </c>
      <c r="F2" s="32"/>
    </row>
    <row r="4" spans="1:12" x14ac:dyDescent="0.3">
      <c r="B4" s="44" t="s">
        <v>131</v>
      </c>
    </row>
    <row r="5" spans="1:12" ht="69" x14ac:dyDescent="0.3">
      <c r="B5" s="18" t="s">
        <v>3</v>
      </c>
      <c r="C5" s="18" t="s">
        <v>132</v>
      </c>
      <c r="D5" s="18" t="s">
        <v>133</v>
      </c>
      <c r="E5" s="18" t="s">
        <v>134</v>
      </c>
      <c r="F5" s="18" t="s">
        <v>135</v>
      </c>
      <c r="G5" s="35" t="s">
        <v>136</v>
      </c>
      <c r="H5" s="35" t="s">
        <v>137</v>
      </c>
      <c r="I5" s="35" t="s">
        <v>138</v>
      </c>
      <c r="J5" s="35" t="s">
        <v>139</v>
      </c>
      <c r="K5" s="35" t="s">
        <v>140</v>
      </c>
      <c r="L5" s="18" t="s">
        <v>141</v>
      </c>
    </row>
    <row r="6" spans="1:12" x14ac:dyDescent="0.3">
      <c r="B6" s="19" t="s">
        <v>13</v>
      </c>
      <c r="C6" s="84">
        <f>SUMIF(Data_Final!$B$13:$B$97,Analysis!B6,Data_Final!$K$13:$K$97)</f>
        <v>27</v>
      </c>
      <c r="D6" s="84">
        <v>0</v>
      </c>
      <c r="E6" s="84">
        <v>0</v>
      </c>
      <c r="F6" s="84">
        <f>C6+D6+E6</f>
        <v>27</v>
      </c>
      <c r="G6" s="85">
        <v>2746.2455923882922</v>
      </c>
      <c r="H6" s="86">
        <f>F6/G6</f>
        <v>9.8316043091103353E-3</v>
      </c>
      <c r="I6" s="87" t="s">
        <v>142</v>
      </c>
      <c r="J6" s="86">
        <v>0.1</v>
      </c>
      <c r="K6" s="85">
        <f>IFERROR(INDEX('Deep dive assessment'!$M$37:$T$37,1,MATCH(Analysis!B6,'Deep dive assessment'!$M$21:$T$21,0)),0)</f>
        <v>25.27</v>
      </c>
      <c r="L6" s="12"/>
    </row>
    <row r="7" spans="1:12" x14ac:dyDescent="0.3">
      <c r="B7" s="19" t="s">
        <v>124</v>
      </c>
      <c r="C7" s="84">
        <f>SUMIF(Data_Final!$B$13:$B$97,Analysis!B7,Data_Final!$K$13:$K$97)</f>
        <v>0</v>
      </c>
      <c r="D7" s="84">
        <v>0</v>
      </c>
      <c r="E7" s="84">
        <v>0</v>
      </c>
      <c r="F7" s="84">
        <f t="shared" ref="F7:F22" si="0">C7+D7+E7</f>
        <v>0</v>
      </c>
      <c r="G7" s="85">
        <v>132.69400000000002</v>
      </c>
      <c r="H7" s="86">
        <f t="shared" ref="H7:H22" si="1">F7/G7</f>
        <v>0</v>
      </c>
      <c r="I7" s="87" t="s">
        <v>143</v>
      </c>
      <c r="J7" s="86">
        <v>0.05</v>
      </c>
      <c r="K7" s="85">
        <f>IFERROR(INDEX('Deep dive assessment'!$M$37:$T$37,1,MATCH(Analysis!B7,'Deep dive assessment'!$M$21:$T$21,0)),0)</f>
        <v>0</v>
      </c>
      <c r="L7" s="12"/>
    </row>
    <row r="8" spans="1:12" x14ac:dyDescent="0.3">
      <c r="B8" s="19" t="s">
        <v>25</v>
      </c>
      <c r="C8" s="84">
        <f>SUMIF(Data_Final!$B$13:$B$97,Analysis!B8,Data_Final!$K$13:$K$97)</f>
        <v>0</v>
      </c>
      <c r="D8" s="84">
        <v>0</v>
      </c>
      <c r="E8" s="84">
        <v>0</v>
      </c>
      <c r="F8" s="84">
        <f t="shared" si="0"/>
        <v>0</v>
      </c>
      <c r="G8" s="85">
        <v>1726.2559999999999</v>
      </c>
      <c r="H8" s="86">
        <f t="shared" si="1"/>
        <v>0</v>
      </c>
      <c r="I8" s="87" t="s">
        <v>143</v>
      </c>
      <c r="J8" s="86">
        <v>0.05</v>
      </c>
      <c r="K8" s="85">
        <f>IFERROR(INDEX('Deep dive assessment'!$M$37:$T$37,1,MATCH(Analysis!B8,'Deep dive assessment'!$M$21:$T$21,0)),0)</f>
        <v>0</v>
      </c>
      <c r="L8" s="12"/>
    </row>
    <row r="9" spans="1:12" x14ac:dyDescent="0.3">
      <c r="B9" s="19" t="s">
        <v>32</v>
      </c>
      <c r="C9" s="84">
        <f>SUMIF(Data_Final!$B$13:$B$97,Analysis!B9,Data_Final!$K$13:$K$97)</f>
        <v>45.300000000000004</v>
      </c>
      <c r="D9" s="84">
        <v>0</v>
      </c>
      <c r="E9" s="84">
        <v>0</v>
      </c>
      <c r="F9" s="84">
        <f t="shared" si="0"/>
        <v>45.300000000000004</v>
      </c>
      <c r="G9" s="85">
        <v>2477.5035104607214</v>
      </c>
      <c r="H9" s="86">
        <f t="shared" si="1"/>
        <v>1.8284535141415776E-2</v>
      </c>
      <c r="I9" s="87" t="s">
        <v>142</v>
      </c>
      <c r="J9" s="86">
        <v>0.05</v>
      </c>
      <c r="K9" s="85">
        <f>IFERROR(INDEX('Deep dive assessment'!$M$37:$T$37,1,MATCH(Analysis!B9,'Deep dive assessment'!$M$21:$T$21,0)),0)</f>
        <v>34.328333333333326</v>
      </c>
      <c r="L9" s="12"/>
    </row>
    <row r="10" spans="1:12" x14ac:dyDescent="0.3">
      <c r="B10" s="19" t="s">
        <v>39</v>
      </c>
      <c r="C10" s="84">
        <f>SUMIF(Data_Final!$B$13:$B$97,Analysis!B10,Data_Final!$K$13:$K$97)</f>
        <v>75.275000000000006</v>
      </c>
      <c r="D10" s="84">
        <v>0</v>
      </c>
      <c r="E10" s="84">
        <v>0</v>
      </c>
      <c r="F10" s="84">
        <f t="shared" si="0"/>
        <v>75.275000000000006</v>
      </c>
      <c r="G10" s="85">
        <v>1118.0650000000001</v>
      </c>
      <c r="H10" s="86">
        <f t="shared" si="1"/>
        <v>6.7326139356835249E-2</v>
      </c>
      <c r="I10" s="87" t="s">
        <v>142</v>
      </c>
      <c r="J10" s="86">
        <v>7.1151806567031253E-2</v>
      </c>
      <c r="K10" s="85">
        <f>IFERROR(INDEX('Deep dive assessment'!$M$37:$T$37,1,MATCH(Analysis!B10,'Deep dive assessment'!$M$21:$T$21,0)),0)</f>
        <v>82.013237642517936</v>
      </c>
      <c r="L10" s="12"/>
    </row>
    <row r="11" spans="1:12" x14ac:dyDescent="0.3">
      <c r="B11" s="19" t="s">
        <v>117</v>
      </c>
      <c r="C11" s="84">
        <f>SUMIF(Data_Final!$B$13:$B$97,Analysis!B11,Data_Final!$K$13:$K$97)</f>
        <v>33.5</v>
      </c>
      <c r="D11" s="84">
        <v>0</v>
      </c>
      <c r="E11" s="84">
        <v>0</v>
      </c>
      <c r="F11" s="84">
        <f t="shared" si="0"/>
        <v>33.5</v>
      </c>
      <c r="G11" s="85">
        <v>3115.8041903943272</v>
      </c>
      <c r="H11" s="86">
        <f t="shared" si="1"/>
        <v>1.0751638406314722E-2</v>
      </c>
      <c r="I11" s="87" t="s">
        <v>142</v>
      </c>
      <c r="J11" s="86">
        <v>0.05</v>
      </c>
      <c r="K11" s="85">
        <f>IFERROR(INDEX('Deep dive assessment'!$M$37:$T$37,1,MATCH(Analysis!B11,'Deep dive assessment'!$M$21:$T$21,0)),0)</f>
        <v>43.328333333333326</v>
      </c>
      <c r="L11" s="12"/>
    </row>
    <row r="12" spans="1:12" x14ac:dyDescent="0.3">
      <c r="B12" s="19" t="s">
        <v>46</v>
      </c>
      <c r="C12" s="84">
        <f>SUMIF(Data_Final!$B$13:$B$97,Analysis!B12,Data_Final!$K$13:$K$97)</f>
        <v>0</v>
      </c>
      <c r="D12" s="84">
        <v>0</v>
      </c>
      <c r="E12" s="84">
        <v>0</v>
      </c>
      <c r="F12" s="84">
        <f t="shared" si="0"/>
        <v>0</v>
      </c>
      <c r="G12" s="85">
        <v>894.25199999999995</v>
      </c>
      <c r="H12" s="86">
        <f t="shared" si="1"/>
        <v>0</v>
      </c>
      <c r="I12" s="87" t="s">
        <v>142</v>
      </c>
      <c r="J12" s="86">
        <v>0.05</v>
      </c>
      <c r="K12" s="85">
        <f>IFERROR(INDEX('Deep dive assessment'!$M$37:$T$37,1,MATCH(Analysis!B12,'Deep dive assessment'!$M$21:$T$21,0)),0)</f>
        <v>1.3199999999999998</v>
      </c>
      <c r="L12" s="12"/>
    </row>
    <row r="13" spans="1:12" x14ac:dyDescent="0.3">
      <c r="B13" s="19" t="s">
        <v>53</v>
      </c>
      <c r="C13" s="84">
        <f>SUMIF(Data_Final!$B$13:$B$97,Analysis!B13,Data_Final!$K$13:$K$97)</f>
        <v>150.5</v>
      </c>
      <c r="D13" s="84">
        <v>0</v>
      </c>
      <c r="E13" s="84">
        <v>0</v>
      </c>
      <c r="F13" s="84">
        <f t="shared" si="0"/>
        <v>150.5</v>
      </c>
      <c r="G13" s="85">
        <v>5221.0529360146866</v>
      </c>
      <c r="H13" s="86">
        <f t="shared" si="1"/>
        <v>2.8825603157909958E-2</v>
      </c>
      <c r="I13" s="87" t="s">
        <v>142</v>
      </c>
      <c r="J13" s="86">
        <v>9.2725921624741511E-2</v>
      </c>
      <c r="K13" s="85">
        <f>IFERROR(INDEX('Deep dive assessment'!$M$37:$T$37,1,MATCH(Analysis!B13,'Deep dive assessment'!$M$21:$T$21,0)),0)</f>
        <v>179.24233333333333</v>
      </c>
      <c r="L13" s="12"/>
    </row>
    <row r="14" spans="1:12" x14ac:dyDescent="0.3">
      <c r="B14" s="19" t="s">
        <v>60</v>
      </c>
      <c r="C14" s="84">
        <f>SUMIF(Data_Final!$B$13:$B$97,Analysis!B14,Data_Final!$K$13:$K$97)</f>
        <v>0</v>
      </c>
      <c r="D14" s="84">
        <v>0</v>
      </c>
      <c r="E14" s="84">
        <v>0</v>
      </c>
      <c r="F14" s="84">
        <f t="shared" si="0"/>
        <v>0</v>
      </c>
      <c r="G14" s="85">
        <v>1665.97</v>
      </c>
      <c r="H14" s="86">
        <f t="shared" si="1"/>
        <v>0</v>
      </c>
      <c r="I14" s="87" t="s">
        <v>143</v>
      </c>
      <c r="J14" s="86">
        <v>0.05</v>
      </c>
      <c r="K14" s="85">
        <f>IFERROR(INDEX('Deep dive assessment'!$M$37:$T$37,1,MATCH(Analysis!B14,'Deep dive assessment'!$M$21:$T$21,0)),0)</f>
        <v>0</v>
      </c>
      <c r="L14" s="12"/>
    </row>
    <row r="15" spans="1:12" x14ac:dyDescent="0.3">
      <c r="B15" s="19" t="s">
        <v>66</v>
      </c>
      <c r="C15" s="84">
        <f>SUMIF(Data_Final!$B$13:$B$97,Analysis!B15,Data_Final!$K$13:$K$97)</f>
        <v>0</v>
      </c>
      <c r="D15" s="84">
        <v>0</v>
      </c>
      <c r="E15" s="84">
        <v>0</v>
      </c>
      <c r="F15" s="84">
        <f t="shared" si="0"/>
        <v>0</v>
      </c>
      <c r="G15" s="85">
        <v>650.05295780984898</v>
      </c>
      <c r="H15" s="86">
        <f t="shared" si="1"/>
        <v>0</v>
      </c>
      <c r="I15" s="87" t="s">
        <v>142</v>
      </c>
      <c r="J15" s="86">
        <v>0.05</v>
      </c>
      <c r="K15" s="85">
        <f>IFERROR(INDEX('Deep dive assessment'!$M$37:$T$37,1,MATCH(Analysis!B15,'Deep dive assessment'!$M$21:$T$21,0)),0)</f>
        <v>1.3199999999999998</v>
      </c>
      <c r="L15" s="12"/>
    </row>
    <row r="16" spans="1:12" x14ac:dyDescent="0.3">
      <c r="B16" s="19" t="s">
        <v>73</v>
      </c>
      <c r="C16" s="84">
        <f>SUMIF(Data_Final!$B$13:$B$97,Analysis!B16,Data_Final!$K$13:$K$97)</f>
        <v>0</v>
      </c>
      <c r="D16" s="84">
        <v>0</v>
      </c>
      <c r="E16" s="84">
        <v>0</v>
      </c>
      <c r="F16" s="84">
        <f t="shared" si="0"/>
        <v>0</v>
      </c>
      <c r="G16" s="85">
        <v>1886.865</v>
      </c>
      <c r="H16" s="86">
        <f t="shared" si="1"/>
        <v>0</v>
      </c>
      <c r="I16" s="87" t="s">
        <v>143</v>
      </c>
      <c r="J16" s="86">
        <v>0.05</v>
      </c>
      <c r="K16" s="85">
        <f>IFERROR(INDEX('Deep dive assessment'!$M$37:$T$37,1,MATCH(Analysis!B16,'Deep dive assessment'!$M$21:$T$21,0)),0)</f>
        <v>0</v>
      </c>
      <c r="L16" s="12"/>
    </row>
    <row r="17" spans="2:12" x14ac:dyDescent="0.3">
      <c r="B17" s="19" t="s">
        <v>79</v>
      </c>
      <c r="C17" s="84">
        <f>SUMIF(Data_Final!$B$13:$B$97,Analysis!B17,Data_Final!$K$13:$K$97)</f>
        <v>70.92899036332102</v>
      </c>
      <c r="D17" s="84">
        <v>0</v>
      </c>
      <c r="E17" s="84">
        <v>0</v>
      </c>
      <c r="F17" s="84">
        <f>C17+D17+E17</f>
        <v>70.92899036332102</v>
      </c>
      <c r="G17" s="85">
        <v>1366.0244931943021</v>
      </c>
      <c r="H17" s="86">
        <f t="shared" si="1"/>
        <v>5.1923659287734417E-2</v>
      </c>
      <c r="I17" s="87" t="s">
        <v>142</v>
      </c>
      <c r="J17" s="86">
        <v>0.05</v>
      </c>
      <c r="K17" s="85">
        <f>IFERROR(INDEX('Deep dive assessment'!$M$37:$T$37,1,MATCH(Analysis!B17,'Deep dive assessment'!$M$21:$T$21,0)),0)</f>
        <v>83.301999999999992</v>
      </c>
      <c r="L17" s="12"/>
    </row>
    <row r="18" spans="2:12" x14ac:dyDescent="0.3">
      <c r="B18" s="19" t="s">
        <v>86</v>
      </c>
      <c r="C18" s="84">
        <f>SUMIF(Data_Final!$B$13:$B$97,Analysis!B18,Data_Final!$K$13:$K$97)</f>
        <v>0</v>
      </c>
      <c r="D18" s="84">
        <v>0</v>
      </c>
      <c r="E18" s="84">
        <v>0</v>
      </c>
      <c r="F18" s="84">
        <f t="shared" si="0"/>
        <v>0</v>
      </c>
      <c r="G18" s="85">
        <v>448.798</v>
      </c>
      <c r="H18" s="86">
        <f t="shared" si="1"/>
        <v>0</v>
      </c>
      <c r="I18" s="87" t="s">
        <v>143</v>
      </c>
      <c r="J18" s="86">
        <v>0.1</v>
      </c>
      <c r="K18" s="85">
        <f>IFERROR(INDEX('Deep dive assessment'!$M$37:$T$37,1,MATCH(Analysis!B18,'Deep dive assessment'!$M$21:$T$21,0)),0)</f>
        <v>0</v>
      </c>
      <c r="L18" s="12"/>
    </row>
    <row r="19" spans="2:12" x14ac:dyDescent="0.3">
      <c r="B19" s="19" t="s">
        <v>92</v>
      </c>
      <c r="C19" s="84">
        <f>SUMIF(Data_Final!$B$13:$B$97,Analysis!B19,Data_Final!$K$13:$K$97)</f>
        <v>0</v>
      </c>
      <c r="D19" s="84">
        <v>0</v>
      </c>
      <c r="E19" s="84">
        <v>0</v>
      </c>
      <c r="F19" s="84">
        <f t="shared" si="0"/>
        <v>0</v>
      </c>
      <c r="G19" s="85">
        <v>228.13</v>
      </c>
      <c r="H19" s="86">
        <f t="shared" si="1"/>
        <v>0</v>
      </c>
      <c r="I19" s="87" t="s">
        <v>143</v>
      </c>
      <c r="J19" s="86">
        <v>0.05</v>
      </c>
      <c r="K19" s="85">
        <f>IFERROR(INDEX('Deep dive assessment'!$M$37:$T$37,1,MATCH(Analysis!B19,'Deep dive assessment'!$M$21:$T$21,0)),0)</f>
        <v>0</v>
      </c>
      <c r="L19" s="12"/>
    </row>
    <row r="20" spans="2:12" x14ac:dyDescent="0.3">
      <c r="B20" s="19" t="s">
        <v>99</v>
      </c>
      <c r="C20" s="84">
        <f>SUMIF(Data_Final!$B$13:$B$97,Analysis!B20,Data_Final!$K$13:$K$97)</f>
        <v>0</v>
      </c>
      <c r="D20" s="84">
        <v>0</v>
      </c>
      <c r="E20" s="84">
        <v>0</v>
      </c>
      <c r="F20" s="84">
        <f t="shared" si="0"/>
        <v>0</v>
      </c>
      <c r="G20" s="85">
        <v>254.16900000000001</v>
      </c>
      <c r="H20" s="86">
        <f t="shared" si="1"/>
        <v>0</v>
      </c>
      <c r="I20" s="87" t="s">
        <v>143</v>
      </c>
      <c r="J20" s="86">
        <v>0.05</v>
      </c>
      <c r="K20" s="85">
        <f>IFERROR(INDEX('Deep dive assessment'!$M$37:$T$37,1,MATCH(Analysis!B20,'Deep dive assessment'!$M$21:$T$21,0)),0)</f>
        <v>0</v>
      </c>
      <c r="L20" s="12"/>
    </row>
    <row r="21" spans="2:12" x14ac:dyDescent="0.3">
      <c r="B21" s="19" t="s">
        <v>105</v>
      </c>
      <c r="C21" s="84">
        <f>SUMIF(Data_Final!$B$13:$B$97,Analysis!B21,Data_Final!$K$13:$K$97)</f>
        <v>0</v>
      </c>
      <c r="D21" s="84">
        <v>0</v>
      </c>
      <c r="E21" s="84">
        <v>0</v>
      </c>
      <c r="F21" s="84">
        <f t="shared" si="0"/>
        <v>0</v>
      </c>
      <c r="G21" s="85">
        <v>960.67399999999998</v>
      </c>
      <c r="H21" s="86">
        <f t="shared" si="1"/>
        <v>0</v>
      </c>
      <c r="I21" s="87" t="s">
        <v>143</v>
      </c>
      <c r="J21" s="86">
        <v>0.05</v>
      </c>
      <c r="K21" s="85">
        <f>IFERROR(INDEX('Deep dive assessment'!$M$37:$T$37,1,MATCH(Analysis!B21,'Deep dive assessment'!$M$21:$T$21,0)),0)</f>
        <v>0</v>
      </c>
      <c r="L21" s="12"/>
    </row>
    <row r="22" spans="2:12" x14ac:dyDescent="0.3">
      <c r="B22" s="19" t="s">
        <v>111</v>
      </c>
      <c r="C22" s="84">
        <f>SUMIF(Data_Final!$B$13:$B$97,Analysis!B22,Data_Final!$K$13:$K$97)</f>
        <v>0</v>
      </c>
      <c r="D22" s="84">
        <v>0</v>
      </c>
      <c r="E22" s="84">
        <v>0</v>
      </c>
      <c r="F22" s="84">
        <f t="shared" si="0"/>
        <v>0</v>
      </c>
      <c r="G22" s="85">
        <v>535.84507126152766</v>
      </c>
      <c r="H22" s="86">
        <f t="shared" si="1"/>
        <v>0</v>
      </c>
      <c r="I22" s="87" t="s">
        <v>143</v>
      </c>
      <c r="J22" s="86">
        <v>5.0631445131408964E-2</v>
      </c>
      <c r="K22" s="85">
        <f>IFERROR(INDEX('Deep dive assessment'!$M$37:$T$37,1,MATCH(Analysis!B22,'Deep dive assessment'!$M$21:$T$21,0)),0)</f>
        <v>0</v>
      </c>
      <c r="L22" s="12"/>
    </row>
    <row r="23" spans="2:12" x14ac:dyDescent="0.3">
      <c r="B23" s="20" t="s">
        <v>144</v>
      </c>
      <c r="C23" s="40">
        <f t="shared" ref="C23:G23" si="2">SUM(C6:C22)</f>
        <v>402.50399036332107</v>
      </c>
      <c r="D23" s="40">
        <f t="shared" si="2"/>
        <v>0</v>
      </c>
      <c r="E23" s="40">
        <f t="shared" si="2"/>
        <v>0</v>
      </c>
      <c r="F23" s="40">
        <f t="shared" si="2"/>
        <v>402.50399036332107</v>
      </c>
      <c r="G23" s="40">
        <f t="shared" si="2"/>
        <v>25428.40175152371</v>
      </c>
      <c r="H23" s="40"/>
      <c r="I23" s="45"/>
      <c r="J23" s="45"/>
      <c r="K23" s="40">
        <f>SUM(K6:K22)</f>
        <v>450.12423764251787</v>
      </c>
      <c r="L23" s="45"/>
    </row>
    <row r="28" spans="2:12" x14ac:dyDescent="0.3">
      <c r="H28" s="13"/>
    </row>
  </sheetData>
  <pageMargins left="0.7" right="0.7" top="0.75" bottom="0.75" header="0.3" footer="0.3"/>
  <pageSetup paperSize="9" orientation="portrait" horizontalDpi="90" verticalDpi="90"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81"/>
  <sheetViews>
    <sheetView zoomScale="90" zoomScaleNormal="90" workbookViewId="0"/>
  </sheetViews>
  <sheetFormatPr defaultColWidth="9" defaultRowHeight="16.8" x14ac:dyDescent="0.45"/>
  <cols>
    <col min="1" max="1" width="9" style="51"/>
    <col min="2" max="2" width="33.5546875" style="51" customWidth="1"/>
    <col min="3" max="3" width="58.77734375" style="57" customWidth="1"/>
    <col min="4" max="12" width="20.5546875" style="51" customWidth="1"/>
    <col min="13" max="17" width="8" style="121" customWidth="1"/>
    <col min="18" max="18" width="8" style="122" customWidth="1"/>
    <col min="19" max="20" width="8" style="121" customWidth="1"/>
    <col min="21" max="21" width="97.21875" style="51" customWidth="1"/>
    <col min="22" max="22" width="45.44140625" style="51" customWidth="1"/>
    <col min="23" max="23" width="59.5546875" style="1" customWidth="1"/>
    <col min="24" max="24" width="9" style="1"/>
    <col min="25" max="26" width="50.21875" style="1" customWidth="1"/>
    <col min="27" max="16384" width="9" style="1"/>
  </cols>
  <sheetData>
    <row r="1" spans="1:18" ht="19.2" x14ac:dyDescent="0.45">
      <c r="A1" s="55" t="s">
        <v>275</v>
      </c>
      <c r="B1" s="56"/>
      <c r="C1" s="76"/>
    </row>
    <row r="3" spans="1:18" ht="22.2" thickBot="1" x14ac:dyDescent="0.5">
      <c r="B3" s="46" t="s">
        <v>145</v>
      </c>
      <c r="C3" s="77"/>
      <c r="D3" s="47"/>
      <c r="E3" s="47"/>
    </row>
    <row r="4" spans="1:18" ht="16.5" customHeight="1" x14ac:dyDescent="0.45">
      <c r="B4" s="48" t="s">
        <v>146</v>
      </c>
      <c r="C4" s="92" t="s">
        <v>147</v>
      </c>
      <c r="D4" s="47"/>
      <c r="E4" s="47"/>
    </row>
    <row r="5" spans="1:18" ht="16.5" customHeight="1" x14ac:dyDescent="0.45">
      <c r="B5" s="49" t="s">
        <v>148</v>
      </c>
      <c r="C5" s="93">
        <v>43616</v>
      </c>
      <c r="D5" s="47"/>
      <c r="E5" s="47"/>
    </row>
    <row r="6" spans="1:18" ht="16.5" customHeight="1" thickBot="1" x14ac:dyDescent="0.5">
      <c r="B6" s="50" t="s">
        <v>149</v>
      </c>
      <c r="C6" s="94" t="s">
        <v>150</v>
      </c>
      <c r="D6" s="47"/>
      <c r="E6" s="47"/>
    </row>
    <row r="9" spans="1:18" x14ac:dyDescent="0.45">
      <c r="R9" s="121"/>
    </row>
    <row r="10" spans="1:18" x14ac:dyDescent="0.45">
      <c r="R10" s="121"/>
    </row>
    <row r="11" spans="1:18" x14ac:dyDescent="0.45">
      <c r="R11" s="121"/>
    </row>
    <row r="19" spans="1:24" ht="17.399999999999999" thickBot="1" x14ac:dyDescent="0.5"/>
    <row r="20" spans="1:24" ht="17.399999999999999" thickBot="1" x14ac:dyDescent="0.5">
      <c r="A20" s="53"/>
      <c r="M20" s="138" t="s">
        <v>281</v>
      </c>
      <c r="N20" s="139"/>
      <c r="O20" s="139"/>
      <c r="P20" s="139"/>
      <c r="Q20" s="139"/>
      <c r="R20" s="139"/>
      <c r="S20" s="139"/>
      <c r="T20" s="140"/>
      <c r="W20" s="51"/>
      <c r="X20" s="51"/>
    </row>
    <row r="21" spans="1:24" ht="75" customHeight="1" x14ac:dyDescent="0.3">
      <c r="A21" s="95" t="s">
        <v>151</v>
      </c>
      <c r="B21" s="96" t="s">
        <v>152</v>
      </c>
      <c r="C21" s="96" t="s">
        <v>153</v>
      </c>
      <c r="D21" s="54" t="s">
        <v>277</v>
      </c>
      <c r="E21" s="54" t="s">
        <v>278</v>
      </c>
      <c r="F21" s="54" t="s">
        <v>279</v>
      </c>
      <c r="G21" s="54" t="s">
        <v>280</v>
      </c>
      <c r="H21" s="54" t="s">
        <v>287</v>
      </c>
      <c r="I21" s="54" t="s">
        <v>288</v>
      </c>
      <c r="J21" s="54" t="s">
        <v>154</v>
      </c>
      <c r="K21" s="54" t="s">
        <v>155</v>
      </c>
      <c r="L21" s="74" t="s">
        <v>282</v>
      </c>
      <c r="M21" s="126" t="s">
        <v>13</v>
      </c>
      <c r="N21" s="126" t="s">
        <v>32</v>
      </c>
      <c r="O21" s="126" t="s">
        <v>39</v>
      </c>
      <c r="P21" s="126" t="s">
        <v>117</v>
      </c>
      <c r="Q21" s="126" t="s">
        <v>46</v>
      </c>
      <c r="R21" s="126" t="s">
        <v>53</v>
      </c>
      <c r="S21" s="126" t="s">
        <v>66</v>
      </c>
      <c r="T21" s="127" t="s">
        <v>79</v>
      </c>
      <c r="U21" s="124" t="s">
        <v>8</v>
      </c>
      <c r="V21" s="125" t="s">
        <v>156</v>
      </c>
    </row>
    <row r="22" spans="1:24" ht="168" x14ac:dyDescent="0.3">
      <c r="A22" s="97" t="s">
        <v>157</v>
      </c>
      <c r="B22" s="99" t="s">
        <v>248</v>
      </c>
      <c r="C22" s="99" t="s">
        <v>247</v>
      </c>
      <c r="D22" s="60">
        <v>2056</v>
      </c>
      <c r="E22" s="88">
        <v>294</v>
      </c>
      <c r="F22" s="60">
        <v>2028.6</v>
      </c>
      <c r="G22" s="60">
        <v>2028.6</v>
      </c>
      <c r="H22" s="60">
        <f>40.6*2</f>
        <v>81.2</v>
      </c>
      <c r="I22" s="60">
        <f>G22*$D$40</f>
        <v>121.71599999999999</v>
      </c>
      <c r="J22" s="67" t="s">
        <v>158</v>
      </c>
      <c r="K22" s="67">
        <v>1</v>
      </c>
      <c r="L22" s="72">
        <f>(I22)</f>
        <v>121.71599999999999</v>
      </c>
      <c r="M22" s="60"/>
      <c r="N22" s="60"/>
      <c r="O22" s="60"/>
      <c r="P22" s="60"/>
      <c r="Q22" s="60"/>
      <c r="R22" s="60">
        <f>L22*(2/3)</f>
        <v>81.143999999999991</v>
      </c>
      <c r="S22" s="60"/>
      <c r="T22" s="72">
        <f>L22*(1/3)</f>
        <v>40.571999999999996</v>
      </c>
      <c r="U22" s="105" t="s">
        <v>283</v>
      </c>
      <c r="V22" s="106" t="s">
        <v>159</v>
      </c>
    </row>
    <row r="23" spans="1:24" ht="252" x14ac:dyDescent="0.3">
      <c r="A23" s="97" t="s">
        <v>160</v>
      </c>
      <c r="B23" s="98" t="s">
        <v>161</v>
      </c>
      <c r="C23" s="99" t="s">
        <v>249</v>
      </c>
      <c r="D23" s="60">
        <v>250</v>
      </c>
      <c r="E23" s="60" t="s">
        <v>162</v>
      </c>
      <c r="F23" s="60" t="s">
        <v>143</v>
      </c>
      <c r="G23" s="60">
        <f>D23</f>
        <v>250</v>
      </c>
      <c r="H23" s="60">
        <v>1.3</v>
      </c>
      <c r="I23" s="60">
        <f>G23*$D$40</f>
        <v>15</v>
      </c>
      <c r="J23" s="67" t="s">
        <v>158</v>
      </c>
      <c r="K23" s="67">
        <v>0</v>
      </c>
      <c r="L23" s="72">
        <f>I23</f>
        <v>15</v>
      </c>
      <c r="M23" s="60"/>
      <c r="N23" s="60"/>
      <c r="O23" s="60">
        <f>L23/2</f>
        <v>7.5</v>
      </c>
      <c r="P23" s="60"/>
      <c r="Q23" s="60"/>
      <c r="R23" s="60">
        <f>L23/2</f>
        <v>7.5</v>
      </c>
      <c r="S23" s="60"/>
      <c r="T23" s="72"/>
      <c r="U23" s="107" t="s">
        <v>284</v>
      </c>
      <c r="V23" s="106" t="s">
        <v>163</v>
      </c>
    </row>
    <row r="24" spans="1:24" ht="168" x14ac:dyDescent="0.3">
      <c r="A24" s="97" t="s">
        <v>157</v>
      </c>
      <c r="B24" s="98" t="s">
        <v>164</v>
      </c>
      <c r="C24" s="99" t="s">
        <v>253</v>
      </c>
      <c r="D24" s="60">
        <v>255</v>
      </c>
      <c r="E24" s="60" t="s">
        <v>165</v>
      </c>
      <c r="F24" s="63">
        <v>262.5</v>
      </c>
      <c r="G24" s="60">
        <v>255</v>
      </c>
      <c r="H24" s="60">
        <f>C55</f>
        <v>40.299999999999997</v>
      </c>
      <c r="I24" s="60">
        <f>G24*$D$40</f>
        <v>15.299999999999999</v>
      </c>
      <c r="J24" s="67">
        <f>Analysis!J10</f>
        <v>7.1151806567031253E-2</v>
      </c>
      <c r="K24" s="67">
        <v>6.6299999999999998E-2</v>
      </c>
      <c r="L24" s="72">
        <f>(C55)*(1-J24)</f>
        <v>37.432582195348637</v>
      </c>
      <c r="M24" s="60"/>
      <c r="N24" s="60"/>
      <c r="O24" s="60">
        <f>L24</f>
        <v>37.432582195348637</v>
      </c>
      <c r="P24" s="60"/>
      <c r="Q24" s="60"/>
      <c r="R24" s="60"/>
      <c r="S24" s="60"/>
      <c r="T24" s="72"/>
      <c r="U24" s="107" t="s">
        <v>255</v>
      </c>
      <c r="V24" s="106" t="s">
        <v>166</v>
      </c>
    </row>
    <row r="25" spans="1:24" ht="122.25" customHeight="1" x14ac:dyDescent="0.3">
      <c r="A25" s="97" t="s">
        <v>157</v>
      </c>
      <c r="B25" s="98" t="s">
        <v>167</v>
      </c>
      <c r="C25" s="99" t="s">
        <v>254</v>
      </c>
      <c r="D25" s="60" t="s">
        <v>168</v>
      </c>
      <c r="E25" s="60" t="s">
        <v>169</v>
      </c>
      <c r="F25" s="60">
        <v>322.5</v>
      </c>
      <c r="G25" s="60" t="s">
        <v>168</v>
      </c>
      <c r="H25" s="60">
        <f>C59</f>
        <v>38.5</v>
      </c>
      <c r="I25" s="60" t="s">
        <v>168</v>
      </c>
      <c r="J25" s="67">
        <f>Analysis!J10</f>
        <v>7.1151806567031253E-2</v>
      </c>
      <c r="K25" s="67">
        <v>1</v>
      </c>
      <c r="L25" s="72">
        <f>(C59)*(1-J25)</f>
        <v>35.760655447169299</v>
      </c>
      <c r="M25" s="60"/>
      <c r="N25" s="60"/>
      <c r="O25" s="60">
        <f>L25</f>
        <v>35.760655447169299</v>
      </c>
      <c r="P25" s="60"/>
      <c r="Q25" s="60"/>
      <c r="R25" s="60"/>
      <c r="S25" s="60"/>
      <c r="T25" s="72"/>
      <c r="U25" s="107" t="s">
        <v>256</v>
      </c>
      <c r="V25" s="106" t="s">
        <v>170</v>
      </c>
    </row>
    <row r="26" spans="1:24" ht="168" x14ac:dyDescent="0.3">
      <c r="A26" s="97" t="s">
        <v>157</v>
      </c>
      <c r="B26" s="98" t="s">
        <v>171</v>
      </c>
      <c r="C26" s="99" t="s">
        <v>257</v>
      </c>
      <c r="D26" s="61">
        <v>1049</v>
      </c>
      <c r="E26" s="61" t="s">
        <v>172</v>
      </c>
      <c r="F26" s="91" t="s">
        <v>173</v>
      </c>
      <c r="G26" s="60">
        <f>D26</f>
        <v>1049</v>
      </c>
      <c r="H26" s="60">
        <v>80.400000000000006</v>
      </c>
      <c r="I26" s="60">
        <f>G26*$D$40</f>
        <v>62.94</v>
      </c>
      <c r="J26" s="67" t="s">
        <v>158</v>
      </c>
      <c r="K26" s="67">
        <v>1</v>
      </c>
      <c r="L26" s="72">
        <f>MIN(I26,H26)</f>
        <v>62.94</v>
      </c>
      <c r="M26" s="60"/>
      <c r="N26" s="60"/>
      <c r="O26" s="60"/>
      <c r="P26" s="60"/>
      <c r="Q26" s="60"/>
      <c r="R26" s="60">
        <f>L26</f>
        <v>62.94</v>
      </c>
      <c r="S26" s="60"/>
      <c r="T26" s="72"/>
      <c r="U26" s="107" t="s">
        <v>258</v>
      </c>
      <c r="V26" s="106" t="s">
        <v>174</v>
      </c>
    </row>
    <row r="27" spans="1:24" ht="117.6" x14ac:dyDescent="0.3">
      <c r="A27" s="97" t="s">
        <v>157</v>
      </c>
      <c r="B27" s="98" t="s">
        <v>175</v>
      </c>
      <c r="C27" s="99" t="s">
        <v>259</v>
      </c>
      <c r="D27" s="61">
        <v>942.7</v>
      </c>
      <c r="E27" s="60" t="s">
        <v>176</v>
      </c>
      <c r="F27" s="91" t="s">
        <v>173</v>
      </c>
      <c r="G27" s="60">
        <f>D27</f>
        <v>942.7</v>
      </c>
      <c r="H27" s="60">
        <v>38.6</v>
      </c>
      <c r="I27" s="60">
        <f>G27*$D$40</f>
        <v>56.561999999999998</v>
      </c>
      <c r="J27" s="67" t="s">
        <v>158</v>
      </c>
      <c r="K27" s="67">
        <v>0.75</v>
      </c>
      <c r="L27" s="72">
        <f>MIN(I27,H27)</f>
        <v>38.6</v>
      </c>
      <c r="M27" s="60">
        <f>$L27/2</f>
        <v>19.3</v>
      </c>
      <c r="N27" s="60"/>
      <c r="O27" s="60"/>
      <c r="P27" s="60"/>
      <c r="Q27" s="60"/>
      <c r="R27" s="60"/>
      <c r="S27" s="60"/>
      <c r="T27" s="72">
        <f>$L27/2</f>
        <v>19.3</v>
      </c>
      <c r="U27" s="107" t="s">
        <v>260</v>
      </c>
      <c r="V27" s="106" t="s">
        <v>177</v>
      </c>
    </row>
    <row r="28" spans="1:24" ht="117.6" x14ac:dyDescent="0.3">
      <c r="A28" s="97" t="s">
        <v>160</v>
      </c>
      <c r="B28" s="100" t="s">
        <v>178</v>
      </c>
      <c r="C28" s="99" t="s">
        <v>289</v>
      </c>
      <c r="D28" s="61">
        <v>199</v>
      </c>
      <c r="E28" s="60" t="s">
        <v>176</v>
      </c>
      <c r="F28" s="60" t="s">
        <v>143</v>
      </c>
      <c r="G28" s="60">
        <f>D28</f>
        <v>199</v>
      </c>
      <c r="H28" s="60">
        <v>15.2</v>
      </c>
      <c r="I28" s="60">
        <f>G28*$D$40</f>
        <v>11.94</v>
      </c>
      <c r="J28" s="67" t="s">
        <v>158</v>
      </c>
      <c r="K28" s="67">
        <v>0</v>
      </c>
      <c r="L28" s="72">
        <f>MIN(I28,H28)</f>
        <v>11.94</v>
      </c>
      <c r="M28" s="60">
        <f>L28/2</f>
        <v>5.97</v>
      </c>
      <c r="N28" s="60"/>
      <c r="O28" s="60"/>
      <c r="P28" s="60"/>
      <c r="Q28" s="60"/>
      <c r="R28" s="60"/>
      <c r="S28" s="60"/>
      <c r="T28" s="72">
        <f>L28/2</f>
        <v>5.97</v>
      </c>
      <c r="U28" s="107" t="s">
        <v>285</v>
      </c>
      <c r="V28" s="106" t="s">
        <v>177</v>
      </c>
    </row>
    <row r="29" spans="1:24" ht="184.8" x14ac:dyDescent="0.3">
      <c r="A29" s="97" t="s">
        <v>179</v>
      </c>
      <c r="B29" s="100" t="s">
        <v>180</v>
      </c>
      <c r="C29" s="99" t="s">
        <v>261</v>
      </c>
      <c r="D29" s="60" t="s">
        <v>168</v>
      </c>
      <c r="E29" s="60">
        <v>115</v>
      </c>
      <c r="F29" s="60">
        <f>E29*4.3</f>
        <v>494.5</v>
      </c>
      <c r="G29" s="60" t="s">
        <v>168</v>
      </c>
      <c r="H29" s="91" t="s">
        <v>181</v>
      </c>
      <c r="I29" s="60" t="s">
        <v>168</v>
      </c>
      <c r="J29" s="67" t="s">
        <v>158</v>
      </c>
      <c r="K29" s="67">
        <v>1</v>
      </c>
      <c r="L29" s="75">
        <v>9</v>
      </c>
      <c r="M29" s="60"/>
      <c r="N29" s="60">
        <f>$L29/3</f>
        <v>3</v>
      </c>
      <c r="O29" s="60"/>
      <c r="P29" s="60">
        <f>$L29/3</f>
        <v>3</v>
      </c>
      <c r="Q29" s="60"/>
      <c r="R29" s="60"/>
      <c r="S29" s="60"/>
      <c r="T29" s="72">
        <f>$L29/3</f>
        <v>3</v>
      </c>
      <c r="U29" s="107" t="s">
        <v>262</v>
      </c>
      <c r="V29" s="106" t="s">
        <v>182</v>
      </c>
    </row>
    <row r="30" spans="1:24" ht="168" x14ac:dyDescent="0.3">
      <c r="A30" s="97" t="s">
        <v>160</v>
      </c>
      <c r="B30" s="100" t="s">
        <v>183</v>
      </c>
      <c r="C30" s="99" t="s">
        <v>263</v>
      </c>
      <c r="D30" s="60">
        <v>375</v>
      </c>
      <c r="E30" s="60" t="s">
        <v>176</v>
      </c>
      <c r="F30" s="60" t="s">
        <v>143</v>
      </c>
      <c r="G30" s="60">
        <f>D30</f>
        <v>375</v>
      </c>
      <c r="H30" s="60">
        <v>22.7</v>
      </c>
      <c r="I30" s="60">
        <f t="shared" ref="I30:I35" si="0">G30*$D$40</f>
        <v>22.5</v>
      </c>
      <c r="J30" s="67" t="s">
        <v>158</v>
      </c>
      <c r="K30" s="67">
        <v>1</v>
      </c>
      <c r="L30" s="72">
        <f>I30-4.5</f>
        <v>18</v>
      </c>
      <c r="M30" s="60"/>
      <c r="N30" s="60"/>
      <c r="O30" s="60"/>
      <c r="P30" s="60">
        <f>$L30/2</f>
        <v>9</v>
      </c>
      <c r="Q30" s="60"/>
      <c r="R30" s="60"/>
      <c r="S30" s="60"/>
      <c r="T30" s="72">
        <f>$L30/2</f>
        <v>9</v>
      </c>
      <c r="U30" s="107" t="s">
        <v>264</v>
      </c>
      <c r="V30" s="106" t="s">
        <v>184</v>
      </c>
    </row>
    <row r="31" spans="1:24" ht="117.6" x14ac:dyDescent="0.3">
      <c r="A31" s="97" t="s">
        <v>179</v>
      </c>
      <c r="B31" s="98" t="s">
        <v>185</v>
      </c>
      <c r="C31" s="99" t="s">
        <v>265</v>
      </c>
      <c r="D31" s="60" t="s">
        <v>168</v>
      </c>
      <c r="E31" s="60">
        <v>80</v>
      </c>
      <c r="F31" s="60">
        <f>1.2*E31</f>
        <v>96</v>
      </c>
      <c r="G31" s="60">
        <f>F31</f>
        <v>96</v>
      </c>
      <c r="H31" s="60">
        <v>9.8000000000000007</v>
      </c>
      <c r="I31" s="60">
        <f t="shared" si="0"/>
        <v>5.76</v>
      </c>
      <c r="J31" s="67" t="s">
        <v>158</v>
      </c>
      <c r="K31" s="67">
        <v>0.8125</v>
      </c>
      <c r="L31" s="72">
        <f>H31-4.5</f>
        <v>5.3000000000000007</v>
      </c>
      <c r="M31" s="60"/>
      <c r="N31" s="60">
        <f>L31/2</f>
        <v>2.6500000000000004</v>
      </c>
      <c r="O31" s="60"/>
      <c r="P31" s="60">
        <f>L31/2</f>
        <v>2.6500000000000004</v>
      </c>
      <c r="Q31" s="60"/>
      <c r="R31" s="60"/>
      <c r="S31" s="60"/>
      <c r="T31" s="72"/>
      <c r="U31" s="107" t="s">
        <v>266</v>
      </c>
      <c r="V31" s="106" t="s">
        <v>182</v>
      </c>
    </row>
    <row r="32" spans="1:24" ht="117.6" x14ac:dyDescent="0.3">
      <c r="A32" s="97" t="s">
        <v>179</v>
      </c>
      <c r="B32" s="100" t="s">
        <v>186</v>
      </c>
      <c r="C32" s="99" t="s">
        <v>267</v>
      </c>
      <c r="D32" s="60">
        <v>262.7</v>
      </c>
      <c r="E32" s="60">
        <v>180</v>
      </c>
      <c r="F32" s="60">
        <f>1.2*E32</f>
        <v>216</v>
      </c>
      <c r="G32" s="60">
        <f>F32</f>
        <v>216</v>
      </c>
      <c r="H32" s="60">
        <v>21.9</v>
      </c>
      <c r="I32" s="60">
        <f t="shared" si="0"/>
        <v>12.959999999999999</v>
      </c>
      <c r="J32" s="67" t="s">
        <v>158</v>
      </c>
      <c r="K32" s="67">
        <v>0.5</v>
      </c>
      <c r="L32" s="72">
        <f>MIN(I32,H32)</f>
        <v>12.959999999999999</v>
      </c>
      <c r="M32" s="60"/>
      <c r="N32" s="60">
        <f>L32/2</f>
        <v>6.4799999999999995</v>
      </c>
      <c r="O32" s="60"/>
      <c r="P32" s="60">
        <f>L32/2</f>
        <v>6.4799999999999995</v>
      </c>
      <c r="Q32" s="60"/>
      <c r="R32" s="60"/>
      <c r="S32" s="60"/>
      <c r="T32" s="72"/>
      <c r="U32" s="107" t="s">
        <v>187</v>
      </c>
      <c r="V32" s="106" t="s">
        <v>188</v>
      </c>
    </row>
    <row r="33" spans="1:22" ht="168" x14ac:dyDescent="0.3">
      <c r="A33" s="97" t="s">
        <v>160</v>
      </c>
      <c r="B33" s="100" t="s">
        <v>189</v>
      </c>
      <c r="C33" s="99" t="s">
        <v>268</v>
      </c>
      <c r="D33" s="61">
        <v>43</v>
      </c>
      <c r="E33" s="60">
        <v>45</v>
      </c>
      <c r="F33" s="60" t="s">
        <v>143</v>
      </c>
      <c r="G33" s="61">
        <v>43</v>
      </c>
      <c r="H33" s="60">
        <f>G33*$D$40</f>
        <v>2.58</v>
      </c>
      <c r="I33" s="60">
        <f t="shared" si="0"/>
        <v>2.58</v>
      </c>
      <c r="J33" s="67" t="s">
        <v>158</v>
      </c>
      <c r="K33" s="67">
        <v>0</v>
      </c>
      <c r="L33" s="72">
        <f>I33</f>
        <v>2.58</v>
      </c>
      <c r="M33" s="60"/>
      <c r="N33" s="60"/>
      <c r="O33" s="60">
        <f>$L33/3</f>
        <v>0.86</v>
      </c>
      <c r="P33" s="60"/>
      <c r="Q33" s="60">
        <f>$L33/3</f>
        <v>0.86</v>
      </c>
      <c r="R33" s="60"/>
      <c r="S33" s="60">
        <f>$L33/3</f>
        <v>0.86</v>
      </c>
      <c r="T33" s="72"/>
      <c r="U33" s="107" t="s">
        <v>270</v>
      </c>
      <c r="V33" s="106" t="s">
        <v>190</v>
      </c>
    </row>
    <row r="34" spans="1:22" ht="134.4" x14ac:dyDescent="0.3">
      <c r="A34" s="97" t="s">
        <v>157</v>
      </c>
      <c r="B34" s="98" t="s">
        <v>191</v>
      </c>
      <c r="C34" s="99" t="s">
        <v>269</v>
      </c>
      <c r="D34" s="61">
        <v>23</v>
      </c>
      <c r="E34" s="60">
        <v>50</v>
      </c>
      <c r="F34" s="60" t="s">
        <v>143</v>
      </c>
      <c r="G34" s="61">
        <v>23</v>
      </c>
      <c r="H34" s="60">
        <f>G34*$D$40</f>
        <v>1.38</v>
      </c>
      <c r="I34" s="60">
        <f t="shared" si="0"/>
        <v>1.38</v>
      </c>
      <c r="J34" s="67" t="s">
        <v>158</v>
      </c>
      <c r="K34" s="67">
        <v>1</v>
      </c>
      <c r="L34" s="72">
        <f>I34</f>
        <v>1.38</v>
      </c>
      <c r="M34" s="60"/>
      <c r="N34" s="60"/>
      <c r="O34" s="60">
        <f>$L34/3</f>
        <v>0.45999999999999996</v>
      </c>
      <c r="P34" s="60"/>
      <c r="Q34" s="60">
        <f>$L34/3</f>
        <v>0.45999999999999996</v>
      </c>
      <c r="R34" s="60"/>
      <c r="S34" s="60">
        <f>$L34/3</f>
        <v>0.45999999999999996</v>
      </c>
      <c r="T34" s="72"/>
      <c r="U34" s="107" t="s">
        <v>271</v>
      </c>
      <c r="V34" s="106" t="s">
        <v>190</v>
      </c>
    </row>
    <row r="35" spans="1:22" ht="201.6" x14ac:dyDescent="0.3">
      <c r="A35" s="97" t="s">
        <v>160</v>
      </c>
      <c r="B35" s="98" t="s">
        <v>192</v>
      </c>
      <c r="C35" s="99" t="s">
        <v>272</v>
      </c>
      <c r="D35" s="60">
        <v>848.5</v>
      </c>
      <c r="E35" s="60" t="s">
        <v>193</v>
      </c>
      <c r="F35" s="60" t="s">
        <v>143</v>
      </c>
      <c r="G35" s="60">
        <f>D35</f>
        <v>848.5</v>
      </c>
      <c r="H35" s="60">
        <v>70.099999999999994</v>
      </c>
      <c r="I35" s="60">
        <f t="shared" si="0"/>
        <v>50.91</v>
      </c>
      <c r="J35" s="67">
        <v>0.05</v>
      </c>
      <c r="K35" s="67">
        <v>1</v>
      </c>
      <c r="L35" s="72">
        <f>H35*(1-J35)</f>
        <v>66.594999999999985</v>
      </c>
      <c r="M35" s="60"/>
      <c r="N35" s="60">
        <f>L35/3</f>
        <v>22.198333333333327</v>
      </c>
      <c r="O35" s="60"/>
      <c r="P35" s="60">
        <f>L35/3</f>
        <v>22.198333333333327</v>
      </c>
      <c r="Q35" s="60"/>
      <c r="R35" s="60">
        <f>L35/3</f>
        <v>22.198333333333327</v>
      </c>
      <c r="S35" s="60"/>
      <c r="T35" s="72"/>
      <c r="U35" s="107" t="s">
        <v>273</v>
      </c>
      <c r="V35" s="106" t="s">
        <v>194</v>
      </c>
    </row>
    <row r="36" spans="1:22" ht="84.6" thickBot="1" x14ac:dyDescent="0.35">
      <c r="A36" s="101" t="s">
        <v>160</v>
      </c>
      <c r="B36" s="102" t="s">
        <v>195</v>
      </c>
      <c r="C36" s="103" t="s">
        <v>274</v>
      </c>
      <c r="D36" s="62">
        <v>182</v>
      </c>
      <c r="E36" s="62" t="s">
        <v>176</v>
      </c>
      <c r="F36" s="62" t="s">
        <v>143</v>
      </c>
      <c r="G36" s="62">
        <f>D36</f>
        <v>182</v>
      </c>
      <c r="H36" s="62">
        <v>14.6</v>
      </c>
      <c r="I36" s="62">
        <f>G36*$D$40</f>
        <v>10.92</v>
      </c>
      <c r="J36" s="67" t="s">
        <v>158</v>
      </c>
      <c r="K36" s="68">
        <f>(66.5+25.4)/G36</f>
        <v>0.50494505494505493</v>
      </c>
      <c r="L36" s="73">
        <f>I36</f>
        <v>10.92</v>
      </c>
      <c r="M36" s="60"/>
      <c r="N36" s="62"/>
      <c r="O36" s="62"/>
      <c r="P36" s="62"/>
      <c r="Q36" s="62"/>
      <c r="R36" s="62">
        <f>L36/2</f>
        <v>5.46</v>
      </c>
      <c r="S36" s="62"/>
      <c r="T36" s="73">
        <f>L36/2</f>
        <v>5.46</v>
      </c>
      <c r="U36" s="108" t="s">
        <v>286</v>
      </c>
      <c r="V36" s="109" t="s">
        <v>196</v>
      </c>
    </row>
    <row r="37" spans="1:22" x14ac:dyDescent="0.45">
      <c r="B37" s="46" t="s">
        <v>144</v>
      </c>
      <c r="C37" s="78"/>
      <c r="D37" s="64"/>
      <c r="E37" s="64"/>
      <c r="F37" s="64"/>
      <c r="G37" s="64"/>
      <c r="H37" s="59">
        <f t="shared" ref="H37" si="1">SUM(H22:H36)</f>
        <v>438.55999999999995</v>
      </c>
      <c r="I37" s="59">
        <f>SUM(I22:I36)</f>
        <v>390.46800000000002</v>
      </c>
      <c r="J37" s="59"/>
      <c r="K37" s="59"/>
      <c r="L37" s="59">
        <f>SUM(L22:L36)</f>
        <v>450.12423764251793</v>
      </c>
      <c r="M37" s="59">
        <f t="shared" ref="M37:T37" si="2">SUM(M22:M36)</f>
        <v>25.27</v>
      </c>
      <c r="N37" s="59">
        <f t="shared" si="2"/>
        <v>34.328333333333326</v>
      </c>
      <c r="O37" s="59">
        <f t="shared" si="2"/>
        <v>82.013237642517936</v>
      </c>
      <c r="P37" s="59">
        <f t="shared" si="2"/>
        <v>43.328333333333326</v>
      </c>
      <c r="Q37" s="59">
        <f t="shared" si="2"/>
        <v>1.3199999999999998</v>
      </c>
      <c r="R37" s="59">
        <f t="shared" si="2"/>
        <v>179.24233333333333</v>
      </c>
      <c r="S37" s="59">
        <f t="shared" si="2"/>
        <v>1.3199999999999998</v>
      </c>
      <c r="T37" s="59">
        <f t="shared" si="2"/>
        <v>83.301999999999992</v>
      </c>
      <c r="U37" s="58"/>
    </row>
    <row r="38" spans="1:22" x14ac:dyDescent="0.45">
      <c r="M38" s="69"/>
      <c r="N38" s="69"/>
      <c r="O38" s="69"/>
      <c r="P38" s="69"/>
      <c r="Q38" s="69"/>
      <c r="R38" s="69"/>
      <c r="S38" s="69"/>
      <c r="T38" s="69"/>
      <c r="U38" s="69"/>
      <c r="V38" s="57"/>
    </row>
    <row r="39" spans="1:22" ht="17.399999999999999" thickBot="1" x14ac:dyDescent="0.5">
      <c r="K39" s="80"/>
      <c r="L39" s="80"/>
      <c r="M39" s="123"/>
      <c r="N39" s="123"/>
      <c r="O39" s="123"/>
      <c r="P39" s="123"/>
      <c r="Q39" s="123"/>
      <c r="R39" s="123"/>
      <c r="S39" s="123"/>
      <c r="T39" s="123"/>
      <c r="U39" s="80"/>
    </row>
    <row r="40" spans="1:22" ht="34.200000000000003" thickBot="1" x14ac:dyDescent="0.5">
      <c r="B40" s="65" t="s">
        <v>197</v>
      </c>
      <c r="C40" s="71"/>
      <c r="D40" s="104">
        <v>0.06</v>
      </c>
      <c r="H40" s="1"/>
      <c r="I40" s="1"/>
      <c r="J40" s="1"/>
      <c r="K40" s="80"/>
      <c r="L40" s="80"/>
      <c r="M40" s="123"/>
      <c r="N40" s="123"/>
      <c r="O40" s="123"/>
      <c r="P40" s="123"/>
      <c r="Q40" s="123"/>
      <c r="R40" s="123"/>
      <c r="S40" s="123"/>
      <c r="T40" s="123"/>
      <c r="U40" s="80"/>
    </row>
    <row r="41" spans="1:22" x14ac:dyDescent="0.45">
      <c r="H41" s="1"/>
      <c r="I41" s="1"/>
      <c r="J41" s="1"/>
      <c r="K41" s="80"/>
      <c r="L41" s="80"/>
      <c r="M41" s="123"/>
      <c r="N41" s="123"/>
      <c r="O41" s="123"/>
      <c r="P41" s="123"/>
      <c r="Q41" s="123"/>
      <c r="R41" s="123"/>
      <c r="S41" s="123"/>
      <c r="T41" s="123"/>
      <c r="U41" s="80"/>
    </row>
    <row r="42" spans="1:22" x14ac:dyDescent="0.45">
      <c r="A42" s="52" t="s">
        <v>198</v>
      </c>
      <c r="H42" s="1"/>
      <c r="I42" s="1"/>
      <c r="J42" s="1"/>
      <c r="K42" s="80"/>
      <c r="L42" s="80"/>
      <c r="M42" s="123"/>
      <c r="N42" s="123"/>
      <c r="O42" s="123"/>
      <c r="P42" s="123"/>
      <c r="Q42" s="123"/>
      <c r="R42" s="123"/>
      <c r="S42" s="123"/>
      <c r="T42" s="123"/>
      <c r="U42" s="80"/>
    </row>
    <row r="43" spans="1:22" x14ac:dyDescent="0.45">
      <c r="A43" s="46" t="s">
        <v>252</v>
      </c>
      <c r="H43" s="1"/>
      <c r="I43" s="1"/>
      <c r="J43" s="1"/>
      <c r="K43" s="80"/>
      <c r="L43" s="80"/>
      <c r="M43" s="123"/>
      <c r="N43" s="123"/>
      <c r="O43" s="123"/>
      <c r="P43" s="123"/>
      <c r="Q43" s="123"/>
      <c r="R43" s="123"/>
      <c r="S43" s="123"/>
      <c r="T43" s="123"/>
      <c r="U43" s="80"/>
    </row>
    <row r="44" spans="1:22" x14ac:dyDescent="0.45">
      <c r="A44" s="51" t="s">
        <v>276</v>
      </c>
      <c r="H44" s="1"/>
      <c r="I44" s="1"/>
      <c r="J44" s="1"/>
      <c r="K44" s="80"/>
      <c r="L44" s="80"/>
      <c r="M44" s="123"/>
      <c r="N44" s="123"/>
      <c r="O44" s="123"/>
      <c r="P44" s="123"/>
      <c r="Q44" s="123"/>
      <c r="R44" s="123"/>
      <c r="S44" s="123"/>
      <c r="T44" s="123"/>
      <c r="U44" s="80"/>
    </row>
    <row r="45" spans="1:22" x14ac:dyDescent="0.45">
      <c r="A45" s="52"/>
      <c r="H45" s="1"/>
      <c r="I45" s="1"/>
      <c r="J45" s="1"/>
      <c r="K45" s="80"/>
      <c r="L45" s="80"/>
      <c r="M45" s="123"/>
      <c r="N45" s="123"/>
      <c r="O45" s="123"/>
      <c r="P45" s="123"/>
      <c r="Q45" s="123"/>
      <c r="R45" s="123"/>
      <c r="S45" s="123"/>
      <c r="T45" s="123"/>
      <c r="U45" s="80"/>
    </row>
    <row r="46" spans="1:22" x14ac:dyDescent="0.45">
      <c r="A46" s="46" t="s">
        <v>250</v>
      </c>
      <c r="H46" s="1"/>
      <c r="I46" s="1"/>
      <c r="J46" s="1"/>
      <c r="K46" s="80"/>
      <c r="L46" s="80"/>
      <c r="M46" s="123"/>
      <c r="N46" s="123"/>
      <c r="O46" s="123"/>
      <c r="P46" s="123"/>
      <c r="Q46" s="123"/>
      <c r="R46" s="123"/>
      <c r="S46" s="123"/>
      <c r="T46" s="123"/>
      <c r="U46" s="80"/>
      <c r="V46" s="89"/>
    </row>
    <row r="47" spans="1:22" x14ac:dyDescent="0.45">
      <c r="A47" s="51" t="s">
        <v>199</v>
      </c>
      <c r="H47" s="1"/>
      <c r="I47" s="1"/>
      <c r="J47" s="1"/>
      <c r="K47" s="80"/>
      <c r="L47" s="80"/>
      <c r="M47" s="123"/>
      <c r="N47" s="123"/>
      <c r="O47" s="123"/>
      <c r="P47" s="123"/>
      <c r="Q47" s="123"/>
      <c r="R47" s="123"/>
      <c r="S47" s="123"/>
      <c r="T47" s="123"/>
      <c r="U47" s="80"/>
      <c r="V47" s="89"/>
    </row>
    <row r="48" spans="1:22" x14ac:dyDescent="0.45">
      <c r="A48" s="51" t="s">
        <v>200</v>
      </c>
      <c r="H48" s="1"/>
      <c r="I48" s="1"/>
      <c r="J48" s="1"/>
      <c r="K48" s="80"/>
      <c r="L48" s="80"/>
      <c r="M48" s="123"/>
      <c r="N48" s="123"/>
      <c r="O48" s="123"/>
      <c r="P48" s="123"/>
      <c r="Q48" s="123"/>
      <c r="R48" s="123"/>
      <c r="S48" s="123"/>
      <c r="T48" s="123"/>
      <c r="U48" s="80"/>
      <c r="V48" s="89"/>
    </row>
    <row r="49" spans="1:22" x14ac:dyDescent="0.45">
      <c r="A49" s="51" t="s">
        <v>245</v>
      </c>
      <c r="H49" s="1"/>
      <c r="I49" s="1"/>
      <c r="J49" s="1"/>
      <c r="K49" s="1"/>
      <c r="L49" s="1"/>
      <c r="M49" s="26"/>
      <c r="N49" s="26"/>
      <c r="O49" s="26"/>
      <c r="P49" s="26"/>
      <c r="U49" s="80"/>
      <c r="V49" s="89"/>
    </row>
    <row r="50" spans="1:22" x14ac:dyDescent="0.45">
      <c r="A50" s="51" t="s">
        <v>201</v>
      </c>
      <c r="H50" s="1"/>
      <c r="I50" s="1"/>
      <c r="J50" s="1"/>
      <c r="K50" s="1"/>
      <c r="L50" s="1"/>
      <c r="M50" s="26"/>
      <c r="N50" s="26"/>
      <c r="O50" s="26"/>
      <c r="P50" s="26"/>
      <c r="U50" s="80"/>
      <c r="V50" s="89"/>
    </row>
    <row r="51" spans="1:22" x14ac:dyDescent="0.45">
      <c r="A51" s="51" t="s">
        <v>202</v>
      </c>
      <c r="H51" s="1"/>
      <c r="I51" s="1"/>
      <c r="J51" s="1"/>
      <c r="K51" s="1"/>
      <c r="L51" s="1"/>
      <c r="M51" s="26"/>
      <c r="N51" s="26"/>
      <c r="O51" s="26"/>
      <c r="P51" s="26"/>
      <c r="U51" s="80"/>
      <c r="V51" s="89"/>
    </row>
    <row r="52" spans="1:22" x14ac:dyDescent="0.45">
      <c r="A52" s="90"/>
      <c r="H52" s="1"/>
      <c r="I52" s="1"/>
      <c r="J52" s="1"/>
      <c r="K52" s="1"/>
      <c r="L52" s="1"/>
      <c r="M52" s="26"/>
      <c r="N52" s="26"/>
      <c r="O52" s="26"/>
      <c r="P52" s="26"/>
      <c r="U52" s="80"/>
      <c r="V52" s="89"/>
    </row>
    <row r="53" spans="1:22" ht="33.6" x14ac:dyDescent="0.45">
      <c r="A53" s="90"/>
      <c r="B53" s="57" t="s">
        <v>203</v>
      </c>
      <c r="C53" s="110">
        <v>31.4</v>
      </c>
      <c r="D53" s="112" t="s">
        <v>204</v>
      </c>
      <c r="H53" s="1"/>
      <c r="I53" s="1"/>
      <c r="J53" s="1"/>
      <c r="K53" s="1"/>
      <c r="L53" s="1"/>
      <c r="M53" s="26"/>
      <c r="N53" s="26"/>
      <c r="O53" s="26"/>
      <c r="P53" s="26"/>
      <c r="U53" s="80"/>
      <c r="V53" s="89"/>
    </row>
    <row r="54" spans="1:22" ht="33.6" x14ac:dyDescent="0.45">
      <c r="A54" s="90"/>
      <c r="B54" s="57" t="s">
        <v>205</v>
      </c>
      <c r="C54" s="110">
        <f>17.8*0.5</f>
        <v>8.9</v>
      </c>
      <c r="D54" s="112" t="s">
        <v>204</v>
      </c>
      <c r="H54" s="1"/>
      <c r="I54" s="1"/>
      <c r="J54" s="1"/>
      <c r="K54" s="1"/>
      <c r="L54" s="1"/>
      <c r="M54" s="26"/>
      <c r="N54" s="26"/>
      <c r="O54" s="26"/>
      <c r="P54" s="26"/>
      <c r="U54" s="80"/>
      <c r="V54" s="89"/>
    </row>
    <row r="55" spans="1:22" ht="33.6" x14ac:dyDescent="0.45">
      <c r="A55" s="90"/>
      <c r="B55" s="57" t="s">
        <v>206</v>
      </c>
      <c r="C55" s="110">
        <f>C54+C53</f>
        <v>40.299999999999997</v>
      </c>
      <c r="D55" s="112"/>
      <c r="H55" s="1"/>
      <c r="I55" s="1"/>
      <c r="J55" s="1"/>
      <c r="K55" s="1"/>
      <c r="L55" s="1"/>
      <c r="M55" s="26"/>
      <c r="N55" s="26"/>
      <c r="O55" s="26"/>
      <c r="P55" s="26"/>
      <c r="U55" s="80"/>
      <c r="V55" s="89"/>
    </row>
    <row r="56" spans="1:22" x14ac:dyDescent="0.45">
      <c r="A56" s="90"/>
      <c r="C56" s="111"/>
      <c r="D56" s="112"/>
      <c r="H56" s="1"/>
      <c r="I56" s="1"/>
      <c r="J56" s="1"/>
      <c r="K56" s="1"/>
      <c r="L56" s="1"/>
      <c r="M56" s="26"/>
      <c r="N56" s="26"/>
      <c r="O56" s="26"/>
      <c r="P56" s="26"/>
      <c r="U56" s="80"/>
      <c r="V56" s="89"/>
    </row>
    <row r="57" spans="1:22" ht="33.6" x14ac:dyDescent="0.45">
      <c r="A57" s="90"/>
      <c r="B57" s="57" t="s">
        <v>207</v>
      </c>
      <c r="C57" s="110">
        <v>29.6</v>
      </c>
      <c r="D57" s="112" t="s">
        <v>204</v>
      </c>
      <c r="H57" s="1"/>
      <c r="I57" s="1"/>
      <c r="J57" s="1"/>
      <c r="K57" s="1"/>
      <c r="L57" s="1"/>
      <c r="M57" s="26"/>
      <c r="N57" s="26"/>
      <c r="O57" s="26"/>
      <c r="P57" s="26"/>
      <c r="U57" s="80"/>
      <c r="V57" s="89"/>
    </row>
    <row r="58" spans="1:22" ht="33.6" x14ac:dyDescent="0.45">
      <c r="A58" s="90"/>
      <c r="B58" s="57" t="s">
        <v>205</v>
      </c>
      <c r="C58" s="110">
        <f>17.8*0.5</f>
        <v>8.9</v>
      </c>
      <c r="D58" s="112" t="s">
        <v>204</v>
      </c>
      <c r="H58" s="1"/>
      <c r="I58" s="1"/>
      <c r="J58" s="1"/>
      <c r="K58" s="1"/>
      <c r="L58" s="1"/>
      <c r="M58" s="26"/>
      <c r="N58" s="26"/>
      <c r="O58" s="26"/>
      <c r="P58" s="26"/>
      <c r="U58" s="80"/>
      <c r="V58" s="89"/>
    </row>
    <row r="59" spans="1:22" ht="33.6" x14ac:dyDescent="0.45">
      <c r="A59" s="90"/>
      <c r="B59" s="57" t="s">
        <v>208</v>
      </c>
      <c r="C59" s="110">
        <f>C58+C57</f>
        <v>38.5</v>
      </c>
      <c r="H59" s="1"/>
      <c r="I59" s="1"/>
      <c r="J59" s="1"/>
      <c r="K59" s="1"/>
      <c r="L59" s="1"/>
      <c r="M59" s="26"/>
      <c r="N59" s="26"/>
      <c r="O59" s="26"/>
      <c r="P59" s="26"/>
      <c r="U59" s="80"/>
      <c r="V59" s="89"/>
    </row>
    <row r="60" spans="1:22" x14ac:dyDescent="0.45">
      <c r="A60" s="90"/>
      <c r="H60" s="1"/>
      <c r="I60" s="1"/>
      <c r="J60" s="1"/>
      <c r="K60" s="1"/>
      <c r="L60" s="1"/>
      <c r="M60" s="26"/>
      <c r="N60" s="26"/>
      <c r="O60" s="26"/>
      <c r="P60" s="26"/>
      <c r="U60" s="80"/>
      <c r="V60" s="89"/>
    </row>
    <row r="61" spans="1:22" x14ac:dyDescent="0.45">
      <c r="A61" s="46" t="s">
        <v>251</v>
      </c>
      <c r="H61" s="1"/>
      <c r="I61" s="1"/>
      <c r="J61" s="1"/>
      <c r="K61" s="1"/>
      <c r="L61" s="1"/>
      <c r="M61" s="26"/>
      <c r="N61" s="26"/>
      <c r="O61" s="26"/>
      <c r="P61" s="26"/>
      <c r="U61" s="80"/>
      <c r="V61" s="89"/>
    </row>
    <row r="62" spans="1:22" x14ac:dyDescent="0.45">
      <c r="A62" s="51" t="s">
        <v>209</v>
      </c>
      <c r="H62" s="1"/>
      <c r="I62" s="1"/>
      <c r="J62" s="1"/>
      <c r="K62" s="1"/>
      <c r="L62" s="1"/>
      <c r="M62" s="26"/>
      <c r="N62" s="26"/>
      <c r="O62" s="26"/>
      <c r="P62" s="26"/>
      <c r="U62" s="80"/>
      <c r="V62" s="89"/>
    </row>
    <row r="63" spans="1:22" ht="33.6" x14ac:dyDescent="0.45">
      <c r="A63" s="90"/>
      <c r="B63" s="57" t="s">
        <v>210</v>
      </c>
      <c r="C63" s="113">
        <v>10.1</v>
      </c>
      <c r="D63" s="112" t="s">
        <v>211</v>
      </c>
      <c r="H63" s="1"/>
      <c r="I63" s="1"/>
      <c r="J63" s="1"/>
      <c r="K63" s="1"/>
      <c r="L63" s="1"/>
      <c r="M63" s="26"/>
      <c r="N63" s="26"/>
      <c r="O63" s="26"/>
      <c r="P63" s="26"/>
      <c r="U63" s="80"/>
      <c r="V63" s="89"/>
    </row>
    <row r="64" spans="1:22" x14ac:dyDescent="0.45">
      <c r="A64" s="90"/>
      <c r="B64" s="51" t="s">
        <v>212</v>
      </c>
      <c r="C64" s="114" t="s">
        <v>213</v>
      </c>
      <c r="D64" s="112"/>
      <c r="H64" s="1"/>
      <c r="I64" s="1"/>
      <c r="J64" s="1"/>
      <c r="K64" s="1"/>
      <c r="L64" s="1"/>
      <c r="M64" s="26"/>
      <c r="N64" s="26"/>
      <c r="O64" s="26"/>
      <c r="P64" s="26"/>
      <c r="U64" s="80"/>
      <c r="V64" s="89"/>
    </row>
    <row r="65" spans="1:22" x14ac:dyDescent="0.45">
      <c r="A65" s="90"/>
      <c r="B65" s="51" t="s">
        <v>180</v>
      </c>
      <c r="C65" s="115">
        <v>115</v>
      </c>
      <c r="D65" s="112" t="s">
        <v>214</v>
      </c>
      <c r="H65" s="1"/>
      <c r="I65" s="1"/>
      <c r="J65" s="1"/>
      <c r="K65" s="1"/>
      <c r="L65" s="1"/>
      <c r="M65" s="26"/>
      <c r="N65" s="26"/>
      <c r="O65" s="26"/>
      <c r="P65" s="26"/>
      <c r="U65" s="80"/>
      <c r="V65" s="89"/>
    </row>
    <row r="66" spans="1:22" x14ac:dyDescent="0.45">
      <c r="A66" s="79"/>
      <c r="B66" s="79" t="s">
        <v>215</v>
      </c>
      <c r="C66" s="116">
        <v>15</v>
      </c>
      <c r="D66" s="112" t="s">
        <v>214</v>
      </c>
      <c r="E66" s="79"/>
      <c r="F66" s="79"/>
      <c r="G66" s="79"/>
      <c r="H66" s="79"/>
    </row>
    <row r="67" spans="1:22" x14ac:dyDescent="0.45">
      <c r="A67" s="79"/>
      <c r="B67" s="79" t="s">
        <v>216</v>
      </c>
      <c r="C67" s="116">
        <v>35</v>
      </c>
      <c r="D67" s="112" t="s">
        <v>214</v>
      </c>
      <c r="E67" s="79"/>
      <c r="F67" s="79"/>
      <c r="G67" s="79"/>
      <c r="H67" s="79"/>
    </row>
    <row r="68" spans="1:22" ht="33.6" x14ac:dyDescent="0.45">
      <c r="A68" s="79"/>
      <c r="B68" s="81" t="s">
        <v>217</v>
      </c>
      <c r="C68" s="116">
        <v>30</v>
      </c>
      <c r="D68" s="112" t="s">
        <v>214</v>
      </c>
      <c r="E68" s="79"/>
      <c r="F68" s="81"/>
      <c r="G68" s="79"/>
      <c r="H68" s="79"/>
    </row>
    <row r="69" spans="1:22" x14ac:dyDescent="0.45">
      <c r="A69" s="79"/>
      <c r="B69" s="81"/>
      <c r="C69" s="117"/>
      <c r="D69" s="79"/>
      <c r="E69" s="79"/>
      <c r="F69" s="79"/>
      <c r="G69" s="79"/>
      <c r="H69" s="79"/>
    </row>
    <row r="70" spans="1:22" ht="50.4" x14ac:dyDescent="0.45">
      <c r="A70" s="79"/>
      <c r="B70" s="57" t="s">
        <v>218</v>
      </c>
      <c r="C70" s="118">
        <f>C65/SUM(C65:C68)*C63</f>
        <v>5.9564102564102566</v>
      </c>
      <c r="D70" s="79"/>
      <c r="E70" s="79"/>
      <c r="F70" s="79"/>
      <c r="G70" s="79"/>
      <c r="H70" s="79"/>
    </row>
    <row r="71" spans="1:22" x14ac:dyDescent="0.45">
      <c r="A71" s="79"/>
      <c r="B71" s="51" t="s">
        <v>219</v>
      </c>
      <c r="C71" s="117"/>
      <c r="D71" s="79"/>
      <c r="E71" s="79"/>
      <c r="F71" s="79"/>
      <c r="G71" s="79"/>
      <c r="H71" s="79"/>
    </row>
    <row r="72" spans="1:22" x14ac:dyDescent="0.45">
      <c r="B72" s="51" t="s">
        <v>220</v>
      </c>
      <c r="C72" s="114"/>
    </row>
    <row r="73" spans="1:22" x14ac:dyDescent="0.45">
      <c r="B73" s="51" t="s">
        <v>221</v>
      </c>
      <c r="C73" s="114"/>
    </row>
    <row r="74" spans="1:22" ht="33.6" x14ac:dyDescent="0.45">
      <c r="B74" s="57" t="s">
        <v>222</v>
      </c>
      <c r="C74" s="113">
        <f>6*150%</f>
        <v>9</v>
      </c>
      <c r="D74" s="79"/>
    </row>
    <row r="75" spans="1:22" x14ac:dyDescent="0.45">
      <c r="C75" s="114"/>
    </row>
    <row r="76" spans="1:22" x14ac:dyDescent="0.45">
      <c r="B76" s="51" t="s">
        <v>223</v>
      </c>
      <c r="C76" s="114"/>
    </row>
    <row r="77" spans="1:22" ht="50.4" x14ac:dyDescent="0.45">
      <c r="B77" s="57" t="s">
        <v>224</v>
      </c>
      <c r="C77" s="114">
        <v>9.8000000000000007</v>
      </c>
      <c r="D77" s="51" t="s">
        <v>225</v>
      </c>
    </row>
    <row r="78" spans="1:22" ht="33.6" x14ac:dyDescent="0.45">
      <c r="B78" s="57" t="s">
        <v>226</v>
      </c>
      <c r="C78" s="114">
        <f>C77-C74/2</f>
        <v>5.3000000000000007</v>
      </c>
    </row>
    <row r="79" spans="1:22" x14ac:dyDescent="0.45">
      <c r="B79" s="51" t="s">
        <v>227</v>
      </c>
      <c r="C79" s="114"/>
    </row>
    <row r="80" spans="1:22" x14ac:dyDescent="0.45">
      <c r="B80" s="51" t="s">
        <v>228</v>
      </c>
      <c r="C80" s="114"/>
    </row>
    <row r="81" spans="2:3" ht="33.6" x14ac:dyDescent="0.45">
      <c r="B81" s="57" t="s">
        <v>229</v>
      </c>
      <c r="C81" s="114">
        <f>80*1.2*0.06</f>
        <v>5.76</v>
      </c>
    </row>
  </sheetData>
  <mergeCells count="1">
    <mergeCell ref="M20:T20"/>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M40"/>
  <sheetViews>
    <sheetView zoomScaleNormal="100" workbookViewId="0"/>
  </sheetViews>
  <sheetFormatPr defaultColWidth="9" defaultRowHeight="13.8" x14ac:dyDescent="0.3"/>
  <cols>
    <col min="1" max="1" width="2.5546875" style="1" customWidth="1"/>
    <col min="2" max="2" width="6.77734375" style="1" customWidth="1"/>
    <col min="3" max="3" width="24" style="1" customWidth="1"/>
    <col min="4" max="4" width="15.21875" style="1" customWidth="1"/>
    <col min="5" max="5" width="12.5546875" style="1" customWidth="1"/>
    <col min="6" max="6" width="11" style="1" customWidth="1"/>
    <col min="7" max="7" width="12.77734375" style="1" customWidth="1"/>
    <col min="8" max="8" width="13.77734375" style="1" customWidth="1"/>
    <col min="9" max="9" width="13.21875" style="1" customWidth="1"/>
    <col min="10" max="10" width="12.77734375" style="1" customWidth="1"/>
    <col min="11" max="11" width="11.5546875" style="1" customWidth="1"/>
    <col min="12" max="12" width="10.77734375" style="1" customWidth="1"/>
    <col min="13" max="13" width="14.21875" style="1" customWidth="1"/>
    <col min="14" max="16384" width="9" style="1"/>
  </cols>
  <sheetData>
    <row r="1" spans="1:13" s="16" customFormat="1" ht="18" x14ac:dyDescent="0.35">
      <c r="A1" s="41"/>
      <c r="B1" s="27" t="s">
        <v>230</v>
      </c>
      <c r="C1" s="27"/>
      <c r="D1" s="27"/>
      <c r="E1" s="27"/>
      <c r="F1" s="27"/>
      <c r="G1" s="27"/>
      <c r="H1" s="27"/>
      <c r="I1" s="27"/>
      <c r="J1" s="27"/>
      <c r="K1" s="41"/>
      <c r="L1" s="41"/>
      <c r="M1" s="41"/>
    </row>
    <row r="3" spans="1:13" x14ac:dyDescent="0.3">
      <c r="C3" s="14" t="s">
        <v>231</v>
      </c>
      <c r="D3" s="37" t="s">
        <v>147</v>
      </c>
      <c r="E3" s="33"/>
      <c r="F3" s="33"/>
      <c r="G3" s="4"/>
      <c r="H3" s="4"/>
      <c r="I3" s="4"/>
    </row>
    <row r="4" spans="1:13" x14ac:dyDescent="0.3">
      <c r="C4" s="14" t="s">
        <v>232</v>
      </c>
      <c r="D4" s="37" t="s">
        <v>233</v>
      </c>
      <c r="E4" s="33"/>
      <c r="F4" s="33"/>
      <c r="G4" s="4"/>
      <c r="H4" s="4"/>
      <c r="I4" s="4"/>
    </row>
    <row r="5" spans="1:13" x14ac:dyDescent="0.3">
      <c r="C5" s="14" t="s">
        <v>234</v>
      </c>
      <c r="D5" s="38" t="s">
        <v>235</v>
      </c>
      <c r="E5" s="34"/>
      <c r="F5" s="34"/>
      <c r="G5" s="5"/>
      <c r="H5" s="5"/>
      <c r="I5" s="7"/>
    </row>
    <row r="6" spans="1:13" x14ac:dyDescent="0.3">
      <c r="C6" s="12" t="s">
        <v>236</v>
      </c>
      <c r="D6" s="12"/>
    </row>
    <row r="7" spans="1:13" x14ac:dyDescent="0.3">
      <c r="C7" s="5"/>
      <c r="D7" s="5"/>
    </row>
    <row r="9" spans="1:13" ht="12.75" customHeight="1" x14ac:dyDescent="0.3">
      <c r="B9" s="3" t="s">
        <v>237</v>
      </c>
    </row>
    <row r="10" spans="1:13" ht="12.75" customHeight="1" x14ac:dyDescent="0.3">
      <c r="B10" s="6"/>
      <c r="C10" s="6"/>
      <c r="D10" s="6"/>
      <c r="E10" s="6"/>
      <c r="F10" s="6"/>
      <c r="G10" s="6"/>
      <c r="K10" s="6"/>
      <c r="L10" s="8"/>
    </row>
    <row r="11" spans="1:13" ht="41.4" x14ac:dyDescent="0.3">
      <c r="C11" s="39" t="s">
        <v>3</v>
      </c>
      <c r="D11" s="18" t="s">
        <v>132</v>
      </c>
      <c r="E11" s="39" t="s">
        <v>238</v>
      </c>
      <c r="F11" s="39" t="s">
        <v>239</v>
      </c>
      <c r="G11" s="39" t="s">
        <v>240</v>
      </c>
      <c r="H11" s="39" t="s">
        <v>241</v>
      </c>
      <c r="I11" s="39" t="s">
        <v>242</v>
      </c>
      <c r="J11" s="39" t="s">
        <v>243</v>
      </c>
      <c r="L11" s="39" t="s">
        <v>244</v>
      </c>
    </row>
    <row r="12" spans="1:13" x14ac:dyDescent="0.3">
      <c r="B12" s="9">
        <v>1</v>
      </c>
      <c r="C12" s="10" t="s">
        <v>13</v>
      </c>
      <c r="D12" s="43">
        <f>INDEX(Analysis!$C$6:$C$22,MATCH(Allowance!$C12,Analysis!$B$6:$B$22,0),1)</f>
        <v>27</v>
      </c>
      <c r="E12" s="43">
        <f>INDEX(Analysis!$D$6:$D$22,MATCH(Allowance!$C12,Analysis!$B$6:$B$22,0),1)</f>
        <v>0</v>
      </c>
      <c r="F12" s="43">
        <f>INDEX(Analysis!$F$6:$F$22,MATCH(Allowance!$C12,Analysis!$B$6:$B$22,0),1)</f>
        <v>27</v>
      </c>
      <c r="G12" s="43">
        <f>INDEX(Analysis!$K$6:$K$22,MATCH(Allowance!$C12,Analysis!$B$6:$B$22,0),1)</f>
        <v>25.27</v>
      </c>
      <c r="H12" s="43">
        <f>G12</f>
        <v>25.27</v>
      </c>
      <c r="I12" s="43">
        <f t="shared" ref="I12:I28" si="0">$H12*$L12</f>
        <v>14.475000000000001</v>
      </c>
      <c r="J12" s="43">
        <f>$H12*(1-$L12)</f>
        <v>10.794999999999998</v>
      </c>
      <c r="L12" s="66">
        <f>SUMPRODUCT('Deep dive assessment'!K22:K36,'Deep dive assessment'!M22:M36)/'Deep dive assessment'!M37</f>
        <v>0.57281361297981803</v>
      </c>
    </row>
    <row r="13" spans="1:13" x14ac:dyDescent="0.3">
      <c r="B13" s="9">
        <v>2</v>
      </c>
      <c r="C13" s="10" t="s">
        <v>124</v>
      </c>
      <c r="D13" s="128">
        <f>INDEX(Analysis!$C$6:$C$22,MATCH(Allowance!$C13,Analysis!$B$6:$B$22,0),1)</f>
        <v>0</v>
      </c>
      <c r="E13" s="128">
        <f>INDEX(Analysis!$D$6:$D$22,MATCH(Allowance!$C13,Analysis!$B$6:$B$22,0),1)</f>
        <v>0</v>
      </c>
      <c r="F13" s="128">
        <f>INDEX(Analysis!$F$6:$F$22,MATCH(Allowance!$C13,Analysis!$B$6:$B$22,0),1)</f>
        <v>0</v>
      </c>
      <c r="G13" s="128">
        <f>INDEX(Analysis!$K$6:$K$22,MATCH(Allowance!$C13,Analysis!$B$6:$B$22,0),1)</f>
        <v>0</v>
      </c>
      <c r="H13" s="128">
        <f t="shared" ref="H13:H28" si="1">G13</f>
        <v>0</v>
      </c>
      <c r="I13" s="129">
        <f t="shared" si="0"/>
        <v>0</v>
      </c>
      <c r="J13" s="129">
        <f t="shared" ref="J13:J28" si="2">$H13*(1-$L13)</f>
        <v>0</v>
      </c>
      <c r="L13" s="66"/>
    </row>
    <row r="14" spans="1:13" x14ac:dyDescent="0.3">
      <c r="B14" s="9">
        <v>3</v>
      </c>
      <c r="C14" s="10" t="s">
        <v>25</v>
      </c>
      <c r="D14" s="128">
        <f>INDEX(Analysis!$C$6:$C$22,MATCH(Allowance!$C14,Analysis!$B$6:$B$22,0),1)</f>
        <v>0</v>
      </c>
      <c r="E14" s="128">
        <f>INDEX(Analysis!$D$6:$D$22,MATCH(Allowance!$C14,Analysis!$B$6:$B$22,0),1)</f>
        <v>0</v>
      </c>
      <c r="F14" s="128">
        <f>INDEX(Analysis!$F$6:$F$22,MATCH(Allowance!$C14,Analysis!$B$6:$B$22,0),1)</f>
        <v>0</v>
      </c>
      <c r="G14" s="128">
        <f>INDEX(Analysis!$K$6:$K$22,MATCH(Allowance!$C14,Analysis!$B$6:$B$22,0),1)</f>
        <v>0</v>
      </c>
      <c r="H14" s="128">
        <f t="shared" si="1"/>
        <v>0</v>
      </c>
      <c r="I14" s="129">
        <f t="shared" si="0"/>
        <v>0</v>
      </c>
      <c r="J14" s="129">
        <f t="shared" si="2"/>
        <v>0</v>
      </c>
      <c r="L14" s="66"/>
    </row>
    <row r="15" spans="1:13" x14ac:dyDescent="0.3">
      <c r="B15" s="9">
        <v>4</v>
      </c>
      <c r="C15" s="10" t="s">
        <v>32</v>
      </c>
      <c r="D15" s="128">
        <f>INDEX(Analysis!$C$6:$C$22,MATCH(Allowance!$C15,Analysis!$B$6:$B$22,0),1)</f>
        <v>45.300000000000004</v>
      </c>
      <c r="E15" s="128">
        <f>INDEX(Analysis!$D$6:$D$22,MATCH(Allowance!$C15,Analysis!$B$6:$B$22,0),1)</f>
        <v>0</v>
      </c>
      <c r="F15" s="128">
        <f>INDEX(Analysis!$F$6:$F$22,MATCH(Allowance!$C15,Analysis!$B$6:$B$22,0),1)</f>
        <v>45.300000000000004</v>
      </c>
      <c r="G15" s="128">
        <f>INDEX(Analysis!$K$6:$K$22,MATCH(Allowance!$C15,Analysis!$B$6:$B$22,0),1)</f>
        <v>34.328333333333326</v>
      </c>
      <c r="H15" s="128">
        <f t="shared" si="1"/>
        <v>34.328333333333326</v>
      </c>
      <c r="I15" s="129">
        <f t="shared" si="0"/>
        <v>30.591458333333328</v>
      </c>
      <c r="J15" s="129">
        <f t="shared" si="2"/>
        <v>3.7368749999999968</v>
      </c>
      <c r="L15" s="66">
        <f>SUMPRODUCT('Deep dive assessment'!K22:K36,'Deep dive assessment'!N22:N36)/'Deep dive assessment'!N37</f>
        <v>0.89114312763994763</v>
      </c>
    </row>
    <row r="16" spans="1:13" x14ac:dyDescent="0.3">
      <c r="B16" s="9">
        <v>5</v>
      </c>
      <c r="C16" s="10" t="s">
        <v>39</v>
      </c>
      <c r="D16" s="128">
        <f>INDEX(Analysis!$C$6:$C$22,MATCH(Allowance!$C16,Analysis!$B$6:$B$22,0),1)</f>
        <v>75.275000000000006</v>
      </c>
      <c r="E16" s="128">
        <f>INDEX(Analysis!$D$6:$D$22,MATCH(Allowance!$C16,Analysis!$B$6:$B$22,0),1)</f>
        <v>0</v>
      </c>
      <c r="F16" s="128">
        <f>INDEX(Analysis!$F$6:$F$22,MATCH(Allowance!$C16,Analysis!$B$6:$B$22,0),1)</f>
        <v>75.275000000000006</v>
      </c>
      <c r="G16" s="128">
        <f>INDEX(Analysis!$K$6:$K$22,MATCH(Allowance!$C16,Analysis!$B$6:$B$22,0),1)</f>
        <v>82.013237642517936</v>
      </c>
      <c r="H16" s="128">
        <f t="shared" si="1"/>
        <v>82.013237642517936</v>
      </c>
      <c r="I16" s="129">
        <f t="shared" si="0"/>
        <v>38.702435646720915</v>
      </c>
      <c r="J16" s="129">
        <f t="shared" si="2"/>
        <v>43.310801995797021</v>
      </c>
      <c r="L16" s="70">
        <f>SUMPRODUCT('Deep dive assessment'!$K$22:$K$36,'Deep dive assessment'!O22:O36)/'Deep dive assessment'!O37</f>
        <v>0.47190474073732336</v>
      </c>
    </row>
    <row r="17" spans="2:13" x14ac:dyDescent="0.3">
      <c r="B17" s="9">
        <v>6</v>
      </c>
      <c r="C17" s="10" t="s">
        <v>117</v>
      </c>
      <c r="D17" s="128">
        <f>INDEX(Analysis!$C$6:$C$22,MATCH(Allowance!$C17,Analysis!$B$6:$B$22,0),1)</f>
        <v>33.5</v>
      </c>
      <c r="E17" s="128">
        <f>INDEX(Analysis!$D$6:$D$22,MATCH(Allowance!$C17,Analysis!$B$6:$B$22,0),1)</f>
        <v>0</v>
      </c>
      <c r="F17" s="128">
        <f>INDEX(Analysis!$F$6:$F$22,MATCH(Allowance!$C17,Analysis!$B$6:$B$22,0),1)</f>
        <v>33.5</v>
      </c>
      <c r="G17" s="128">
        <f>INDEX(Analysis!$K$6:$K$22,MATCH(Allowance!$C17,Analysis!$B$6:$B$22,0),1)</f>
        <v>43.328333333333326</v>
      </c>
      <c r="H17" s="128">
        <f t="shared" si="1"/>
        <v>43.328333333333326</v>
      </c>
      <c r="I17" s="129">
        <f>$H17*$L17</f>
        <v>39.591458333333321</v>
      </c>
      <c r="J17" s="129">
        <f t="shared" si="2"/>
        <v>3.7368750000000044</v>
      </c>
      <c r="L17" s="66">
        <f>SUMPRODUCT('Deep dive assessment'!$K$22:$K$36,'Deep dive assessment'!P22:P36)/'Deep dive assessment'!P37</f>
        <v>0.91375447166980794</v>
      </c>
    </row>
    <row r="18" spans="2:13" x14ac:dyDescent="0.3">
      <c r="B18" s="9">
        <v>7</v>
      </c>
      <c r="C18" s="10" t="s">
        <v>46</v>
      </c>
      <c r="D18" s="128">
        <f>INDEX(Analysis!$C$6:$C$22,MATCH(Allowance!$C18,Analysis!$B$6:$B$22,0),1)</f>
        <v>0</v>
      </c>
      <c r="E18" s="128">
        <f>INDEX(Analysis!$D$6:$D$22,MATCH(Allowance!$C18,Analysis!$B$6:$B$22,0),1)</f>
        <v>0</v>
      </c>
      <c r="F18" s="128">
        <f>INDEX(Analysis!$F$6:$F$22,MATCH(Allowance!$C18,Analysis!$B$6:$B$22,0),1)</f>
        <v>0</v>
      </c>
      <c r="G18" s="128">
        <f>INDEX(Analysis!$K$6:$K$22,MATCH(Allowance!$C18,Analysis!$B$6:$B$22,0),1)</f>
        <v>1.3199999999999998</v>
      </c>
      <c r="H18" s="128">
        <f t="shared" si="1"/>
        <v>1.3199999999999998</v>
      </c>
      <c r="I18" s="129">
        <f t="shared" si="0"/>
        <v>0.45999999999999996</v>
      </c>
      <c r="J18" s="129">
        <f t="shared" si="2"/>
        <v>0.85999999999999988</v>
      </c>
      <c r="L18" s="66">
        <f>SUMPRODUCT('Deep dive assessment'!$K$22:$K$36,'Deep dive assessment'!Q22:Q36)/'Deep dive assessment'!Q37</f>
        <v>0.34848484848484851</v>
      </c>
    </row>
    <row r="19" spans="2:13" x14ac:dyDescent="0.3">
      <c r="B19" s="9">
        <v>8</v>
      </c>
      <c r="C19" s="10" t="s">
        <v>53</v>
      </c>
      <c r="D19" s="128">
        <f>INDEX(Analysis!$C$6:$C$22,MATCH(Allowance!$C19,Analysis!$B$6:$B$22,0),1)</f>
        <v>150.5</v>
      </c>
      <c r="E19" s="128">
        <f>INDEX(Analysis!$D$6:$D$22,MATCH(Allowance!$C19,Analysis!$B$6:$B$22,0),1)</f>
        <v>0</v>
      </c>
      <c r="F19" s="128">
        <f>INDEX(Analysis!$F$6:$F$22,MATCH(Allowance!$C19,Analysis!$B$6:$B$22,0),1)</f>
        <v>150.5</v>
      </c>
      <c r="G19" s="128">
        <f>INDEX(Analysis!$K$6:$K$22,MATCH(Allowance!$C19,Analysis!$B$6:$B$22,0),1)</f>
        <v>179.24233333333333</v>
      </c>
      <c r="H19" s="128">
        <f t="shared" si="1"/>
        <v>179.24233333333333</v>
      </c>
      <c r="I19" s="129">
        <f t="shared" si="0"/>
        <v>169.03933333333333</v>
      </c>
      <c r="J19" s="129">
        <f t="shared" si="2"/>
        <v>10.202999999999996</v>
      </c>
      <c r="L19" s="66">
        <f>SUMPRODUCT('Deep dive assessment'!$K$22:$K$36,'Deep dive assessment'!R22:R36)/'Deep dive assessment'!R37</f>
        <v>0.94307706326816398</v>
      </c>
    </row>
    <row r="20" spans="2:13" x14ac:dyDescent="0.3">
      <c r="B20" s="9">
        <v>9</v>
      </c>
      <c r="C20" s="10" t="s">
        <v>60</v>
      </c>
      <c r="D20" s="128">
        <f>INDEX(Analysis!$C$6:$C$22,MATCH(Allowance!$C20,Analysis!$B$6:$B$22,0),1)</f>
        <v>0</v>
      </c>
      <c r="E20" s="128">
        <f>INDEX(Analysis!$D$6:$D$22,MATCH(Allowance!$C20,Analysis!$B$6:$B$22,0),1)</f>
        <v>0</v>
      </c>
      <c r="F20" s="128">
        <f>INDEX(Analysis!$F$6:$F$22,MATCH(Allowance!$C20,Analysis!$B$6:$B$22,0),1)</f>
        <v>0</v>
      </c>
      <c r="G20" s="128">
        <f>INDEX(Analysis!$K$6:$K$22,MATCH(Allowance!$C20,Analysis!$B$6:$B$22,0),1)</f>
        <v>0</v>
      </c>
      <c r="H20" s="128">
        <f t="shared" si="1"/>
        <v>0</v>
      </c>
      <c r="I20" s="129">
        <f t="shared" si="0"/>
        <v>0</v>
      </c>
      <c r="J20" s="129">
        <f t="shared" si="2"/>
        <v>0</v>
      </c>
      <c r="L20" s="66"/>
    </row>
    <row r="21" spans="2:13" x14ac:dyDescent="0.3">
      <c r="B21" s="9">
        <v>10</v>
      </c>
      <c r="C21" s="10" t="s">
        <v>66</v>
      </c>
      <c r="D21" s="128">
        <f>INDEX(Analysis!$C$6:$C$22,MATCH(Allowance!$C21,Analysis!$B$6:$B$22,0),1)</f>
        <v>0</v>
      </c>
      <c r="E21" s="128">
        <f>INDEX(Analysis!$D$6:$D$22,MATCH(Allowance!$C21,Analysis!$B$6:$B$22,0),1)</f>
        <v>0</v>
      </c>
      <c r="F21" s="128">
        <f>INDEX(Analysis!$F$6:$F$22,MATCH(Allowance!$C21,Analysis!$B$6:$B$22,0),1)</f>
        <v>0</v>
      </c>
      <c r="G21" s="128">
        <f>INDEX(Analysis!$K$6:$K$22,MATCH(Allowance!$C21,Analysis!$B$6:$B$22,0),1)</f>
        <v>1.3199999999999998</v>
      </c>
      <c r="H21" s="128">
        <f t="shared" si="1"/>
        <v>1.3199999999999998</v>
      </c>
      <c r="I21" s="129">
        <f t="shared" si="0"/>
        <v>0.45999999999999996</v>
      </c>
      <c r="J21" s="129">
        <f t="shared" si="2"/>
        <v>0.85999999999999988</v>
      </c>
      <c r="L21" s="66">
        <f>SUMPRODUCT('Deep dive assessment'!$K$22:$K$36,'Deep dive assessment'!S22:S36)/'Deep dive assessment'!S37</f>
        <v>0.34848484848484851</v>
      </c>
    </row>
    <row r="22" spans="2:13" x14ac:dyDescent="0.3">
      <c r="B22" s="9">
        <v>11</v>
      </c>
      <c r="C22" s="10" t="s">
        <v>73</v>
      </c>
      <c r="D22" s="128">
        <f>INDEX(Analysis!$C$6:$C$22,MATCH(Allowance!$C22,Analysis!$B$6:$B$22,0),1)</f>
        <v>0</v>
      </c>
      <c r="E22" s="128">
        <f>INDEX(Analysis!$D$6:$D$22,MATCH(Allowance!$C22,Analysis!$B$6:$B$22,0),1)</f>
        <v>0</v>
      </c>
      <c r="F22" s="128">
        <f>INDEX(Analysis!$F$6:$F$22,MATCH(Allowance!$C22,Analysis!$B$6:$B$22,0),1)</f>
        <v>0</v>
      </c>
      <c r="G22" s="128">
        <f>INDEX(Analysis!$K$6:$K$22,MATCH(Allowance!$C22,Analysis!$B$6:$B$22,0),1)</f>
        <v>0</v>
      </c>
      <c r="H22" s="128">
        <f t="shared" si="1"/>
        <v>0</v>
      </c>
      <c r="I22" s="129">
        <f t="shared" si="0"/>
        <v>0</v>
      </c>
      <c r="J22" s="129">
        <f t="shared" si="2"/>
        <v>0</v>
      </c>
      <c r="L22" s="66"/>
    </row>
    <row r="23" spans="2:13" x14ac:dyDescent="0.3">
      <c r="B23" s="9">
        <v>12</v>
      </c>
      <c r="C23" s="10" t="s">
        <v>79</v>
      </c>
      <c r="D23" s="128">
        <f>INDEX(Analysis!$C$6:$C$22,MATCH(Allowance!$C23,Analysis!$B$6:$B$22,0),1)</f>
        <v>70.92899036332102</v>
      </c>
      <c r="E23" s="128">
        <f>INDEX(Analysis!$D$6:$D$22,MATCH(Allowance!$C23,Analysis!$B$6:$B$22,0),1)</f>
        <v>0</v>
      </c>
      <c r="F23" s="128">
        <f>INDEX(Analysis!$F$6:$F$22,MATCH(Allowance!$C23,Analysis!$B$6:$B$22,0),1)</f>
        <v>70.92899036332102</v>
      </c>
      <c r="G23" s="128">
        <f>INDEX(Analysis!$K$6:$K$22,MATCH(Allowance!$C23,Analysis!$B$6:$B$22,0),1)</f>
        <v>83.301999999999992</v>
      </c>
      <c r="H23" s="128">
        <f t="shared" si="1"/>
        <v>83.301999999999992</v>
      </c>
      <c r="I23" s="129">
        <f t="shared" si="0"/>
        <v>69.804000000000002</v>
      </c>
      <c r="J23" s="129">
        <f t="shared" si="2"/>
        <v>13.497999999999989</v>
      </c>
      <c r="L23" s="66">
        <f>SUMPRODUCT('Deep dive assessment'!$K$22:$K$36,'Deep dive assessment'!T22:T36)/'Deep dive assessment'!T37</f>
        <v>0.83796307411586768</v>
      </c>
    </row>
    <row r="24" spans="2:13" x14ac:dyDescent="0.3">
      <c r="B24" s="9">
        <v>13</v>
      </c>
      <c r="C24" s="10" t="s">
        <v>86</v>
      </c>
      <c r="D24" s="128">
        <f>INDEX(Analysis!$C$6:$C$22,MATCH(Allowance!$C24,Analysis!$B$6:$B$22,0),1)</f>
        <v>0</v>
      </c>
      <c r="E24" s="128">
        <f>INDEX(Analysis!$D$6:$D$22,MATCH(Allowance!$C24,Analysis!$B$6:$B$22,0),1)</f>
        <v>0</v>
      </c>
      <c r="F24" s="128">
        <f>INDEX(Analysis!$F$6:$F$22,MATCH(Allowance!$C24,Analysis!$B$6:$B$22,0),1)</f>
        <v>0</v>
      </c>
      <c r="G24" s="128">
        <f>INDEX(Analysis!$K$6:$K$22,MATCH(Allowance!$C24,Analysis!$B$6:$B$22,0),1)</f>
        <v>0</v>
      </c>
      <c r="H24" s="128">
        <f t="shared" si="1"/>
        <v>0</v>
      </c>
      <c r="I24" s="129">
        <f t="shared" si="0"/>
        <v>0</v>
      </c>
      <c r="J24" s="129">
        <f t="shared" si="2"/>
        <v>0</v>
      </c>
      <c r="L24" s="66"/>
    </row>
    <row r="25" spans="2:13" x14ac:dyDescent="0.3">
      <c r="B25" s="9">
        <v>14</v>
      </c>
      <c r="C25" s="10" t="s">
        <v>92</v>
      </c>
      <c r="D25" s="128">
        <f>INDEX(Analysis!$C$6:$C$22,MATCH(Allowance!$C25,Analysis!$B$6:$B$22,0),1)</f>
        <v>0</v>
      </c>
      <c r="E25" s="128">
        <f>INDEX(Analysis!$D$6:$D$22,MATCH(Allowance!$C25,Analysis!$B$6:$B$22,0),1)</f>
        <v>0</v>
      </c>
      <c r="F25" s="128">
        <f>INDEX(Analysis!$F$6:$F$22,MATCH(Allowance!$C25,Analysis!$B$6:$B$22,0),1)</f>
        <v>0</v>
      </c>
      <c r="G25" s="128">
        <f>INDEX(Analysis!$K$6:$K$22,MATCH(Allowance!$C25,Analysis!$B$6:$B$22,0),1)</f>
        <v>0</v>
      </c>
      <c r="H25" s="128">
        <f t="shared" si="1"/>
        <v>0</v>
      </c>
      <c r="I25" s="129">
        <f t="shared" si="0"/>
        <v>0</v>
      </c>
      <c r="J25" s="129">
        <f t="shared" si="2"/>
        <v>0</v>
      </c>
      <c r="L25" s="66"/>
    </row>
    <row r="26" spans="2:13" x14ac:dyDescent="0.3">
      <c r="B26" s="9">
        <v>15</v>
      </c>
      <c r="C26" s="10" t="s">
        <v>99</v>
      </c>
      <c r="D26" s="128">
        <f>INDEX(Analysis!$C$6:$C$22,MATCH(Allowance!$C26,Analysis!$B$6:$B$22,0),1)</f>
        <v>0</v>
      </c>
      <c r="E26" s="128">
        <f>INDEX(Analysis!$D$6:$D$22,MATCH(Allowance!$C26,Analysis!$B$6:$B$22,0),1)</f>
        <v>0</v>
      </c>
      <c r="F26" s="128">
        <f>INDEX(Analysis!$F$6:$F$22,MATCH(Allowance!$C26,Analysis!$B$6:$B$22,0),1)</f>
        <v>0</v>
      </c>
      <c r="G26" s="128">
        <f>INDEX(Analysis!$K$6:$K$22,MATCH(Allowance!$C26,Analysis!$B$6:$B$22,0),1)</f>
        <v>0</v>
      </c>
      <c r="H26" s="128">
        <f t="shared" si="1"/>
        <v>0</v>
      </c>
      <c r="I26" s="129">
        <f t="shared" si="0"/>
        <v>0</v>
      </c>
      <c r="J26" s="129">
        <f t="shared" si="2"/>
        <v>0</v>
      </c>
      <c r="L26" s="66"/>
    </row>
    <row r="27" spans="2:13" x14ac:dyDescent="0.3">
      <c r="B27" s="9">
        <v>16</v>
      </c>
      <c r="C27" s="10" t="s">
        <v>105</v>
      </c>
      <c r="D27" s="128">
        <f>INDEX(Analysis!$C$6:$C$22,MATCH(Allowance!$C27,Analysis!$B$6:$B$22,0),1)</f>
        <v>0</v>
      </c>
      <c r="E27" s="128">
        <f>INDEX(Analysis!$D$6:$D$22,MATCH(Allowance!$C27,Analysis!$B$6:$B$22,0),1)</f>
        <v>0</v>
      </c>
      <c r="F27" s="128">
        <f>INDEX(Analysis!$F$6:$F$22,MATCH(Allowance!$C27,Analysis!$B$6:$B$22,0),1)</f>
        <v>0</v>
      </c>
      <c r="G27" s="128">
        <f>INDEX(Analysis!$K$6:$K$22,MATCH(Allowance!$C27,Analysis!$B$6:$B$22,0),1)</f>
        <v>0</v>
      </c>
      <c r="H27" s="128">
        <f t="shared" si="1"/>
        <v>0</v>
      </c>
      <c r="I27" s="129">
        <f t="shared" si="0"/>
        <v>0</v>
      </c>
      <c r="J27" s="129">
        <f t="shared" si="2"/>
        <v>0</v>
      </c>
      <c r="L27" s="66"/>
    </row>
    <row r="28" spans="2:13" x14ac:dyDescent="0.3">
      <c r="B28" s="9">
        <v>17</v>
      </c>
      <c r="C28" s="10" t="s">
        <v>111</v>
      </c>
      <c r="D28" s="128">
        <f>INDEX(Analysis!$C$6:$C$22,MATCH(Allowance!$C28,Analysis!$B$6:$B$22,0),1)</f>
        <v>0</v>
      </c>
      <c r="E28" s="128">
        <f>INDEX(Analysis!$D$6:$D$22,MATCH(Allowance!$C28,Analysis!$B$6:$B$22,0),1)</f>
        <v>0</v>
      </c>
      <c r="F28" s="128">
        <f>INDEX(Analysis!$F$6:$F$22,MATCH(Allowance!$C28,Analysis!$B$6:$B$22,0),1)</f>
        <v>0</v>
      </c>
      <c r="G28" s="128">
        <f>INDEX(Analysis!$K$6:$K$22,MATCH(Allowance!$C28,Analysis!$B$6:$B$22,0),1)</f>
        <v>0</v>
      </c>
      <c r="H28" s="128">
        <f t="shared" si="1"/>
        <v>0</v>
      </c>
      <c r="I28" s="129">
        <f t="shared" si="0"/>
        <v>0</v>
      </c>
      <c r="J28" s="129">
        <f t="shared" si="2"/>
        <v>0</v>
      </c>
      <c r="L28" s="66"/>
    </row>
    <row r="29" spans="2:13" x14ac:dyDescent="0.3">
      <c r="C29" s="11" t="s">
        <v>144</v>
      </c>
      <c r="D29" s="130">
        <f>SUM(D12:D28)</f>
        <v>402.50399036332107</v>
      </c>
      <c r="E29" s="130">
        <f t="shared" ref="E29:H29" si="3">SUM(E12:E28)</f>
        <v>0</v>
      </c>
      <c r="F29" s="130">
        <f t="shared" si="3"/>
        <v>402.50399036332107</v>
      </c>
      <c r="G29" s="130">
        <f>SUM(G12:G28)</f>
        <v>450.12423764251787</v>
      </c>
      <c r="H29" s="130">
        <f t="shared" si="3"/>
        <v>450.12423764251787</v>
      </c>
      <c r="I29" s="130">
        <f>SUM(I12:I28)</f>
        <v>363.1236856467209</v>
      </c>
      <c r="J29" s="130">
        <f>SUM(J12:J28)</f>
        <v>87.000551995797011</v>
      </c>
      <c r="L29" s="42"/>
    </row>
    <row r="31" spans="2:13" x14ac:dyDescent="0.3">
      <c r="D31" s="32"/>
      <c r="E31" s="31"/>
      <c r="F31" s="31"/>
      <c r="G31" s="31"/>
      <c r="H31" s="31"/>
      <c r="I31" s="31"/>
      <c r="J31" s="31"/>
      <c r="K31" s="31"/>
      <c r="L31" s="31"/>
      <c r="M31" s="31"/>
    </row>
    <row r="33" spans="3:3" x14ac:dyDescent="0.3">
      <c r="C33" s="5"/>
    </row>
    <row r="34" spans="3:3" x14ac:dyDescent="0.3">
      <c r="C34" s="5"/>
    </row>
    <row r="35" spans="3:3" x14ac:dyDescent="0.3">
      <c r="C35" s="5"/>
    </row>
    <row r="36" spans="3:3" x14ac:dyDescent="0.3">
      <c r="C36" s="5"/>
    </row>
    <row r="37" spans="3:3" x14ac:dyDescent="0.3">
      <c r="C37" s="5"/>
    </row>
    <row r="38" spans="3:3" x14ac:dyDescent="0.3">
      <c r="C38" s="5"/>
    </row>
    <row r="39" spans="3:3" x14ac:dyDescent="0.3">
      <c r="C39" s="5"/>
    </row>
    <row r="40" spans="3:3" x14ac:dyDescent="0.3">
      <c r="C40" s="5"/>
    </row>
  </sheetData>
  <pageMargins left="0.70866141732283472" right="0.70866141732283472" top="0.74803149606299213" bottom="0.74803149606299213" header="0.31496062992125984" footer="0.31496062992125984"/>
  <pageSetup paperSize="9" scale="73" orientation="landscape" r:id="rId1"/>
  <headerFooter>
    <oddHeader>&amp;C&amp;F;    &amp;A</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Working Document" ma:contentTypeID="0x010100573134B1BDBFC74F8C2DBF70E4CDEAD4004B23D8FA23906246AA4611F84C35399C" ma:contentTypeVersion="50" ma:contentTypeDescription="Create a new document" ma:contentTypeScope="" ma:versionID="f5d00a7f00f899a5a51be3c6854f4e21">
  <xsd:schema xmlns:xsd="http://www.w3.org/2001/XMLSchema" xmlns:xs="http://www.w3.org/2001/XMLSchema" xmlns:p="http://schemas.microsoft.com/office/2006/metadata/properties" xmlns:ns1="http://schemas.microsoft.com/sharepoint/v3" xmlns:ns2="7041854e-4853-44f9-9e63-23b7acad5461" targetNamespace="http://schemas.microsoft.com/office/2006/metadata/properties" ma:root="true" ma:fieldsID="13cecb966d969fa6301ab042a7aeaa72" ns1:_="" ns2:_="">
    <xsd:import namespace="http://schemas.microsoft.com/sharepoint/v3"/>
    <xsd:import namespace="7041854e-4853-44f9-9e63-23b7acad5461"/>
    <xsd:element name="properties">
      <xsd:complexType>
        <xsd:sequence>
          <xsd:element name="documentManagement">
            <xsd:complexType>
              <xsd:all>
                <xsd:element ref="ns2:TaxCatchAll" minOccurs="0"/>
                <xsd:element ref="ns2:TaxCatchAllLabel" minOccurs="0"/>
                <xsd:element ref="ns2:oe9d4f963f4c420b8d2b35d038476850" minOccurs="0"/>
                <xsd:element ref="ns2:a9250910d34f4f6d82af870f608babb6" minOccurs="0"/>
                <xsd:element ref="ns2:da4e9ae56afa494a84f353054bd212ec" minOccurs="0"/>
                <xsd:element ref="ns2:j7c77f2a1a924badb0d621542422dc19" minOccurs="0"/>
                <xsd:element ref="ns2:b20f10deb29d4945907115b7b62c5b70" minOccurs="0"/>
                <xsd:element ref="ns2:f8aa492165544285b4c7fe9d1b6ad82c" minOccurs="0"/>
                <xsd:element ref="ns2:j014a7bd3fd34d828fc493e84f684b49" minOccurs="0"/>
                <xsd:element ref="ns2:b2faa34e97554b63aaaf45270201a270" minOccurs="0"/>
                <xsd:element ref="ns2:m279c8e365374608a4eb2bb657f838c2" minOccurs="0"/>
                <xsd:element ref="ns2:b128efbe498d4e38a73555a2e7be12ea" minOccurs="0"/>
                <xsd:element ref="ns1:RelatedItems" minOccurs="0"/>
                <xsd:element ref="ns2:Follow-up"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RelatedItems" ma:index="30" nillable="true" ma:displayName="Related Items" ma:internalName="RelatedItems" ma:readOnly="fals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7041854e-4853-44f9-9e63-23b7acad5461" elementFormDefault="qualified">
    <xsd:import namespace="http://schemas.microsoft.com/office/2006/documentManagement/types"/>
    <xsd:import namespace="http://schemas.microsoft.com/office/infopath/2007/PartnerControls"/>
    <xsd:element name="TaxCatchAll" ma:index="8" nillable="true" ma:displayName="Taxonomy Catch All Column" ma:hidden="true" ma:list="{2da52b04-469a-4e7f-bcdd-dd5059019484}" ma:internalName="TaxCatchAll" ma:showField="CatchAllData" ma:web="11354919-975d-48ee-8859-4dc7ad3be72c">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Taxonomy Catch All Column1" ma:hidden="true" ma:list="{2da52b04-469a-4e7f-bcdd-dd5059019484}" ma:internalName="TaxCatchAllLabel" ma:readOnly="true" ma:showField="CatchAllDataLabel" ma:web="11354919-975d-48ee-8859-4dc7ad3be72c">
      <xsd:complexType>
        <xsd:complexContent>
          <xsd:extension base="dms:MultiChoiceLookup">
            <xsd:sequence>
              <xsd:element name="Value" type="dms:Lookup" maxOccurs="unbounded" minOccurs="0" nillable="true"/>
            </xsd:sequence>
          </xsd:extension>
        </xsd:complexContent>
      </xsd:complexType>
    </xsd:element>
    <xsd:element name="oe9d4f963f4c420b8d2b35d038476850" ma:index="10" ma:taxonomy="true" ma:internalName="oe9d4f963f4c420b8d2b35d038476850" ma:taxonomyFieldName="Project_x0020_Code" ma:displayName="Project Code" ma:readOnly="false" ma:default="" ma:fieldId="{8e9d4f96-3f4c-420b-8d2b-35d038476850}" ma:sspId="e0e5cfab-624c-4e44-8ff4-7cd112c8ab77" ma:termSetId="bc23a541-aea4-4435-a073-083f538ddda8" ma:anchorId="00000000-0000-0000-0000-000000000000" ma:open="false" ma:isKeyword="false">
      <xsd:complexType>
        <xsd:sequence>
          <xsd:element ref="pc:Terms" minOccurs="0" maxOccurs="1"/>
        </xsd:sequence>
      </xsd:complexType>
    </xsd:element>
    <xsd:element name="a9250910d34f4f6d82af870f608babb6" ma:index="12" nillable="true" ma:taxonomy="true" ma:internalName="a9250910d34f4f6d82af870f608babb6" ma:taxonomyFieldName="Stakeholder" ma:displayName="Stakeholder" ma:default="" ma:fieldId="{a9250910-d34f-4f6d-82af-870f608babb6}"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da4e9ae56afa494a84f353054bd212ec" ma:index="14" ma:taxonomy="true" ma:internalName="da4e9ae56afa494a84f353054bd212ec" ma:taxonomyFieldName="Security_x0020_Classification" ma:displayName="Security Classification" ma:readOnly="false" ma:default="21;#OFFICIAL|c2540f30-f875-494b-a43f-ebfb5017a6ad" ma:fieldId="{da4e9ae5-6afa-494a-84f3-53054bd212ec}" ma:sspId="e0e5cfab-624c-4e44-8ff4-7cd112c8ab77" ma:termSetId="7ee735fb-a12e-40a4-910f-35c1a693a535" ma:anchorId="00000000-0000-0000-0000-000000000000" ma:open="false" ma:isKeyword="false">
      <xsd:complexType>
        <xsd:sequence>
          <xsd:element ref="pc:Terms" minOccurs="0" maxOccurs="1"/>
        </xsd:sequence>
      </xsd:complexType>
    </xsd:element>
    <xsd:element name="j7c77f2a1a924badb0d621542422dc19" ma:index="16" nillable="true" ma:taxonomy="true" ma:internalName="j7c77f2a1a924badb0d621542422dc19" ma:taxonomyFieldName="Meeting" ma:displayName="Meeting" ma:default="" ma:fieldId="{37c77f2a-1a92-4bad-b0d6-21542422dc19}" ma:sspId="e0e5cfab-624c-4e44-8ff4-7cd112c8ab77" ma:termSetId="97d639f9-b377-4b4b-8e24-8a2b6f8acfbc" ma:anchorId="00000000-0000-0000-0000-000000000000" ma:open="false" ma:isKeyword="false">
      <xsd:complexType>
        <xsd:sequence>
          <xsd:element ref="pc:Terms" minOccurs="0" maxOccurs="1"/>
        </xsd:sequence>
      </xsd:complexType>
    </xsd:element>
    <xsd:element name="b20f10deb29d4945907115b7b62c5b70" ma:index="18" nillable="true" ma:taxonomy="true" ma:internalName="b20f10deb29d4945907115b7b62c5b70" ma:taxonomyFieldName="Collection" ma:displayName="Collection" ma:default="" ma:fieldId="{b20f10de-b29d-4945-9071-15b7b62c5b70}" ma:sspId="e0e5cfab-624c-4e44-8ff4-7cd112c8ab77" ma:termSetId="c92d14f4-1e6e-460e-8790-d6638fa0f1bd" ma:anchorId="00000000-0000-0000-0000-000000000000" ma:open="false" ma:isKeyword="false">
      <xsd:complexType>
        <xsd:sequence>
          <xsd:element ref="pc:Terms" minOccurs="0" maxOccurs="1"/>
        </xsd:sequence>
      </xsd:complexType>
    </xsd:element>
    <xsd:element name="f8aa492165544285b4c7fe9d1b6ad82c" ma:index="20" nillable="true" ma:taxonomy="true" ma:internalName="f8aa492165544285b4c7fe9d1b6ad82c" ma:taxonomyFieldName="Stakeholder_x0020_2" ma:displayName="Stakeholder 2" ma:default="" ma:fieldId="{f8aa4921-6554-4285-b4c7-fe9d1b6ad82c}"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j014a7bd3fd34d828fc493e84f684b49" ma:index="22" nillable="true" ma:taxonomy="true" ma:internalName="j014a7bd3fd34d828fc493e84f684b49" ma:taxonomyFieldName="Stakeholder_x0020_3" ma:displayName="Stakeholder 3" ma:default="" ma:fieldId="{3014a7bd-3fd3-4d82-8fc4-93e84f684b49}"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b2faa34e97554b63aaaf45270201a270" ma:index="24" nillable="true" ma:taxonomy="true" ma:internalName="b2faa34e97554b63aaaf45270201a270" ma:taxonomyFieldName="Stakeholder_x0020_4" ma:displayName="Stakeholder 4" ma:default="" ma:fieldId="{b2faa34e-9755-4b63-aaaf-45270201a270}"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m279c8e365374608a4eb2bb657f838c2" ma:index="26" nillable="true" ma:taxonomy="true" ma:internalName="m279c8e365374608a4eb2bb657f838c2" ma:taxonomyFieldName="Stakeholder_x0020_5" ma:displayName="Stakeholder 5" ma:default="" ma:fieldId="{6279c8e3-6537-4608-a4eb-2bb657f838c2}"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b128efbe498d4e38a73555a2e7be12ea" ma:index="28" nillable="true" ma:taxonomy="true" ma:internalName="b128efbe498d4e38a73555a2e7be12ea" ma:taxonomyFieldName="Hierarchy" ma:displayName="Hierarchy" ma:readOnly="false" ma:default="" ma:fieldId="{b128efbe-498d-4e38-a735-55a2e7be12ea}" ma:taxonomyMulti="true" ma:sspId="e0e5cfab-624c-4e44-8ff4-7cd112c8ab77" ma:termSetId="810f28d6-fc1d-4797-8929-b08781167f15" ma:anchorId="00000000-0000-0000-0000-000000000000" ma:open="false" ma:isKeyword="false">
      <xsd:complexType>
        <xsd:sequence>
          <xsd:element ref="pc:Terms" minOccurs="0" maxOccurs="1"/>
        </xsd:sequence>
      </xsd:complexType>
    </xsd:element>
    <xsd:element name="Follow-up" ma:index="31" nillable="true" ma:displayName="Priority Flag" ma:default="0" ma:internalName="Follow_x002d_up">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Follow-up xmlns="7041854e-4853-44f9-9e63-23b7acad5461">false</Follow-up>
    <j7c77f2a1a924badb0d621542422dc19 xmlns="7041854e-4853-44f9-9e63-23b7acad5461">
      <Terms xmlns="http://schemas.microsoft.com/office/infopath/2007/PartnerControls"/>
    </j7c77f2a1a924badb0d621542422dc19>
    <b128efbe498d4e38a73555a2e7be12ea xmlns="7041854e-4853-44f9-9e63-23b7acad5461">
      <Terms xmlns="http://schemas.microsoft.com/office/infopath/2007/PartnerControls"/>
    </b128efbe498d4e38a73555a2e7be12ea>
    <m279c8e365374608a4eb2bb657f838c2 xmlns="7041854e-4853-44f9-9e63-23b7acad5461">
      <Terms xmlns="http://schemas.microsoft.com/office/infopath/2007/PartnerControls"/>
    </m279c8e365374608a4eb2bb657f838c2>
    <a9250910d34f4f6d82af870f608babb6 xmlns="7041854e-4853-44f9-9e63-23b7acad5461">
      <Terms xmlns="http://schemas.microsoft.com/office/infopath/2007/PartnerControls"/>
    </a9250910d34f4f6d82af870f608babb6>
    <oe9d4f963f4c420b8d2b35d038476850 xmlns="7041854e-4853-44f9-9e63-23b7acad5461">
      <Terms xmlns="http://schemas.microsoft.com/office/infopath/2007/PartnerControls">
        <TermInfo xmlns="http://schemas.microsoft.com/office/infopath/2007/PartnerControls">
          <TermName xmlns="http://schemas.microsoft.com/office/infopath/2007/PartnerControls">Cost Assessment</TermName>
          <TermId xmlns="http://schemas.microsoft.com/office/infopath/2007/PartnerControls">c61055bb-c189-45d6-9bf3-4e8f946eb105</TermId>
        </TermInfo>
      </Terms>
    </oe9d4f963f4c420b8d2b35d038476850>
    <f8aa492165544285b4c7fe9d1b6ad82c xmlns="7041854e-4853-44f9-9e63-23b7acad5461">
      <Terms xmlns="http://schemas.microsoft.com/office/infopath/2007/PartnerControls"/>
    </f8aa492165544285b4c7fe9d1b6ad82c>
    <TaxCatchAll xmlns="7041854e-4853-44f9-9e63-23b7acad5461">
      <Value>1786</Value>
      <Value>21</Value>
    </TaxCatchAll>
    <b20f10deb29d4945907115b7b62c5b70 xmlns="7041854e-4853-44f9-9e63-23b7acad5461">
      <Terms xmlns="http://schemas.microsoft.com/office/infopath/2007/PartnerControls"/>
    </b20f10deb29d4945907115b7b62c5b70>
    <j014a7bd3fd34d828fc493e84f684b49 xmlns="7041854e-4853-44f9-9e63-23b7acad5461">
      <Terms xmlns="http://schemas.microsoft.com/office/infopath/2007/PartnerControls"/>
    </j014a7bd3fd34d828fc493e84f684b49>
    <b2faa34e97554b63aaaf45270201a270 xmlns="7041854e-4853-44f9-9e63-23b7acad5461">
      <Terms xmlns="http://schemas.microsoft.com/office/infopath/2007/PartnerControls"/>
    </b2faa34e97554b63aaaf45270201a270>
    <da4e9ae56afa494a84f353054bd212ec xmlns="7041854e-4853-44f9-9e63-23b7acad5461">
      <Terms xmlns="http://schemas.microsoft.com/office/infopath/2007/PartnerControls">
        <TermInfo xmlns="http://schemas.microsoft.com/office/infopath/2007/PartnerControls">
          <TermName xmlns="http://schemas.microsoft.com/office/infopath/2007/PartnerControls">OFFICIAL</TermName>
          <TermId xmlns="http://schemas.microsoft.com/office/infopath/2007/PartnerControls">c2540f30-f875-494b-a43f-ebfb5017a6ad</TermId>
        </TermInfo>
      </Terms>
    </da4e9ae56afa494a84f353054bd212ec>
    <RelatedItems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haredContentType xmlns="Microsoft.SharePoint.Taxonomy.ContentTypeSync" SourceId="e0e5cfab-624c-4e44-8ff4-7cd112c8ab77" ContentTypeId="0x010100573134B1BDBFC74F8C2DBF70E4CDEAD4" PreviousValue="false"/>
</file>

<file path=customXml/itemProps1.xml><?xml version="1.0" encoding="utf-8"?>
<ds:datastoreItem xmlns:ds="http://schemas.openxmlformats.org/officeDocument/2006/customXml" ds:itemID="{75D775E2-1748-4057-9049-30BB36920A2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041854e-4853-44f9-9e63-23b7acad546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06DC6AE-3D2D-4463-8666-06694E587629}">
  <ds:schemaRefs>
    <ds:schemaRef ds:uri="http://schemas.microsoft.com/sharepoint/v3"/>
    <ds:schemaRef ds:uri="http://purl.org/dc/elements/1.1/"/>
    <ds:schemaRef ds:uri="http://schemas.microsoft.com/office/2006/metadata/properties"/>
    <ds:schemaRef ds:uri="http://purl.org/dc/terms/"/>
    <ds:schemaRef ds:uri="http://schemas.microsoft.com/office/2006/documentManagement/types"/>
    <ds:schemaRef ds:uri="http://purl.org/dc/dcmitype/"/>
    <ds:schemaRef ds:uri="http://schemas.microsoft.com/office/infopath/2007/PartnerControls"/>
    <ds:schemaRef ds:uri="http://schemas.openxmlformats.org/package/2006/metadata/core-properties"/>
    <ds:schemaRef ds:uri="7041854e-4853-44f9-9e63-23b7acad5461"/>
    <ds:schemaRef ds:uri="http://www.w3.org/XML/1998/namespace"/>
  </ds:schemaRefs>
</ds:datastoreItem>
</file>

<file path=customXml/itemProps3.xml><?xml version="1.0" encoding="utf-8"?>
<ds:datastoreItem xmlns:ds="http://schemas.openxmlformats.org/officeDocument/2006/customXml" ds:itemID="{A9ED6DB4-7C82-4E64-A722-20F4085E909E}">
  <ds:schemaRefs>
    <ds:schemaRef ds:uri="http://schemas.microsoft.com/sharepoint/v3/contenttype/forms"/>
  </ds:schemaRefs>
</ds:datastoreItem>
</file>

<file path=customXml/itemProps4.xml><?xml version="1.0" encoding="utf-8"?>
<ds:datastoreItem xmlns:ds="http://schemas.openxmlformats.org/officeDocument/2006/customXml" ds:itemID="{B9215DCD-8E6E-4131-B9C2-31BC3D636883}">
  <ds:schemaRefs>
    <ds:schemaRef ds:uri="Microsoft.SharePoint.Taxonomy.ContentTypeSyn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Worksheets</vt:lpstr>
      </vt:variant>
      <vt:variant>
        <vt:i4>5</vt:i4>
      </vt:variant>
    </vt:vector>
  </HeadingPairs>
  <TitlesOfParts>
    <vt:vector size="5" baseType="lpstr">
      <vt:lpstr>Cover</vt:lpstr>
      <vt:lpstr>Data_Final</vt:lpstr>
      <vt:lpstr>Analysis</vt:lpstr>
      <vt:lpstr>Deep dive assessment</vt:lpstr>
      <vt:lpstr>Allowance</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2006-09-16T00:00:00Z</dcterms:created>
  <dcterms:modified xsi:type="dcterms:W3CDTF">2019-07-15T11:25:48Z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0x010100573134B1BDBFC74F8C2DBF70E4CDEAD4004B23D8FA23906246AA4611F84C35399C</vt:lpwstr>
  </property>
  <property fmtid="{D5CDD505-2E9C-101B-9397-08002B2CF9AE}" pid="3" name="Meeting">
    <vt:lpwstr/>
  </property>
  <property fmtid="{D5CDD505-2E9C-101B-9397-08002B2CF9AE}" pid="4" name="Stakeholder 4">
    <vt:lpwstr/>
  </property>
  <property fmtid="{D5CDD505-2E9C-101B-9397-08002B2CF9AE}" pid="5" name="Stakeholder 2">
    <vt:lpwstr/>
  </property>
  <property fmtid="{D5CDD505-2E9C-101B-9397-08002B2CF9AE}" pid="6" name="Hierarchy">
    <vt:lpwstr/>
  </property>
  <property fmtid="{D5CDD505-2E9C-101B-9397-08002B2CF9AE}" pid="7" name="Collection">
    <vt:lpwstr/>
  </property>
  <property fmtid="{D5CDD505-2E9C-101B-9397-08002B2CF9AE}" pid="8" name="Stakeholder 5">
    <vt:lpwstr/>
  </property>
  <property fmtid="{D5CDD505-2E9C-101B-9397-08002B2CF9AE}" pid="9" name="Project Code">
    <vt:lpwstr>1786;#Cost Assessment|c61055bb-c189-45d6-9bf3-4e8f946eb105</vt:lpwstr>
  </property>
  <property fmtid="{D5CDD505-2E9C-101B-9397-08002B2CF9AE}" pid="10" name="Stakeholder 3">
    <vt:lpwstr/>
  </property>
  <property fmtid="{D5CDD505-2E9C-101B-9397-08002B2CF9AE}" pid="11" name="Stakeholder">
    <vt:lpwstr/>
  </property>
  <property fmtid="{D5CDD505-2E9C-101B-9397-08002B2CF9AE}" pid="12" name="Security Classification">
    <vt:lpwstr>21;#OFFICIAL|c2540f30-f875-494b-a43f-ebfb5017a6ad</vt:lpwstr>
  </property>
  <property fmtid="{D5CDD505-2E9C-101B-9397-08002B2CF9AE}" pid="13" name="AuthorIds_UIVersion_10240">
    <vt:lpwstr>4700</vt:lpwstr>
  </property>
  <property fmtid="{D5CDD505-2E9C-101B-9397-08002B2CF9AE}" pid="14" name="AuthorIds_UIVersion_13312">
    <vt:lpwstr>4700</vt:lpwstr>
  </property>
  <property fmtid="{D5CDD505-2E9C-101B-9397-08002B2CF9AE}" pid="15" name="AuthorIds_UIVersion_17408">
    <vt:lpwstr>4700</vt:lpwstr>
  </property>
  <property fmtid="{D5CDD505-2E9C-101B-9397-08002B2CF9AE}" pid="16" name="AuthorIds_UIVersion_19968">
    <vt:lpwstr>750</vt:lpwstr>
  </property>
  <property fmtid="{D5CDD505-2E9C-101B-9397-08002B2CF9AE}" pid="17" name="AuthorIds_UIVersion_23040">
    <vt:lpwstr>750</vt:lpwstr>
  </property>
  <property fmtid="{D5CDD505-2E9C-101B-9397-08002B2CF9AE}" pid="18" name="AuthorIds_UIVersion_25088">
    <vt:lpwstr>4700</vt:lpwstr>
  </property>
  <property fmtid="{D5CDD505-2E9C-101B-9397-08002B2CF9AE}" pid="19" name="AuthorIds_UIVersion_26624">
    <vt:lpwstr>4700</vt:lpwstr>
  </property>
  <property fmtid="{D5CDD505-2E9C-101B-9397-08002B2CF9AE}" pid="20" name="AuthorIds_UIVersion_31744">
    <vt:lpwstr>4700</vt:lpwstr>
  </property>
</Properties>
</file>