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3680" windowHeight="9300"/>
  </bookViews>
  <sheets>
    <sheet name="Cover" sheetId="14" r:id="rId1"/>
    <sheet name="Deep_dive Havant Thicket" sheetId="6" r:id="rId2"/>
    <sheet name="HVT control summary" sheetId="27" r:id="rId3"/>
    <sheet name="F_outputs" sheetId="28" r:id="rId4"/>
  </sheets>
  <externalReferences>
    <externalReference r:id="rId5"/>
  </externalReferences>
  <definedNames>
    <definedName name="_Order2" hidden="1">255</definedName>
    <definedName name="_Sort" localSheetId="0" hidden="1">#REF!</definedName>
    <definedName name="AVON">#REF!</definedName>
    <definedName name="BEDS">#REF!</definedName>
    <definedName name="BERKS">#REF!</definedName>
    <definedName name="BUCKS">#REF!</definedName>
    <definedName name="CAMBS">#REF!</definedName>
    <definedName name="CHESHIRE">#REF!</definedName>
    <definedName name="CLEVELAND">#REF!</definedName>
    <definedName name="CLWYD">#REF!</definedName>
    <definedName name="CORNWALL">#REF!</definedName>
    <definedName name="CUMBRIA">#REF!</definedName>
    <definedName name="_xlnm.Database">#REF!</definedName>
    <definedName name="DERBYSHIRE">#REF!</definedName>
    <definedName name="DEVON">#REF!</definedName>
    <definedName name="dnonames">#REF!</definedName>
    <definedName name="DORSET">#REF!</definedName>
    <definedName name="DURHAM">#REF!</definedName>
    <definedName name="DYFED">#REF!</definedName>
    <definedName name="E_SUSSEX">#REF!</definedName>
    <definedName name="ESSEX">#REF!</definedName>
    <definedName name="fe">#REF!</definedName>
    <definedName name="General">#REF!</definedName>
    <definedName name="General1">#REF!</definedName>
    <definedName name="General2">#REF!</definedName>
    <definedName name="GEOG9703">#REF!</definedName>
    <definedName name="GLOS">#REF!</definedName>
    <definedName name="GTR_MAN">#REF!</definedName>
    <definedName name="GWENT">#REF!</definedName>
    <definedName name="GWYNEDD">#REF!</definedName>
    <definedName name="HANTS">#REF!</definedName>
    <definedName name="HEREFORD_W">#REF!</definedName>
    <definedName name="HERTS">#REF!</definedName>
    <definedName name="HUMBERSIDE">#REF!</definedName>
    <definedName name="I_OF_WIGHT">#REF!</definedName>
    <definedName name="KENT">#REF!</definedName>
    <definedName name="LANCS">#REF!</definedName>
    <definedName name="LEICS">#REF!</definedName>
    <definedName name="LINCS">#REF!</definedName>
    <definedName name="LONDON">#REF!</definedName>
    <definedName name="lst_acronyms">[1]F_Inputs_Clean!$C$7:$C$348</definedName>
    <definedName name="lst_all_companies">[1]Other_Inputs!$D$21:$U$21</definedName>
    <definedName name="lst_menus">'[1]Menu design'!$D$10:$I$10</definedName>
    <definedName name="lst_reference">[1]F_Inputs_Clean!$D$7:$D$348</definedName>
    <definedName name="lst_scenarios">[1]Scenarios!$E$3:$J$3</definedName>
    <definedName name="M_GLAM">#REF!</definedName>
    <definedName name="MERSEYSIDE">#REF!</definedName>
    <definedName name="N_YORKS">#REF!</definedName>
    <definedName name="NORFOLK">#REF!</definedName>
    <definedName name="NORTHANTS">#REF!</definedName>
    <definedName name="NORTHUMBERLAND">#REF!</definedName>
    <definedName name="NOTTS">#REF!</definedName>
    <definedName name="opt_actuals">'[1]Control Panel'!$H$22</definedName>
    <definedName name="opt_actuals_percentage">'[1]Control Panel'!$H$26</definedName>
    <definedName name="opt_baseline_bid_threshold">'[1]Control Panel'!$H$18</definedName>
    <definedName name="opt_baseline_cap">'[1]Control Panel'!$H$20</definedName>
    <definedName name="opt_bids">'[1]Control Panel'!$H$13</definedName>
    <definedName name="opt_bids_percentage">'[1]Control Panel'!$H$16</definedName>
    <definedName name="opt_gearing">'[1]Control Panel'!$H$44</definedName>
    <definedName name="opt_tax">'[1]Control Panel'!$H$46</definedName>
    <definedName name="opt_wacc">'[1]Control Panel'!$H$42</definedName>
    <definedName name="OXON">#REF!</definedName>
    <definedName name="POWYS">#REF!</definedName>
    <definedName name="_xlnm.Print_Area" localSheetId="0">Cover!$B$1:$I$23</definedName>
    <definedName name="rge">#REF!</definedName>
    <definedName name="rgwer">#REF!</definedName>
    <definedName name="S_GLAM">#REF!</definedName>
    <definedName name="S_YORKS">#REF!</definedName>
    <definedName name="SHROPS">#REF!</definedName>
    <definedName name="SOMERSET">#REF!</definedName>
    <definedName name="STAFFS">#REF!</definedName>
    <definedName name="SUFFOLK">#REF!</definedName>
    <definedName name="SURREY">#REF!</definedName>
    <definedName name="TYNE_WEAR">#REF!</definedName>
    <definedName name="W_GLAM">#REF!</definedName>
    <definedName name="W_MIDS">#REF!</definedName>
    <definedName name="W_SUSSEX">#REF!</definedName>
    <definedName name="W_YORKS">#REF!</definedName>
    <definedName name="WARWICKS">#REF!</definedName>
    <definedName name="wdfw">#REF!</definedName>
    <definedName name="wedfw">#REF!</definedName>
    <definedName name="wefw">#REF!</definedName>
    <definedName name="wefwe">#REF!</definedName>
    <definedName name="wefwerf">#REF!</definedName>
    <definedName name="WILTS">#REF!</definedName>
    <definedName name="yhnry">#REF!</definedName>
  </definedNames>
  <calcPr calcId="152511"/>
</workbook>
</file>

<file path=xl/calcChain.xml><?xml version="1.0" encoding="utf-8"?>
<calcChain xmlns="http://schemas.openxmlformats.org/spreadsheetml/2006/main">
  <c r="D79" i="6" l="1"/>
  <c r="B75" i="6"/>
  <c r="C46" i="6" l="1"/>
  <c r="D6" i="27" l="1"/>
  <c r="E6" i="27"/>
  <c r="F6" i="27"/>
  <c r="G6" i="27"/>
  <c r="H6" i="27"/>
  <c r="I6" i="27"/>
  <c r="J6" i="27"/>
  <c r="K6" i="27"/>
  <c r="L6" i="27"/>
  <c r="F96" i="6"/>
  <c r="D4" i="27" s="1"/>
  <c r="G96" i="6"/>
  <c r="G97" i="6" s="1"/>
  <c r="E5" i="27" s="1"/>
  <c r="H96" i="6"/>
  <c r="F4" i="27" s="1"/>
  <c r="I96" i="6"/>
  <c r="G4" i="27" s="1"/>
  <c r="J96" i="6"/>
  <c r="H4" i="27" s="1"/>
  <c r="T86" i="6"/>
  <c r="U86" i="6"/>
  <c r="V86" i="6"/>
  <c r="W86" i="6"/>
  <c r="Q79" i="6"/>
  <c r="Q80" i="6"/>
  <c r="O98" i="6"/>
  <c r="P98" i="6"/>
  <c r="Q98" i="6"/>
  <c r="F97" i="6" l="1"/>
  <c r="D5" i="27" s="1"/>
  <c r="E4" i="27"/>
  <c r="H97" i="6"/>
  <c r="F5" i="27" s="1"/>
  <c r="J97" i="6"/>
  <c r="H5" i="27" s="1"/>
  <c r="I97" i="6"/>
  <c r="G5" i="27" s="1"/>
  <c r="P96" i="6"/>
  <c r="P97" i="6" l="1"/>
  <c r="D80" i="6"/>
  <c r="O4" i="28" l="1"/>
  <c r="C15" i="27" l="1"/>
  <c r="E9" i="27" l="1"/>
  <c r="F9" i="27"/>
  <c r="G9" i="27"/>
  <c r="H9" i="27"/>
  <c r="I9" i="27"/>
  <c r="J9" i="27"/>
  <c r="K9" i="27"/>
  <c r="L9" i="27"/>
  <c r="D9" i="27"/>
  <c r="Q101" i="6" l="1"/>
  <c r="P101" i="6"/>
  <c r="O101" i="6"/>
  <c r="D82" i="6" l="1"/>
  <c r="D92" i="6" s="1"/>
  <c r="C66" i="6" l="1"/>
  <c r="C65" i="6"/>
  <c r="N6" i="27" l="1"/>
  <c r="N9" i="27"/>
  <c r="C68" i="6"/>
  <c r="C52" i="6" l="1"/>
  <c r="C93" i="6" l="1"/>
  <c r="D93" i="6" s="1"/>
  <c r="C94" i="6" l="1"/>
  <c r="D94" i="6" s="1"/>
  <c r="C12" i="6"/>
  <c r="N96" i="6" l="1"/>
  <c r="L4" i="27" s="1"/>
  <c r="K96" i="6"/>
  <c r="I4" i="27" s="1"/>
  <c r="M96" i="6"/>
  <c r="K4" i="27" s="1"/>
  <c r="L96" i="6"/>
  <c r="J4" i="27" s="1"/>
  <c r="N97" i="6"/>
  <c r="L5" i="27" s="1"/>
  <c r="G99" i="6" l="1"/>
  <c r="K99" i="6"/>
  <c r="F99" i="6"/>
  <c r="H99" i="6"/>
  <c r="L99" i="6"/>
  <c r="I99" i="6"/>
  <c r="M99" i="6"/>
  <c r="J99" i="6"/>
  <c r="N99" i="6"/>
  <c r="M97" i="6"/>
  <c r="K5" i="27" s="1"/>
  <c r="L97" i="6"/>
  <c r="J5" i="27" s="1"/>
  <c r="K97" i="6"/>
  <c r="I5" i="27" s="1"/>
  <c r="Q96" i="6"/>
  <c r="O96" i="6"/>
  <c r="Q97" i="6" l="1"/>
  <c r="O97" i="6"/>
  <c r="G7" i="27"/>
  <c r="I100" i="6"/>
  <c r="G8" i="27" s="1"/>
  <c r="I4" i="28" s="1"/>
  <c r="H7" i="27"/>
  <c r="J100" i="6"/>
  <c r="H8" i="27" s="1"/>
  <c r="J4" i="28" s="1"/>
  <c r="D7" i="27"/>
  <c r="P99" i="6"/>
  <c r="F100" i="6"/>
  <c r="F7" i="27"/>
  <c r="H100" i="6"/>
  <c r="F8" i="27" s="1"/>
  <c r="H4" i="28" s="1"/>
  <c r="E7" i="27"/>
  <c r="G100" i="6"/>
  <c r="E8" i="27" s="1"/>
  <c r="G4" i="28" s="1"/>
  <c r="K100" i="6" l="1"/>
  <c r="I8" i="27" s="1"/>
  <c r="M100" i="6"/>
  <c r="K8" i="27" s="1"/>
  <c r="M4" i="28" s="1"/>
  <c r="I7" i="27"/>
  <c r="K7" i="27"/>
  <c r="D8" i="27"/>
  <c r="P100" i="6"/>
  <c r="C16" i="6"/>
  <c r="N5" i="27"/>
  <c r="L7" i="27"/>
  <c r="N100" i="6"/>
  <c r="J7" i="27"/>
  <c r="L100" i="6"/>
  <c r="J8" i="27" s="1"/>
  <c r="L4" i="28" s="1"/>
  <c r="N4" i="27"/>
  <c r="O99" i="6"/>
  <c r="Q99" i="6"/>
  <c r="K4" i="28" l="1"/>
  <c r="N7" i="27"/>
  <c r="O100" i="6"/>
  <c r="Q100" i="6"/>
  <c r="L8" i="27"/>
  <c r="N4" i="28" s="1"/>
  <c r="F4" i="28"/>
  <c r="C17" i="6" l="1"/>
  <c r="N8" i="27"/>
</calcChain>
</file>

<file path=xl/sharedStrings.xml><?xml version="1.0" encoding="utf-8"?>
<sst xmlns="http://schemas.openxmlformats.org/spreadsheetml/2006/main" count="249" uniqueCount="173">
  <si>
    <t>Cover sheet</t>
  </si>
  <si>
    <t>Company</t>
  </si>
  <si>
    <t>2020-21</t>
  </si>
  <si>
    <t>2021-22</t>
  </si>
  <si>
    <t>2022-23</t>
  </si>
  <si>
    <t>2023-24</t>
  </si>
  <si>
    <t>2024-25</t>
  </si>
  <si>
    <t>Water resources</t>
  </si>
  <si>
    <t>The assessor</t>
  </si>
  <si>
    <t>Assessor's name</t>
  </si>
  <si>
    <t>Date of plenary meeting</t>
  </si>
  <si>
    <t>Peer review (initials, date and QA log ref.)</t>
  </si>
  <si>
    <t>Control</t>
  </si>
  <si>
    <t>Implicit allowance - see box (£m)</t>
  </si>
  <si>
    <t>Assessment gates</t>
  </si>
  <si>
    <t>References</t>
  </si>
  <si>
    <t>Need for investment</t>
  </si>
  <si>
    <t>Need for adjustment</t>
  </si>
  <si>
    <t>Management control</t>
  </si>
  <si>
    <t>Best option for customers</t>
  </si>
  <si>
    <t>Robustness and efficiency of costs</t>
  </si>
  <si>
    <t>Customer protection</t>
  </si>
  <si>
    <t>Affordability</t>
  </si>
  <si>
    <t>Board assurance</t>
  </si>
  <si>
    <t>Overall assessment result</t>
  </si>
  <si>
    <t>Water network plus</t>
  </si>
  <si>
    <t>2020-25</t>
  </si>
  <si>
    <t>£m</t>
  </si>
  <si>
    <t>Totex</t>
  </si>
  <si>
    <t>Pass</t>
  </si>
  <si>
    <t>Partial pass</t>
  </si>
  <si>
    <t>Partial accept</t>
  </si>
  <si>
    <t>Acronym</t>
  </si>
  <si>
    <t>Reference</t>
  </si>
  <si>
    <t>Item description</t>
  </si>
  <si>
    <t>Unit</t>
  </si>
  <si>
    <t>Model</t>
  </si>
  <si>
    <t>Price Review 2019</t>
  </si>
  <si>
    <t>DW</t>
  </si>
  <si>
    <t>PRT</t>
  </si>
  <si>
    <t>Separate Havant Thicket control</t>
  </si>
  <si>
    <t>Identified from table WS2, line 8 and related commentary, ' Capex Supply side enhancements to the supply/demand balance (dry year annual average conditions)'</t>
  </si>
  <si>
    <t>N/A</t>
  </si>
  <si>
    <t>Portsmouth Water's requested expenditure</t>
  </si>
  <si>
    <t>2025-26</t>
  </si>
  <si>
    <t>2027-28</t>
  </si>
  <si>
    <t>2026-27</t>
  </si>
  <si>
    <t>2028-29</t>
  </si>
  <si>
    <t>2029-30</t>
  </si>
  <si>
    <t>Comments</t>
  </si>
  <si>
    <t>Total</t>
  </si>
  <si>
    <t>Breakdown of costs (high level)</t>
  </si>
  <si>
    <t>Resilience work in PW network to support transfers 31.8</t>
  </si>
  <si>
    <t>TOTAL programme TOTEX (to 2029) 135.3</t>
  </si>
  <si>
    <t>Provided by the company in Response to Ofwat Initial Assessment of Plan, P48, table 1.4.4</t>
  </si>
  <si>
    <t>Whole programme P50 Cost</t>
  </si>
  <si>
    <t>Less environmental mitigation (post 2029) included in P50 costs</t>
  </si>
  <si>
    <t>Analysis of overall scheme cost - benchmarking</t>
  </si>
  <si>
    <t>Portsmouth water clarifies that it is constructing a reservoir to deliver an output of 21 Ml/d. "Our cost estimates are for a 21Ml/d reservoir",  Response to Ofwat Initial Assessment of Plan, P211.</t>
  </si>
  <si>
    <t>£/Ml/d</t>
  </si>
  <si>
    <t>Abingdon reservoir</t>
  </si>
  <si>
    <t>South Lincolnshire reservoir</t>
  </si>
  <si>
    <t>By comparison the reservoir appears to be cost efficient however PRT notes in Response to Ofwat Initial Assessment of Plan, P212, "Faithful &amp; Gould developed an overall benchmark for earth embankment reservoirs in respect of the construction costs which showed HTWSR project to have a benchmark cost of £11,417/ Ml compared with the average of two other projects of £10,812/Ml, a deviation of 3% which we consider is reasonable."</t>
  </si>
  <si>
    <t xml:space="preserve">the average is </t>
  </si>
  <si>
    <t>lower and the selection of the P20 in place of the P50 above is a 2.4% reduction which we will retain</t>
  </si>
  <si>
    <t>Observation</t>
  </si>
  <si>
    <t>Outcome</t>
  </si>
  <si>
    <t>P6 &amp; Figure 1, P14</t>
  </si>
  <si>
    <t>The need for pre-treatment is not yet defined which is understandable because water quality testing will be required. However it is unclear why the pre-treatment is sized for 50 Ml/d.</t>
  </si>
  <si>
    <t>Resilience work in PW network to support transfers</t>
  </si>
  <si>
    <t>Reservoir additional facilities comprise approximately 4.8% of the total project cost.</t>
  </si>
  <si>
    <t>Table 4, P15, Appendix B, P46</t>
  </si>
  <si>
    <t>Table 2, P8</t>
  </si>
  <si>
    <t>Response to Ofwat Initial Assessment of Plan, P59, table 1.5.4</t>
  </si>
  <si>
    <t>T21, risks and uncertainties, Appendix A, P38
Revised draft water resources management plan, P128</t>
  </si>
  <si>
    <t>TOTAL programme TOTEX (to 2029)</t>
  </si>
  <si>
    <t>Opex</t>
  </si>
  <si>
    <t>Requested expenditure £m</t>
  </si>
  <si>
    <t>Capex</t>
  </si>
  <si>
    <t>Requested expenditure profile</t>
  </si>
  <si>
    <t>Allowed expenditure profile</t>
  </si>
  <si>
    <t>Allowed expenditure £m</t>
  </si>
  <si>
    <t>Payments from Southern Water to Portsmouth Water relating to scheme development "will commence on day 1 of AMP 7 with a proposed duration of 80 years, subject to termination" (Response to Ofwat initial assessment of plan, 1.3.2, P31)</t>
  </si>
  <si>
    <t>From review of the detailed cost information provided in the PRT.RR.A4 Appendix 1 Cost Estimate Review v2.7 and the Havant Thicket documentation we make the following observations</t>
  </si>
  <si>
    <t>2017/18</t>
  </si>
  <si>
    <t>2018/19</t>
  </si>
  <si>
    <t>2020/21</t>
  </si>
  <si>
    <t>2021/22</t>
  </si>
  <si>
    <t>2022/23</t>
  </si>
  <si>
    <t>2023/24</t>
  </si>
  <si>
    <t>2024/25</t>
  </si>
  <si>
    <t>2025/26</t>
  </si>
  <si>
    <t>2026/27</t>
  </si>
  <si>
    <t>2027/28</t>
  </si>
  <si>
    <t>2028/29</t>
  </si>
  <si>
    <t>2029+</t>
  </si>
  <si>
    <t>2025-30</t>
  </si>
  <si>
    <t>Pre2020</t>
  </si>
  <si>
    <t>HAVANT THICKET (£m)</t>
  </si>
  <si>
    <t>The company identifies £65.5m expenditure in the period 2020-25 and £67.0m in 2025-29 for the Havant Thicket project (PRT.CE.A1 Appendix 2). This with an allowance for rounding is equivalent to the £65.486m in table WS2 identified in the response to query PRT-DD-CE-002.</t>
  </si>
  <si>
    <t>Profile of expenditure</t>
  </si>
  <si>
    <t>Requested (£m)</t>
  </si>
  <si>
    <t>Allowed (£m)</t>
  </si>
  <si>
    <t>Opportunities</t>
  </si>
  <si>
    <t>Section 7, P16</t>
  </si>
  <si>
    <t>From PRT.RR.A4 Appendix 1 Cost Estimate Review v2.7, P8</t>
  </si>
  <si>
    <t>G. Reservoir additional facilities, £5,087,692</t>
  </si>
  <si>
    <t>Therefore total to exclude at present due to a requirement for further evidence to support the inclusion of costs given the lifetime income opportunities.</t>
  </si>
  <si>
    <t>PR19CostSharOut</t>
  </si>
  <si>
    <t>C_DUMMYCAPEXFM_PR19FM008</t>
  </si>
  <si>
    <t>Dummy - profiled total capex</t>
  </si>
  <si>
    <t>C_DUMMYOPEXFM_PR19FM008</t>
  </si>
  <si>
    <t>Dummy - profiled total opex</t>
  </si>
  <si>
    <t>Response to query SRN-DD-CMI-002 including 20190614_Demand_DO_Summary_Levels_of_Service_v4.xlsx
Response to query SRN-DD-CE-004
PR19 Data Tables - Commentary Post IAP - Final, P75-77
TA 11.WN01 Supply Demand Balance, Appendix 1, P42-43
Water Resource Management Plan 2019: Revised draft Technical Overview, P10, P76,77</t>
  </si>
  <si>
    <t>Response to Ofwat Initial Assessment of Plan, P45-48
PRT.RR.A4 Appendix 1 Cost Estimate Review v2.7</t>
  </si>
  <si>
    <t>Response to Ofwat Initial Assessment of Plan, P27-30, P69-71</t>
  </si>
  <si>
    <t xml:space="preserve">We consider a pass for this gate because the consideration relates to Southern Water which has a statutory obligation to maintain its supply demand balance and justifies the option selection in its revised draft WRMP (see best option for customers gate above). </t>
  </si>
  <si>
    <t xml:space="preserve">DYAA_HSE_rdWRMPFinal_v2.0_20Sep2018
DYAA_HSE_rdWRMPFinal_v2.0_20Sep2018
PRT.OC.A1 Appendix 1 3rd Customer Advisory Panel (CAP)
http://www.wrse.org.uk/wp-content/uploads/2018/04/WRSE_File_726_From_Source_To_Tap.pdf &amp; Portsmouth Water WRMP statement of response 2.1.70.1, P43
Portsmouth Water response to Ofwat initial assessment of plan, P211, P230 
Appendix 8.2, Havant Thicket Reservoir Resilience Project – a more resilient future for water in the South East
Portsmouth Water Revised draft final Water Resources Management Plan 2019
</t>
  </si>
  <si>
    <t>Portsmouth Water states that the Board has engaged fully with senior management in discussing, challenging and debating the issues raised in the IAP feedback and has reviewed and approved the response document.  
The company also provides an updated Board assurance statement which specifically contains detail of the assurance relating to this project and the Boards endorsement of it.</t>
  </si>
  <si>
    <t>Response to Ofwat Initial Assessment of Plan, Chairman's forward &amp; P235-236
Portsmouth Water Board Assurance Statement final 29 3 19</t>
  </si>
  <si>
    <t>Removal of community benefit costs that potentially need to be considered outside of the agreement with Southern Water due to the opportunity to earn income from such assets.</t>
  </si>
  <si>
    <t>incorporated in D85</t>
  </si>
  <si>
    <t>Requested expenditure and final allowance</t>
  </si>
  <si>
    <t>response to query PRT-DD_CE_002</t>
  </si>
  <si>
    <t>Reconciliation of Havant Thicket programme costs</t>
  </si>
  <si>
    <t xml:space="preserve">Because the company has investigated the scheme over a number of years, engaging with key stakeholders and historically secured the land we would consider that the risk of this project would be lower than others of a similar complexity/significance and would therefore propose the P50 level would be a more appropriate selection. We also identify that the company selected a greater than average PMO cost in order to ensure effective management of the project. This would potentially reduce costs by £3.463m. </t>
  </si>
  <si>
    <t>The capacity of the pre-treatment requires further justification and could result in a potential cost reduction. We note that in the revised WRMP the company states "The option is designed to deliver an annual average deployable output of 23 Ml/d with a peak deployable output of 50 Ml/d" however while we understand the potential for the peak level to be higher than the dry year annual average figure we have found insufficient evidence to justify the 50 Ml/d. We note from table 65 of the revised WRMP that the company appears to be capable of maintaining a significant surplus beyond headroom without requiring a peak treatment level of 50 Ml/d. The need for pre-treatment will remain uncertain for a significant portion of the project and customers will need to be protected from paying for a treatment facility that is not required. Also there needs to be evidence provided that the solution selected is the optimal one. despite the uncertainty there is room for efficiency/scope challenge in this area.</t>
  </si>
  <si>
    <t>While we recognise that realising community and societal benefits is an important part of delivering the project we consider that there may be both scope for efficiency savings and some uncertainty regarding the requirements in this area. While individual item costs may have been validated the need for some items could be reviewed. It would be appropriate for customer protection to be applied in this area and for community involvement in the project to ensure the outputs deliver the best value.</t>
  </si>
  <si>
    <t>Requested expenditure (capex £m)</t>
  </si>
  <si>
    <t>In the response to query PRT-DD-CE-002 the company identified that the capex spend on non-Havant Thicket projects only occurs in 2020-25</t>
  </si>
  <si>
    <t>Requested expenditure (opex £m)</t>
  </si>
  <si>
    <t>Resilience scheme profile (Bedhampton to Farlington and Farlington to Nelson</t>
  </si>
  <si>
    <t>Therefore we have profiled the expenditure based upon this split, our revised allowances and the profiles presented in response to query PRT-DD-CE-002 and PRT.RR.A4 Appendix 5.</t>
  </si>
  <si>
    <t>Havant Thicket reservoir development</t>
  </si>
  <si>
    <t>SH, 03/07/19</t>
  </si>
  <si>
    <t>Havant Thicket - Project unit cost</t>
  </si>
  <si>
    <t>The requested expenditure</t>
  </si>
  <si>
    <t>Description of request</t>
  </si>
  <si>
    <t>Value of request for 2020-25 (£m)</t>
  </si>
  <si>
    <t>Value of request for 2025-30 (£m)</t>
  </si>
  <si>
    <t>Draft determination assessment result</t>
  </si>
  <si>
    <t>Implicit allowance</t>
  </si>
  <si>
    <t>Data included in PRT.CE.A1 Appendix 2 and Response to Ofwat Initial Assessment of Plan, Table 1.4.4, p48, note this includes the network resilience required to deliver the benefits but because this is required to deliver the benefits we have included it in the assessment costs.</t>
  </si>
  <si>
    <t>The company selects a Scheme risk allowance + Estimating uncertainty @ P80 as best practice.</t>
  </si>
  <si>
    <t>Interim allowance - prior to consideration of assets that could earn income</t>
  </si>
  <si>
    <r>
      <t xml:space="preserve">From </t>
    </r>
    <r>
      <rPr>
        <b/>
        <sz val="10"/>
        <color theme="1"/>
        <rFont val="Gill Sans MT"/>
        <family val="2"/>
      </rPr>
      <t>PRT.RR.A4 Appendix 5 Havant Thicket RORE input</t>
    </r>
    <r>
      <rPr>
        <sz val="10"/>
        <color theme="1"/>
        <rFont val="Gill Sans MT"/>
        <family val="2"/>
      </rPr>
      <t xml:space="preserve"> profile as per the updated Business plan model</t>
    </r>
  </si>
  <si>
    <t xml:space="preserve">From review of the PRT.RR.A4 Appendix 5 Havant Thicket RORE inputs we note that the company indicates an expenditure profile for Havant Thicket and the associated resilience work in the network.
</t>
  </si>
  <si>
    <t>We assume that our allowance is distributed proportionally to the company's request</t>
  </si>
  <si>
    <t>Summary of inputs and outputs for Havant Thicket revenue control</t>
  </si>
  <si>
    <t>Split by revenue control</t>
  </si>
  <si>
    <t>Ofwat view of cost adjustment for 2020-25 (£m)</t>
  </si>
  <si>
    <t>Ofwat view of cost adjustment for 2025-30 (£m)</t>
  </si>
  <si>
    <r>
      <t>We assess this gate as a partial pass on the basis that the company provides evidence of a potential bulk supply agreement that will provide customer protection for customers of both Portsmouth Water and Southern Water. The companies need to provide sufficient evidence that a bulk supply agreement has been reached that will provide adequate customer protection. 
We additionally consider that both companies need to provide further explanation regarding how assets that could earn an income such as the visitor centre and car parks are treated within the bulk supply agreement.
We intervene to create a new separate 10 year revenue control to effectively regulate this project and to mitigate the risks to customers. Further detail of the revenue control we propose is included in '</t>
    </r>
    <r>
      <rPr>
        <sz val="10"/>
        <rFont val="Gill Sans MT"/>
        <family val="2"/>
      </rPr>
      <t>Havant Thicket policy issue appendix' .</t>
    </r>
    <r>
      <rPr>
        <sz val="10"/>
        <color rgb="FFFF0000"/>
        <rFont val="Gill Sans MT"/>
        <family val="2"/>
      </rPr>
      <t xml:space="preserve"> </t>
    </r>
  </si>
  <si>
    <t>We apply the 5% company specific deep dive efficiency challenge factor because benchmarking identifies a minimum of a 3% challenge is appropriate and we consider there are a number of areas described above where further efficiencies could be achieved</t>
  </si>
  <si>
    <t>10% efficiency factor applied as described above</t>
  </si>
  <si>
    <t>2019/20*</t>
  </si>
  <si>
    <t>Note: The 2019/20 figure includes transition expenditure for inclusion in the project cost</t>
  </si>
  <si>
    <t>Unit cost derived from draft WRMP reservoir project analysis</t>
  </si>
  <si>
    <t>We retain the 5% efficiency factor for the 'Whole programme P50 cost' based on the points raised above and the expectation that further supply chain engagement will bring efficiencies. We consider the challenge valid even with exclusion of the community benefit expenditure.</t>
  </si>
  <si>
    <t>We retain the 10% efficiency factor on the 'Resilience work in PW network to support transfers' as described above</t>
  </si>
  <si>
    <t xml:space="preserve">This deep dive reviews the costs Portsmouth Water requests for the new Havant Thicket reservoir. Portsmouth Water proposes construction of a reservoir at Havant Thicket to facilitate a raw water transfer of 21 Ml/d to Southern Water by 2029. The reservoir will be approximately one mile (1.6 km) from east to west, 0.5 miles (0.8 km) from north to south and able to hold approximately 8,700 Ml of water. The reservoir will be supplied from surplus winter yield pumped from the springs in Havant, which would normally flow out to sea at Langstone Harbour. The company requests a total expenditure of £135.300 million with expenditure of £65.485 million capex in 2020-25, and a further expenditure of £69.815 million capex in 2025-30. The water from Havant Thicket is not supplied directly to Southern Water, rather it is used to create surplus to enable a transfer of raw water to take place from Portsmouth Water's existing River Itchen source at Gaters Mill. The total cost of £135.300 million is split between reservoir development (£103.5 million) and reinforcement of Portsmouth Water's distribution network to facilitate the transfer (£31.8 million). In the company's submission this expenditure is included within the supply-side enhancement line within the water resources control, however, we consider it appropriate for this expenditure to be managed through a new revenue control dedicated to the Havant Thicket development. </t>
  </si>
  <si>
    <t xml:space="preserve">In our assessment of this scheme we apply an efficiency factor based upon cost comparison with similar projects, review of project risk allowance and challenge in areas where insufficient evidence for scope and costs are provided. We additionally exclude the requested expenditure relating to additional reservoir assets such as car parks and a visitor centre. This expenditure (not essential to the delivery of additional water activity) may need to be considered outside of the agreement with Southern Water due to the opportunity for Portsmouth Water to earn income from such assets. We expect the company to provide further detail in this area and we will consider how these assets should be represented within the final determination. </t>
  </si>
  <si>
    <t>The need for this project is demonstrated through Southern Water's revised draft WRMP. Southern Water has a statutory duty to maintain a supply demand balance and faces considerable challenges over its selected WRMP planning period of 2020-2070 principally driven by reductions in its abstraction licences. The company's Western planning area is most significantly impacted by reductions in allowed abstraction and the company identifies a deficit of 100 Ml/d in its Western area in 2025-26 rising to 162 Ml/d in 2030-31. Southern Water's revised draft WRMP selects a transfer of 21 Ml/d from Portsmouth Water in 2029 in its preferred plan and it includes investment in its own network to facilitate this within its business plan. In order to support this transfer it is necessary for Portsmouth Water to develop the Havant Thicket reservoir. The reservoir will be used to supply the Portsmouth Water area which will make water available for transfer from the company's Gaters Mill treatment works to Southern water.</t>
  </si>
  <si>
    <t xml:space="preserve">We assess this gate with the assumption that the companies ensure adequate customer protection against the project risks such as scope variation and inefficient delivery. We also assume that the companies agree an appropriate bulk supply agreement that ensures long-term customer protection. 
For Southern Water customers the selection of a transfer from Portsmouth Water supported by the Havant Thicket development is justified through the evidence presented within the revised draft WRMP. The transfer option has a lower average incremental cost (p/m3) than the alternative reuse and desalination options. We note that there are no valid alternative options, with lower average incremental cost to the transfer that are not currently selected which would provide similar water available for use benefits in the Hampshire Southampton East or Southampton West zones. 
In the September 2018 submission, Portsmouth Water reports customer support for the Havant Thicket development and highlights the additional benefits the reservoir will bring to the area through a net gain in biodiversity and as a community leisure resource providing opportunities for education and recreation. The company states 87% of customers are in favour of the development of the reservoir as a regional water source and community facility. We note this drops to 80% support for sharing water with the neighbouring Southern Water customers (based upon 2,084 responses to the company's draft WRMP). Southern Water customers rank reservoirs and water trading ahead of desalination options in the company's preference surveys. In response to the IAP assessment Portsmouth provides evidence of customer support, through detail of discussions with its Customer Advisory Panel, for the principle of sharing water with its neighbours. Customers specify that this must not impact the resilience of supplies within their region or lead to an increase in bills. The customer feedback reinforces the need for appropriate customer protection.
Portsmouth Water references the regional group, WRSE, and states its strategic outputs demonstrate high level support for Havant Thicket as a key scheme in the South East, "The WRSE water resource modelling work has shown that in eight of the nine future scenarios that have been examined in detail, the Havant Thicket reservoir has been chosen as part of the solution to help meet the demand for water across the region. As such it is considered very important option to help deliver resilience in south east England."
The company states that the development of the reservoir is the low risk, readily deliverable best value option to support the required transfer and confirms it is developing an option to deliver 21 Ml/d in a 1-in-200 year drought scenario with all of the capacity of the reservoir being made available to Southern Water. The company removes options to support the transfer from its revised draft WRMP that could be developed more efficiently by Southern Water such as reuse and desalination following discussions with Southern Water. Therefore, the selection of Havant Thicket is driven principally by Southern Water's WRMP as described in the 'Need for Investment' above. The reservoir is selected in Portsmouth Water's least cost and preferred plans in the revised draft WRMP.
</t>
  </si>
  <si>
    <t>We review the breakdown of costs that the company provides and apply an efficiency factor based upon cost comparison with similar projects, review of project risk allowance and challenge in areas where insufficient evidence for scope and costs are provided. We additionally exclude the requested expenditure relating to additional reservoir assets such as car parks and a visitor centre. This expenditure may need to be considered outside of the agreement with Southern Water due to the opportunity for Portsmouth Water to earn income from such assets. We expect the company to provide further detail in this area and we will consider how these assets should be represented within the final determination.  Further detail of our challenge to the cost components is in the further analysis section below. We allow £121.5 million of the total scheme cost £135.3 million that the company requests with £58.8 million allowance for the 2020-25 period.</t>
  </si>
  <si>
    <t>The benchmarking completed by F&amp;G indicates that comparable schemes were delivered at lower cost. However, two different £/Ml totals are quoted £11,417/Ml and £11,147Ml and the detail of the cost normalisation for comparison does not appear to be provided.</t>
  </si>
  <si>
    <t>An efficiency challenge of at least 3.0%, £3.195m, would appear valid based upon this data.</t>
  </si>
  <si>
    <t>The company identifies opportunities but does not include these within the cost estimate. The expected value to be realised represents ~1-2% of total programme cost.</t>
  </si>
  <si>
    <t>We do not find any evidence to justify the scope of this activity or to demonstrate the costs are efficient. Therefore we consider that it is appropriate to apply an efficiency factor in this area of 10%. The company specific deep dive efficiency factor is 5%, however, in this case we raise this to the maximum we have applied to any company to reflect the lack of evidence the company provides. We note that in the 'Response to Ofwat Initial Assessment of plan' document reference is made to network modelling and condition investigations to determine the scope of work required to support the transfer to Southern Water, however it appears that this is not yet completed and in an example of this the company states "For PR19 a conservative assumption has been made for the transfer solution between Bedhampton and Farlington". Therefore we consider out efficiency challenge appropriate at this stage and recognise that this is a specific area that will need to be covered by customer protection measures.</t>
  </si>
  <si>
    <t>Also we note that C: Hard landscaping includes car parking for 300 spaces over 3 sites at £600,000 this is also attributed to potential community benefits</t>
  </si>
  <si>
    <t>£ million</t>
  </si>
  <si>
    <t>£/Ml/d from Wholesale water strategic regional enhancement – feeder model</t>
  </si>
  <si>
    <t>£/Ml/d from Wholesale water strategic regional enhancement – feeder model, however, this contains some expenditure linked to transfers in addition to reservoir construction but the network resilience work for Portsmouth Water is also included in the total above so this can be considered a £/Ml/d for delivering the benefit. It is also likely that the Abingdon option above includes some pipework aspects.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</si>
</sst>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0.0;[Red]\-#,##0.0;\-"/>
    <numFmt numFmtId="166" formatCode="#,##0_);\(#,##0\);&quot;-  &quot;;&quot; &quot;@&quot; &quot;"/>
    <numFmt numFmtId="167" formatCode="#,##0.000"/>
    <numFmt numFmtId="168" formatCode="0.000"/>
    <numFmt numFmtId="169" formatCode="0.0%"/>
    <numFmt numFmtId="170" formatCode="_-* #,##0.000_-;\-* #,##0.000_-;_-* &quot;-&quot;??_-;_-@_-"/>
    <numFmt numFmtId="171" formatCode="_(* #,##0.000_);_(* \(#,##0.000\);_(* &quot;-&quot;??_);_(@_)"/>
    <numFmt numFmtId="172" formatCode="0.0"/>
  </numFmts>
  <fonts count="28"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color theme="1"/>
      <name val="Gill Sans MT"/>
      <family val="2"/>
    </font>
    <font>
      <sz val="10"/>
      <color theme="1"/>
      <name val="Verdana"/>
      <family val="2"/>
    </font>
    <font>
      <b/>
      <sz val="10"/>
      <color theme="1"/>
      <name val="Gill Sans MT"/>
      <family val="2"/>
    </font>
    <font>
      <sz val="10"/>
      <name val="Arial"/>
      <family val="2"/>
    </font>
    <font>
      <b/>
      <sz val="10"/>
      <name val="Gill Sans MT"/>
      <family val="2"/>
    </font>
    <font>
      <sz val="10"/>
      <name val="Gill Sans MT"/>
      <family val="2"/>
    </font>
    <font>
      <sz val="9"/>
      <name val="Gill Sans MT"/>
      <family val="2"/>
    </font>
    <font>
      <b/>
      <sz val="14"/>
      <color theme="1"/>
      <name val="Gill Sans MT"/>
      <family val="2"/>
    </font>
    <font>
      <b/>
      <sz val="20"/>
      <color theme="3"/>
      <name val="Arial"/>
      <family val="2"/>
    </font>
    <font>
      <sz val="10"/>
      <color theme="5" tint="-0.24994659260841701"/>
      <name val="Arial"/>
      <family val="2"/>
    </font>
    <font>
      <b/>
      <sz val="10"/>
      <color theme="3"/>
      <name val="Arial"/>
      <family val="2"/>
    </font>
    <font>
      <b/>
      <i/>
      <sz val="10"/>
      <color theme="1"/>
      <name val="Gill Sans MT"/>
      <family val="2"/>
    </font>
    <font>
      <sz val="9.5"/>
      <color theme="6" tint="-0.249977111117893"/>
      <name val="Arial"/>
      <family val="2"/>
    </font>
    <font>
      <sz val="10"/>
      <color theme="6" tint="-0.249977111117893"/>
      <name val="Gill Sans MT"/>
      <family val="2"/>
    </font>
    <font>
      <sz val="10"/>
      <color rgb="FF0078C9"/>
      <name val="Franklin Gothic Demi"/>
      <family val="2"/>
    </font>
    <font>
      <sz val="9"/>
      <color theme="1"/>
      <name val="Arial"/>
      <family val="2"/>
    </font>
    <font>
      <b/>
      <sz val="11"/>
      <color theme="1"/>
      <name val="Calibri"/>
      <family val="2"/>
      <scheme val="minor"/>
    </font>
    <font>
      <sz val="11"/>
      <name val="Arial"/>
      <family val="2"/>
    </font>
    <font>
      <sz val="10"/>
      <color theme="1"/>
      <name val="Arial"/>
      <family val="2"/>
    </font>
    <font>
      <sz val="10"/>
      <color rgb="FFFF0000"/>
      <name val="Gill Sans MT"/>
      <family val="2"/>
    </font>
  </fonts>
  <fills count="8">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rgb="FFFE4819"/>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3"/>
      </bottom>
      <diagonal/>
    </border>
    <border>
      <left style="hair">
        <color indexed="57"/>
      </left>
      <right style="hair">
        <color indexed="57"/>
      </right>
      <top style="hair">
        <color indexed="57"/>
      </top>
      <bottom style="hair">
        <color indexed="57"/>
      </bottom>
      <diagonal/>
    </border>
    <border>
      <left style="thin">
        <color indexed="64"/>
      </left>
      <right style="thin">
        <color indexed="64"/>
      </right>
      <top style="thin">
        <color indexed="64"/>
      </top>
      <bottom/>
      <diagonal/>
    </border>
    <border>
      <left style="thin">
        <color indexed="64"/>
      </left>
      <right/>
      <top/>
      <bottom/>
      <diagonal/>
    </border>
  </borders>
  <cellStyleXfs count="37">
    <xf numFmtId="0" fontId="0" fillId="0" borderId="0"/>
    <xf numFmtId="164" fontId="7" fillId="0" borderId="0" applyFont="0" applyFill="0" applyBorder="0" applyAlignment="0" applyProtection="0"/>
    <xf numFmtId="0" fontId="9" fillId="0" borderId="0"/>
    <xf numFmtId="0" fontId="11" fillId="0" borderId="0"/>
    <xf numFmtId="0" fontId="7" fillId="0" borderId="0"/>
    <xf numFmtId="0" fontId="11" fillId="0" borderId="0"/>
    <xf numFmtId="0" fontId="11" fillId="0" borderId="0"/>
    <xf numFmtId="0" fontId="9" fillId="0" borderId="0"/>
    <xf numFmtId="164" fontId="11" fillId="0" borderId="0" applyFont="0" applyFill="0" applyBorder="0" applyAlignment="0" applyProtection="0"/>
    <xf numFmtId="0" fontId="11" fillId="0" borderId="0">
      <alignment vertical="center"/>
    </xf>
    <xf numFmtId="0" fontId="16" fillId="0" borderId="5" applyNumberFormat="0" applyFill="0" applyAlignment="0" applyProtection="0"/>
    <xf numFmtId="0" fontId="17" fillId="0" borderId="0" applyNumberFormat="0" applyFill="0" applyBorder="0" applyProtection="0">
      <alignment vertical="top"/>
    </xf>
    <xf numFmtId="165" fontId="11" fillId="0" borderId="6" applyAlignment="0">
      <alignment vertical="center"/>
    </xf>
    <xf numFmtId="0" fontId="18" fillId="0" borderId="0" applyNumberForma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6" fillId="0" borderId="0"/>
    <xf numFmtId="166" fontId="5" fillId="0" borderId="0" applyFont="0" applyFill="0" applyBorder="0" applyProtection="0">
      <alignment vertical="top"/>
    </xf>
    <xf numFmtId="0" fontId="4" fillId="0" borderId="0"/>
    <xf numFmtId="0" fontId="3" fillId="0" borderId="0"/>
    <xf numFmtId="0" fontId="3" fillId="0" borderId="0"/>
    <xf numFmtId="0" fontId="23" fillId="4" borderId="0" applyBorder="0"/>
    <xf numFmtId="0" fontId="11" fillId="0" borderId="0"/>
    <xf numFmtId="0" fontId="3" fillId="0" borderId="0"/>
    <xf numFmtId="0" fontId="3" fillId="0" borderId="0"/>
    <xf numFmtId="164" fontId="7" fillId="0" borderId="0" applyFont="0" applyFill="0" applyBorder="0" applyAlignment="0" applyProtection="0"/>
    <xf numFmtId="164" fontId="11" fillId="0" borderId="0" applyFont="0" applyFill="0" applyBorder="0" applyAlignment="0" applyProtection="0"/>
    <xf numFmtId="164" fontId="7" fillId="0" borderId="0" applyFont="0" applyFill="0" applyBorder="0" applyAlignment="0" applyProtection="0"/>
    <xf numFmtId="0" fontId="2" fillId="0" borderId="0"/>
    <xf numFmtId="166" fontId="2" fillId="0" borderId="0" applyFon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1" fillId="0" borderId="0"/>
  </cellStyleXfs>
  <cellXfs count="83">
    <xf numFmtId="0" fontId="0" fillId="0" borderId="0" xfId="0"/>
    <xf numFmtId="0" fontId="8" fillId="0" borderId="0" xfId="0" applyFont="1"/>
    <xf numFmtId="0" fontId="13" fillId="0" borderId="0" xfId="5" applyFont="1"/>
    <xf numFmtId="0" fontId="13" fillId="0" borderId="0" xfId="0" applyFont="1"/>
    <xf numFmtId="0" fontId="12" fillId="0" borderId="0" xfId="0" applyFont="1"/>
    <xf numFmtId="0" fontId="8" fillId="0" borderId="1" xfId="0" applyFont="1" applyBorder="1"/>
    <xf numFmtId="0" fontId="13" fillId="0" borderId="0" xfId="6" applyFont="1"/>
    <xf numFmtId="0" fontId="10" fillId="0" borderId="0" xfId="7" applyFont="1"/>
    <xf numFmtId="0" fontId="8" fillId="0" borderId="0" xfId="4" applyFont="1"/>
    <xf numFmtId="0" fontId="15" fillId="2" borderId="2" xfId="4" applyFont="1" applyFill="1" applyBorder="1"/>
    <xf numFmtId="0" fontId="14" fillId="2" borderId="3" xfId="5" applyFont="1" applyFill="1" applyBorder="1"/>
    <xf numFmtId="0" fontId="13" fillId="2" borderId="4" xfId="5" applyFont="1" applyFill="1" applyBorder="1"/>
    <xf numFmtId="0" fontId="15" fillId="2" borderId="0" xfId="4" applyFont="1" applyFill="1" applyAlignment="1">
      <alignment vertical="center"/>
    </xf>
    <xf numFmtId="0" fontId="10" fillId="0" borderId="0" xfId="0" applyFont="1"/>
    <xf numFmtId="0" fontId="19" fillId="0" borderId="0" xfId="0" applyFont="1" applyAlignment="1">
      <alignment horizontal="left" indent="1"/>
    </xf>
    <xf numFmtId="0" fontId="8" fillId="0" borderId="0" xfId="0" applyFont="1" applyAlignment="1">
      <alignment horizontal="left" wrapText="1"/>
    </xf>
    <xf numFmtId="0" fontId="0" fillId="3" borderId="0" xfId="0" applyFill="1" applyAlignment="1">
      <alignment horizontal="right"/>
    </xf>
    <xf numFmtId="14" fontId="20" fillId="0" borderId="0" xfId="0" applyNumberFormat="1" applyFont="1" applyAlignment="1" applyProtection="1">
      <alignment horizontal="left"/>
      <protection locked="0"/>
    </xf>
    <xf numFmtId="0" fontId="8" fillId="3" borderId="1" xfId="0" applyFont="1" applyFill="1" applyBorder="1" applyAlignment="1">
      <alignment horizontal="left"/>
    </xf>
    <xf numFmtId="0" fontId="15" fillId="0" borderId="0" xfId="4" applyFont="1" applyAlignment="1">
      <alignment vertical="center"/>
    </xf>
    <xf numFmtId="0" fontId="21" fillId="0" borderId="1" xfId="0" applyFont="1" applyBorder="1" applyAlignment="1" applyProtection="1">
      <alignment horizontal="left"/>
      <protection locked="0"/>
    </xf>
    <xf numFmtId="14" fontId="21" fillId="0" borderId="1" xfId="0" applyNumberFormat="1" applyFont="1" applyBorder="1" applyAlignment="1" applyProtection="1">
      <alignment horizontal="left"/>
      <protection locked="0"/>
    </xf>
    <xf numFmtId="0" fontId="8" fillId="0" borderId="1" xfId="0" applyFont="1" applyBorder="1" applyAlignment="1">
      <alignment wrapText="1"/>
    </xf>
    <xf numFmtId="0" fontId="8" fillId="0" borderId="1" xfId="0" applyFont="1" applyBorder="1" applyAlignment="1">
      <alignment vertical="top"/>
    </xf>
    <xf numFmtId="0" fontId="8" fillId="0" borderId="1" xfId="0" applyFont="1" applyBorder="1" applyAlignment="1">
      <alignment horizontal="left" wrapText="1"/>
    </xf>
    <xf numFmtId="168" fontId="8" fillId="0" borderId="1" xfId="1" applyNumberFormat="1" applyFont="1" applyBorder="1"/>
    <xf numFmtId="0" fontId="8" fillId="0" borderId="7" xfId="0" applyFont="1" applyBorder="1" applyAlignment="1">
      <alignment horizontal="left" vertical="top"/>
    </xf>
    <xf numFmtId="0" fontId="8" fillId="0" borderId="1" xfId="4" applyFont="1" applyBorder="1" applyAlignment="1">
      <alignment vertical="top"/>
    </xf>
    <xf numFmtId="0" fontId="8" fillId="0" borderId="1" xfId="4" applyFont="1" applyBorder="1" applyAlignment="1">
      <alignment vertical="top" wrapText="1"/>
    </xf>
    <xf numFmtId="168" fontId="8" fillId="0" borderId="0" xfId="0" applyNumberFormat="1" applyFont="1"/>
    <xf numFmtId="168" fontId="8" fillId="0" borderId="1" xfId="0" applyNumberFormat="1" applyFont="1" applyBorder="1"/>
    <xf numFmtId="169" fontId="8" fillId="0" borderId="0" xfId="16" applyNumberFormat="1" applyFont="1"/>
    <xf numFmtId="0" fontId="8" fillId="0" borderId="0" xfId="0" applyFont="1" applyAlignment="1">
      <alignment wrapText="1"/>
    </xf>
    <xf numFmtId="168" fontId="8" fillId="0" borderId="0" xfId="0" applyNumberFormat="1" applyFont="1" applyBorder="1"/>
    <xf numFmtId="0" fontId="8" fillId="0" borderId="0" xfId="0" applyFont="1" applyBorder="1"/>
    <xf numFmtId="168" fontId="10" fillId="0" borderId="1" xfId="0" applyNumberFormat="1" applyFont="1" applyBorder="1"/>
    <xf numFmtId="168" fontId="10" fillId="0" borderId="0" xfId="0" applyNumberFormat="1" applyFont="1"/>
    <xf numFmtId="0" fontId="22" fillId="7" borderId="1" xfId="3" applyFont="1" applyFill="1" applyBorder="1" applyAlignment="1">
      <alignment horizontal="center" vertical="center"/>
    </xf>
    <xf numFmtId="168" fontId="10" fillId="5" borderId="0" xfId="0" applyNumberFormat="1" applyFont="1" applyFill="1"/>
    <xf numFmtId="0" fontId="8" fillId="5" borderId="0" xfId="0" applyFont="1" applyFill="1" applyAlignment="1">
      <alignment horizontal="right"/>
    </xf>
    <xf numFmtId="0" fontId="8" fillId="5" borderId="0" xfId="0" applyFont="1" applyFill="1"/>
    <xf numFmtId="168" fontId="8" fillId="5" borderId="0" xfId="0" applyNumberFormat="1" applyFont="1" applyFill="1"/>
    <xf numFmtId="168" fontId="10" fillId="6" borderId="0" xfId="0" applyNumberFormat="1" applyFont="1" applyFill="1"/>
    <xf numFmtId="0" fontId="8" fillId="6" borderId="0" xfId="0" applyFont="1" applyFill="1" applyAlignment="1">
      <alignment horizontal="right"/>
    </xf>
    <xf numFmtId="0" fontId="8" fillId="6" borderId="0" xfId="0" applyFont="1" applyFill="1"/>
    <xf numFmtId="168" fontId="8" fillId="6" borderId="0" xfId="0" applyNumberFormat="1" applyFont="1" applyFill="1"/>
    <xf numFmtId="0" fontId="10" fillId="0" borderId="1" xfId="0" applyFont="1" applyBorder="1"/>
    <xf numFmtId="0" fontId="24" fillId="0" borderId="0" xfId="0" applyFont="1"/>
    <xf numFmtId="0" fontId="8" fillId="0" borderId="0" xfId="0" applyFont="1" applyAlignment="1">
      <alignment horizontal="center"/>
    </xf>
    <xf numFmtId="168" fontId="8" fillId="0" borderId="0" xfId="0" applyNumberFormat="1" applyFont="1" applyAlignment="1">
      <alignment horizontal="center" vertical="center"/>
    </xf>
    <xf numFmtId="168" fontId="8" fillId="0" borderId="0" xfId="0" applyNumberFormat="1" applyFont="1" applyAlignment="1">
      <alignment horizontal="left"/>
    </xf>
    <xf numFmtId="168" fontId="8" fillId="0" borderId="1" xfId="0" applyNumberFormat="1" applyFont="1" applyBorder="1" applyAlignment="1">
      <alignment horizontal="center"/>
    </xf>
    <xf numFmtId="168" fontId="8" fillId="0" borderId="1" xfId="0" applyNumberFormat="1" applyFont="1" applyBorder="1" applyAlignment="1">
      <alignment horizontal="left"/>
    </xf>
    <xf numFmtId="0" fontId="25" fillId="0" borderId="0" xfId="36" applyFont="1" applyFill="1" applyBorder="1" applyAlignment="1">
      <alignment vertical="top"/>
    </xf>
    <xf numFmtId="0" fontId="1" fillId="0" borderId="0" xfId="36"/>
    <xf numFmtId="0" fontId="25" fillId="0" borderId="0" xfId="36" applyFont="1" applyFill="1" applyBorder="1" applyAlignment="1">
      <alignment vertical="top" wrapText="1"/>
    </xf>
    <xf numFmtId="0" fontId="11" fillId="0" borderId="0" xfId="36" applyFont="1" applyFill="1" applyBorder="1" applyAlignment="1">
      <alignment vertical="top"/>
    </xf>
    <xf numFmtId="0" fontId="26" fillId="0" borderId="0" xfId="36" applyFont="1" applyFill="1" applyBorder="1" applyAlignment="1">
      <alignment vertical="top"/>
    </xf>
    <xf numFmtId="0" fontId="26" fillId="0" borderId="0" xfId="36" applyFont="1"/>
    <xf numFmtId="167" fontId="26" fillId="0" borderId="0" xfId="36" applyNumberFormat="1" applyFont="1"/>
    <xf numFmtId="10" fontId="0" fillId="0" borderId="0" xfId="0" applyNumberFormat="1"/>
    <xf numFmtId="169" fontId="0" fillId="0" borderId="0" xfId="0" applyNumberFormat="1"/>
    <xf numFmtId="171" fontId="8" fillId="0" borderId="1" xfId="1" applyNumberFormat="1" applyFont="1" applyBorder="1"/>
    <xf numFmtId="0" fontId="8" fillId="0" borderId="8" xfId="4" applyFont="1" applyBorder="1" applyAlignment="1">
      <alignment wrapText="1"/>
    </xf>
    <xf numFmtId="0" fontId="8" fillId="0" borderId="0" xfId="4" applyFont="1" applyBorder="1" applyAlignment="1">
      <alignment wrapText="1"/>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0" borderId="0" xfId="4" applyFont="1" applyFill="1"/>
    <xf numFmtId="0" fontId="8" fillId="0" borderId="1" xfId="0" applyFont="1" applyFill="1" applyBorder="1" applyAlignment="1">
      <alignment vertical="top" wrapText="1"/>
    </xf>
    <xf numFmtId="0" fontId="8" fillId="0" borderId="0" xfId="0" applyFont="1" applyFill="1"/>
    <xf numFmtId="0" fontId="8" fillId="0" borderId="1" xfId="0" applyFont="1" applyFill="1" applyBorder="1" applyAlignment="1">
      <alignment vertical="top"/>
    </xf>
    <xf numFmtId="168" fontId="10" fillId="0" borderId="0" xfId="0" applyNumberFormat="1" applyFont="1" applyBorder="1"/>
    <xf numFmtId="168" fontId="10" fillId="0" borderId="1" xfId="0" applyNumberFormat="1" applyFont="1" applyBorder="1" applyAlignment="1">
      <alignment horizontal="left"/>
    </xf>
    <xf numFmtId="0" fontId="10" fillId="0" borderId="0" xfId="0" applyFont="1" applyAlignment="1">
      <alignment horizontal="left" indent="1"/>
    </xf>
    <xf numFmtId="164" fontId="8" fillId="0" borderId="1" xfId="0" applyNumberFormat="1" applyFont="1" applyBorder="1"/>
    <xf numFmtId="0" fontId="0" fillId="0" borderId="1" xfId="0" applyFill="1" applyBorder="1"/>
    <xf numFmtId="170" fontId="0" fillId="0" borderId="1" xfId="28" applyNumberFormat="1" applyFont="1" applyFill="1" applyBorder="1"/>
    <xf numFmtId="170" fontId="8" fillId="0" borderId="1" xfId="0" applyNumberFormat="1" applyFont="1" applyBorder="1"/>
    <xf numFmtId="0" fontId="8" fillId="0" borderId="0" xfId="0" applyFont="1" applyAlignment="1"/>
    <xf numFmtId="172" fontId="8" fillId="0" borderId="0" xfId="0" applyNumberFormat="1" applyFont="1"/>
    <xf numFmtId="0" fontId="8" fillId="6" borderId="0" xfId="0" applyFont="1" applyFill="1" applyAlignment="1">
      <alignment horizontal="center"/>
    </xf>
    <xf numFmtId="0" fontId="8" fillId="0" borderId="1" xfId="0" applyFont="1" applyBorder="1" applyAlignment="1">
      <alignment horizontal="left" vertical="top" wrapText="1"/>
    </xf>
    <xf numFmtId="0" fontId="8" fillId="5" borderId="0" xfId="0" applyFont="1" applyFill="1" applyAlignment="1">
      <alignment horizontal="center"/>
    </xf>
  </cellXfs>
  <cellStyles count="37">
    <cellStyle name="Calculation 2" xfId="12"/>
    <cellStyle name="Comma" xfId="1" builtinId="3"/>
    <cellStyle name="Comma 2" xfId="8"/>
    <cellStyle name="Comma 2 2" xfId="15"/>
    <cellStyle name="Comma 2 2 2" xfId="28"/>
    <cellStyle name="Comma 2 3" xfId="27"/>
    <cellStyle name="Comma 3" xfId="26"/>
    <cellStyle name="Heading 1 2" xfId="10"/>
    <cellStyle name="Heading 4 2" xfId="13"/>
    <cellStyle name="Normal" xfId="0" builtinId="0"/>
    <cellStyle name="Normal 2" xfId="5"/>
    <cellStyle name="Normal 2 2" xfId="23"/>
    <cellStyle name="Normal 2 2 2" xfId="4"/>
    <cellStyle name="Normal 2 3" xfId="20"/>
    <cellStyle name="Normal 2 3 2" xfId="32"/>
    <cellStyle name="Normal 2 4" xfId="36"/>
    <cellStyle name="Normal 20" xfId="18"/>
    <cellStyle name="Normal 20 2" xfId="30"/>
    <cellStyle name="Normal 3" xfId="7"/>
    <cellStyle name="Normal 3 2" xfId="3"/>
    <cellStyle name="Normal 3 2 2" xfId="25"/>
    <cellStyle name="Normal 3 2 2 2" xfId="35"/>
    <cellStyle name="Normal 3 3 2" xfId="21"/>
    <cellStyle name="Normal 3 3 2 2" xfId="33"/>
    <cellStyle name="Normal 4" xfId="6"/>
    <cellStyle name="Normal 4 2" xfId="24"/>
    <cellStyle name="Normal 4 2 2" xfId="34"/>
    <cellStyle name="Normal 5" xfId="2"/>
    <cellStyle name="Normal 6" xfId="9"/>
    <cellStyle name="Normal 7" xfId="17"/>
    <cellStyle name="Normal 7 2" xfId="29"/>
    <cellStyle name="Normal 8" xfId="19"/>
    <cellStyle name="Normal 8 2" xfId="31"/>
    <cellStyle name="Note 2" xfId="11"/>
    <cellStyle name="Percent" xfId="16" builtinId="5"/>
    <cellStyle name="Percent 2" xfId="14"/>
    <cellStyle name="Validation error" xfId="22"/>
  </cellStyles>
  <dxfs count="4">
    <dxf>
      <font>
        <color theme="6"/>
      </font>
    </dxf>
    <dxf>
      <font>
        <color theme="5"/>
      </font>
    </dxf>
    <dxf>
      <font>
        <color theme="6"/>
      </font>
    </dxf>
    <dxf>
      <font>
        <color theme="5"/>
      </font>
    </dxf>
  </dxfs>
  <tableStyles count="0" defaultTableStyle="TableStyleMedium2" defaultPivotStyle="PivotStyleMedium9"/>
  <colors>
    <mruColors>
      <color rgb="FFD1F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14006</xdr:colOff>
      <xdr:row>2</xdr:row>
      <xdr:rowOff>73398</xdr:rowOff>
    </xdr:from>
    <xdr:to>
      <xdr:col>14</xdr:col>
      <xdr:colOff>496794</xdr:colOff>
      <xdr:row>16</xdr:row>
      <xdr:rowOff>76200</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137831" y="463923"/>
          <a:ext cx="8655238" cy="2669802"/>
        </a:xfrm>
        <a:prstGeom prst="rect">
          <a:avLst/>
        </a:prstGeom>
        <a:solidFill>
          <a:schemeClr val="bg1">
            <a:lumMod val="85000"/>
          </a:schemeClr>
        </a:solid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sng">
              <a:solidFill>
                <a:schemeClr val="dk1"/>
              </a:solidFill>
              <a:effectLst/>
              <a:latin typeface="+mn-lt"/>
              <a:ea typeface="+mn-ea"/>
              <a:cs typeface="+mn-cs"/>
            </a:rPr>
            <a:t>Havant Thicket separate</a:t>
          </a:r>
          <a:r>
            <a:rPr lang="en-GB" sz="1100" b="1" i="0" u="sng" baseline="0">
              <a:solidFill>
                <a:schemeClr val="dk1"/>
              </a:solidFill>
              <a:effectLst/>
              <a:latin typeface="+mn-lt"/>
              <a:ea typeface="+mn-ea"/>
              <a:cs typeface="+mn-cs"/>
            </a:rPr>
            <a:t> control </a:t>
          </a:r>
          <a:r>
            <a:rPr lang="en-GB" sz="1100" b="1" i="0" u="sng">
              <a:solidFill>
                <a:schemeClr val="dk1"/>
              </a:solidFill>
              <a:effectLst/>
              <a:latin typeface="+mn-lt"/>
              <a:ea typeface="+mn-ea"/>
              <a:cs typeface="+mn-cs"/>
            </a:rPr>
            <a:t>feeder model</a:t>
          </a:r>
          <a:endParaRPr lang="en-GB" sz="1100" b="1" i="0" u="sng" baseline="0">
            <a:solidFill>
              <a:schemeClr val="dk1"/>
            </a:solidFill>
            <a:effectLst/>
            <a:latin typeface="+mn-lt"/>
            <a:ea typeface="+mn-ea"/>
            <a:cs typeface="+mn-cs"/>
          </a:endParaRPr>
        </a:p>
        <a:p>
          <a:endParaRPr lang="en-GB" sz="1000">
            <a:effectLst/>
          </a:endParaRPr>
        </a:p>
        <a:p>
          <a:r>
            <a:rPr lang="en-GB" sz="1100" b="1" baseline="0">
              <a:solidFill>
                <a:schemeClr val="dk1"/>
              </a:solidFill>
              <a:effectLst/>
              <a:latin typeface="+mn-lt"/>
              <a:ea typeface="+mn-ea"/>
              <a:cs typeface="+mn-cs"/>
            </a:rPr>
            <a:t>Objective</a:t>
          </a:r>
          <a:endParaRPr lang="en-GB" sz="1000">
            <a:effectLst/>
          </a:endParaRPr>
        </a:p>
        <a:p>
          <a:r>
            <a:rPr lang="en-GB" sz="1100">
              <a:solidFill>
                <a:schemeClr val="dk1"/>
              </a:solidFill>
              <a:effectLst/>
              <a:latin typeface="+mn-lt"/>
              <a:ea typeface="+mn-ea"/>
              <a:cs typeface="+mn-cs"/>
            </a:rPr>
            <a:t>To assess the costs submitted by Portsmouth</a:t>
          </a:r>
          <a:r>
            <a:rPr lang="en-GB" sz="1100" baseline="0">
              <a:solidFill>
                <a:schemeClr val="dk1"/>
              </a:solidFill>
              <a:effectLst/>
              <a:latin typeface="+mn-lt"/>
              <a:ea typeface="+mn-ea"/>
              <a:cs typeface="+mn-cs"/>
            </a:rPr>
            <a:t> Water</a:t>
          </a:r>
          <a:r>
            <a:rPr lang="en-GB" sz="1100">
              <a:solidFill>
                <a:schemeClr val="dk1"/>
              </a:solidFill>
              <a:effectLst/>
              <a:latin typeface="+mn-lt"/>
              <a:ea typeface="+mn-ea"/>
              <a:cs typeface="+mn-cs"/>
            </a:rPr>
            <a:t> in relation to the new separate revenue control for Havant Thicket reservoir related activity. </a:t>
          </a:r>
        </a:p>
        <a:p>
          <a:r>
            <a:rPr lang="en-GB" sz="1100">
              <a:solidFill>
                <a:schemeClr val="dk1"/>
              </a:solidFill>
              <a:effectLst/>
              <a:latin typeface="+mn-lt"/>
              <a:ea typeface="+mn-ea"/>
              <a:cs typeface="+mn-cs"/>
            </a:rPr>
            <a:t> </a:t>
          </a:r>
        </a:p>
        <a:p>
          <a:r>
            <a:rPr lang="en-GB" sz="1100" b="1">
              <a:solidFill>
                <a:schemeClr val="dk1"/>
              </a:solidFill>
              <a:effectLst/>
              <a:latin typeface="+mn-lt"/>
              <a:ea typeface="+mn-ea"/>
              <a:cs typeface="+mn-cs"/>
            </a:rPr>
            <a:t>Approach at draft</a:t>
          </a:r>
          <a:r>
            <a:rPr lang="en-GB" sz="1100" b="1" baseline="0">
              <a:solidFill>
                <a:schemeClr val="dk1"/>
              </a:solidFill>
              <a:effectLst/>
              <a:latin typeface="+mn-lt"/>
              <a:ea typeface="+mn-ea"/>
              <a:cs typeface="+mn-cs"/>
            </a:rPr>
            <a:t> determination</a:t>
          </a:r>
          <a:endParaRPr lang="en-GB" sz="1100" b="1">
            <a:solidFill>
              <a:schemeClr val="dk1"/>
            </a:solidFill>
            <a:effectLst/>
            <a:latin typeface="+mn-lt"/>
            <a:ea typeface="+mn-ea"/>
            <a:cs typeface="+mn-cs"/>
          </a:endParaRPr>
        </a:p>
        <a:p>
          <a:r>
            <a:rPr lang="en-GB" sz="1100">
              <a:solidFill>
                <a:schemeClr val="dk1"/>
              </a:solidFill>
              <a:effectLst/>
              <a:latin typeface="+mn-lt"/>
              <a:ea typeface="+mn-ea"/>
              <a:cs typeface="+mn-cs"/>
            </a:rPr>
            <a:t>A deep</a:t>
          </a:r>
          <a:r>
            <a:rPr lang="en-GB" sz="1100" baseline="0">
              <a:solidFill>
                <a:schemeClr val="dk1"/>
              </a:solidFill>
              <a:effectLst/>
              <a:latin typeface="+mn-lt"/>
              <a:ea typeface="+mn-ea"/>
              <a:cs typeface="+mn-cs"/>
            </a:rPr>
            <a:t> dive</a:t>
          </a:r>
          <a:r>
            <a:rPr lang="en-GB" sz="1100">
              <a:solidFill>
                <a:schemeClr val="dk1"/>
              </a:solidFill>
              <a:effectLst/>
              <a:latin typeface="+mn-lt"/>
              <a:ea typeface="+mn-ea"/>
              <a:cs typeface="+mn-cs"/>
            </a:rPr>
            <a:t> assessment of the costs submitted in the business plan, relating to the Havant Thicket reservoir project, identified as £135.300m capex in PRT.CE.A1 Appendix 2. This project</a:t>
          </a:r>
          <a:r>
            <a:rPr lang="en-GB" sz="1100" baseline="0">
              <a:solidFill>
                <a:schemeClr val="dk1"/>
              </a:solidFill>
              <a:effectLst/>
              <a:latin typeface="+mn-lt"/>
              <a:ea typeface="+mn-ea"/>
              <a:cs typeface="+mn-cs"/>
            </a:rPr>
            <a:t> is due to be delivered by 1 April 2029, with £65.485m for activities in the 2020-25 period being removed from the supply-demand balance feeder model and considered within this model.</a:t>
          </a:r>
        </a:p>
        <a:p>
          <a:endParaRPr lang="en-GB" sz="1100"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Change from IAP</a:t>
          </a:r>
        </a:p>
        <a:p>
          <a:r>
            <a:rPr lang="en-GB" sz="1100">
              <a:solidFill>
                <a:schemeClr val="dk1"/>
              </a:solidFill>
              <a:effectLst/>
              <a:latin typeface="+mn-lt"/>
              <a:ea typeface="+mn-ea"/>
              <a:cs typeface="+mn-cs"/>
            </a:rPr>
            <a:t>At IAP the project was considered within the water resources price control and therefore assessed in the Wholesale Water Supply</a:t>
          </a:r>
          <a:r>
            <a:rPr lang="en-GB" sz="1100" baseline="0">
              <a:solidFill>
                <a:schemeClr val="dk1"/>
              </a:solidFill>
              <a:effectLst/>
              <a:latin typeface="+mn-lt"/>
              <a:ea typeface="+mn-ea"/>
              <a:cs typeface="+mn-cs"/>
            </a:rPr>
            <a:t>-demand balance enhancement feeder model</a:t>
          </a:r>
          <a:r>
            <a:rPr lang="en-GB" sz="1100">
              <a:solidFill>
                <a:schemeClr val="dk1"/>
              </a:solidFill>
              <a:effectLst/>
              <a:latin typeface="+mn-lt"/>
              <a:ea typeface="+mn-ea"/>
              <a:cs typeface="+mn-cs"/>
            </a:rPr>
            <a:t>, within th</a:t>
          </a:r>
          <a:r>
            <a:rPr lang="en-GB">
              <a:effectLst/>
            </a:rPr>
            <a:t>e Portsmouth Water deep dive.</a:t>
          </a: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Further detail on the new separate revenue control for Havant Thicket reservoir is included in the document,</a:t>
          </a:r>
          <a:r>
            <a:rPr lang="en-GB" sz="1100">
              <a:solidFill>
                <a:schemeClr val="dk1"/>
              </a:solidFill>
              <a:effectLst/>
              <a:latin typeface="+mn-lt"/>
              <a:ea typeface="+mn-ea"/>
              <a:cs typeface="+mn-cs"/>
            </a:rPr>
            <a:t> 'Havant Thicket policy issue appendix'.</a:t>
          </a:r>
        </a:p>
      </xdr:txBody>
    </xdr:sp>
    <xdr:clientData/>
  </xdr:twoCellAnchor>
  <xdr:twoCellAnchor editAs="oneCell">
    <xdr:from>
      <xdr:col>1</xdr:col>
      <xdr:colOff>0</xdr:colOff>
      <xdr:row>18</xdr:row>
      <xdr:rowOff>0</xdr:rowOff>
    </xdr:from>
    <xdr:to>
      <xdr:col>16</xdr:col>
      <xdr:colOff>277283</xdr:colOff>
      <xdr:row>46</xdr:row>
      <xdr:rowOff>104775</xdr:rowOff>
    </xdr:to>
    <xdr:pic>
      <xdr:nvPicPr>
        <xdr:cNvPr id="3" name="Picture 2"/>
        <xdr:cNvPicPr>
          <a:picLocks noChangeAspect="1"/>
        </xdr:cNvPicPr>
      </xdr:nvPicPr>
      <xdr:blipFill>
        <a:blip xmlns:r="http://schemas.openxmlformats.org/officeDocument/2006/relationships" r:embed="rId1"/>
        <a:stretch>
          <a:fillRect/>
        </a:stretch>
      </xdr:blipFill>
      <xdr:spPr>
        <a:xfrm>
          <a:off x="123825" y="3438525"/>
          <a:ext cx="9668933" cy="5438775"/>
        </a:xfrm>
        <a:prstGeom prst="rect">
          <a:avLst/>
        </a:prstGeom>
      </xdr:spPr>
    </xdr:pic>
    <xdr:clientData/>
  </xdr:twoCellAnchor>
  <xdr:twoCellAnchor>
    <xdr:from>
      <xdr:col>1</xdr:col>
      <xdr:colOff>0</xdr:colOff>
      <xdr:row>49</xdr:row>
      <xdr:rowOff>0</xdr:rowOff>
    </xdr:from>
    <xdr:to>
      <xdr:col>19</xdr:col>
      <xdr:colOff>268282</xdr:colOff>
      <xdr:row>51</xdr:row>
      <xdr:rowOff>109538</xdr:rowOff>
    </xdr:to>
    <xdr:sp macro="" textlink="">
      <xdr:nvSpPr>
        <xdr:cNvPr id="4" name="TextBox 5"/>
        <xdr:cNvSpPr txBox="1"/>
      </xdr:nvSpPr>
      <xdr:spPr>
        <a:xfrm>
          <a:off x="323850" y="9344025"/>
          <a:ext cx="11488732" cy="490538"/>
        </a:xfrm>
        <a:prstGeom prst="rect">
          <a:avLst/>
        </a:prstGeom>
        <a:noFill/>
        <a:ln>
          <a:solidFill>
            <a:schemeClr val="tx1"/>
          </a:solidFill>
          <a:prstDash val="sysDot"/>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200"/>
            <a:t>The diagram above is a simplified process model to indicate the relationship between the various feeder models and data sources we use to assess wholesale and retail expenditure cost efficiency models.  We provide a detailed process map in ‘PR19 price setting models map - slow track draft determinations’</a:t>
          </a:r>
          <a:r>
            <a:rPr lang="en-GB" sz="1200" b="1"/>
            <a:t>. </a:t>
          </a:r>
        </a:p>
        <a:p>
          <a:endParaRPr lang="en-GB"/>
        </a:p>
      </xdr:txBody>
    </xdr:sp>
    <xdr:clientData/>
  </xdr:twoCellAnchor>
  <xdr:twoCellAnchor>
    <xdr:from>
      <xdr:col>1</xdr:col>
      <xdr:colOff>0</xdr:colOff>
      <xdr:row>53</xdr:row>
      <xdr:rowOff>0</xdr:rowOff>
    </xdr:from>
    <xdr:to>
      <xdr:col>5</xdr:col>
      <xdr:colOff>231648</xdr:colOff>
      <xdr:row>54</xdr:row>
      <xdr:rowOff>90964</xdr:rowOff>
    </xdr:to>
    <xdr:sp macro="" textlink="">
      <xdr:nvSpPr>
        <xdr:cNvPr id="5" name="Rectangle 4"/>
        <xdr:cNvSpPr/>
      </xdr:nvSpPr>
      <xdr:spPr>
        <a:xfrm>
          <a:off x="323850" y="10106025"/>
          <a:ext cx="2670048" cy="281464"/>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200">
              <a:solidFill>
                <a:schemeClr val="tx1"/>
              </a:solidFill>
            </a:rPr>
            <a:t>Model presented in the current file</a:t>
          </a:r>
        </a:p>
      </xdr:txBody>
    </xdr:sp>
    <xdr:clientData/>
  </xdr:twoCellAnchor>
  <xdr:twoCellAnchor>
    <xdr:from>
      <xdr:col>1</xdr:col>
      <xdr:colOff>0</xdr:colOff>
      <xdr:row>56</xdr:row>
      <xdr:rowOff>0</xdr:rowOff>
    </xdr:from>
    <xdr:to>
      <xdr:col>9</xdr:col>
      <xdr:colOff>292365</xdr:colOff>
      <xdr:row>64</xdr:row>
      <xdr:rowOff>130969</xdr:rowOff>
    </xdr:to>
    <xdr:sp macro="" textlink="">
      <xdr:nvSpPr>
        <xdr:cNvPr id="6" name="Content Placeholder 2"/>
        <xdr:cNvSpPr txBox="1">
          <a:spLocks/>
        </xdr:cNvSpPr>
      </xdr:nvSpPr>
      <xdr:spPr>
        <a:xfrm>
          <a:off x="323850" y="10677525"/>
          <a:ext cx="4769115" cy="1654969"/>
        </a:xfrm>
        <a:prstGeom prst="rect">
          <a:avLst/>
        </a:prstGeom>
        <a:ln>
          <a:solidFill>
            <a:schemeClr val="tx1"/>
          </a:solidFill>
        </a:ln>
      </xdr:spPr>
      <xdr:txBody>
        <a:bodyPr vert="horz" wrap="square" lIns="91440" tIns="45720" rIns="91440" bIns="45720" rtlCol="0">
          <a:normAutofit fontScale="92500" lnSpcReduction="10000"/>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buNone/>
          </a:pPr>
          <a:r>
            <a:rPr lang="en-GB" sz="1200" b="1" u="sng"/>
            <a:t>Key:</a:t>
          </a:r>
        </a:p>
        <a:p>
          <a:pPr marL="0" indent="0">
            <a:buNone/>
          </a:pPr>
          <a:endParaRPr lang="en-GB" sz="1200"/>
        </a:p>
        <a:p>
          <a:pPr marL="0" indent="0">
            <a:buNone/>
          </a:pPr>
          <a:r>
            <a:rPr lang="en-GB" sz="1200"/>
            <a:t>FM = Feeder model</a:t>
          </a:r>
          <a:endParaRPr lang="en-GB" sz="1400"/>
        </a:p>
        <a:p>
          <a:pPr marL="0" indent="0">
            <a:buNone/>
          </a:pPr>
          <a:r>
            <a:rPr lang="en-GB" sz="1200"/>
            <a:t>CAC = Cost adjustment claim</a:t>
          </a:r>
          <a:endParaRPr lang="en-GB" sz="1400"/>
        </a:p>
        <a:p>
          <a:pPr marL="0" indent="0">
            <a:buNone/>
          </a:pPr>
          <a:r>
            <a:rPr lang="en-GB" sz="1200"/>
            <a:t>CPIH = Consumer Prices Index including owner occupiers’ housing costs </a:t>
          </a:r>
          <a:endParaRPr lang="en-GB" sz="1400"/>
        </a:p>
        <a:p>
          <a:pPr marL="0" indent="0">
            <a:buNone/>
          </a:pPr>
          <a:r>
            <a:rPr lang="en-GB" sz="1200"/>
            <a:t>ONS = Office for National Statistics</a:t>
          </a:r>
          <a:endParaRPr lang="en-GB" sz="1400"/>
        </a:p>
        <a:p>
          <a:pPr marL="0" indent="0">
            <a:buNone/>
          </a:pPr>
          <a:r>
            <a:rPr lang="en-GB" sz="1200"/>
            <a:t>MHCLG = Ministry of Housing, Communities and Local Government </a:t>
          </a:r>
          <a:endParaRPr lang="en-GB" sz="1400"/>
        </a:p>
        <a:p>
          <a:pPr marL="0" indent="0">
            <a:buNone/>
          </a:pPr>
          <a:r>
            <a:rPr lang="en-GB" sz="1200"/>
            <a:t>HVT = Havant Thicket</a:t>
          </a:r>
          <a:endParaRPr lang="en-GB" sz="1400"/>
        </a:p>
        <a:p>
          <a:pPr marL="0" indent="0">
            <a:buNone/>
          </a:pPr>
          <a:r>
            <a:rPr lang="en-GB" sz="1200"/>
            <a:t>TTT = Thames Tideway</a:t>
          </a:r>
          <a:endParaRPr lang="en-GB" sz="1400"/>
        </a:p>
        <a:p>
          <a:pPr marL="0" indent="0">
            <a:buNone/>
          </a:pPr>
          <a:r>
            <a:rPr lang="en-GB" sz="1400"/>
            <a:t>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1768078</xdr:colOff>
      <xdr:row>30</xdr:row>
      <xdr:rowOff>184545</xdr:rowOff>
    </xdr:from>
    <xdr:ext cx="2976563" cy="482203"/>
    <xdr:sp macro="" textlink="">
      <xdr:nvSpPr>
        <xdr:cNvPr id="3" name="TextBox 2">
          <a:extLst>
            <a:ext uri="{FF2B5EF4-FFF2-40B4-BE49-F238E27FC236}">
              <a16:creationId xmlns="" xmlns:a16="http://schemas.microsoft.com/office/drawing/2014/main" id="{00000000-0008-0000-0400-000003000000}"/>
            </a:ext>
          </a:extLst>
        </xdr:cNvPr>
        <xdr:cNvSpPr txBox="1"/>
      </xdr:nvSpPr>
      <xdr:spPr>
        <a:xfrm>
          <a:off x="1922859" y="677465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3</xdr:col>
      <xdr:colOff>167128</xdr:colOff>
      <xdr:row>18</xdr:row>
      <xdr:rowOff>169771</xdr:rowOff>
    </xdr:from>
    <xdr:ext cx="5182746" cy="264560"/>
    <xdr:sp macro="" textlink="">
      <xdr:nvSpPr>
        <xdr:cNvPr id="6" name="TextBox 5">
          <a:extLst>
            <a:ext uri="{FF2B5EF4-FFF2-40B4-BE49-F238E27FC236}">
              <a16:creationId xmlns="" xmlns:a16="http://schemas.microsoft.com/office/drawing/2014/main" id="{00000000-0008-0000-0400-000002000000}"/>
            </a:ext>
          </a:extLst>
        </xdr:cNvPr>
        <xdr:cNvSpPr txBox="1"/>
      </xdr:nvSpPr>
      <xdr:spPr>
        <a:xfrm>
          <a:off x="6109670" y="6604438"/>
          <a:ext cx="5182746" cy="26456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a:t>
          </a:r>
          <a:r>
            <a:rPr lang="en-GB" sz="1100" b="1" baseline="0"/>
            <a:t> allowance: </a:t>
          </a:r>
          <a:r>
            <a:rPr lang="en-GB" sz="1100" b="0" baseline="0"/>
            <a:t>We identify no implicit allowance associated with this request.</a:t>
          </a:r>
          <a:endParaRPr lang="en-GB" sz="1100" b="0" baseline="0">
            <a:solidFill>
              <a:schemeClr val="dk1"/>
            </a:solidFill>
            <a:latin typeface="+mn-lt"/>
            <a:ea typeface="+mn-ea"/>
            <a:cs typeface="+mn-cs"/>
          </a:endParaRPr>
        </a:p>
      </xdr:txBody>
    </xdr:sp>
    <xdr:clientData/>
  </xdr:oneCellAnchor>
  <xdr:oneCellAnchor>
    <xdr:from>
      <xdr:col>1</xdr:col>
      <xdr:colOff>1768078</xdr:colOff>
      <xdr:row>32</xdr:row>
      <xdr:rowOff>184545</xdr:rowOff>
    </xdr:from>
    <xdr:ext cx="2976563" cy="482203"/>
    <xdr:sp macro="" textlink="">
      <xdr:nvSpPr>
        <xdr:cNvPr id="7" name="TextBox 6">
          <a:extLst>
            <a:ext uri="{FF2B5EF4-FFF2-40B4-BE49-F238E27FC236}">
              <a16:creationId xmlns="" xmlns:a16="http://schemas.microsoft.com/office/drawing/2014/main" id="{00000000-0008-0000-0400-000003000000}"/>
            </a:ext>
          </a:extLst>
        </xdr:cNvPr>
        <xdr:cNvSpPr txBox="1"/>
      </xdr:nvSpPr>
      <xdr:spPr>
        <a:xfrm>
          <a:off x="1910953" y="23587470"/>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twoCellAnchor>
    <xdr:from>
      <xdr:col>1</xdr:col>
      <xdr:colOff>0</xdr:colOff>
      <xdr:row>31</xdr:row>
      <xdr:rowOff>2</xdr:rowOff>
    </xdr:from>
    <xdr:to>
      <xdr:col>3</xdr:col>
      <xdr:colOff>6459120</xdr:colOff>
      <xdr:row>34</xdr:row>
      <xdr:rowOff>31750</xdr:rowOff>
    </xdr:to>
    <xdr:sp macro="" textlink="">
      <xdr:nvSpPr>
        <xdr:cNvPr id="9" name="TextBox 8">
          <a:extLst>
            <a:ext uri="{FF2B5EF4-FFF2-40B4-BE49-F238E27FC236}">
              <a16:creationId xmlns="" xmlns:a16="http://schemas.microsoft.com/office/drawing/2014/main" id="{00000000-0008-0000-0400-000005000000}"/>
            </a:ext>
          </a:extLst>
        </xdr:cNvPr>
        <xdr:cNvSpPr txBox="1"/>
      </xdr:nvSpPr>
      <xdr:spPr>
        <a:xfrm>
          <a:off x="158750" y="20097752"/>
          <a:ext cx="12258787" cy="619124"/>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Further analysis / argument</a:t>
          </a:r>
        </a:p>
        <a:p>
          <a:endParaRPr lang="en-GB" sz="1100"/>
        </a:p>
        <a:p>
          <a:r>
            <a:rPr lang="en-GB" sz="1100"/>
            <a:t>See calculations below</a:t>
          </a:r>
        </a:p>
      </xdr:txBody>
    </xdr:sp>
    <xdr:clientData/>
  </xdr:twoCellAnchor>
  <xdr:oneCellAnchor>
    <xdr:from>
      <xdr:col>3</xdr:col>
      <xdr:colOff>130793</xdr:colOff>
      <xdr:row>2</xdr:row>
      <xdr:rowOff>2906</xdr:rowOff>
    </xdr:from>
    <xdr:ext cx="6960041" cy="609013"/>
    <xdr:sp macro="" textlink="">
      <xdr:nvSpPr>
        <xdr:cNvPr id="8" name="TextBox 7">
          <a:extLst>
            <a:ext uri="{FF2B5EF4-FFF2-40B4-BE49-F238E27FC236}">
              <a16:creationId xmlns="" xmlns:a16="http://schemas.microsoft.com/office/drawing/2014/main" id="{00000000-0008-0000-0400-000002000000}"/>
            </a:ext>
          </a:extLst>
        </xdr:cNvPr>
        <xdr:cNvSpPr txBox="1"/>
      </xdr:nvSpPr>
      <xdr:spPr>
        <a:xfrm>
          <a:off x="5951626" y="539128"/>
          <a:ext cx="6960041" cy="60901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We use the cost adjustment claim template to detail our</a:t>
          </a:r>
          <a:r>
            <a:rPr lang="en-GB" sz="1100" b="1" baseline="0"/>
            <a:t> assessment of the Havant Thicket reservoir development for inclusion within a separate price control. We recognise that this is not submitted as a cost adjustment claim and we amend the template to remove unnecessary detail and mark assessment gates that are not applicable as N/A.</a:t>
          </a:r>
          <a:endParaRPr lang="en-GB" sz="1100" b="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104775</xdr:colOff>
      <xdr:row>15</xdr:row>
      <xdr:rowOff>171449</xdr:rowOff>
    </xdr:from>
    <xdr:ext cx="10477500" cy="1297919"/>
    <xdr:sp macro="" textlink="">
      <xdr:nvSpPr>
        <xdr:cNvPr id="2" name="TextBox 1">
          <a:extLst>
            <a:ext uri="{FF2B5EF4-FFF2-40B4-BE49-F238E27FC236}">
              <a16:creationId xmlns="" xmlns:a16="http://schemas.microsoft.com/office/drawing/2014/main" id="{00000000-0008-0000-0400-000002000000}"/>
            </a:ext>
          </a:extLst>
        </xdr:cNvPr>
        <xdr:cNvSpPr txBox="1"/>
      </xdr:nvSpPr>
      <xdr:spPr>
        <a:xfrm>
          <a:off x="104775" y="3028949"/>
          <a:ext cx="10477500" cy="1297919"/>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baseline="0"/>
            <a:t>Transitional expenditure: </a:t>
          </a:r>
          <a:r>
            <a:rPr lang="en-GB" sz="1100" b="0" baseline="0"/>
            <a:t>The company proposes to spend £5.393m of its allowance as transitional expenditure in 2019-20 in order to;</a:t>
          </a:r>
        </a:p>
        <a:p>
          <a:r>
            <a:rPr lang="en-GB" sz="1100" b="0" i="0" u="none" strike="noStrike" baseline="0">
              <a:solidFill>
                <a:schemeClr val="dk1"/>
              </a:solidFill>
              <a:latin typeface="+mn-lt"/>
              <a:ea typeface="+mn-ea"/>
              <a:cs typeface="+mn-cs"/>
            </a:rPr>
            <a:t>●    </a:t>
          </a:r>
          <a:r>
            <a:rPr lang="en-GB" sz="1100" b="0" i="0" u="none" strike="noStrike" baseline="0" smtClean="0">
              <a:solidFill>
                <a:schemeClr val="dk1"/>
              </a:solidFill>
              <a:latin typeface="+mn-lt"/>
              <a:ea typeface="+mn-ea"/>
              <a:cs typeface="+mn-cs"/>
            </a:rPr>
            <a:t>Prepare, submit and secure planning consent;</a:t>
          </a:r>
        </a:p>
        <a:p>
          <a:r>
            <a:rPr lang="en-GB" sz="1100" b="0" i="0" baseline="0">
              <a:solidFill>
                <a:schemeClr val="dk1"/>
              </a:solidFill>
              <a:effectLst/>
              <a:latin typeface="+mn-lt"/>
              <a:ea typeface="+mn-ea"/>
              <a:cs typeface="+mn-cs"/>
            </a:rPr>
            <a:t>●    </a:t>
          </a:r>
          <a:r>
            <a:rPr lang="en-GB" sz="1100" b="0" i="0" u="none" strike="noStrike" baseline="0" smtClean="0">
              <a:solidFill>
                <a:schemeClr val="dk1"/>
              </a:solidFill>
              <a:latin typeface="+mn-lt"/>
              <a:ea typeface="+mn-ea"/>
              <a:cs typeface="+mn-cs"/>
            </a:rPr>
            <a:t>Carry out elements of outline and detail design;</a:t>
          </a:r>
        </a:p>
        <a:p>
          <a:r>
            <a:rPr lang="en-GB" sz="1100" b="0" i="0" baseline="0">
              <a:solidFill>
                <a:schemeClr val="dk1"/>
              </a:solidFill>
              <a:effectLst/>
              <a:latin typeface="+mn-lt"/>
              <a:ea typeface="+mn-ea"/>
              <a:cs typeface="+mn-cs"/>
            </a:rPr>
            <a:t>●    </a:t>
          </a:r>
          <a:r>
            <a:rPr lang="en-GB" sz="1100" b="0" i="0" u="none" strike="noStrike" baseline="0" smtClean="0">
              <a:solidFill>
                <a:schemeClr val="dk1"/>
              </a:solidFill>
              <a:latin typeface="+mn-lt"/>
              <a:ea typeface="+mn-ea"/>
              <a:cs typeface="+mn-cs"/>
            </a:rPr>
            <a:t>Commence habitat mitigation; and</a:t>
          </a:r>
        </a:p>
        <a:p>
          <a:r>
            <a:rPr lang="en-GB" sz="1100" b="0" i="0" baseline="0">
              <a:solidFill>
                <a:schemeClr val="dk1"/>
              </a:solidFill>
              <a:effectLst/>
              <a:latin typeface="+mn-lt"/>
              <a:ea typeface="+mn-ea"/>
              <a:cs typeface="+mn-cs"/>
            </a:rPr>
            <a:t>●    </a:t>
          </a:r>
          <a:r>
            <a:rPr lang="en-GB" sz="1100" b="0" i="0" u="none" strike="noStrike" baseline="0" smtClean="0">
              <a:solidFill>
                <a:schemeClr val="dk1"/>
              </a:solidFill>
              <a:latin typeface="+mn-lt"/>
              <a:ea typeface="+mn-ea"/>
              <a:cs typeface="+mn-cs"/>
            </a:rPr>
            <a:t>Procure design and build packages.</a:t>
          </a:r>
        </a:p>
        <a:p>
          <a:r>
            <a:rPr lang="en-GB" sz="1100" b="0" i="0" u="none" strike="noStrike" baseline="0" smtClean="0">
              <a:solidFill>
                <a:schemeClr val="dk1"/>
              </a:solidFill>
              <a:latin typeface="+mn-lt"/>
              <a:ea typeface="+mn-ea"/>
              <a:cs typeface="+mn-cs"/>
            </a:rPr>
            <a:t>The company states that these activities will be beneficial both in terms of programme risk mitigation and delivery certainty and that it will recover these costs through the bulk supply agreement with Southern Water. We allow this transition expenditure based on the information provided (Response to Ofwat Initial Assessment of Plan, P74-79).</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FWSHARE/PR14/Cost%20assessment/Menus/Analysis/Menu%20assessment/PR14%20menu%20assess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showGridLines="0" tabSelected="1" zoomScaleNormal="100" workbookViewId="0"/>
  </sheetViews>
  <sheetFormatPr defaultColWidth="9.140625" defaultRowHeight="15" x14ac:dyDescent="0.3"/>
  <cols>
    <col min="1" max="1" width="4.85546875" style="2" customWidth="1"/>
    <col min="2" max="2" width="9.140625" style="2" customWidth="1"/>
    <col min="3" max="3" width="9.140625" style="2"/>
    <col min="4" max="5" width="9.140625" style="2" customWidth="1"/>
    <col min="6" max="8" width="9.140625" style="2"/>
    <col min="9" max="9" width="3.140625" style="2" customWidth="1"/>
    <col min="10" max="10" width="9.140625" style="2"/>
    <col min="11" max="11" width="16.140625" style="2" bestFit="1" customWidth="1"/>
    <col min="12" max="12" width="9.140625" style="2" customWidth="1"/>
    <col min="13" max="13" width="11.85546875" style="2" bestFit="1" customWidth="1"/>
    <col min="14" max="16384" width="9.140625" style="2"/>
  </cols>
  <sheetData>
    <row r="1" spans="1:11" ht="21.75" x14ac:dyDescent="0.45">
      <c r="A1" s="6"/>
      <c r="B1" s="9" t="s">
        <v>0</v>
      </c>
      <c r="C1" s="10"/>
      <c r="D1" s="11"/>
      <c r="K1" s="7"/>
    </row>
    <row r="2" spans="1:11" ht="9" customHeight="1" x14ac:dyDescent="0.3"/>
  </sheetData>
  <conditionalFormatting sqref="L11:L15">
    <cfRule type="expression" dxfId="3" priority="3">
      <formula>L11="Error"</formula>
    </cfRule>
    <cfRule type="expression" dxfId="2" priority="4">
      <formula>L11="Ok"</formula>
    </cfRule>
  </conditionalFormatting>
  <conditionalFormatting sqref="L11:L15">
    <cfRule type="expression" dxfId="1" priority="1">
      <formula>$CO$6="Error"</formula>
    </cfRule>
    <cfRule type="expression" dxfId="0" priority="2">
      <formula>$CO$6="Ok"</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28"/>
  <sheetViews>
    <sheetView showGridLines="0" zoomScale="90" zoomScaleNormal="90" workbookViewId="0"/>
  </sheetViews>
  <sheetFormatPr defaultColWidth="8.85546875" defaultRowHeight="15" x14ac:dyDescent="0.3"/>
  <cols>
    <col min="1" max="1" width="2.140625" style="1" customWidth="1"/>
    <col min="2" max="2" width="51.5703125" style="1" customWidth="1"/>
    <col min="3" max="3" width="29.42578125" style="1" customWidth="1"/>
    <col min="4" max="4" width="109.5703125" style="1" customWidth="1"/>
    <col min="5" max="5" width="9.28515625" style="1" customWidth="1"/>
    <col min="6" max="6" width="57.28515625" style="1" customWidth="1"/>
    <col min="7" max="7" width="20.85546875" style="1" customWidth="1"/>
    <col min="8" max="8" width="10.7109375" style="1" customWidth="1"/>
    <col min="9" max="9" width="12.28515625" style="1" customWidth="1"/>
    <col min="10" max="10" width="37" style="1" customWidth="1"/>
    <col min="11" max="12" width="10.5703125" style="1" bestFit="1" customWidth="1"/>
    <col min="13" max="13" width="11.5703125" style="1" bestFit="1" customWidth="1"/>
    <col min="14" max="14" width="12" style="1" customWidth="1"/>
    <col min="15" max="15" width="12.85546875" style="1" bestFit="1" customWidth="1"/>
    <col min="16" max="16" width="12.5703125" style="1" customWidth="1"/>
    <col min="17" max="17" width="10.5703125" style="1" bestFit="1" customWidth="1"/>
    <col min="18" max="19" width="8.85546875" style="1"/>
    <col min="20" max="20" width="12.28515625" style="1" bestFit="1" customWidth="1"/>
    <col min="21" max="21" width="11.28515625" style="1" bestFit="1" customWidth="1"/>
    <col min="22" max="22" width="12.28515625" style="1" customWidth="1"/>
    <col min="23" max="23" width="13.42578125" style="1" customWidth="1"/>
    <col min="24" max="16384" width="8.85546875" style="1"/>
  </cols>
  <sheetData>
    <row r="1" spans="2:9" s="3" customFormat="1" ht="21.75" x14ac:dyDescent="0.3">
      <c r="B1" s="12" t="s">
        <v>133</v>
      </c>
      <c r="C1" s="12"/>
      <c r="D1" s="12"/>
      <c r="E1" s="12"/>
      <c r="F1" s="12"/>
      <c r="G1" s="1"/>
      <c r="H1" s="4"/>
    </row>
    <row r="2" spans="2:9" s="3" customFormat="1" ht="21.75" x14ac:dyDescent="0.3">
      <c r="B2" s="13" t="s">
        <v>8</v>
      </c>
      <c r="C2" s="19"/>
      <c r="D2" s="19"/>
      <c r="E2" s="1"/>
      <c r="F2" s="1"/>
      <c r="G2" s="1"/>
      <c r="H2" s="4"/>
    </row>
    <row r="3" spans="2:9" x14ac:dyDescent="0.3">
      <c r="B3" s="18" t="s">
        <v>9</v>
      </c>
      <c r="C3" s="20" t="s">
        <v>38</v>
      </c>
    </row>
    <row r="4" spans="2:9" x14ac:dyDescent="0.3">
      <c r="B4" s="18" t="s">
        <v>10</v>
      </c>
      <c r="C4" s="21"/>
    </row>
    <row r="5" spans="2:9" x14ac:dyDescent="0.3">
      <c r="B5" s="18" t="s">
        <v>11</v>
      </c>
      <c r="C5" s="21" t="s">
        <v>134</v>
      </c>
    </row>
    <row r="6" spans="2:9" ht="15.75" x14ac:dyDescent="0.3">
      <c r="B6" s="16"/>
      <c r="C6" s="17"/>
      <c r="D6" s="17"/>
    </row>
    <row r="7" spans="2:9" x14ac:dyDescent="0.3">
      <c r="B7" s="13" t="s">
        <v>136</v>
      </c>
    </row>
    <row r="8" spans="2:9" ht="141.75" customHeight="1" x14ac:dyDescent="0.3">
      <c r="B8" s="23" t="s">
        <v>137</v>
      </c>
      <c r="C8" s="81" t="s">
        <v>160</v>
      </c>
      <c r="D8" s="81"/>
    </row>
    <row r="9" spans="2:9" x14ac:dyDescent="0.3">
      <c r="B9" s="23" t="s">
        <v>1</v>
      </c>
      <c r="C9" s="24" t="s">
        <v>39</v>
      </c>
      <c r="D9" s="15"/>
    </row>
    <row r="10" spans="2:9" x14ac:dyDescent="0.3">
      <c r="B10" s="23" t="s">
        <v>12</v>
      </c>
      <c r="C10" s="5" t="s">
        <v>40</v>
      </c>
    </row>
    <row r="11" spans="2:9" ht="30" customHeight="1" x14ac:dyDescent="0.3">
      <c r="B11" s="23" t="s">
        <v>138</v>
      </c>
      <c r="C11" s="62">
        <v>65.484999999999999</v>
      </c>
      <c r="D11" s="22" t="s">
        <v>41</v>
      </c>
      <c r="E11" s="63"/>
      <c r="F11" s="64"/>
      <c r="G11" s="64"/>
      <c r="H11" s="64"/>
      <c r="I11" s="64"/>
    </row>
    <row r="12" spans="2:9" ht="45" x14ac:dyDescent="0.3">
      <c r="B12" s="23" t="s">
        <v>139</v>
      </c>
      <c r="C12" s="62">
        <f>135.3-C11</f>
        <v>69.815000000000012</v>
      </c>
      <c r="D12" s="22" t="s">
        <v>142</v>
      </c>
      <c r="E12" s="63"/>
      <c r="F12" s="64"/>
      <c r="G12" s="64"/>
      <c r="H12" s="64"/>
      <c r="I12" s="64"/>
    </row>
    <row r="14" spans="2:9" x14ac:dyDescent="0.3">
      <c r="B14" s="13" t="s">
        <v>140</v>
      </c>
    </row>
    <row r="15" spans="2:9" ht="90" x14ac:dyDescent="0.3">
      <c r="B15" s="5" t="s">
        <v>24</v>
      </c>
      <c r="C15" s="23" t="s">
        <v>31</v>
      </c>
      <c r="D15" s="22" t="s">
        <v>161</v>
      </c>
    </row>
    <row r="16" spans="2:9" x14ac:dyDescent="0.3">
      <c r="B16" s="5" t="s">
        <v>150</v>
      </c>
      <c r="C16" s="25">
        <f>SUM('HVT control summary'!D7:H7)</f>
        <v>58.826897868467107</v>
      </c>
    </row>
    <row r="17" spans="2:6" x14ac:dyDescent="0.3">
      <c r="B17" s="5" t="s">
        <v>151</v>
      </c>
      <c r="C17" s="25">
        <f>SUM('HVT control summary'!I8:M8)</f>
        <v>62.714794731532905</v>
      </c>
    </row>
    <row r="19" spans="2:6" x14ac:dyDescent="0.3">
      <c r="B19" s="73" t="s">
        <v>141</v>
      </c>
    </row>
    <row r="20" spans="2:6" x14ac:dyDescent="0.3">
      <c r="B20" s="5" t="s">
        <v>13</v>
      </c>
      <c r="C20" s="25"/>
    </row>
    <row r="22" spans="2:6" x14ac:dyDescent="0.3">
      <c r="B22" s="14" t="s">
        <v>14</v>
      </c>
      <c r="F22" s="13" t="s">
        <v>15</v>
      </c>
    </row>
    <row r="23" spans="2:6" ht="123.75" customHeight="1" x14ac:dyDescent="0.3">
      <c r="B23" s="23" t="s">
        <v>16</v>
      </c>
      <c r="C23" s="27" t="s">
        <v>29</v>
      </c>
      <c r="D23" s="28" t="s">
        <v>162</v>
      </c>
      <c r="E23" s="8"/>
      <c r="F23" s="28" t="s">
        <v>113</v>
      </c>
    </row>
    <row r="24" spans="2:6" ht="26.25" customHeight="1" x14ac:dyDescent="0.3">
      <c r="B24" s="23" t="s">
        <v>17</v>
      </c>
      <c r="C24" s="65" t="s">
        <v>42</v>
      </c>
      <c r="D24" s="66"/>
      <c r="E24" s="67"/>
      <c r="F24" s="65"/>
    </row>
    <row r="25" spans="2:6" ht="29.25" customHeight="1" x14ac:dyDescent="0.3">
      <c r="B25" s="23" t="s">
        <v>18</v>
      </c>
      <c r="C25" s="65" t="s">
        <v>42</v>
      </c>
      <c r="D25" s="66"/>
      <c r="E25" s="67"/>
      <c r="F25" s="65"/>
    </row>
    <row r="26" spans="2:6" ht="401.25" customHeight="1" x14ac:dyDescent="0.3">
      <c r="B26" s="23" t="s">
        <v>19</v>
      </c>
      <c r="C26" s="27" t="s">
        <v>29</v>
      </c>
      <c r="D26" s="28" t="s">
        <v>163</v>
      </c>
      <c r="E26" s="8"/>
      <c r="F26" s="28" t="s">
        <v>117</v>
      </c>
    </row>
    <row r="27" spans="2:6" ht="120" x14ac:dyDescent="0.3">
      <c r="B27" s="26" t="s">
        <v>20</v>
      </c>
      <c r="C27" s="28" t="s">
        <v>30</v>
      </c>
      <c r="D27" s="28" t="s">
        <v>164</v>
      </c>
      <c r="E27" s="8"/>
      <c r="F27" s="28" t="s">
        <v>114</v>
      </c>
    </row>
    <row r="28" spans="2:6" ht="105" x14ac:dyDescent="0.3">
      <c r="B28" s="70" t="s">
        <v>21</v>
      </c>
      <c r="C28" s="65" t="s">
        <v>30</v>
      </c>
      <c r="D28" s="66" t="s">
        <v>152</v>
      </c>
      <c r="E28" s="67"/>
      <c r="F28" s="66" t="s">
        <v>115</v>
      </c>
    </row>
    <row r="29" spans="2:6" ht="44.1" customHeight="1" x14ac:dyDescent="0.3">
      <c r="B29" s="23" t="s">
        <v>22</v>
      </c>
      <c r="C29" s="27" t="s">
        <v>29</v>
      </c>
      <c r="D29" s="66" t="s">
        <v>116</v>
      </c>
      <c r="E29" s="67"/>
      <c r="F29" s="66"/>
    </row>
    <row r="30" spans="2:6" ht="60" x14ac:dyDescent="0.3">
      <c r="B30" s="23" t="s">
        <v>23</v>
      </c>
      <c r="C30" s="23" t="s">
        <v>29</v>
      </c>
      <c r="D30" s="68" t="s">
        <v>118</v>
      </c>
      <c r="E30" s="69"/>
      <c r="F30" s="68" t="s">
        <v>119</v>
      </c>
    </row>
    <row r="32" spans="2:6" x14ac:dyDescent="0.3">
      <c r="B32" s="13"/>
    </row>
    <row r="36" spans="2:9" x14ac:dyDescent="0.3">
      <c r="B36" s="13" t="s">
        <v>51</v>
      </c>
      <c r="C36" s="1" t="s">
        <v>54</v>
      </c>
      <c r="I36" s="4"/>
    </row>
    <row r="37" spans="2:9" x14ac:dyDescent="0.3">
      <c r="B37" s="1" t="s">
        <v>124</v>
      </c>
    </row>
    <row r="38" spans="2:9" x14ac:dyDescent="0.3">
      <c r="B38" s="5" t="s">
        <v>55</v>
      </c>
      <c r="C38" s="30">
        <v>105.6</v>
      </c>
    </row>
    <row r="39" spans="2:9" x14ac:dyDescent="0.3">
      <c r="B39" s="5" t="s">
        <v>52</v>
      </c>
      <c r="C39" s="30">
        <v>31.8</v>
      </c>
    </row>
    <row r="40" spans="2:9" x14ac:dyDescent="0.3">
      <c r="B40" s="5" t="s">
        <v>56</v>
      </c>
      <c r="C40" s="30">
        <v>-2.1</v>
      </c>
      <c r="D40" s="29"/>
    </row>
    <row r="41" spans="2:9" x14ac:dyDescent="0.3">
      <c r="B41" s="5" t="s">
        <v>53</v>
      </c>
      <c r="C41" s="30">
        <v>135.30000000000001</v>
      </c>
    </row>
    <row r="43" spans="2:9" x14ac:dyDescent="0.3">
      <c r="B43" s="13" t="s">
        <v>57</v>
      </c>
    </row>
    <row r="45" spans="2:9" x14ac:dyDescent="0.3">
      <c r="B45" s="1" t="s">
        <v>58</v>
      </c>
    </row>
    <row r="46" spans="2:9" x14ac:dyDescent="0.3">
      <c r="B46" s="1" t="s">
        <v>135</v>
      </c>
      <c r="C46" s="79">
        <f>C41/21</f>
        <v>6.4428571428571431</v>
      </c>
      <c r="D46" s="1" t="s">
        <v>59</v>
      </c>
    </row>
    <row r="47" spans="2:9" x14ac:dyDescent="0.3">
      <c r="B47" s="1" t="s">
        <v>157</v>
      </c>
      <c r="C47" s="79">
        <v>6.9</v>
      </c>
      <c r="D47" s="1" t="s">
        <v>171</v>
      </c>
    </row>
    <row r="48" spans="2:9" x14ac:dyDescent="0.3">
      <c r="B48" s="1" t="s">
        <v>60</v>
      </c>
      <c r="C48" s="79">
        <v>7</v>
      </c>
      <c r="D48" s="1" t="s">
        <v>171</v>
      </c>
    </row>
    <row r="49" spans="2:4" x14ac:dyDescent="0.3">
      <c r="B49" s="1" t="s">
        <v>61</v>
      </c>
      <c r="C49" s="1">
        <v>9.4</v>
      </c>
      <c r="D49" s="1" t="s">
        <v>172</v>
      </c>
    </row>
    <row r="51" spans="2:4" x14ac:dyDescent="0.3">
      <c r="B51" s="1" t="s">
        <v>62</v>
      </c>
    </row>
    <row r="52" spans="2:4" x14ac:dyDescent="0.3">
      <c r="B52" s="1" t="s">
        <v>63</v>
      </c>
      <c r="C52" s="31">
        <f>1-10812/11147</f>
        <v>3.0052929039203424E-2</v>
      </c>
      <c r="D52" s="1" t="s">
        <v>64</v>
      </c>
    </row>
    <row r="55" spans="2:4" x14ac:dyDescent="0.3">
      <c r="B55" s="1" t="s">
        <v>83</v>
      </c>
    </row>
    <row r="56" spans="2:4" x14ac:dyDescent="0.3">
      <c r="B56" s="5" t="s">
        <v>65</v>
      </c>
      <c r="C56" s="5" t="s">
        <v>33</v>
      </c>
      <c r="D56" s="5" t="s">
        <v>66</v>
      </c>
    </row>
    <row r="57" spans="2:4" ht="75" x14ac:dyDescent="0.3">
      <c r="B57" s="22" t="s">
        <v>165</v>
      </c>
      <c r="C57" s="5" t="s">
        <v>67</v>
      </c>
      <c r="D57" s="22" t="s">
        <v>166</v>
      </c>
    </row>
    <row r="58" spans="2:4" ht="60" x14ac:dyDescent="0.3">
      <c r="B58" s="22" t="s">
        <v>143</v>
      </c>
      <c r="C58" s="5" t="s">
        <v>71</v>
      </c>
      <c r="D58" s="22" t="s">
        <v>125</v>
      </c>
    </row>
    <row r="59" spans="2:4" ht="120" x14ac:dyDescent="0.3">
      <c r="B59" s="22" t="s">
        <v>68</v>
      </c>
      <c r="C59" s="22" t="s">
        <v>74</v>
      </c>
      <c r="D59" s="22" t="s">
        <v>126</v>
      </c>
    </row>
    <row r="60" spans="2:4" ht="60" x14ac:dyDescent="0.3">
      <c r="B60" s="22" t="s">
        <v>70</v>
      </c>
      <c r="C60" s="5" t="s">
        <v>72</v>
      </c>
      <c r="D60" s="22" t="s">
        <v>127</v>
      </c>
    </row>
    <row r="61" spans="2:4" ht="30" x14ac:dyDescent="0.3">
      <c r="B61" s="22" t="s">
        <v>103</v>
      </c>
      <c r="C61" s="5" t="s">
        <v>104</v>
      </c>
      <c r="D61" s="22" t="s">
        <v>167</v>
      </c>
    </row>
    <row r="62" spans="2:4" ht="120" x14ac:dyDescent="0.3">
      <c r="B62" s="5" t="s">
        <v>69</v>
      </c>
      <c r="C62" s="22" t="s">
        <v>73</v>
      </c>
      <c r="D62" s="22" t="s">
        <v>168</v>
      </c>
    </row>
    <row r="63" spans="2:4" x14ac:dyDescent="0.3">
      <c r="D63" s="32"/>
    </row>
    <row r="64" spans="2:4" x14ac:dyDescent="0.3">
      <c r="B64" s="13" t="s">
        <v>144</v>
      </c>
    </row>
    <row r="65" spans="2:18" x14ac:dyDescent="0.3">
      <c r="B65" s="5" t="s">
        <v>55</v>
      </c>
      <c r="C65" s="30">
        <f>105.6*0.95</f>
        <v>100.32</v>
      </c>
      <c r="D65" s="1" t="s">
        <v>153</v>
      </c>
    </row>
    <row r="66" spans="2:18" x14ac:dyDescent="0.3">
      <c r="B66" s="5" t="s">
        <v>69</v>
      </c>
      <c r="C66" s="30">
        <f>31.8*0.9</f>
        <v>28.62</v>
      </c>
      <c r="D66" s="1" t="s">
        <v>154</v>
      </c>
    </row>
    <row r="67" spans="2:18" x14ac:dyDescent="0.3">
      <c r="B67" s="5" t="s">
        <v>56</v>
      </c>
      <c r="C67" s="30">
        <v>-2.1</v>
      </c>
    </row>
    <row r="68" spans="2:18" x14ac:dyDescent="0.3">
      <c r="B68" s="5" t="s">
        <v>75</v>
      </c>
      <c r="C68" s="35">
        <f>SUM(C65:C67)</f>
        <v>126.84</v>
      </c>
      <c r="D68" s="34"/>
    </row>
    <row r="69" spans="2:18" x14ac:dyDescent="0.3">
      <c r="B69" s="34"/>
      <c r="C69" s="71"/>
      <c r="D69" s="34"/>
    </row>
    <row r="70" spans="2:18" x14ac:dyDescent="0.3">
      <c r="B70" s="13" t="s">
        <v>120</v>
      </c>
      <c r="C70" s="71"/>
      <c r="D70" s="34"/>
    </row>
    <row r="71" spans="2:18" x14ac:dyDescent="0.3">
      <c r="B71" s="1" t="s">
        <v>105</v>
      </c>
      <c r="C71" s="71"/>
      <c r="D71" s="34"/>
    </row>
    <row r="72" spans="2:18" x14ac:dyDescent="0.3">
      <c r="B72" s="1" t="s">
        <v>106</v>
      </c>
      <c r="C72" s="71"/>
      <c r="D72" s="34"/>
    </row>
    <row r="73" spans="2:18" x14ac:dyDescent="0.3">
      <c r="B73" s="1" t="s">
        <v>169</v>
      </c>
      <c r="C73" s="71"/>
      <c r="D73" s="34"/>
    </row>
    <row r="74" spans="2:18" x14ac:dyDescent="0.3">
      <c r="B74" s="1" t="s">
        <v>107</v>
      </c>
      <c r="C74" s="71"/>
      <c r="D74" s="34"/>
    </row>
    <row r="75" spans="2:18" x14ac:dyDescent="0.3">
      <c r="B75" s="1">
        <f>(5087692+600000)/1000000</f>
        <v>5.6876920000000002</v>
      </c>
      <c r="C75" s="33" t="s">
        <v>170</v>
      </c>
      <c r="D75" s="34"/>
    </row>
    <row r="76" spans="2:18" x14ac:dyDescent="0.3">
      <c r="C76" s="71"/>
      <c r="D76" s="34"/>
    </row>
    <row r="77" spans="2:18" x14ac:dyDescent="0.3">
      <c r="B77" s="13" t="s">
        <v>122</v>
      </c>
      <c r="C77" s="33"/>
      <c r="D77" s="34"/>
      <c r="F77" s="13" t="s">
        <v>43</v>
      </c>
    </row>
    <row r="78" spans="2:18" x14ac:dyDescent="0.3">
      <c r="C78" s="13" t="s">
        <v>101</v>
      </c>
      <c r="D78" s="13" t="s">
        <v>102</v>
      </c>
      <c r="F78" s="5" t="s">
        <v>123</v>
      </c>
      <c r="G78" s="5" t="s">
        <v>2</v>
      </c>
      <c r="H78" s="5" t="s">
        <v>3</v>
      </c>
      <c r="I78" s="5" t="s">
        <v>4</v>
      </c>
      <c r="J78" s="5" t="s">
        <v>5</v>
      </c>
      <c r="K78" s="5" t="s">
        <v>6</v>
      </c>
      <c r="L78" s="5" t="s">
        <v>44</v>
      </c>
      <c r="M78" s="5" t="s">
        <v>46</v>
      </c>
      <c r="N78" s="5" t="s">
        <v>45</v>
      </c>
      <c r="O78" s="5" t="s">
        <v>47</v>
      </c>
      <c r="P78" s="5" t="s">
        <v>48</v>
      </c>
      <c r="Q78" s="5" t="s">
        <v>50</v>
      </c>
      <c r="R78" s="5" t="s">
        <v>49</v>
      </c>
    </row>
    <row r="79" spans="2:18" x14ac:dyDescent="0.3">
      <c r="B79" s="5" t="s">
        <v>55</v>
      </c>
      <c r="C79" s="51">
        <v>105.6</v>
      </c>
      <c r="D79" s="52">
        <f>(C79+C81-B75)*0.95</f>
        <v>92.9216926</v>
      </c>
      <c r="F79" s="5" t="s">
        <v>128</v>
      </c>
      <c r="G79" s="5">
        <v>10.773999999999999</v>
      </c>
      <c r="H79" s="5">
        <v>6.5090000000000003</v>
      </c>
      <c r="I79" s="5">
        <v>7.569</v>
      </c>
      <c r="J79" s="5">
        <v>18.817</v>
      </c>
      <c r="K79" s="5">
        <v>21.817</v>
      </c>
      <c r="L79" s="5"/>
      <c r="M79" s="5"/>
      <c r="N79" s="5"/>
      <c r="O79" s="5"/>
      <c r="P79" s="5"/>
      <c r="Q79" s="5">
        <f>SUM(G79:P79)</f>
        <v>65.48599999999999</v>
      </c>
      <c r="R79" s="5" t="s">
        <v>129</v>
      </c>
    </row>
    <row r="80" spans="2:18" x14ac:dyDescent="0.3">
      <c r="B80" s="5" t="s">
        <v>69</v>
      </c>
      <c r="C80" s="51">
        <v>31.8</v>
      </c>
      <c r="D80" s="52">
        <f>C80*0.9</f>
        <v>28.62</v>
      </c>
      <c r="F80" s="5" t="s">
        <v>130</v>
      </c>
      <c r="G80" s="5">
        <v>0</v>
      </c>
      <c r="H80" s="5">
        <v>0</v>
      </c>
      <c r="I80" s="5">
        <v>0</v>
      </c>
      <c r="J80" s="5">
        <v>0</v>
      </c>
      <c r="K80" s="5">
        <v>0</v>
      </c>
      <c r="L80" s="5"/>
      <c r="M80" s="5"/>
      <c r="N80" s="5"/>
      <c r="O80" s="5"/>
      <c r="P80" s="5"/>
      <c r="Q80" s="5">
        <f>SUM(G80:P80)</f>
        <v>0</v>
      </c>
      <c r="R80" s="5"/>
    </row>
    <row r="81" spans="2:23" x14ac:dyDescent="0.3">
      <c r="B81" s="5" t="s">
        <v>56</v>
      </c>
      <c r="C81" s="51">
        <v>-2.1</v>
      </c>
      <c r="D81" s="5" t="s">
        <v>121</v>
      </c>
    </row>
    <row r="82" spans="2:23" x14ac:dyDescent="0.3">
      <c r="B82" s="5" t="s">
        <v>75</v>
      </c>
      <c r="C82" s="51">
        <v>135.30000000000001</v>
      </c>
      <c r="D82" s="72">
        <f>D80+D79</f>
        <v>121.5416926</v>
      </c>
    </row>
    <row r="83" spans="2:23" x14ac:dyDescent="0.3">
      <c r="B83" s="1" t="s">
        <v>158</v>
      </c>
      <c r="C83" s="29"/>
    </row>
    <row r="84" spans="2:23" x14ac:dyDescent="0.3">
      <c r="B84" s="1" t="s">
        <v>159</v>
      </c>
    </row>
    <row r="85" spans="2:23" ht="30" customHeight="1" x14ac:dyDescent="0.3">
      <c r="C85" s="36"/>
      <c r="F85" s="22" t="s">
        <v>145</v>
      </c>
      <c r="G85" s="5" t="s">
        <v>84</v>
      </c>
      <c r="H85" s="5" t="s">
        <v>85</v>
      </c>
      <c r="I85" s="5" t="s">
        <v>155</v>
      </c>
      <c r="J85" s="5" t="s">
        <v>86</v>
      </c>
      <c r="K85" s="5" t="s">
        <v>87</v>
      </c>
      <c r="L85" s="5" t="s">
        <v>88</v>
      </c>
      <c r="M85" s="5" t="s">
        <v>89</v>
      </c>
      <c r="N85" s="5" t="s">
        <v>90</v>
      </c>
      <c r="O85" s="5" t="s">
        <v>91</v>
      </c>
      <c r="P85" s="5" t="s">
        <v>92</v>
      </c>
      <c r="Q85" s="5" t="s">
        <v>93</v>
      </c>
      <c r="R85" s="5" t="s">
        <v>94</v>
      </c>
      <c r="S85" s="5" t="s">
        <v>95</v>
      </c>
      <c r="T85" s="5" t="s">
        <v>50</v>
      </c>
      <c r="U85" s="5" t="s">
        <v>97</v>
      </c>
      <c r="V85" s="5" t="s">
        <v>26</v>
      </c>
      <c r="W85" s="5" t="s">
        <v>96</v>
      </c>
    </row>
    <row r="86" spans="2:23" ht="15.75" x14ac:dyDescent="0.3">
      <c r="B86" s="13" t="s">
        <v>100</v>
      </c>
      <c r="C86" s="36"/>
      <c r="F86" s="75" t="s">
        <v>98</v>
      </c>
      <c r="G86" s="76">
        <v>3.15E-2</v>
      </c>
      <c r="H86" s="76">
        <v>2.7290649999999999</v>
      </c>
      <c r="I86" s="76">
        <v>5.3934350000000002</v>
      </c>
      <c r="J86" s="76">
        <v>5.3804340000000002</v>
      </c>
      <c r="K86" s="76">
        <v>6.5091479999999997</v>
      </c>
      <c r="L86" s="76">
        <v>7.5688950000000004</v>
      </c>
      <c r="M86" s="76">
        <v>18.816621000000001</v>
      </c>
      <c r="N86" s="76">
        <v>21.816689</v>
      </c>
      <c r="O86" s="76">
        <v>32.949942</v>
      </c>
      <c r="P86" s="76">
        <v>24.142571</v>
      </c>
      <c r="Q86" s="76">
        <v>9.0973780000000009</v>
      </c>
      <c r="R86" s="76">
        <v>0.81788700000000003</v>
      </c>
      <c r="S86" s="75"/>
      <c r="T86" s="74">
        <f>SUM(G86:R86)</f>
        <v>135.25356500000001</v>
      </c>
      <c r="U86" s="74">
        <f>SUM(G86:I86)</f>
        <v>8.1539999999999999</v>
      </c>
      <c r="V86" s="74">
        <f>SUM(J86:N86)</f>
        <v>60.091786999999997</v>
      </c>
      <c r="W86" s="74">
        <f>SUM(O86:R86)</f>
        <v>67.007778000000002</v>
      </c>
    </row>
    <row r="87" spans="2:23" ht="48" customHeight="1" x14ac:dyDescent="0.3">
      <c r="B87" s="78" t="s">
        <v>146</v>
      </c>
      <c r="C87" s="32"/>
      <c r="D87" s="32"/>
      <c r="F87" s="22" t="s">
        <v>131</v>
      </c>
      <c r="G87" s="77"/>
      <c r="H87" s="77"/>
      <c r="I87" s="77"/>
      <c r="J87" s="77"/>
      <c r="K87" s="77"/>
      <c r="L87" s="77"/>
      <c r="M87" s="77">
        <v>0.99511534986250005</v>
      </c>
      <c r="N87" s="77">
        <v>1.9051730247937499</v>
      </c>
      <c r="O87" s="77">
        <v>11.113509311296875</v>
      </c>
      <c r="P87" s="77">
        <v>11.113509311296875</v>
      </c>
      <c r="Q87" s="77">
        <v>6.3505767493124994</v>
      </c>
      <c r="R87" s="77"/>
      <c r="S87" s="5"/>
    </row>
    <row r="88" spans="2:23" x14ac:dyDescent="0.3">
      <c r="B88" s="1" t="s">
        <v>99</v>
      </c>
      <c r="C88" s="36"/>
      <c r="I88" s="1" t="s">
        <v>156</v>
      </c>
    </row>
    <row r="89" spans="2:23" x14ac:dyDescent="0.3">
      <c r="B89" s="1" t="s">
        <v>132</v>
      </c>
      <c r="C89" s="36"/>
    </row>
    <row r="90" spans="2:23" x14ac:dyDescent="0.3">
      <c r="B90" s="1" t="s">
        <v>147</v>
      </c>
      <c r="C90" s="36"/>
    </row>
    <row r="91" spans="2:23" x14ac:dyDescent="0.3">
      <c r="C91" s="36" t="s">
        <v>101</v>
      </c>
      <c r="D91" s="13" t="s">
        <v>102</v>
      </c>
    </row>
    <row r="92" spans="2:23" x14ac:dyDescent="0.3">
      <c r="B92" s="1" t="s">
        <v>50</v>
      </c>
      <c r="C92" s="49">
        <v>135.30000000000001</v>
      </c>
      <c r="D92" s="50">
        <f>D82</f>
        <v>121.5416926</v>
      </c>
    </row>
    <row r="93" spans="2:23" x14ac:dyDescent="0.3">
      <c r="B93" s="1" t="s">
        <v>26</v>
      </c>
      <c r="C93" s="49">
        <f>Q79</f>
        <v>65.48599999999999</v>
      </c>
      <c r="D93" s="50">
        <f>C93*$D$92/$C$92</f>
        <v>58.8268978684671</v>
      </c>
    </row>
    <row r="94" spans="2:23" x14ac:dyDescent="0.3">
      <c r="B94" s="1" t="s">
        <v>96</v>
      </c>
      <c r="C94" s="49">
        <f>C92-C93</f>
        <v>69.814000000000021</v>
      </c>
      <c r="D94" s="50">
        <f>C94*$D$92/$C$92</f>
        <v>62.714794731532898</v>
      </c>
    </row>
    <row r="95" spans="2:23" x14ac:dyDescent="0.3">
      <c r="C95" s="36"/>
      <c r="F95" s="37" t="s">
        <v>2</v>
      </c>
      <c r="G95" s="37" t="s">
        <v>3</v>
      </c>
      <c r="H95" s="37" t="s">
        <v>4</v>
      </c>
      <c r="I95" s="37" t="s">
        <v>5</v>
      </c>
      <c r="J95" s="37" t="s">
        <v>6</v>
      </c>
      <c r="K95" s="37" t="s">
        <v>44</v>
      </c>
      <c r="L95" s="37" t="s">
        <v>46</v>
      </c>
      <c r="M95" s="37" t="s">
        <v>45</v>
      </c>
      <c r="N95" s="37" t="s">
        <v>47</v>
      </c>
      <c r="O95" s="46" t="s">
        <v>50</v>
      </c>
      <c r="P95" s="48" t="s">
        <v>26</v>
      </c>
      <c r="Q95" s="48" t="s">
        <v>96</v>
      </c>
    </row>
    <row r="96" spans="2:23" x14ac:dyDescent="0.3">
      <c r="B96" s="82" t="s">
        <v>79</v>
      </c>
      <c r="C96" s="38"/>
      <c r="D96" s="39" t="s">
        <v>77</v>
      </c>
      <c r="E96" s="40" t="s">
        <v>28</v>
      </c>
      <c r="F96" s="41">
        <f>G79</f>
        <v>10.773999999999999</v>
      </c>
      <c r="G96" s="41">
        <f>H79</f>
        <v>6.5090000000000003</v>
      </c>
      <c r="H96" s="41">
        <f>I79</f>
        <v>7.569</v>
      </c>
      <c r="I96" s="41">
        <f>J79</f>
        <v>18.817</v>
      </c>
      <c r="J96" s="41">
        <f>K79</f>
        <v>21.817</v>
      </c>
      <c r="K96" s="41">
        <f>$C$94*O86/SUM($O$86:$R$86)</f>
        <v>34.329854226594421</v>
      </c>
      <c r="L96" s="41">
        <f>$C$94*P86/SUM($O$86:$R$86)</f>
        <v>25.15363890732208</v>
      </c>
      <c r="M96" s="41">
        <f>$C$94*Q86/SUM($O$86:$R$86)</f>
        <v>9.4783675365567301</v>
      </c>
      <c r="N96" s="41">
        <f>$C$94*R86/SUM($O$86:$R$86)</f>
        <v>0.85213932952679039</v>
      </c>
      <c r="O96" s="38">
        <f>SUM(F96:N96)</f>
        <v>135.29999999999998</v>
      </c>
      <c r="P96" s="29">
        <f>SUM(F96:J96)</f>
        <v>65.48599999999999</v>
      </c>
      <c r="Q96" s="29">
        <f>SUM(K96:N96)</f>
        <v>69.814000000000021</v>
      </c>
    </row>
    <row r="97" spans="2:22" x14ac:dyDescent="0.3">
      <c r="B97" s="82"/>
      <c r="C97" s="38"/>
      <c r="D97" s="39" t="s">
        <v>77</v>
      </c>
      <c r="E97" s="40" t="s">
        <v>78</v>
      </c>
      <c r="F97" s="41">
        <f>F96</f>
        <v>10.773999999999999</v>
      </c>
      <c r="G97" s="41">
        <f t="shared" ref="G97:N97" si="0">G96</f>
        <v>6.5090000000000003</v>
      </c>
      <c r="H97" s="41">
        <f t="shared" si="0"/>
        <v>7.569</v>
      </c>
      <c r="I97" s="41">
        <f t="shared" si="0"/>
        <v>18.817</v>
      </c>
      <c r="J97" s="41">
        <f t="shared" si="0"/>
        <v>21.817</v>
      </c>
      <c r="K97" s="41">
        <f t="shared" si="0"/>
        <v>34.329854226594421</v>
      </c>
      <c r="L97" s="41">
        <f t="shared" si="0"/>
        <v>25.15363890732208</v>
      </c>
      <c r="M97" s="41">
        <f t="shared" si="0"/>
        <v>9.4783675365567301</v>
      </c>
      <c r="N97" s="41">
        <f t="shared" si="0"/>
        <v>0.85213932952679039</v>
      </c>
      <c r="O97" s="38">
        <f t="shared" ref="O97:O98" si="1">SUM(F97:N97)</f>
        <v>135.29999999999998</v>
      </c>
      <c r="P97" s="29">
        <f>SUM(F97:J97)</f>
        <v>65.48599999999999</v>
      </c>
      <c r="Q97" s="29">
        <f>SUM(K97:N97)</f>
        <v>69.814000000000021</v>
      </c>
    </row>
    <row r="98" spans="2:22" x14ac:dyDescent="0.3">
      <c r="B98" s="82"/>
      <c r="C98" s="38"/>
      <c r="D98" s="39" t="s">
        <v>77</v>
      </c>
      <c r="E98" s="40" t="s">
        <v>76</v>
      </c>
      <c r="F98" s="41">
        <v>0</v>
      </c>
      <c r="G98" s="41">
        <v>0</v>
      </c>
      <c r="H98" s="41">
        <v>0</v>
      </c>
      <c r="I98" s="41">
        <v>0</v>
      </c>
      <c r="J98" s="41">
        <v>0</v>
      </c>
      <c r="K98" s="41">
        <v>0</v>
      </c>
      <c r="L98" s="41">
        <v>0</v>
      </c>
      <c r="M98" s="41">
        <v>0</v>
      </c>
      <c r="N98" s="41">
        <v>0</v>
      </c>
      <c r="O98" s="38">
        <f t="shared" si="1"/>
        <v>0</v>
      </c>
      <c r="P98" s="29">
        <f t="shared" ref="P98" si="2">SUM(F98:J98)</f>
        <v>0</v>
      </c>
      <c r="Q98" s="29">
        <f t="shared" ref="Q98" si="3">SUM(K98:N98)</f>
        <v>0</v>
      </c>
    </row>
    <row r="99" spans="2:22" x14ac:dyDescent="0.3">
      <c r="B99" s="80" t="s">
        <v>80</v>
      </c>
      <c r="C99" s="42"/>
      <c r="D99" s="43" t="s">
        <v>81</v>
      </c>
      <c r="E99" s="44" t="s">
        <v>28</v>
      </c>
      <c r="F99" s="45">
        <f>$D$93*F96/$C$93</f>
        <v>9.6784197788056172</v>
      </c>
      <c r="G99" s="45">
        <f t="shared" ref="G99:N99" si="4">$D$93*G96/$C$93</f>
        <v>5.8471166085247592</v>
      </c>
      <c r="H99" s="45">
        <f t="shared" si="4"/>
        <v>6.7993279474456756</v>
      </c>
      <c r="I99" s="45">
        <f t="shared" si="4"/>
        <v>16.903547891014043</v>
      </c>
      <c r="J99" s="45">
        <f t="shared" si="4"/>
        <v>19.598485642677012</v>
      </c>
      <c r="K99" s="45">
        <f t="shared" si="4"/>
        <v>30.838940054778636</v>
      </c>
      <c r="L99" s="45">
        <f t="shared" si="4"/>
        <v>22.595830361013601</v>
      </c>
      <c r="M99" s="45">
        <f t="shared" si="4"/>
        <v>8.5145368328011628</v>
      </c>
      <c r="N99" s="45">
        <f t="shared" si="4"/>
        <v>0.76548748293950675</v>
      </c>
      <c r="O99" s="42">
        <f>SUM(F99:N99)</f>
        <v>121.5416926</v>
      </c>
      <c r="P99" s="29">
        <f>SUM(F99:J99)</f>
        <v>58.826897868467107</v>
      </c>
      <c r="Q99" s="29">
        <f>SUM(K99:N99)</f>
        <v>62.714794731532905</v>
      </c>
    </row>
    <row r="100" spans="2:22" x14ac:dyDescent="0.3">
      <c r="B100" s="80"/>
      <c r="C100" s="42"/>
      <c r="D100" s="43" t="s">
        <v>81</v>
      </c>
      <c r="E100" s="44" t="s">
        <v>78</v>
      </c>
      <c r="F100" s="45">
        <f>F99</f>
        <v>9.6784197788056172</v>
      </c>
      <c r="G100" s="45">
        <f t="shared" ref="G100:N100" si="5">G99</f>
        <v>5.8471166085247592</v>
      </c>
      <c r="H100" s="45">
        <f t="shared" si="5"/>
        <v>6.7993279474456756</v>
      </c>
      <c r="I100" s="45">
        <f t="shared" si="5"/>
        <v>16.903547891014043</v>
      </c>
      <c r="J100" s="45">
        <f t="shared" si="5"/>
        <v>19.598485642677012</v>
      </c>
      <c r="K100" s="45">
        <f t="shared" si="5"/>
        <v>30.838940054778636</v>
      </c>
      <c r="L100" s="45">
        <f t="shared" si="5"/>
        <v>22.595830361013601</v>
      </c>
      <c r="M100" s="45">
        <f t="shared" si="5"/>
        <v>8.5145368328011628</v>
      </c>
      <c r="N100" s="45">
        <f t="shared" si="5"/>
        <v>0.76548748293950675</v>
      </c>
      <c r="O100" s="42">
        <f>SUM(F100:N100)</f>
        <v>121.5416926</v>
      </c>
      <c r="P100" s="29">
        <f>SUM(F100:J100)</f>
        <v>58.826897868467107</v>
      </c>
      <c r="Q100" s="29">
        <f>SUM(K100:N100)</f>
        <v>62.714794731532905</v>
      </c>
      <c r="V100" s="13"/>
    </row>
    <row r="101" spans="2:22" x14ac:dyDescent="0.3">
      <c r="B101" s="80"/>
      <c r="C101" s="42"/>
      <c r="D101" s="43" t="s">
        <v>81</v>
      </c>
      <c r="E101" s="44" t="s">
        <v>76</v>
      </c>
      <c r="F101" s="45">
        <v>0</v>
      </c>
      <c r="G101" s="45">
        <v>0</v>
      </c>
      <c r="H101" s="45">
        <v>0</v>
      </c>
      <c r="I101" s="45">
        <v>0</v>
      </c>
      <c r="J101" s="45">
        <v>0</v>
      </c>
      <c r="K101" s="45">
        <v>0</v>
      </c>
      <c r="L101" s="45">
        <v>0</v>
      </c>
      <c r="M101" s="45">
        <v>0</v>
      </c>
      <c r="N101" s="45">
        <v>0</v>
      </c>
      <c r="O101" s="42">
        <f>SUM(F101:N101)</f>
        <v>0</v>
      </c>
      <c r="P101" s="29">
        <f>SUM(F101:J101)</f>
        <v>0</v>
      </c>
      <c r="Q101" s="29">
        <f>SUM(K101:N101)</f>
        <v>0</v>
      </c>
      <c r="V101" s="13"/>
    </row>
    <row r="102" spans="2:22" x14ac:dyDescent="0.3">
      <c r="V102" s="13"/>
    </row>
    <row r="103" spans="2:22" x14ac:dyDescent="0.3">
      <c r="V103" s="13"/>
    </row>
    <row r="104" spans="2:22" x14ac:dyDescent="0.3">
      <c r="B104" s="32"/>
      <c r="D104" s="32"/>
      <c r="V104" s="13"/>
    </row>
    <row r="105" spans="2:22" x14ac:dyDescent="0.3">
      <c r="V105" s="13"/>
    </row>
    <row r="125" spans="3:4" x14ac:dyDescent="0.3">
      <c r="C125" s="36"/>
      <c r="D125" s="13"/>
    </row>
    <row r="126" spans="3:4" x14ac:dyDescent="0.3">
      <c r="C126" s="49"/>
    </row>
    <row r="127" spans="3:4" x14ac:dyDescent="0.3">
      <c r="C127" s="49"/>
    </row>
    <row r="128" spans="3:4" x14ac:dyDescent="0.3">
      <c r="C128" s="49"/>
    </row>
  </sheetData>
  <mergeCells count="3">
    <mergeCell ref="B99:B101"/>
    <mergeCell ref="C8:D8"/>
    <mergeCell ref="B96:B98"/>
  </mergeCells>
  <dataValidations count="3">
    <dataValidation type="list" allowBlank="1" showInputMessage="1" showErrorMessage="1" sqref="C15">
      <formula1>"Accept, Partial accept, Reject"</formula1>
    </dataValidation>
    <dataValidation type="list" allowBlank="1" showInputMessage="1" showErrorMessage="1" sqref="C9">
      <formula1>"ANH,NES,NWT,SRN,SVE,SWB,TMS,WSH,WSX,YKY,AFW,BRL,HDD,PRT,SES,SEW,SSC"</formula1>
    </dataValidation>
    <dataValidation type="list" allowBlank="1" showInputMessage="1" showErrorMessage="1" sqref="C23:C30">
      <formula1>"Pass, Partial pass, Fail, Not assessed, N/A"</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zoomScaleNormal="100" workbookViewId="0"/>
  </sheetViews>
  <sheetFormatPr defaultRowHeight="15" x14ac:dyDescent="0.25"/>
  <cols>
    <col min="1" max="1" width="34" bestFit="1" customWidth="1"/>
    <col min="2" max="2" width="22.28515625" bestFit="1" customWidth="1"/>
    <col min="5" max="5" width="10.42578125" bestFit="1" customWidth="1"/>
    <col min="6" max="9" width="11.42578125" bestFit="1" customWidth="1"/>
    <col min="10" max="10" width="8.28515625" bestFit="1" customWidth="1"/>
    <col min="12" max="12" width="11.42578125" bestFit="1" customWidth="1"/>
    <col min="13" max="13" width="11.42578125" customWidth="1"/>
    <col min="14" max="14" width="12.5703125" bestFit="1" customWidth="1"/>
  </cols>
  <sheetData>
    <row r="1" spans="1:14" x14ac:dyDescent="0.25">
      <c r="A1" s="47" t="s">
        <v>148</v>
      </c>
    </row>
    <row r="3" spans="1:14" ht="15.75" x14ac:dyDescent="0.3">
      <c r="A3" s="1"/>
      <c r="B3" s="1"/>
      <c r="C3" s="1"/>
      <c r="D3" s="37" t="s">
        <v>2</v>
      </c>
      <c r="E3" s="37" t="s">
        <v>3</v>
      </c>
      <c r="F3" s="37" t="s">
        <v>4</v>
      </c>
      <c r="G3" s="37" t="s">
        <v>5</v>
      </c>
      <c r="H3" s="37" t="s">
        <v>6</v>
      </c>
      <c r="I3" s="37" t="s">
        <v>44</v>
      </c>
      <c r="J3" s="37" t="s">
        <v>46</v>
      </c>
      <c r="K3" s="37" t="s">
        <v>45</v>
      </c>
      <c r="L3" s="37" t="s">
        <v>47</v>
      </c>
      <c r="M3" s="37" t="s">
        <v>48</v>
      </c>
      <c r="N3" s="46" t="s">
        <v>50</v>
      </c>
    </row>
    <row r="4" spans="1:14" ht="15.75" x14ac:dyDescent="0.3">
      <c r="A4" s="82" t="s">
        <v>79</v>
      </c>
      <c r="B4" s="39" t="s">
        <v>77</v>
      </c>
      <c r="C4" s="40" t="s">
        <v>28</v>
      </c>
      <c r="D4" s="41">
        <f>'Deep_dive Havant Thicket'!F96</f>
        <v>10.773999999999999</v>
      </c>
      <c r="E4" s="41">
        <f>'Deep_dive Havant Thicket'!G96</f>
        <v>6.5090000000000003</v>
      </c>
      <c r="F4" s="41">
        <f>'Deep_dive Havant Thicket'!H96</f>
        <v>7.569</v>
      </c>
      <c r="G4" s="41">
        <f>'Deep_dive Havant Thicket'!I96</f>
        <v>18.817</v>
      </c>
      <c r="H4" s="41">
        <f>'Deep_dive Havant Thicket'!J96</f>
        <v>21.817</v>
      </c>
      <c r="I4" s="41">
        <f>'Deep_dive Havant Thicket'!K96</f>
        <v>34.329854226594421</v>
      </c>
      <c r="J4" s="41">
        <f>'Deep_dive Havant Thicket'!L96</f>
        <v>25.15363890732208</v>
      </c>
      <c r="K4" s="41">
        <f>'Deep_dive Havant Thicket'!M96</f>
        <v>9.4783675365567301</v>
      </c>
      <c r="L4" s="41">
        <f>'Deep_dive Havant Thicket'!N96</f>
        <v>0.85213932952679039</v>
      </c>
      <c r="M4" s="41">
        <v>0</v>
      </c>
      <c r="N4" s="38">
        <f>SUM(D4:M4)</f>
        <v>135.29999999999998</v>
      </c>
    </row>
    <row r="5" spans="1:14" ht="15.75" x14ac:dyDescent="0.3">
      <c r="A5" s="82"/>
      <c r="B5" s="39" t="s">
        <v>77</v>
      </c>
      <c r="C5" s="40" t="s">
        <v>78</v>
      </c>
      <c r="D5" s="41">
        <f>'Deep_dive Havant Thicket'!F97</f>
        <v>10.773999999999999</v>
      </c>
      <c r="E5" s="41">
        <f>'Deep_dive Havant Thicket'!G97</f>
        <v>6.5090000000000003</v>
      </c>
      <c r="F5" s="41">
        <f>'Deep_dive Havant Thicket'!H97</f>
        <v>7.569</v>
      </c>
      <c r="G5" s="41">
        <f>'Deep_dive Havant Thicket'!I97</f>
        <v>18.817</v>
      </c>
      <c r="H5" s="41">
        <f>'Deep_dive Havant Thicket'!J97</f>
        <v>21.817</v>
      </c>
      <c r="I5" s="41">
        <f>'Deep_dive Havant Thicket'!K97</f>
        <v>34.329854226594421</v>
      </c>
      <c r="J5" s="41">
        <f>'Deep_dive Havant Thicket'!L97</f>
        <v>25.15363890732208</v>
      </c>
      <c r="K5" s="41">
        <f>'Deep_dive Havant Thicket'!M97</f>
        <v>9.4783675365567301</v>
      </c>
      <c r="L5" s="41">
        <f>'Deep_dive Havant Thicket'!N97</f>
        <v>0.85213932952679039</v>
      </c>
      <c r="M5" s="41">
        <v>0</v>
      </c>
      <c r="N5" s="38">
        <f t="shared" ref="N5:N6" si="0">SUM(D5:M5)</f>
        <v>135.29999999999998</v>
      </c>
    </row>
    <row r="6" spans="1:14" ht="15.75" x14ac:dyDescent="0.3">
      <c r="A6" s="82"/>
      <c r="B6" s="39" t="s">
        <v>77</v>
      </c>
      <c r="C6" s="40" t="s">
        <v>76</v>
      </c>
      <c r="D6" s="41">
        <f>'Deep_dive Havant Thicket'!F98</f>
        <v>0</v>
      </c>
      <c r="E6" s="41">
        <f>'Deep_dive Havant Thicket'!G98</f>
        <v>0</v>
      </c>
      <c r="F6" s="41">
        <f>'Deep_dive Havant Thicket'!H98</f>
        <v>0</v>
      </c>
      <c r="G6" s="41">
        <f>'Deep_dive Havant Thicket'!I98</f>
        <v>0</v>
      </c>
      <c r="H6" s="41">
        <f>'Deep_dive Havant Thicket'!J98</f>
        <v>0</v>
      </c>
      <c r="I6" s="41">
        <f>'Deep_dive Havant Thicket'!K98</f>
        <v>0</v>
      </c>
      <c r="J6" s="41">
        <f>'Deep_dive Havant Thicket'!L98</f>
        <v>0</v>
      </c>
      <c r="K6" s="41">
        <f>'Deep_dive Havant Thicket'!M98</f>
        <v>0</v>
      </c>
      <c r="L6" s="41">
        <f>'Deep_dive Havant Thicket'!N98</f>
        <v>0</v>
      </c>
      <c r="M6" s="41">
        <v>0</v>
      </c>
      <c r="N6" s="38">
        <f t="shared" si="0"/>
        <v>0</v>
      </c>
    </row>
    <row r="7" spans="1:14" ht="15.75" x14ac:dyDescent="0.3">
      <c r="A7" s="80" t="s">
        <v>80</v>
      </c>
      <c r="B7" s="43" t="s">
        <v>81</v>
      </c>
      <c r="C7" s="44" t="s">
        <v>28</v>
      </c>
      <c r="D7" s="45">
        <f>'Deep_dive Havant Thicket'!F99</f>
        <v>9.6784197788056172</v>
      </c>
      <c r="E7" s="45">
        <f>'Deep_dive Havant Thicket'!G99</f>
        <v>5.8471166085247592</v>
      </c>
      <c r="F7" s="45">
        <f>'Deep_dive Havant Thicket'!H99</f>
        <v>6.7993279474456756</v>
      </c>
      <c r="G7" s="45">
        <f>'Deep_dive Havant Thicket'!I99</f>
        <v>16.903547891014043</v>
      </c>
      <c r="H7" s="45">
        <f>'Deep_dive Havant Thicket'!J99</f>
        <v>19.598485642677012</v>
      </c>
      <c r="I7" s="45">
        <f>'Deep_dive Havant Thicket'!K99</f>
        <v>30.838940054778636</v>
      </c>
      <c r="J7" s="45">
        <f>'Deep_dive Havant Thicket'!L99</f>
        <v>22.595830361013601</v>
      </c>
      <c r="K7" s="45">
        <f>'Deep_dive Havant Thicket'!M99</f>
        <v>8.5145368328011628</v>
      </c>
      <c r="L7" s="45">
        <f>'Deep_dive Havant Thicket'!N99</f>
        <v>0.76548748293950675</v>
      </c>
      <c r="M7" s="45">
        <v>0</v>
      </c>
      <c r="N7" s="42">
        <f>SUM(D7:M7)</f>
        <v>121.5416926</v>
      </c>
    </row>
    <row r="8" spans="1:14" ht="15.75" x14ac:dyDescent="0.3">
      <c r="A8" s="80"/>
      <c r="B8" s="43" t="s">
        <v>81</v>
      </c>
      <c r="C8" s="44" t="s">
        <v>78</v>
      </c>
      <c r="D8" s="45">
        <f>'Deep_dive Havant Thicket'!F100</f>
        <v>9.6784197788056172</v>
      </c>
      <c r="E8" s="45">
        <f>'Deep_dive Havant Thicket'!G100</f>
        <v>5.8471166085247592</v>
      </c>
      <c r="F8" s="45">
        <f>'Deep_dive Havant Thicket'!H100</f>
        <v>6.7993279474456756</v>
      </c>
      <c r="G8" s="45">
        <f>'Deep_dive Havant Thicket'!I100</f>
        <v>16.903547891014043</v>
      </c>
      <c r="H8" s="45">
        <f>'Deep_dive Havant Thicket'!J100</f>
        <v>19.598485642677012</v>
      </c>
      <c r="I8" s="45">
        <f>'Deep_dive Havant Thicket'!K100</f>
        <v>30.838940054778636</v>
      </c>
      <c r="J8" s="45">
        <f>'Deep_dive Havant Thicket'!L100</f>
        <v>22.595830361013601</v>
      </c>
      <c r="K8" s="45">
        <f>'Deep_dive Havant Thicket'!M100</f>
        <v>8.5145368328011628</v>
      </c>
      <c r="L8" s="45">
        <f>'Deep_dive Havant Thicket'!N100</f>
        <v>0.76548748293950675</v>
      </c>
      <c r="M8" s="45">
        <v>0</v>
      </c>
      <c r="N8" s="42">
        <f t="shared" ref="N8:N9" si="1">SUM(D8:M8)</f>
        <v>121.5416926</v>
      </c>
    </row>
    <row r="9" spans="1:14" ht="15.75" x14ac:dyDescent="0.3">
      <c r="A9" s="80"/>
      <c r="B9" s="43" t="s">
        <v>81</v>
      </c>
      <c r="C9" s="44" t="s">
        <v>76</v>
      </c>
      <c r="D9" s="45">
        <f>'Deep_dive Havant Thicket'!F101</f>
        <v>0</v>
      </c>
      <c r="E9" s="45">
        <f>'Deep_dive Havant Thicket'!G101</f>
        <v>0</v>
      </c>
      <c r="F9" s="45">
        <f>'Deep_dive Havant Thicket'!H101</f>
        <v>0</v>
      </c>
      <c r="G9" s="45">
        <f>'Deep_dive Havant Thicket'!I101</f>
        <v>0</v>
      </c>
      <c r="H9" s="45">
        <f>'Deep_dive Havant Thicket'!J101</f>
        <v>0</v>
      </c>
      <c r="I9" s="45">
        <f>'Deep_dive Havant Thicket'!K101</f>
        <v>0</v>
      </c>
      <c r="J9" s="45">
        <f>'Deep_dive Havant Thicket'!L101</f>
        <v>0</v>
      </c>
      <c r="K9" s="45">
        <f>'Deep_dive Havant Thicket'!M101</f>
        <v>0</v>
      </c>
      <c r="L9" s="45">
        <f>'Deep_dive Havant Thicket'!N101</f>
        <v>0</v>
      </c>
      <c r="M9" s="45">
        <v>0</v>
      </c>
      <c r="N9" s="42">
        <f t="shared" si="1"/>
        <v>0</v>
      </c>
    </row>
    <row r="11" spans="1:14" x14ac:dyDescent="0.25">
      <c r="A11" s="47" t="s">
        <v>82</v>
      </c>
    </row>
    <row r="12" spans="1:14" x14ac:dyDescent="0.25">
      <c r="A12" s="47"/>
    </row>
    <row r="13" spans="1:14" ht="15.75" x14ac:dyDescent="0.3">
      <c r="B13" s="43" t="s">
        <v>149</v>
      </c>
    </row>
    <row r="14" spans="1:14" ht="15.75" x14ac:dyDescent="0.3">
      <c r="B14" s="44" t="s">
        <v>7</v>
      </c>
      <c r="C14" s="61">
        <v>1</v>
      </c>
    </row>
    <row r="15" spans="1:14" ht="15.75" x14ac:dyDescent="0.3">
      <c r="B15" s="44" t="s">
        <v>25</v>
      </c>
      <c r="C15" s="60">
        <f>100%-C14</f>
        <v>0</v>
      </c>
    </row>
  </sheetData>
  <mergeCells count="2">
    <mergeCell ref="A4:A6"/>
    <mergeCell ref="A7:A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workbookViewId="0"/>
  </sheetViews>
  <sheetFormatPr defaultColWidth="9.140625" defaultRowHeight="14.25" x14ac:dyDescent="0.2"/>
  <cols>
    <col min="1" max="1" width="7.42578125" style="54" customWidth="1"/>
    <col min="2" max="2" width="30" style="54" customWidth="1"/>
    <col min="3" max="3" width="24.140625" style="54" customWidth="1"/>
    <col min="4" max="4" width="3.5703125" style="54" customWidth="1"/>
    <col min="5" max="5" width="16.28515625" style="54" customWidth="1"/>
    <col min="6" max="14" width="8.5703125" style="54" customWidth="1"/>
    <col min="15" max="16384" width="9.140625" style="54"/>
  </cols>
  <sheetData>
    <row r="1" spans="1:15" x14ac:dyDescent="0.2">
      <c r="A1" s="53"/>
      <c r="B1" s="53"/>
      <c r="C1" s="53" t="s">
        <v>108</v>
      </c>
      <c r="D1" s="53"/>
      <c r="E1" s="53"/>
      <c r="F1" s="53"/>
      <c r="G1" s="53"/>
      <c r="H1" s="53"/>
      <c r="I1" s="53"/>
      <c r="J1" s="53"/>
    </row>
    <row r="2" spans="1:15" ht="28.5" x14ac:dyDescent="0.2">
      <c r="A2" s="55" t="s">
        <v>32</v>
      </c>
      <c r="B2" s="55" t="s">
        <v>33</v>
      </c>
      <c r="C2" s="55" t="s">
        <v>34</v>
      </c>
      <c r="D2" s="55" t="s">
        <v>35</v>
      </c>
      <c r="E2" s="55" t="s">
        <v>36</v>
      </c>
      <c r="F2" s="55" t="s">
        <v>2</v>
      </c>
      <c r="G2" s="55" t="s">
        <v>3</v>
      </c>
      <c r="H2" s="55" t="s">
        <v>4</v>
      </c>
      <c r="I2" s="55" t="s">
        <v>5</v>
      </c>
      <c r="J2" s="55" t="s">
        <v>6</v>
      </c>
      <c r="K2" s="55" t="s">
        <v>44</v>
      </c>
      <c r="L2" s="55" t="s">
        <v>46</v>
      </c>
      <c r="M2" s="55" t="s">
        <v>45</v>
      </c>
      <c r="N2" s="55" t="s">
        <v>47</v>
      </c>
      <c r="O2" s="55" t="s">
        <v>48</v>
      </c>
    </row>
    <row r="4" spans="1:15" x14ac:dyDescent="0.2">
      <c r="B4" s="56" t="s">
        <v>109</v>
      </c>
      <c r="C4" s="57" t="s">
        <v>110</v>
      </c>
      <c r="D4" s="58" t="s">
        <v>27</v>
      </c>
      <c r="E4" s="58" t="s">
        <v>37</v>
      </c>
      <c r="F4" s="59">
        <f>'HVT control summary'!D8</f>
        <v>9.6784197788056172</v>
      </c>
      <c r="G4" s="59">
        <f>'HVT control summary'!E8</f>
        <v>5.8471166085247592</v>
      </c>
      <c r="H4" s="59">
        <f>'HVT control summary'!F8</f>
        <v>6.7993279474456756</v>
      </c>
      <c r="I4" s="59">
        <f>'HVT control summary'!G8</f>
        <v>16.903547891014043</v>
      </c>
      <c r="J4" s="59">
        <f>'HVT control summary'!H8</f>
        <v>19.598485642677012</v>
      </c>
      <c r="K4" s="59">
        <f>'HVT control summary'!I8</f>
        <v>30.838940054778636</v>
      </c>
      <c r="L4" s="59">
        <f>'HVT control summary'!J8</f>
        <v>22.595830361013601</v>
      </c>
      <c r="M4" s="59">
        <f>'HVT control summary'!K8</f>
        <v>8.5145368328011628</v>
      </c>
      <c r="N4" s="59">
        <f>'HVT control summary'!L8</f>
        <v>0.76548748293950675</v>
      </c>
      <c r="O4" s="59">
        <f>'HVT control summary'!M8</f>
        <v>0</v>
      </c>
    </row>
    <row r="5" spans="1:15" x14ac:dyDescent="0.2">
      <c r="B5" s="56" t="s">
        <v>111</v>
      </c>
      <c r="C5" s="57" t="s">
        <v>112</v>
      </c>
      <c r="D5" s="58" t="s">
        <v>27</v>
      </c>
      <c r="E5" s="58" t="s">
        <v>37</v>
      </c>
      <c r="F5" s="59">
        <v>0</v>
      </c>
      <c r="G5" s="59">
        <v>0</v>
      </c>
      <c r="H5" s="59">
        <v>0</v>
      </c>
      <c r="I5" s="59">
        <v>0</v>
      </c>
      <c r="J5" s="59">
        <v>0</v>
      </c>
      <c r="K5" s="59">
        <v>0</v>
      </c>
      <c r="L5" s="59">
        <v>0</v>
      </c>
      <c r="M5" s="59">
        <v>0</v>
      </c>
      <c r="N5" s="59">
        <v>0</v>
      </c>
      <c r="O5" s="59">
        <v>0</v>
      </c>
    </row>
  </sheetData>
  <sheetProtection algorithmName="SHA-512" hashValue="3nFeqp+lZY51be108U7ee4nGgslohjcSEq1ab4dYlxeIOer7vvWH8jWBk1SHy4hHF5LsjvT3OzBySw4lc1eIxg==" saltValue="mDruqCLsJcR9HLqrgc6UPg==" spinCount="100000" sheet="1" objects="1" scenarios="1" sort="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9BAC9199A851E3458FBFE5AC1863D7C8" ma:contentTypeVersion="49" ma:contentTypeDescription="Create a new document" ma:contentTypeScope="" ma:versionID="2a58eaf30dcceabbda53b5999f2f1986">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7953977690c5dbbd97d241657f9d936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e0e5cfab-624c-4e44-8ff4-7cd112c8ab77" ContentTypeId="0x010100573134B1BDBFC74F8C2DBF70E4CDEAD4" PreviousValue="false"/>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Cost Assessment</TermName>
          <TermId xmlns="http://schemas.microsoft.com/office/infopath/2007/PartnerControls">c61055bb-c189-45d6-9bf3-4e8f946eb105</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TaxCatchAll xmlns="7041854e-4853-44f9-9e63-23b7acad5461">
      <Value>1786</Value>
      <Value>31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 SENSITIVE [POLICY]</TermName>
          <TermId xmlns="http://schemas.microsoft.com/office/infopath/2007/PartnerControls">860b1dac-401e-4af8-91e0-955522dbb5ae</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EBF44A25-8778-40BB-B5E1-EFA859112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811468-46BC-432C-9FD5-CB73FDB03C33}">
  <ds:schemaRefs>
    <ds:schemaRef ds:uri="http://schemas.microsoft.com/sharepoint/v3/contenttype/forms"/>
  </ds:schemaRefs>
</ds:datastoreItem>
</file>

<file path=customXml/itemProps3.xml><?xml version="1.0" encoding="utf-8"?>
<ds:datastoreItem xmlns:ds="http://schemas.openxmlformats.org/officeDocument/2006/customXml" ds:itemID="{BE34EF06-0BE4-4B80-9235-B708E6A0EA30}">
  <ds:schemaRefs>
    <ds:schemaRef ds:uri="Microsoft.SharePoint.Taxonomy.ContentTypeSync"/>
  </ds:schemaRefs>
</ds:datastoreItem>
</file>

<file path=customXml/itemProps4.xml><?xml version="1.0" encoding="utf-8"?>
<ds:datastoreItem xmlns:ds="http://schemas.openxmlformats.org/officeDocument/2006/customXml" ds:itemID="{88063FB9-8A41-41C6-8994-F6CA23DDE9B2}">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7041854e-4853-44f9-9e63-23b7acad546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vt:lpstr>
      <vt:lpstr>Deep_dive Havant Thicket</vt:lpstr>
      <vt:lpstr>HVT control summary</vt:lpstr>
      <vt:lpstr>F_outputs</vt:lpstr>
      <vt:lpstr>Cover!Print_Area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2019-07-15T17:18:03Z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Document_x0020_Type">
    <vt:lpwstr/>
  </property>
  <property fmtid="{D5CDD505-2E9C-101B-9397-08002B2CF9AE}" pid="4" name="Water Companies">
    <vt:lpwstr/>
  </property>
  <property fmtid="{D5CDD505-2E9C-101B-9397-08002B2CF9AE}" pid="5" name="ContentTypeId">
    <vt:lpwstr>0x010100573134B1BDBFC74F8C2DBF70E4CDEAD4009BAC9199A851E3458FBFE5AC1863D7C8</vt:lpwstr>
  </property>
  <property fmtid="{D5CDD505-2E9C-101B-9397-08002B2CF9AE}" pid="6" name="Document Type">
    <vt:lpwstr/>
  </property>
  <property fmtid="{D5CDD505-2E9C-101B-9397-08002B2CF9AE}" pid="7" name="Water_x0020_Companies">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1786;#Cost Assessment|c61055bb-c189-45d6-9bf3-4e8f946eb105</vt:lpwstr>
  </property>
  <property fmtid="{D5CDD505-2E9C-101B-9397-08002B2CF9AE}" pid="15" name="Stakeholder 3">
    <vt:lpwstr/>
  </property>
  <property fmtid="{D5CDD505-2E9C-101B-9397-08002B2CF9AE}" pid="16" name="Stakeholder">
    <vt:lpwstr/>
  </property>
  <property fmtid="{D5CDD505-2E9C-101B-9397-08002B2CF9AE}" pid="17" name="Security Classification">
    <vt:lpwstr>31;#OFFICIAL SENSITIVE [POLICY]|860b1dac-401e-4af8-91e0-955522dbb5ae</vt:lpwstr>
  </property>
</Properties>
</file>