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codeName="ThisWorkbook"/>
  <mc:AlternateContent xmlns:mc="http://schemas.openxmlformats.org/markup-compatibility/2006">
    <mc:Choice Requires="x15">
      <x15ac:absPath xmlns:x15ac="http://schemas.microsoft.com/office/spreadsheetml/2010/11/ac" url="\\fpcl01\public\OFWSHARE\PR19 Modelling\Model runs\DD\Model Run 7 Publishable Models\Cost Assessment\Unmodelled items\"/>
    </mc:Choice>
  </mc:AlternateContent>
  <bookViews>
    <workbookView xWindow="0" yWindow="0" windowWidth="12156" windowHeight="5700"/>
  </bookViews>
  <sheets>
    <sheet name="Cover" sheetId="38" r:id="rId1"/>
    <sheet name="Inputs&gt;&gt;" sheetId="50" r:id="rId2"/>
    <sheet name="F_inputs" sheetId="58" r:id="rId3"/>
    <sheet name="BP costs b4" sheetId="57" r:id="rId4"/>
    <sheet name="BP costs norm" sheetId="56" r:id="rId5"/>
    <sheet name="BP costs" sheetId="36" r:id="rId6"/>
    <sheet name="Controls" sheetId="39" r:id="rId7"/>
    <sheet name="Analysis&gt;&gt;" sheetId="62" r:id="rId8"/>
    <sheet name="Deep dive TMS" sheetId="61" r:id="rId9"/>
    <sheet name="Deep dive YKY" sheetId="63" r:id="rId10"/>
    <sheet name="Deep dive NES" sheetId="64" r:id="rId11"/>
    <sheet name="Deep dive BRL" sheetId="65" r:id="rId12"/>
    <sheet name="Deep dive summary" sheetId="69" r:id="rId13"/>
    <sheet name="Assessment &gt;" sheetId="35" r:id="rId14"/>
    <sheet name="TMA modelling" sheetId="9" r:id="rId15"/>
    <sheet name="Allowance" sheetId="10" r:id="rId16"/>
  </sheets>
  <externalReferences>
    <externalReference r:id="rId17"/>
    <externalReference r:id="rId18"/>
    <externalReference r:id="rId19"/>
    <externalReference r:id="rId20"/>
    <externalReference r:id="rId21"/>
    <externalReference r:id="rId22"/>
    <externalReference r:id="rId23"/>
    <externalReference r:id="rId24"/>
  </externalReferences>
  <definedNames>
    <definedName name="____net1" localSheetId="6" hidden="1">{"NET",#N/A,FALSE,"401C11"}</definedName>
    <definedName name="____net1" localSheetId="0" hidden="1">{"NET",#N/A,FALSE,"401C11"}</definedName>
    <definedName name="____net1" hidden="1">{"NET",#N/A,FALSE,"401C11"}</definedName>
    <definedName name="__123Graph_A" localSheetId="3" hidden="1">'[1]2002PCTs'!#REF!</definedName>
    <definedName name="__123Graph_A" localSheetId="4" hidden="1">'[1]2002PCTs'!#REF!</definedName>
    <definedName name="__123Graph_A" hidden="1">'[1]2002PCTs'!#REF!</definedName>
    <definedName name="__123Graph_B" localSheetId="3" hidden="1">[2]Dnurse!#REF!</definedName>
    <definedName name="__123Graph_B" localSheetId="4" hidden="1">[2]Dnurse!#REF!</definedName>
    <definedName name="__123Graph_B" hidden="1">[2]Dnurse!#REF!</definedName>
    <definedName name="__123Graph_C" localSheetId="3" hidden="1">[2]Dnurse!#REF!</definedName>
    <definedName name="__123Graph_C" localSheetId="4" hidden="1">[2]Dnurse!#REF!</definedName>
    <definedName name="__123Graph_C" hidden="1">[2]Dnurse!#REF!</definedName>
    <definedName name="__123Graph_X" localSheetId="15" hidden="1">[3]Aln!#REF!</definedName>
    <definedName name="__123Graph_X" localSheetId="5" hidden="1">[3]Aln!#REF!</definedName>
    <definedName name="__123Graph_X" localSheetId="3" hidden="1">[3]Aln!#REF!</definedName>
    <definedName name="__123Graph_X" localSheetId="4" hidden="1">[3]Aln!#REF!</definedName>
    <definedName name="__123Graph_X" hidden="1">[3]Aln!#REF!</definedName>
    <definedName name="__net1" localSheetId="6" hidden="1">{"NET",#N/A,FALSE,"401C11"}</definedName>
    <definedName name="__net1" localSheetId="0" hidden="1">{"NET",#N/A,FALSE,"401C11"}</definedName>
    <definedName name="__net1" hidden="1">{"NET",#N/A,FALSE,"401C11"}</definedName>
    <definedName name="_1_0__123Grap" localSheetId="3" hidden="1">'[4]#REF'!#REF!</definedName>
    <definedName name="_1_0__123Grap" localSheetId="4" hidden="1">'[4]#REF'!#REF!</definedName>
    <definedName name="_1_0__123Grap" hidden="1">'[4]#REF'!#REF!</definedName>
    <definedName name="_1_123Grap" localSheetId="3" hidden="1">'[5]#REF'!#REF!</definedName>
    <definedName name="_1_123Grap" localSheetId="4" hidden="1">'[5]#REF'!#REF!</definedName>
    <definedName name="_1_123Grap" hidden="1">'[5]#REF'!#REF!</definedName>
    <definedName name="_123Graph_F" hidden="1">'[6]Chelmsford '!$G$18:$G$28</definedName>
    <definedName name="_2_0__123Grap" localSheetId="3" hidden="1">'[5]#REF'!#REF!</definedName>
    <definedName name="_2_0__123Grap" localSheetId="4" hidden="1">'[5]#REF'!#REF!</definedName>
    <definedName name="_2_0__123Grap" localSheetId="6" hidden="1">'[5]#REF'!#REF!</definedName>
    <definedName name="_2_0__123Grap" hidden="1">'[5]#REF'!#REF!</definedName>
    <definedName name="_2_123Grap" localSheetId="3" hidden="1">'[2]#REF'!#REF!</definedName>
    <definedName name="_2_123Grap" localSheetId="4" hidden="1">'[2]#REF'!#REF!</definedName>
    <definedName name="_2_123Grap" localSheetId="6" hidden="1">'[2]#REF'!#REF!</definedName>
    <definedName name="_2_123Grap" hidden="1">'[2]#REF'!#REF!</definedName>
    <definedName name="_3_0_S" localSheetId="3" hidden="1">'[4]#REF'!#REF!</definedName>
    <definedName name="_3_0_S" localSheetId="4" hidden="1">'[4]#REF'!#REF!</definedName>
    <definedName name="_3_0_S" localSheetId="6" hidden="1">'[4]#REF'!#REF!</definedName>
    <definedName name="_3_0_S" hidden="1">'[4]#REF'!#REF!</definedName>
    <definedName name="_3_123Grap" localSheetId="3" hidden="1">'[5]#REF'!#REF!</definedName>
    <definedName name="_3_123Grap" localSheetId="4" hidden="1">'[5]#REF'!#REF!</definedName>
    <definedName name="_3_123Grap" localSheetId="6" hidden="1">'[5]#REF'!#REF!</definedName>
    <definedName name="_3_123Grap" hidden="1">'[5]#REF'!#REF!</definedName>
    <definedName name="_34_123Grap" localSheetId="3" hidden="1">'[5]#REF'!#REF!</definedName>
    <definedName name="_34_123Grap" localSheetId="4" hidden="1">'[5]#REF'!#REF!</definedName>
    <definedName name="_34_123Grap" hidden="1">'[5]#REF'!#REF!</definedName>
    <definedName name="_42S" localSheetId="3" hidden="1">'[5]#REF'!#REF!</definedName>
    <definedName name="_42S" localSheetId="4" hidden="1">'[5]#REF'!#REF!</definedName>
    <definedName name="_42S" hidden="1">'[5]#REF'!#REF!</definedName>
    <definedName name="_4S" localSheetId="3" hidden="1">'[5]#REF'!#REF!</definedName>
    <definedName name="_4S" localSheetId="4" hidden="1">'[5]#REF'!#REF!</definedName>
    <definedName name="_4S" hidden="1">'[5]#REF'!#REF!</definedName>
    <definedName name="_5_0__123Grap" localSheetId="3" hidden="1">'[5]#REF'!#REF!</definedName>
    <definedName name="_5_0__123Grap" localSheetId="4" hidden="1">'[5]#REF'!#REF!</definedName>
    <definedName name="_5_0__123Grap" hidden="1">'[5]#REF'!#REF!</definedName>
    <definedName name="_6_0_S" localSheetId="3" hidden="1">'[5]#REF'!#REF!</definedName>
    <definedName name="_6_0_S" localSheetId="4" hidden="1">'[5]#REF'!#REF!</definedName>
    <definedName name="_6_0_S" hidden="1">'[5]#REF'!#REF!</definedName>
    <definedName name="_6_123Grap" localSheetId="3" hidden="1">'[2]#REF'!#REF!</definedName>
    <definedName name="_6_123Grap" localSheetId="4" hidden="1">'[2]#REF'!#REF!</definedName>
    <definedName name="_6_123Grap" hidden="1">'[2]#REF'!#REF!</definedName>
    <definedName name="_8_123Grap" localSheetId="3" hidden="1">'[5]#REF'!#REF!</definedName>
    <definedName name="_8_123Grap" localSheetId="4" hidden="1">'[5]#REF'!#REF!</definedName>
    <definedName name="_8_123Grap" hidden="1">'[5]#REF'!#REF!</definedName>
    <definedName name="_8S" localSheetId="3" hidden="1">'[2]#REF'!#REF!</definedName>
    <definedName name="_8S" localSheetId="4" hidden="1">'[2]#REF'!#REF!</definedName>
    <definedName name="_8S" hidden="1">'[2]#REF'!#REF!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Dist_Values" localSheetId="15" hidden="1">#REF!</definedName>
    <definedName name="_Dist_Values" localSheetId="5" hidden="1">#REF!</definedName>
    <definedName name="_Dist_Values" localSheetId="3" hidden="1">#REF!</definedName>
    <definedName name="_Dist_Values" localSheetId="4" hidden="1">#REF!</definedName>
    <definedName name="_Dist_Values" localSheetId="0" hidden="1">#REF!</definedName>
    <definedName name="_Dist_Values" hidden="1">#REF!</definedName>
    <definedName name="_Fill" localSheetId="15" hidden="1">#REF!</definedName>
    <definedName name="_Fill" localSheetId="5" hidden="1">#REF!</definedName>
    <definedName name="_Fill" localSheetId="3" hidden="1">#REF!</definedName>
    <definedName name="_Fill" localSheetId="4" hidden="1">#REF!</definedName>
    <definedName name="_Fill" localSheetId="0" hidden="1">#REF!</definedName>
    <definedName name="_Fill" hidden="1">#REF!</definedName>
    <definedName name="_xlnm._FilterDatabase" localSheetId="2" hidden="1">F_inputs!$A$2:$T$192</definedName>
    <definedName name="_Key1" localSheetId="15" hidden="1">#REF!</definedName>
    <definedName name="_Key1" localSheetId="5" hidden="1">#REF!</definedName>
    <definedName name="_Key1" localSheetId="3" hidden="1">#REF!</definedName>
    <definedName name="_Key1" localSheetId="4" hidden="1">#REF!</definedName>
    <definedName name="_Key1" localSheetId="6" hidden="1">#REF!</definedName>
    <definedName name="_Key1" localSheetId="0" hidden="1">#REF!</definedName>
    <definedName name="_Key1" hidden="1">#REF!</definedName>
    <definedName name="_Key2" localSheetId="15" hidden="1">#REF!</definedName>
    <definedName name="_Key2" localSheetId="5" hidden="1">#REF!</definedName>
    <definedName name="_Key2" localSheetId="3" hidden="1">#REF!</definedName>
    <definedName name="_Key2" localSheetId="4" hidden="1">#REF!</definedName>
    <definedName name="_Key2" localSheetId="0" hidden="1">#REF!</definedName>
    <definedName name="_Key2" hidden="1">#REF!</definedName>
    <definedName name="_net1" localSheetId="6" hidden="1">{"NET",#N/A,FALSE,"401C11"}</definedName>
    <definedName name="_net1" localSheetId="0" hidden="1">{"NET",#N/A,FALSE,"401C11"}</definedName>
    <definedName name="_net1" hidden="1">{"NET",#N/A,FALSE,"401C11"}</definedName>
    <definedName name="_Order1" hidden="1">255</definedName>
    <definedName name="_Order2" hidden="1">255</definedName>
    <definedName name="_Sort" localSheetId="15" hidden="1">#REF!</definedName>
    <definedName name="_Sort" localSheetId="5" hidden="1">#REF!</definedName>
    <definedName name="_Sort" localSheetId="3" hidden="1">#REF!</definedName>
    <definedName name="_Sort" localSheetId="4" hidden="1">#REF!</definedName>
    <definedName name="_Sort" localSheetId="0" hidden="1">#REF!</definedName>
    <definedName name="_Sort" hidden="1">#REF!</definedName>
    <definedName name="a" localSheetId="6" hidden="1">{"CHARGE",#N/A,FALSE,"401C11"}</definedName>
    <definedName name="a" localSheetId="0" hidden="1">{"CHARGE",#N/A,FALSE,"401C11"}</definedName>
    <definedName name="a" hidden="1">{"CHARGE",#N/A,FALSE,"401C11"}</definedName>
    <definedName name="aa" localSheetId="6" hidden="1">{"CHARGE",#N/A,FALSE,"401C11"}</definedName>
    <definedName name="aa" localSheetId="0" hidden="1">{"CHARGE",#N/A,FALSE,"401C11"}</definedName>
    <definedName name="aa" hidden="1">{"CHARGE",#N/A,FALSE,"401C11"}</definedName>
    <definedName name="aaa" localSheetId="6" hidden="1">{"CHARGE",#N/A,FALSE,"401C11"}</definedName>
    <definedName name="aaa" localSheetId="0" hidden="1">{"CHARGE",#N/A,FALSE,"401C11"}</definedName>
    <definedName name="aaa" hidden="1">{"CHARGE",#N/A,FALSE,"401C11"}</definedName>
    <definedName name="aaaa" localSheetId="6" hidden="1">{"CHARGE",#N/A,FALSE,"401C11"}</definedName>
    <definedName name="aaaa" localSheetId="0" hidden="1">{"CHARGE",#N/A,FALSE,"401C11"}</definedName>
    <definedName name="aaaa" hidden="1">{"CHARGE",#N/A,FALSE,"401C11"}</definedName>
    <definedName name="abc" localSheetId="6" hidden="1">{"NET",#N/A,FALSE,"401C11"}</definedName>
    <definedName name="abc" localSheetId="0" hidden="1">{"NET",#N/A,FALSE,"401C11"}</definedName>
    <definedName name="abc" hidden="1">{"NET",#N/A,FALSE,"401C11"}</definedName>
    <definedName name="adbr" localSheetId="6" hidden="1">{"CHARGE",#N/A,FALSE,"401C11"}</definedName>
    <definedName name="adbr" localSheetId="0" hidden="1">{"CHARGE",#N/A,FALSE,"401C11"}</definedName>
    <definedName name="adbr" hidden="1">{"CHARGE",#N/A,FALSE,"401C11"}</definedName>
    <definedName name="b" localSheetId="6" hidden="1">{"CHARGE",#N/A,FALSE,"401C11"}</definedName>
    <definedName name="b" localSheetId="0" hidden="1">{"CHARGE",#N/A,FALSE,"401C11"}</definedName>
    <definedName name="b" hidden="1">{"CHARGE",#N/A,FALSE,"401C11"}</definedName>
    <definedName name="BMGHIndex" hidden="1">"O"</definedName>
    <definedName name="change1" localSheetId="6" hidden="1">{"CHARGE",#N/A,FALSE,"401C11"}</definedName>
    <definedName name="change1" localSheetId="0" hidden="1">{"CHARGE",#N/A,FALSE,"401C11"}</definedName>
    <definedName name="change1" hidden="1">{"CHARGE",#N/A,FALSE,"401C11"}</definedName>
    <definedName name="charge" localSheetId="6" hidden="1">{"CHARGE",#N/A,FALSE,"401C11"}</definedName>
    <definedName name="charge" localSheetId="0" hidden="1">{"CHARGE",#N/A,FALSE,"401C11"}</definedName>
    <definedName name="charge" hidden="1">{"CHARGE",#N/A,FALSE,"401C11"}</definedName>
    <definedName name="CHK_TOL">[7]InpActive!$F$1891</definedName>
    <definedName name="CHK_TOL_TAX">[7]InpActive!$F$1893</definedName>
    <definedName name="Codes" localSheetId="3">#REF!</definedName>
    <definedName name="Codes" localSheetId="4">#REF!</definedName>
    <definedName name="Codes">#REF!</definedName>
    <definedName name="da" localSheetId="3" hidden="1">#REF!</definedName>
    <definedName name="da" localSheetId="4" hidden="1">#REF!</definedName>
    <definedName name="da" localSheetId="6" hidden="1">#REF!</definedName>
    <definedName name="da" hidden="1">#REF!</definedName>
    <definedName name="dog" localSheetId="6" hidden="1">{"NET",#N/A,FALSE,"401C11"}</definedName>
    <definedName name="dog" localSheetId="0" hidden="1">{"NET",#N/A,FALSE,"401C11"}</definedName>
    <definedName name="dog" hidden="1">{"NET",#N/A,FALSE,"401C11"}</definedName>
    <definedName name="eff_update" localSheetId="3">#REF!</definedName>
    <definedName name="eff_update" localSheetId="4">#REF!</definedName>
    <definedName name="eff_update">#REF!</definedName>
    <definedName name="EV__LASTREFTIME__" hidden="1">40339.4799074074</definedName>
    <definedName name="Expired" hidden="1">FALSE</definedName>
    <definedName name="F" localSheetId="6" hidden="1">{"bal",#N/A,FALSE,"working papers";"income",#N/A,FALSE,"working papers"}</definedName>
    <definedName name="F" localSheetId="0" hidden="1">{"bal",#N/A,FALSE,"working papers";"income",#N/A,FALSE,"working papers"}</definedName>
    <definedName name="F" hidden="1">{"bal",#N/A,FALSE,"working papers";"income",#N/A,FALSE,"working papers"}</definedName>
    <definedName name="fdraf" localSheetId="6" hidden="1">{"bal",#N/A,FALSE,"working papers";"income",#N/A,FALSE,"working papers"}</definedName>
    <definedName name="fdraf" localSheetId="0" hidden="1">{"bal",#N/A,FALSE,"working papers";"income",#N/A,FALSE,"working papers"}</definedName>
    <definedName name="fdraf" hidden="1">{"bal",#N/A,FALSE,"working papers";"income",#N/A,FALSE,"working papers"}</definedName>
    <definedName name="Fdraft" localSheetId="6" hidden="1">{"bal",#N/A,FALSE,"working papers";"income",#N/A,FALSE,"working papers"}</definedName>
    <definedName name="Fdraft" localSheetId="0" hidden="1">{"bal",#N/A,FALSE,"working papers";"income",#N/A,FALSE,"working papers"}</definedName>
    <definedName name="Fdraft" hidden="1">{"bal",#N/A,FALSE,"working papers";"income",#N/A,FALSE,"working papers"}</definedName>
    <definedName name="Foutput" localSheetId="15" hidden="1">#REF!</definedName>
    <definedName name="Foutput" localSheetId="5" hidden="1">#REF!</definedName>
    <definedName name="Foutput" localSheetId="3" hidden="1">#REF!</definedName>
    <definedName name="Foutput" localSheetId="4" hidden="1">#REF!</definedName>
    <definedName name="Foutput" localSheetId="0" hidden="1">#REF!</definedName>
    <definedName name="Foutput" hidden="1">#REF!</definedName>
    <definedName name="fsdfffd" localSheetId="3" hidden="1">#REF!</definedName>
    <definedName name="fsdfffd" localSheetId="4" hidden="1">#REF!</definedName>
    <definedName name="fsdfffd" hidden="1">#REF!</definedName>
    <definedName name="fsdfsd" localSheetId="3" hidden="1">#REF!</definedName>
    <definedName name="fsdfsd" localSheetId="4" hidden="1">#REF!</definedName>
    <definedName name="fsdfsd" hidden="1">#REF!</definedName>
    <definedName name="fsfds" localSheetId="3" hidden="1">#REF!</definedName>
    <definedName name="fsfds" localSheetId="4" hidden="1">#REF!</definedName>
    <definedName name="fsfds" hidden="1">#REF!</definedName>
    <definedName name="fsfsd" localSheetId="15" hidden="1">#REF!</definedName>
    <definedName name="fsfsd" localSheetId="5" hidden="1">#REF!</definedName>
    <definedName name="fsfsd" localSheetId="3" hidden="1">#REF!</definedName>
    <definedName name="fsfsd" localSheetId="4" hidden="1">#REF!</definedName>
    <definedName name="fsfsd" localSheetId="0" hidden="1">#REF!</definedName>
    <definedName name="fsfsd" hidden="1">#REF!</definedName>
    <definedName name="gfff" localSheetId="6" hidden="1">{"CHARGE",#N/A,FALSE,"401C11"}</definedName>
    <definedName name="gfff" localSheetId="0" hidden="1">{"CHARGE",#N/A,FALSE,"401C11"}</definedName>
    <definedName name="gfff" hidden="1">{"CHARGE",#N/A,FALSE,"401C11"}</definedName>
    <definedName name="gross" localSheetId="6" hidden="1">{"GROSS",#N/A,FALSE,"401C11"}</definedName>
    <definedName name="gross" localSheetId="0" hidden="1">{"GROSS",#N/A,FALSE,"401C11"}</definedName>
    <definedName name="gross" hidden="1">{"GROSS",#N/A,FALSE,"401C11"}</definedName>
    <definedName name="gross1" localSheetId="6" hidden="1">{"GROSS",#N/A,FALSE,"401C11"}</definedName>
    <definedName name="gross1" localSheetId="0" hidden="1">{"GROSS",#N/A,FALSE,"401C11"}</definedName>
    <definedName name="gross1" hidden="1">{"GROSS",#N/A,FALSE,"401C11"}</definedName>
    <definedName name="hasdfjklhklj" localSheetId="6" hidden="1">{"NET",#N/A,FALSE,"401C11"}</definedName>
    <definedName name="hasdfjklhklj" localSheetId="0" hidden="1">{"NET",#N/A,FALSE,"401C11"}</definedName>
    <definedName name="hasdfjklhklj" hidden="1">{"NET",#N/A,FALSE,"401C11"}</definedName>
    <definedName name="help" localSheetId="6" hidden="1">{"CHARGE",#N/A,FALSE,"401C11"}</definedName>
    <definedName name="help" localSheetId="0" hidden="1">{"CHARGE",#N/A,FALSE,"401C11"}</definedName>
    <definedName name="help" hidden="1">{"CHARGE",#N/A,FALSE,"401C11"}</definedName>
    <definedName name="hghghhj" localSheetId="6" hidden="1">{"CHARGE",#N/A,FALSE,"401C11"}</definedName>
    <definedName name="hghghhj" localSheetId="0" hidden="1">{"CHARGE",#N/A,FALSE,"401C11"}</definedName>
    <definedName name="hghghhj" hidden="1">{"CHARGE",#N/A,FALSE,"401C11"}</definedName>
    <definedName name="HRG_Codes" localSheetId="3">#REF!</definedName>
    <definedName name="HRG_Codes" localSheetId="4">#REF!</definedName>
    <definedName name="HRG_Codes">#REF!</definedName>
    <definedName name="HTML_CodePage" hidden="1">1252</definedName>
    <definedName name="HTML_Control" localSheetId="6" hidden="1">{"'Trust by name'!$A$6:$E$350","'Trust by name'!$A$1:$D$348"}</definedName>
    <definedName name="HTML_Control" localSheetId="0"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ICD_Codes" localSheetId="3">#REF!</definedName>
    <definedName name="ICD_Codes" localSheetId="4">#REF!</definedName>
    <definedName name="ICD_Codes">#REF!</definedName>
    <definedName name="interpretation">[8]!interpretation</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FELL" localSheetId="3" hidden="1">#REF!</definedName>
    <definedName name="JFELL" localSheetId="4" hidden="1">#REF!</definedName>
    <definedName name="JFELL" localSheetId="6" hidden="1">#REF!</definedName>
    <definedName name="JFELL" hidden="1">#REF!</definedName>
    <definedName name="MFF_2014_15" localSheetId="3">#REF!</definedName>
    <definedName name="MFF_2014_15" localSheetId="4">#REF!</definedName>
    <definedName name="MFF_2014_15">#REF!</definedName>
    <definedName name="New" localSheetId="3" hidden="1">#REF!</definedName>
    <definedName name="New" localSheetId="4" hidden="1">#REF!</definedName>
    <definedName name="New" localSheetId="6" hidden="1">#REF!</definedName>
    <definedName name="New" hidden="1">#REF!</definedName>
    <definedName name="ODS_Care_Trust_List" localSheetId="3">#REF!</definedName>
    <definedName name="ODS_Care_Trust_List" localSheetId="4">#REF!</definedName>
    <definedName name="ODS_Care_Trust_List">#REF!</definedName>
    <definedName name="ODS_List" localSheetId="3">#REF!</definedName>
    <definedName name="ODS_List" localSheetId="4">#REF!</definedName>
    <definedName name="ODS_List">#REF!</definedName>
    <definedName name="OISIII" localSheetId="3" hidden="1">#REF!</definedName>
    <definedName name="OISIII" localSheetId="4" hidden="1">#REF!</definedName>
    <definedName name="OISIII" localSheetId="6" hidden="1">#REF!</definedName>
    <definedName name="OISIII" hidden="1">#REF!</definedName>
    <definedName name="OPCS_Codes" localSheetId="3">#REF!</definedName>
    <definedName name="OPCS_Codes" localSheetId="4">#REF!</definedName>
    <definedName name="OPCS_Codes">#REF!</definedName>
    <definedName name="qfx" localSheetId="6" hidden="1">{"NET",#N/A,FALSE,"401C11"}</definedName>
    <definedName name="qfx" localSheetId="0" hidden="1">{"NET",#N/A,FALSE,"401C11"}</definedName>
    <definedName name="qfx" hidden="1">{"NET",#N/A,FALSE,"401C11"}</definedName>
    <definedName name="qwefqefa" localSheetId="3" hidden="1">#REF!</definedName>
    <definedName name="qwefqefa" localSheetId="4" hidden="1">#REF!</definedName>
    <definedName name="qwefqefa" hidden="1">#REF!</definedName>
    <definedName name="real" localSheetId="3" hidden="1">#REF!</definedName>
    <definedName name="real" localSheetId="4" hidden="1">#REF!</definedName>
    <definedName name="real" localSheetId="6" hidden="1">#REF!</definedName>
    <definedName name="real" hidden="1">#REF!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round_dp" localSheetId="3">#REF!</definedName>
    <definedName name="round_dp" localSheetId="4">#REF!</definedName>
    <definedName name="round_dp">#REF!</definedName>
    <definedName name="rytry" localSheetId="6" hidden="1">{"NET",#N/A,FALSE,"401C11"}</definedName>
    <definedName name="rytry" localSheetId="0" hidden="1">{"NET",#N/A,FALSE,"401C11"}</definedName>
    <definedName name="rytry" hidden="1">{"NET",#N/A,FALSE,"401C11"}</definedName>
    <definedName name="SAPBEXrevision" hidden="1">1</definedName>
    <definedName name="SAPBEXsysID" hidden="1">"BWB"</definedName>
    <definedName name="SAPBEXwbID" hidden="1">"49ZLUKBQR0WG29D9LLI3IBIIT"</definedName>
    <definedName name="sort" localSheetId="3" hidden="1">#REF!</definedName>
    <definedName name="sort" localSheetId="4" hidden="1">#REF!</definedName>
    <definedName name="sort" localSheetId="6" hidden="1">#REF!</definedName>
    <definedName name="sort" hidden="1">#REF!</definedName>
    <definedName name="Table3.4" localSheetId="6" hidden="1">{"CHARGE",#N/A,FALSE,"401C11"}</definedName>
    <definedName name="Table3.4" localSheetId="0" hidden="1">{"CHARGE",#N/A,FALSE,"401C11"}</definedName>
    <definedName name="Table3.4" hidden="1">{"CHARGE",#N/A,FALSE,"401C11"}</definedName>
    <definedName name="Test23" localSheetId="6" hidden="1">{"NET",#N/A,FALSE,"401C11"}</definedName>
    <definedName name="Test23" localSheetId="0" hidden="1">{"NET",#N/A,FALSE,"401C11"}</definedName>
    <definedName name="Test23" hidden="1">{"NET",#N/A,FALSE,"401C11"}</definedName>
    <definedName name="time">[8]!time</definedName>
    <definedName name="trdhtr" localSheetId="3" hidden="1">#REF!</definedName>
    <definedName name="trdhtr" localSheetId="4" hidden="1">#REF!</definedName>
    <definedName name="trdhtr" hidden="1">#REF!</definedName>
    <definedName name="TRK_TOL">[7]InpActive!$F$1895</definedName>
    <definedName name="wert" localSheetId="6" hidden="1">{"GROSS",#N/A,FALSE,"401C11"}</definedName>
    <definedName name="wert" localSheetId="0" hidden="1">{"GROSS",#N/A,FALSE,"401C11"}</definedName>
    <definedName name="wert" hidden="1">{"GROSS",#N/A,FALSE,"401C11"}</definedName>
    <definedName name="wombat" localSheetId="3" hidden="1">#REF!</definedName>
    <definedName name="wombat" localSheetId="4" hidden="1">#REF!</definedName>
    <definedName name="wombat" localSheetId="6" hidden="1">#REF!</definedName>
    <definedName name="wombat" hidden="1">#REF!</definedName>
    <definedName name="wotsthis" localSheetId="6" hidden="1">{"P&amp;L phased",#N/A,FALSE,"P and L";"Interest phased",#N/A,FALSE,"Interest";"Cshf phased",#N/A,FALSE,"Cashflow";"BSheet phased",#N/A,FALSE,"B Sheet";"Capex phased",#N/A,FALSE,"Capex"}</definedName>
    <definedName name="wotsthis" localSheetId="0"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rn.CHARGE." localSheetId="6" hidden="1">{"CHARGE",#N/A,FALSE,"401C11"}</definedName>
    <definedName name="wrn.CHARGE." localSheetId="0" hidden="1">{"CHARGE",#N/A,FALSE,"401C11"}</definedName>
    <definedName name="wrn.CHARGE." hidden="1">{"CHARGE",#N/A,FALSE,"401C11"}</definedName>
    <definedName name="wrn.GROSS." localSheetId="6" hidden="1">{"GROSS",#N/A,FALSE,"401C11"}</definedName>
    <definedName name="wrn.GROSS." localSheetId="0" hidden="1">{"GROSS",#N/A,FALSE,"401C11"}</definedName>
    <definedName name="wrn.GROSS." hidden="1">{"GROSS",#N/A,FALSE,"401C11"}</definedName>
    <definedName name="wrn.NET." localSheetId="6" hidden="1">{"NET",#N/A,FALSE,"401C11"}</definedName>
    <definedName name="wrn.NET." localSheetId="0" hidden="1">{"NET",#N/A,FALSE,"401C11"}</definedName>
    <definedName name="wrn.NET." hidden="1">{"NET",#N/A,FALSE,"401C11"}</definedName>
    <definedName name="wrn.papersdraft" localSheetId="6" hidden="1">{"bal",#N/A,FALSE,"working papers";"income",#N/A,FALSE,"working papers"}</definedName>
    <definedName name="wrn.papersdraft" localSheetId="0" hidden="1">{"bal",#N/A,FALSE,"working papers";"income",#N/A,FALSE,"working papers"}</definedName>
    <definedName name="wrn.papersdraft" hidden="1">{"bal",#N/A,FALSE,"working papers";"income",#N/A,FALSE,"working papers"}</definedName>
    <definedName name="wrn.Print._.5._.and._.12." localSheetId="6"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localSheetId="0"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6" hidden="1">{"P&amp;L phased",#N/A,FALSE,"P and L";"Interest phased",#N/A,FALSE,"Interest";"Cshf phased",#N/A,FALSE,"Cashflow";"BSheet phased",#N/A,FALSE,"B Sheet";"Capex phased",#N/A,FALSE,"Capex"}</definedName>
    <definedName name="wrn.Print._.Phased." localSheetId="0"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6" hidden="1">{"bal",#N/A,FALSE,"working papers";"income",#N/A,FALSE,"working papers"}</definedName>
    <definedName name="wrn.wpapers." localSheetId="0" hidden="1">{"bal",#N/A,FALSE,"working papers";"income",#N/A,FALSE,"working papers"}</definedName>
    <definedName name="wrn.wpapers." hidden="1">{"bal",#N/A,FALSE,"working papers";"income",#N/A,FALSE,"working papers"}</definedName>
    <definedName name="xxx" localSheetId="6" hidden="1">{"CHARGE",#N/A,FALSE,"401C11"}</definedName>
    <definedName name="xxx" localSheetId="0" hidden="1">{"CHARGE",#N/A,FALSE,"401C11"}</definedName>
    <definedName name="xxx" hidden="1">{"CHARGE",#N/A,FALSE,"401C11"}</definedName>
    <definedName name="yyy" localSheetId="6" hidden="1">{"GROSS",#N/A,FALSE,"401C11"}</definedName>
    <definedName name="yyy" localSheetId="0" hidden="1">{"GROSS",#N/A,FALSE,"401C11"}</definedName>
    <definedName name="yyy" hidden="1">{"GROSS",#N/A,FALSE,"401C11"}</definedName>
    <definedName name="zzz" localSheetId="6" hidden="1">{"NET",#N/A,FALSE,"401C11"}</definedName>
    <definedName name="zzz" localSheetId="0" hidden="1">{"NET",#N/A,FALSE,"401C11"}</definedName>
    <definedName name="zzz" hidden="1">{"NET",#N/A,FALSE,"401C11"}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2" i="61" l="1"/>
  <c r="C22" i="61"/>
  <c r="H39" i="69" l="1"/>
  <c r="H36" i="69"/>
  <c r="H35" i="69"/>
  <c r="H31" i="69"/>
  <c r="H23" i="69"/>
  <c r="H22" i="69"/>
  <c r="H21" i="69"/>
  <c r="H18" i="69"/>
  <c r="H13" i="69"/>
  <c r="H10" i="69"/>
  <c r="H7" i="69" l="1"/>
  <c r="H11" i="69"/>
  <c r="H33" i="69"/>
  <c r="H8" i="69"/>
  <c r="H20" i="69"/>
  <c r="H30" i="69"/>
  <c r="H34" i="69"/>
  <c r="H38" i="69"/>
  <c r="H15" i="69"/>
  <c r="H16" i="69"/>
  <c r="H12" i="69"/>
  <c r="D5" i="39"/>
  <c r="D22" i="64" l="1"/>
  <c r="C22" i="64"/>
  <c r="E6" i="39"/>
  <c r="E15" i="39"/>
  <c r="E14" i="39"/>
  <c r="E13" i="39"/>
  <c r="D11" i="39"/>
  <c r="D10" i="39"/>
  <c r="D9" i="39"/>
  <c r="D12" i="39"/>
  <c r="H27" i="57" l="1"/>
  <c r="G48" i="57"/>
  <c r="P48" i="57"/>
  <c r="O48" i="57"/>
  <c r="N48" i="57"/>
  <c r="M48" i="57"/>
  <c r="L48" i="57"/>
  <c r="K48" i="57"/>
  <c r="J48" i="57"/>
  <c r="I48" i="57"/>
  <c r="H48" i="57"/>
  <c r="F48" i="57"/>
  <c r="E48" i="57"/>
  <c r="D48" i="57"/>
  <c r="P47" i="57"/>
  <c r="O47" i="57"/>
  <c r="N47" i="57"/>
  <c r="M47" i="57"/>
  <c r="L47" i="57"/>
  <c r="K47" i="57"/>
  <c r="J47" i="57"/>
  <c r="I47" i="57"/>
  <c r="H47" i="57"/>
  <c r="G47" i="57"/>
  <c r="F47" i="57"/>
  <c r="E47" i="57"/>
  <c r="D47" i="57"/>
  <c r="P45" i="57"/>
  <c r="O45" i="57"/>
  <c r="N45" i="57"/>
  <c r="M45" i="57"/>
  <c r="L45" i="57"/>
  <c r="K45" i="57"/>
  <c r="J45" i="57"/>
  <c r="I45" i="57"/>
  <c r="H45" i="57"/>
  <c r="G45" i="57"/>
  <c r="F45" i="57"/>
  <c r="E45" i="57"/>
  <c r="D45" i="57"/>
  <c r="P44" i="57"/>
  <c r="O44" i="57"/>
  <c r="N44" i="57"/>
  <c r="M44" i="57"/>
  <c r="L44" i="57"/>
  <c r="K44" i="57"/>
  <c r="J44" i="57"/>
  <c r="I44" i="57"/>
  <c r="H44" i="57"/>
  <c r="G44" i="57"/>
  <c r="F44" i="57"/>
  <c r="E44" i="57"/>
  <c r="D44" i="57"/>
  <c r="P43" i="57"/>
  <c r="O43" i="57"/>
  <c r="N43" i="57"/>
  <c r="M43" i="57"/>
  <c r="L43" i="57"/>
  <c r="K43" i="57"/>
  <c r="J43" i="57"/>
  <c r="I43" i="57"/>
  <c r="H43" i="57"/>
  <c r="G43" i="57"/>
  <c r="F43" i="57"/>
  <c r="E43" i="57"/>
  <c r="D43" i="57"/>
  <c r="P42" i="57"/>
  <c r="O42" i="57"/>
  <c r="N42" i="57"/>
  <c r="M42" i="57"/>
  <c r="L42" i="57"/>
  <c r="K42" i="57"/>
  <c r="J42" i="57"/>
  <c r="I42" i="57"/>
  <c r="H42" i="57"/>
  <c r="G42" i="57"/>
  <c r="F42" i="57"/>
  <c r="E42" i="57"/>
  <c r="D42" i="57"/>
  <c r="P41" i="57"/>
  <c r="O41" i="57"/>
  <c r="N41" i="57"/>
  <c r="M41" i="57"/>
  <c r="L41" i="57"/>
  <c r="K41" i="57"/>
  <c r="J41" i="57"/>
  <c r="I41" i="57"/>
  <c r="H41" i="57"/>
  <c r="G41" i="57"/>
  <c r="F41" i="57"/>
  <c r="E41" i="57"/>
  <c r="D41" i="57"/>
  <c r="P40" i="57"/>
  <c r="O40" i="57"/>
  <c r="N40" i="57"/>
  <c r="M40" i="57"/>
  <c r="L40" i="57"/>
  <c r="K40" i="57"/>
  <c r="J40" i="57"/>
  <c r="I40" i="57"/>
  <c r="H40" i="57"/>
  <c r="G40" i="57"/>
  <c r="F40" i="57"/>
  <c r="E40" i="57"/>
  <c r="D40" i="57"/>
  <c r="P39" i="57"/>
  <c r="O39" i="57"/>
  <c r="N39" i="57"/>
  <c r="M39" i="57"/>
  <c r="L39" i="57"/>
  <c r="K39" i="57"/>
  <c r="J39" i="57"/>
  <c r="I39" i="57"/>
  <c r="H39" i="57"/>
  <c r="G39" i="57"/>
  <c r="F39" i="57"/>
  <c r="E39" i="57"/>
  <c r="D39" i="57"/>
  <c r="P38" i="57"/>
  <c r="O38" i="57"/>
  <c r="N38" i="57"/>
  <c r="M38" i="57"/>
  <c r="L38" i="57"/>
  <c r="K38" i="57"/>
  <c r="J38" i="57"/>
  <c r="I38" i="57"/>
  <c r="H38" i="57"/>
  <c r="G38" i="57"/>
  <c r="F38" i="57"/>
  <c r="E38" i="57"/>
  <c r="D38" i="57"/>
  <c r="P37" i="57"/>
  <c r="O37" i="57"/>
  <c r="N37" i="57"/>
  <c r="M37" i="57"/>
  <c r="L37" i="57"/>
  <c r="K37" i="57"/>
  <c r="J37" i="57"/>
  <c r="I37" i="57"/>
  <c r="H37" i="57"/>
  <c r="G37" i="57"/>
  <c r="F37" i="57"/>
  <c r="E37" i="57"/>
  <c r="D37" i="57"/>
  <c r="P36" i="57"/>
  <c r="O36" i="57"/>
  <c r="N36" i="57"/>
  <c r="M36" i="57"/>
  <c r="L36" i="57"/>
  <c r="K36" i="57"/>
  <c r="J36" i="57"/>
  <c r="I36" i="57"/>
  <c r="H36" i="57"/>
  <c r="G36" i="57"/>
  <c r="F36" i="57"/>
  <c r="E36" i="57"/>
  <c r="D36" i="57"/>
  <c r="P35" i="57"/>
  <c r="O35" i="57"/>
  <c r="N35" i="57"/>
  <c r="M35" i="57"/>
  <c r="L35" i="57"/>
  <c r="K35" i="57"/>
  <c r="J35" i="57"/>
  <c r="I35" i="57"/>
  <c r="H35" i="57"/>
  <c r="G35" i="57"/>
  <c r="F35" i="57"/>
  <c r="E35" i="57"/>
  <c r="D35" i="57"/>
  <c r="C48" i="57"/>
  <c r="C47" i="57"/>
  <c r="C45" i="57"/>
  <c r="C44" i="57"/>
  <c r="C43" i="57"/>
  <c r="C42" i="57"/>
  <c r="C41" i="57"/>
  <c r="C40" i="57"/>
  <c r="C39" i="57"/>
  <c r="C38" i="57"/>
  <c r="C37" i="57"/>
  <c r="C36" i="57"/>
  <c r="C35" i="57"/>
  <c r="P14" i="57"/>
  <c r="O14" i="57"/>
  <c r="N14" i="57"/>
  <c r="M14" i="57"/>
  <c r="L14" i="57"/>
  <c r="K14" i="57"/>
  <c r="J14" i="57"/>
  <c r="I14" i="57"/>
  <c r="H14" i="57"/>
  <c r="G14" i="57"/>
  <c r="F14" i="57"/>
  <c r="E14" i="57"/>
  <c r="D14" i="57"/>
  <c r="C14" i="57"/>
  <c r="F49" i="57" l="1"/>
  <c r="J49" i="57"/>
  <c r="N49" i="57"/>
  <c r="H49" i="57"/>
  <c r="L49" i="57"/>
  <c r="P49" i="57"/>
  <c r="G49" i="57"/>
  <c r="K49" i="57"/>
  <c r="O49" i="57"/>
  <c r="C49" i="57"/>
  <c r="D49" i="57"/>
  <c r="E49" i="57"/>
  <c r="I49" i="57"/>
  <c r="M49" i="57"/>
  <c r="C28" i="57"/>
  <c r="P28" i="57"/>
  <c r="O28" i="57"/>
  <c r="N28" i="57"/>
  <c r="M28" i="57"/>
  <c r="L28" i="57"/>
  <c r="K28" i="57"/>
  <c r="J28" i="57"/>
  <c r="I28" i="57"/>
  <c r="H28" i="57"/>
  <c r="G28" i="57"/>
  <c r="F28" i="57"/>
  <c r="E28" i="57"/>
  <c r="D28" i="57"/>
  <c r="P27" i="57"/>
  <c r="O27" i="57"/>
  <c r="N27" i="57"/>
  <c r="M27" i="57"/>
  <c r="L27" i="57"/>
  <c r="K27" i="57"/>
  <c r="J27" i="57"/>
  <c r="I27" i="57"/>
  <c r="G27" i="57"/>
  <c r="F27" i="57"/>
  <c r="E27" i="57"/>
  <c r="D27" i="57"/>
  <c r="C27" i="57"/>
  <c r="P25" i="57"/>
  <c r="O25" i="57"/>
  <c r="N25" i="57"/>
  <c r="M25" i="57"/>
  <c r="L25" i="57"/>
  <c r="K25" i="57"/>
  <c r="J25" i="57"/>
  <c r="I25" i="57"/>
  <c r="H25" i="57"/>
  <c r="G25" i="57"/>
  <c r="F25" i="57"/>
  <c r="E25" i="57"/>
  <c r="D25" i="57"/>
  <c r="P24" i="57"/>
  <c r="O24" i="57"/>
  <c r="N24" i="57"/>
  <c r="M24" i="57"/>
  <c r="L24" i="57"/>
  <c r="K24" i="57"/>
  <c r="J24" i="57"/>
  <c r="I24" i="57"/>
  <c r="H24" i="57"/>
  <c r="G24" i="57"/>
  <c r="F24" i="57"/>
  <c r="E24" i="57"/>
  <c r="D24" i="57"/>
  <c r="P23" i="57"/>
  <c r="O23" i="57"/>
  <c r="N23" i="57"/>
  <c r="M23" i="57"/>
  <c r="L23" i="57"/>
  <c r="K23" i="57"/>
  <c r="J23" i="57"/>
  <c r="I23" i="57"/>
  <c r="H23" i="57"/>
  <c r="G23" i="57"/>
  <c r="F23" i="57"/>
  <c r="E23" i="57"/>
  <c r="D23" i="57"/>
  <c r="P22" i="57"/>
  <c r="O22" i="57"/>
  <c r="N22" i="57"/>
  <c r="M22" i="57"/>
  <c r="L22" i="57"/>
  <c r="K22" i="57"/>
  <c r="J22" i="57"/>
  <c r="I22" i="57"/>
  <c r="H22" i="57"/>
  <c r="G22" i="57"/>
  <c r="F22" i="57"/>
  <c r="E22" i="57"/>
  <c r="D22" i="57"/>
  <c r="P21" i="57"/>
  <c r="O21" i="57"/>
  <c r="N21" i="57"/>
  <c r="M21" i="57"/>
  <c r="L21" i="57"/>
  <c r="K21" i="57"/>
  <c r="J21" i="57"/>
  <c r="I21" i="57"/>
  <c r="H21" i="57"/>
  <c r="G21" i="57"/>
  <c r="F21" i="57"/>
  <c r="E21" i="57"/>
  <c r="D21" i="57"/>
  <c r="P20" i="57"/>
  <c r="O20" i="57"/>
  <c r="N20" i="57"/>
  <c r="M20" i="57"/>
  <c r="L20" i="57"/>
  <c r="K20" i="57"/>
  <c r="J20" i="57"/>
  <c r="I20" i="57"/>
  <c r="H20" i="57"/>
  <c r="G20" i="57"/>
  <c r="F20" i="57"/>
  <c r="E20" i="57"/>
  <c r="D20" i="57"/>
  <c r="P19" i="57"/>
  <c r="O19" i="57"/>
  <c r="N19" i="57"/>
  <c r="M19" i="57"/>
  <c r="L19" i="57"/>
  <c r="K19" i="57"/>
  <c r="J19" i="57"/>
  <c r="I19" i="57"/>
  <c r="H19" i="57"/>
  <c r="G19" i="57"/>
  <c r="F19" i="57"/>
  <c r="E19" i="57"/>
  <c r="D19" i="57"/>
  <c r="P18" i="57"/>
  <c r="O18" i="57"/>
  <c r="N18" i="57"/>
  <c r="M18" i="57"/>
  <c r="L18" i="57"/>
  <c r="K18" i="57"/>
  <c r="J18" i="57"/>
  <c r="I18" i="57"/>
  <c r="H18" i="57"/>
  <c r="G18" i="57"/>
  <c r="F18" i="57"/>
  <c r="E18" i="57"/>
  <c r="D18" i="57"/>
  <c r="P17" i="57"/>
  <c r="O17" i="57"/>
  <c r="N17" i="57"/>
  <c r="M17" i="57"/>
  <c r="L17" i="57"/>
  <c r="K17" i="57"/>
  <c r="J17" i="57"/>
  <c r="I17" i="57"/>
  <c r="H17" i="57"/>
  <c r="G17" i="57"/>
  <c r="F17" i="57"/>
  <c r="E17" i="57"/>
  <c r="D17" i="57"/>
  <c r="P16" i="57"/>
  <c r="O16" i="57"/>
  <c r="N16" i="57"/>
  <c r="M16" i="57"/>
  <c r="L16" i="57"/>
  <c r="K16" i="57"/>
  <c r="J16" i="57"/>
  <c r="I16" i="57"/>
  <c r="H16" i="57"/>
  <c r="G16" i="57"/>
  <c r="F16" i="57"/>
  <c r="E16" i="57"/>
  <c r="D16" i="57"/>
  <c r="P15" i="57"/>
  <c r="O15" i="57"/>
  <c r="N15" i="57"/>
  <c r="M15" i="57"/>
  <c r="L15" i="57"/>
  <c r="K15" i="57"/>
  <c r="J15" i="57"/>
  <c r="I15" i="57"/>
  <c r="H15" i="57"/>
  <c r="G15" i="57"/>
  <c r="F15" i="57"/>
  <c r="E15" i="57"/>
  <c r="D15" i="57"/>
  <c r="P13" i="57"/>
  <c r="O13" i="57"/>
  <c r="N13" i="57"/>
  <c r="M13" i="57"/>
  <c r="L13" i="57"/>
  <c r="K13" i="57"/>
  <c r="J13" i="57"/>
  <c r="I13" i="57"/>
  <c r="H13" i="57"/>
  <c r="G13" i="57"/>
  <c r="F13" i="57"/>
  <c r="E13" i="57"/>
  <c r="D13" i="57"/>
  <c r="P12" i="57"/>
  <c r="O12" i="57"/>
  <c r="N12" i="57"/>
  <c r="M12" i="57"/>
  <c r="L12" i="57"/>
  <c r="K12" i="57"/>
  <c r="J12" i="57"/>
  <c r="I12" i="57"/>
  <c r="H12" i="57"/>
  <c r="G12" i="57"/>
  <c r="F12" i="57"/>
  <c r="E12" i="57"/>
  <c r="D12" i="57"/>
  <c r="P11" i="57"/>
  <c r="O11" i="57"/>
  <c r="N11" i="57"/>
  <c r="M11" i="57"/>
  <c r="L11" i="57"/>
  <c r="K11" i="57"/>
  <c r="J11" i="57"/>
  <c r="I11" i="57"/>
  <c r="H11" i="57"/>
  <c r="G11" i="57"/>
  <c r="F11" i="57"/>
  <c r="E11" i="57"/>
  <c r="D11" i="57"/>
  <c r="P10" i="57"/>
  <c r="O10" i="57"/>
  <c r="N10" i="57"/>
  <c r="M10" i="57"/>
  <c r="L10" i="57"/>
  <c r="K10" i="57"/>
  <c r="J10" i="57"/>
  <c r="I10" i="57"/>
  <c r="H10" i="57"/>
  <c r="G10" i="57"/>
  <c r="F10" i="57"/>
  <c r="E10" i="57"/>
  <c r="D10" i="57"/>
  <c r="P9" i="57"/>
  <c r="O9" i="57"/>
  <c r="N9" i="57"/>
  <c r="M9" i="57"/>
  <c r="L9" i="57"/>
  <c r="K9" i="57"/>
  <c r="J9" i="57"/>
  <c r="I9" i="57"/>
  <c r="H9" i="57"/>
  <c r="G9" i="57"/>
  <c r="F9" i="57"/>
  <c r="E9" i="57"/>
  <c r="D9" i="57"/>
  <c r="C25" i="57"/>
  <c r="C24" i="57"/>
  <c r="C23" i="57"/>
  <c r="C22" i="57"/>
  <c r="C21" i="57"/>
  <c r="C20" i="57"/>
  <c r="C19" i="57"/>
  <c r="C18" i="57"/>
  <c r="C17" i="57"/>
  <c r="C16" i="57"/>
  <c r="C15" i="57"/>
  <c r="C13" i="57"/>
  <c r="C12" i="57"/>
  <c r="C11" i="57"/>
  <c r="C10" i="57"/>
  <c r="C9" i="57"/>
  <c r="G29" i="57" l="1"/>
  <c r="K29" i="57"/>
  <c r="O29" i="57"/>
  <c r="H29" i="57"/>
  <c r="C29" i="57"/>
  <c r="P29" i="57"/>
  <c r="E29" i="57"/>
  <c r="I29" i="57"/>
  <c r="M29" i="57"/>
  <c r="D29" i="57"/>
  <c r="L29" i="57"/>
  <c r="F29" i="57"/>
  <c r="J29" i="57"/>
  <c r="N29" i="57"/>
  <c r="M39" i="36"/>
  <c r="I39" i="36"/>
  <c r="I38" i="36"/>
  <c r="K36" i="36"/>
  <c r="P13" i="36"/>
  <c r="L13" i="36"/>
  <c r="I13" i="36"/>
  <c r="P12" i="36"/>
  <c r="M12" i="36"/>
  <c r="L12" i="36"/>
  <c r="I12" i="36"/>
  <c r="P11" i="36"/>
  <c r="L11" i="36"/>
  <c r="P10" i="36"/>
  <c r="O10" i="36"/>
  <c r="M10" i="36"/>
  <c r="L10" i="36"/>
  <c r="K10" i="36"/>
  <c r="K37" i="36"/>
  <c r="J37" i="36"/>
  <c r="I37" i="36"/>
  <c r="N11" i="36"/>
  <c r="J11" i="36"/>
  <c r="P48" i="36"/>
  <c r="O48" i="36"/>
  <c r="N48" i="36"/>
  <c r="M48" i="36"/>
  <c r="L48" i="36"/>
  <c r="K48" i="36"/>
  <c r="J48" i="36"/>
  <c r="I48" i="36"/>
  <c r="O38" i="36"/>
  <c r="K38" i="36"/>
  <c r="O36" i="36"/>
  <c r="O13" i="36"/>
  <c r="N13" i="36"/>
  <c r="K13" i="36"/>
  <c r="J13" i="36"/>
  <c r="D13" i="36"/>
  <c r="O12" i="36"/>
  <c r="N12" i="36"/>
  <c r="K12" i="36"/>
  <c r="J12" i="36"/>
  <c r="O11" i="36"/>
  <c r="K11" i="36"/>
  <c r="N10" i="36"/>
  <c r="J10" i="36"/>
  <c r="E48" i="36"/>
  <c r="O47" i="36"/>
  <c r="K47" i="36"/>
  <c r="M45" i="36"/>
  <c r="I45" i="36"/>
  <c r="E45" i="36"/>
  <c r="O44" i="36"/>
  <c r="K44" i="36"/>
  <c r="G44" i="36"/>
  <c r="C44" i="36"/>
  <c r="M43" i="36"/>
  <c r="I43" i="36"/>
  <c r="E43" i="36"/>
  <c r="O42" i="36"/>
  <c r="K42" i="36"/>
  <c r="G42" i="36"/>
  <c r="C42" i="36"/>
  <c r="M41" i="36"/>
  <c r="I41" i="36"/>
  <c r="E41" i="36"/>
  <c r="O40" i="36"/>
  <c r="K40" i="36"/>
  <c r="G40" i="36"/>
  <c r="C40" i="36"/>
  <c r="E39" i="36"/>
  <c r="G38" i="36"/>
  <c r="C38" i="36"/>
  <c r="E37" i="36"/>
  <c r="G36" i="36"/>
  <c r="C36" i="36"/>
  <c r="N35" i="36"/>
  <c r="M35" i="36"/>
  <c r="K35" i="36"/>
  <c r="J35" i="36"/>
  <c r="I35" i="36"/>
  <c r="E35" i="36"/>
  <c r="O28" i="36"/>
  <c r="N28" i="36"/>
  <c r="J28" i="36"/>
  <c r="F28" i="36"/>
  <c r="P27" i="36"/>
  <c r="M27" i="36"/>
  <c r="L27" i="36"/>
  <c r="H27" i="36"/>
  <c r="D27" i="36"/>
  <c r="P25" i="36"/>
  <c r="O25" i="36"/>
  <c r="N25" i="36"/>
  <c r="M25" i="36"/>
  <c r="L25" i="36"/>
  <c r="K25" i="36"/>
  <c r="J25" i="36"/>
  <c r="I25" i="36"/>
  <c r="H25" i="36"/>
  <c r="G25" i="36"/>
  <c r="F25" i="36"/>
  <c r="E25" i="36"/>
  <c r="D25" i="36"/>
  <c r="C25" i="36"/>
  <c r="P24" i="36"/>
  <c r="O24" i="36"/>
  <c r="N24" i="36"/>
  <c r="M24" i="36"/>
  <c r="L24" i="36"/>
  <c r="K24" i="36"/>
  <c r="J24" i="36"/>
  <c r="I24" i="36"/>
  <c r="H24" i="36"/>
  <c r="G24" i="36"/>
  <c r="F24" i="36"/>
  <c r="E24" i="36"/>
  <c r="D24" i="36"/>
  <c r="C24" i="36"/>
  <c r="P23" i="36"/>
  <c r="O23" i="36"/>
  <c r="N23" i="36"/>
  <c r="M23" i="36"/>
  <c r="L23" i="36"/>
  <c r="K23" i="36"/>
  <c r="J23" i="36"/>
  <c r="I23" i="36"/>
  <c r="H23" i="36"/>
  <c r="G23" i="36"/>
  <c r="F23" i="36"/>
  <c r="E23" i="36"/>
  <c r="D23" i="36"/>
  <c r="C23" i="36"/>
  <c r="P22" i="36"/>
  <c r="O22" i="36"/>
  <c r="N22" i="36"/>
  <c r="M22" i="36"/>
  <c r="L22" i="36"/>
  <c r="K22" i="36"/>
  <c r="J22" i="36"/>
  <c r="I22" i="36"/>
  <c r="H22" i="36"/>
  <c r="G22" i="36"/>
  <c r="F22" i="36"/>
  <c r="E22" i="36"/>
  <c r="D22" i="36"/>
  <c r="C22" i="36"/>
  <c r="P21" i="36"/>
  <c r="O21" i="36"/>
  <c r="N21" i="36"/>
  <c r="M21" i="36"/>
  <c r="L21" i="36"/>
  <c r="K21" i="36"/>
  <c r="J21" i="36"/>
  <c r="I21" i="36"/>
  <c r="H21" i="36"/>
  <c r="G21" i="36"/>
  <c r="F21" i="36"/>
  <c r="E21" i="36"/>
  <c r="D21" i="36"/>
  <c r="C21" i="36"/>
  <c r="P20" i="36"/>
  <c r="O20" i="36"/>
  <c r="N20" i="36"/>
  <c r="M20" i="36"/>
  <c r="L20" i="36"/>
  <c r="K20" i="36"/>
  <c r="J20" i="36"/>
  <c r="I20" i="36"/>
  <c r="H20" i="36"/>
  <c r="G20" i="36"/>
  <c r="F20" i="36"/>
  <c r="E20" i="36"/>
  <c r="D20" i="36"/>
  <c r="C20" i="36"/>
  <c r="P19" i="36"/>
  <c r="O19" i="36"/>
  <c r="N19" i="36"/>
  <c r="M19" i="36"/>
  <c r="L19" i="36"/>
  <c r="K19" i="36"/>
  <c r="J19" i="36"/>
  <c r="I19" i="36"/>
  <c r="H19" i="36"/>
  <c r="G19" i="36"/>
  <c r="F19" i="36"/>
  <c r="E19" i="36"/>
  <c r="D19" i="36"/>
  <c r="C19" i="36"/>
  <c r="P18" i="36"/>
  <c r="O18" i="36"/>
  <c r="N18" i="36"/>
  <c r="M18" i="36"/>
  <c r="L18" i="36"/>
  <c r="K18" i="36"/>
  <c r="J18" i="36"/>
  <c r="I18" i="36"/>
  <c r="H18" i="36"/>
  <c r="G18" i="36"/>
  <c r="F18" i="36"/>
  <c r="E18" i="36"/>
  <c r="D18" i="36"/>
  <c r="C18" i="36"/>
  <c r="P17" i="36"/>
  <c r="O17" i="36"/>
  <c r="N17" i="36"/>
  <c r="M17" i="36"/>
  <c r="L17" i="36"/>
  <c r="K17" i="36"/>
  <c r="J17" i="36"/>
  <c r="I17" i="36"/>
  <c r="H17" i="36"/>
  <c r="G17" i="36"/>
  <c r="F17" i="36"/>
  <c r="E17" i="36"/>
  <c r="D17" i="36"/>
  <c r="C17" i="36"/>
  <c r="P16" i="36"/>
  <c r="O16" i="36"/>
  <c r="N16" i="36"/>
  <c r="M16" i="36"/>
  <c r="L16" i="36"/>
  <c r="K16" i="36"/>
  <c r="J16" i="36"/>
  <c r="I16" i="36"/>
  <c r="H16" i="36"/>
  <c r="G16" i="36"/>
  <c r="F16" i="36"/>
  <c r="E16" i="36"/>
  <c r="D16" i="36"/>
  <c r="C16" i="36"/>
  <c r="P15" i="36"/>
  <c r="O15" i="36"/>
  <c r="N15" i="36"/>
  <c r="M15" i="36"/>
  <c r="L15" i="36"/>
  <c r="K15" i="36"/>
  <c r="J15" i="36"/>
  <c r="I15" i="36"/>
  <c r="H15" i="36"/>
  <c r="G15" i="36"/>
  <c r="F15" i="36"/>
  <c r="E15" i="36"/>
  <c r="D15" i="36"/>
  <c r="C15" i="36"/>
  <c r="P14" i="36"/>
  <c r="O14" i="36"/>
  <c r="N14" i="36"/>
  <c r="M14" i="36"/>
  <c r="L14" i="36"/>
  <c r="K14" i="36"/>
  <c r="J14" i="36"/>
  <c r="I14" i="36"/>
  <c r="H14" i="36"/>
  <c r="G14" i="36"/>
  <c r="F14" i="36"/>
  <c r="E14" i="36"/>
  <c r="D14" i="36"/>
  <c r="C14" i="36"/>
  <c r="H13" i="36"/>
  <c r="G13" i="36"/>
  <c r="F13" i="36"/>
  <c r="E13" i="36"/>
  <c r="C13" i="36"/>
  <c r="H12" i="36"/>
  <c r="G12" i="36"/>
  <c r="F12" i="36"/>
  <c r="E12" i="36"/>
  <c r="D12" i="36"/>
  <c r="C12" i="36"/>
  <c r="H11" i="36"/>
  <c r="G11" i="36"/>
  <c r="F11" i="36"/>
  <c r="E11" i="36"/>
  <c r="D11" i="36"/>
  <c r="C11" i="36"/>
  <c r="I10" i="36"/>
  <c r="H10" i="36"/>
  <c r="G10" i="36"/>
  <c r="E10" i="36"/>
  <c r="D10" i="36"/>
  <c r="C10" i="36"/>
  <c r="O9" i="36"/>
  <c r="N9" i="36"/>
  <c r="M9" i="36"/>
  <c r="K9" i="36"/>
  <c r="J9" i="36"/>
  <c r="G9" i="36"/>
  <c r="F9" i="36"/>
  <c r="C9" i="36"/>
  <c r="H48" i="36"/>
  <c r="G48" i="36"/>
  <c r="F48" i="36"/>
  <c r="D48" i="36"/>
  <c r="C48" i="36"/>
  <c r="P47" i="36"/>
  <c r="N47" i="36"/>
  <c r="M47" i="36"/>
  <c r="L47" i="36"/>
  <c r="J47" i="36"/>
  <c r="I47" i="36"/>
  <c r="H47" i="36"/>
  <c r="E47" i="36"/>
  <c r="D47" i="36"/>
  <c r="P45" i="36"/>
  <c r="O45" i="36"/>
  <c r="N45" i="36"/>
  <c r="L45" i="36"/>
  <c r="K45" i="36"/>
  <c r="J45" i="36"/>
  <c r="H45" i="36"/>
  <c r="G45" i="36"/>
  <c r="F45" i="36"/>
  <c r="D45" i="36"/>
  <c r="C45" i="36"/>
  <c r="P44" i="36"/>
  <c r="N44" i="36"/>
  <c r="M44" i="36"/>
  <c r="L44" i="36"/>
  <c r="J44" i="36"/>
  <c r="I44" i="36"/>
  <c r="H44" i="36"/>
  <c r="F44" i="36"/>
  <c r="E44" i="36"/>
  <c r="D44" i="36"/>
  <c r="P43" i="36"/>
  <c r="O43" i="36"/>
  <c r="N43" i="36"/>
  <c r="L43" i="36"/>
  <c r="K43" i="36"/>
  <c r="J43" i="36"/>
  <c r="H43" i="36"/>
  <c r="G43" i="36"/>
  <c r="F43" i="36"/>
  <c r="D43" i="36"/>
  <c r="C43" i="36"/>
  <c r="P42" i="36"/>
  <c r="N42" i="36"/>
  <c r="M42" i="36"/>
  <c r="L42" i="36"/>
  <c r="J42" i="36"/>
  <c r="I42" i="36"/>
  <c r="H42" i="36"/>
  <c r="F42" i="36"/>
  <c r="E42" i="36"/>
  <c r="D42" i="36"/>
  <c r="P41" i="36"/>
  <c r="O41" i="36"/>
  <c r="N41" i="36"/>
  <c r="L41" i="36"/>
  <c r="K41" i="36"/>
  <c r="J41" i="36"/>
  <c r="H41" i="36"/>
  <c r="D41" i="36"/>
  <c r="P40" i="36"/>
  <c r="N40" i="36"/>
  <c r="M40" i="36"/>
  <c r="L40" i="36"/>
  <c r="J40" i="36"/>
  <c r="I40" i="36"/>
  <c r="H40" i="36"/>
  <c r="F40" i="36"/>
  <c r="E40" i="36"/>
  <c r="D40" i="36"/>
  <c r="P39" i="36"/>
  <c r="O39" i="36"/>
  <c r="N39" i="36"/>
  <c r="L39" i="36"/>
  <c r="K39" i="36"/>
  <c r="J39" i="36"/>
  <c r="H39" i="36"/>
  <c r="G39" i="36"/>
  <c r="F39" i="36"/>
  <c r="D39" i="36"/>
  <c r="C39" i="36"/>
  <c r="P38" i="36"/>
  <c r="N38" i="36"/>
  <c r="M38" i="36"/>
  <c r="L38" i="36"/>
  <c r="J38" i="36"/>
  <c r="H38" i="36"/>
  <c r="F38" i="36"/>
  <c r="E38" i="36"/>
  <c r="D38" i="36"/>
  <c r="P37" i="36"/>
  <c r="O37" i="36"/>
  <c r="N37" i="36"/>
  <c r="L37" i="36"/>
  <c r="H37" i="36"/>
  <c r="G37" i="36"/>
  <c r="F37" i="36"/>
  <c r="D37" i="36"/>
  <c r="C37" i="36"/>
  <c r="P36" i="36"/>
  <c r="L36" i="36"/>
  <c r="H36" i="36"/>
  <c r="D36" i="36"/>
  <c r="F35" i="36"/>
  <c r="P28" i="36"/>
  <c r="M28" i="36"/>
  <c r="L28" i="36"/>
  <c r="K28" i="36"/>
  <c r="I28" i="36"/>
  <c r="H28" i="36"/>
  <c r="G28" i="36"/>
  <c r="E28" i="36"/>
  <c r="D28" i="36"/>
  <c r="C28" i="36"/>
  <c r="O27" i="36"/>
  <c r="N27" i="36"/>
  <c r="K27" i="36"/>
  <c r="J27" i="36"/>
  <c r="I27" i="36"/>
  <c r="G27" i="36"/>
  <c r="F27" i="36"/>
  <c r="E27" i="36"/>
  <c r="C27" i="36"/>
  <c r="H26" i="9" l="1"/>
  <c r="H9" i="36"/>
  <c r="P9" i="36"/>
  <c r="M36" i="36"/>
  <c r="I9" i="36"/>
  <c r="I36" i="36"/>
  <c r="D9" i="36"/>
  <c r="L9" i="36"/>
  <c r="C41" i="36"/>
  <c r="C47" i="36"/>
  <c r="G47" i="36"/>
  <c r="G41" i="36"/>
  <c r="F10" i="36"/>
  <c r="E9" i="36"/>
  <c r="G35" i="36"/>
  <c r="M37" i="36"/>
  <c r="M13" i="36"/>
  <c r="I11" i="36"/>
  <c r="M11" i="36"/>
  <c r="F47" i="36"/>
  <c r="F41" i="36"/>
  <c r="D35" i="36"/>
  <c r="L35" i="36"/>
  <c r="P35" i="36"/>
  <c r="J36" i="36"/>
  <c r="H35" i="36"/>
  <c r="F36" i="36"/>
  <c r="N36" i="36"/>
  <c r="C35" i="36"/>
  <c r="O35" i="36"/>
  <c r="E36" i="36"/>
  <c r="Q26" i="9" l="1"/>
  <c r="D42" i="9"/>
  <c r="L46" i="9"/>
  <c r="K46" i="9"/>
  <c r="J46" i="9"/>
  <c r="I46" i="9"/>
  <c r="H46" i="9"/>
  <c r="G46" i="9"/>
  <c r="F46" i="9"/>
  <c r="E46" i="9"/>
  <c r="D46" i="9"/>
  <c r="C46" i="9"/>
  <c r="L45" i="9"/>
  <c r="K45" i="9"/>
  <c r="J45" i="9"/>
  <c r="I45" i="9"/>
  <c r="H45" i="9"/>
  <c r="G45" i="9"/>
  <c r="F45" i="9"/>
  <c r="E45" i="9"/>
  <c r="D45" i="9"/>
  <c r="C45" i="9"/>
  <c r="L44" i="9"/>
  <c r="K44" i="9"/>
  <c r="J44" i="9"/>
  <c r="I44" i="9"/>
  <c r="H44" i="9"/>
  <c r="G44" i="9"/>
  <c r="F44" i="9"/>
  <c r="E44" i="9"/>
  <c r="D44" i="9"/>
  <c r="C44" i="9"/>
  <c r="L43" i="9"/>
  <c r="K43" i="9"/>
  <c r="J43" i="9"/>
  <c r="I43" i="9"/>
  <c r="H43" i="9"/>
  <c r="G43" i="9"/>
  <c r="F43" i="9"/>
  <c r="E43" i="9"/>
  <c r="D43" i="9"/>
  <c r="C43" i="9"/>
  <c r="L42" i="9"/>
  <c r="K42" i="9"/>
  <c r="J42" i="9"/>
  <c r="I42" i="9"/>
  <c r="H42" i="9"/>
  <c r="G42" i="9"/>
  <c r="F42" i="9"/>
  <c r="E42" i="9"/>
  <c r="C42" i="9"/>
  <c r="L41" i="9"/>
  <c r="K41" i="9"/>
  <c r="J41" i="9"/>
  <c r="I41" i="9"/>
  <c r="H41" i="9"/>
  <c r="G41" i="9"/>
  <c r="F41" i="9"/>
  <c r="E41" i="9"/>
  <c r="D41" i="9"/>
  <c r="C41" i="9"/>
  <c r="L40" i="9"/>
  <c r="K40" i="9"/>
  <c r="J40" i="9"/>
  <c r="I40" i="9"/>
  <c r="H40" i="9"/>
  <c r="G40" i="9"/>
  <c r="F40" i="9"/>
  <c r="E40" i="9"/>
  <c r="D40" i="9"/>
  <c r="C40" i="9"/>
  <c r="L39" i="9"/>
  <c r="K39" i="9"/>
  <c r="J39" i="9"/>
  <c r="I39" i="9"/>
  <c r="H39" i="9"/>
  <c r="G39" i="9"/>
  <c r="F39" i="9"/>
  <c r="E39" i="9"/>
  <c r="D39" i="9"/>
  <c r="C39" i="9"/>
  <c r="G38" i="9"/>
  <c r="F38" i="9"/>
  <c r="E38" i="9"/>
  <c r="D38" i="9"/>
  <c r="C38" i="9"/>
  <c r="L37" i="9"/>
  <c r="K37" i="9"/>
  <c r="J37" i="9"/>
  <c r="I37" i="9"/>
  <c r="H37" i="9"/>
  <c r="G37" i="9"/>
  <c r="F37" i="9"/>
  <c r="E37" i="9"/>
  <c r="D37" i="9"/>
  <c r="C37" i="9"/>
  <c r="E46" i="36"/>
  <c r="L36" i="9"/>
  <c r="K36" i="9"/>
  <c r="J36" i="9"/>
  <c r="I36" i="9"/>
  <c r="H36" i="9"/>
  <c r="G36" i="9"/>
  <c r="F36" i="9"/>
  <c r="E36" i="9"/>
  <c r="D36" i="9"/>
  <c r="C36" i="9"/>
  <c r="C46" i="36"/>
  <c r="F26" i="36"/>
  <c r="E26" i="36"/>
  <c r="D26" i="36"/>
  <c r="C47" i="9" l="1"/>
  <c r="G47" i="9"/>
  <c r="C26" i="36"/>
  <c r="F46" i="36"/>
  <c r="F47" i="9"/>
  <c r="D46" i="36"/>
  <c r="E11" i="9"/>
  <c r="G12" i="9"/>
  <c r="K14" i="9"/>
  <c r="D10" i="9"/>
  <c r="F13" i="9"/>
  <c r="D14" i="9"/>
  <c r="L14" i="9"/>
  <c r="J15" i="9"/>
  <c r="H16" i="9"/>
  <c r="F17" i="9"/>
  <c r="D18" i="9"/>
  <c r="D20" i="9"/>
  <c r="L22" i="9"/>
  <c r="L24" i="9"/>
  <c r="J25" i="9"/>
  <c r="G10" i="9"/>
  <c r="I11" i="9"/>
  <c r="I13" i="9"/>
  <c r="G14" i="9"/>
  <c r="H10" i="9"/>
  <c r="F11" i="9"/>
  <c r="D12" i="9"/>
  <c r="J13" i="9"/>
  <c r="H14" i="9"/>
  <c r="F15" i="9"/>
  <c r="D16" i="9"/>
  <c r="L18" i="9"/>
  <c r="J19" i="9"/>
  <c r="H20" i="9"/>
  <c r="F21" i="9"/>
  <c r="D22" i="9"/>
  <c r="J23" i="9"/>
  <c r="H24" i="9"/>
  <c r="F25" i="9"/>
  <c r="D26" i="9"/>
  <c r="T36" i="9"/>
  <c r="R37" i="9"/>
  <c r="T40" i="9"/>
  <c r="R43" i="9"/>
  <c r="T44" i="9"/>
  <c r="E10" i="9"/>
  <c r="G11" i="9"/>
  <c r="C13" i="9"/>
  <c r="K13" i="9"/>
  <c r="E14" i="9"/>
  <c r="I14" i="9"/>
  <c r="G15" i="9"/>
  <c r="K15" i="9"/>
  <c r="E16" i="9"/>
  <c r="K17" i="9"/>
  <c r="E18" i="9"/>
  <c r="I18" i="9"/>
  <c r="C19" i="9"/>
  <c r="G19" i="9"/>
  <c r="K19" i="9"/>
  <c r="E20" i="9"/>
  <c r="I20" i="9"/>
  <c r="C21" i="9"/>
  <c r="G21" i="9"/>
  <c r="K21" i="9"/>
  <c r="E22" i="9"/>
  <c r="I22" i="9"/>
  <c r="C23" i="9"/>
  <c r="G23" i="9"/>
  <c r="K23" i="9"/>
  <c r="E24" i="9"/>
  <c r="I24" i="9"/>
  <c r="C25" i="9"/>
  <c r="G25" i="9"/>
  <c r="K25" i="9"/>
  <c r="E26" i="9"/>
  <c r="I26" i="9"/>
  <c r="G26" i="36"/>
  <c r="K26" i="36"/>
  <c r="D47" i="9"/>
  <c r="Q36" i="9"/>
  <c r="N36" i="9"/>
  <c r="D7" i="10" s="1"/>
  <c r="M36" i="9"/>
  <c r="U36" i="9"/>
  <c r="S37" i="9"/>
  <c r="S39" i="9"/>
  <c r="Q40" i="9"/>
  <c r="N40" i="9"/>
  <c r="D11" i="10" s="1"/>
  <c r="M40" i="9"/>
  <c r="U40" i="9"/>
  <c r="S41" i="9"/>
  <c r="Q42" i="9"/>
  <c r="N42" i="9"/>
  <c r="D13" i="10" s="1"/>
  <c r="M42" i="9"/>
  <c r="U42" i="9"/>
  <c r="S43" i="9"/>
  <c r="Q44" i="9"/>
  <c r="N44" i="9"/>
  <c r="D15" i="10" s="1"/>
  <c r="M44" i="9"/>
  <c r="U44" i="9"/>
  <c r="S45" i="9"/>
  <c r="N46" i="9"/>
  <c r="M46" i="9"/>
  <c r="Q46" i="9"/>
  <c r="U46" i="9"/>
  <c r="J46" i="36"/>
  <c r="C12" i="9"/>
  <c r="E13" i="9"/>
  <c r="L10" i="9"/>
  <c r="J11" i="9"/>
  <c r="L16" i="9"/>
  <c r="J17" i="9"/>
  <c r="H18" i="9"/>
  <c r="F19" i="9"/>
  <c r="L20" i="9"/>
  <c r="J21" i="9"/>
  <c r="H22" i="9"/>
  <c r="F23" i="9"/>
  <c r="D24" i="9"/>
  <c r="L26" i="9"/>
  <c r="J26" i="36"/>
  <c r="R39" i="9"/>
  <c r="R41" i="9"/>
  <c r="T42" i="9"/>
  <c r="R45" i="9"/>
  <c r="T46" i="9"/>
  <c r="I46" i="36"/>
  <c r="I10" i="9"/>
  <c r="C11" i="9"/>
  <c r="K11" i="9"/>
  <c r="E12" i="9"/>
  <c r="G13" i="9"/>
  <c r="C15" i="9"/>
  <c r="I16" i="9"/>
  <c r="C17" i="9"/>
  <c r="G17" i="9"/>
  <c r="F10" i="9"/>
  <c r="J10" i="9"/>
  <c r="D11" i="9"/>
  <c r="H11" i="9"/>
  <c r="L11" i="9"/>
  <c r="F12" i="9"/>
  <c r="D13" i="9"/>
  <c r="H13" i="9"/>
  <c r="L13" i="9"/>
  <c r="F14" i="9"/>
  <c r="J14" i="9"/>
  <c r="D15" i="9"/>
  <c r="H15" i="9"/>
  <c r="L15" i="9"/>
  <c r="F16" i="9"/>
  <c r="J16" i="9"/>
  <c r="D17" i="9"/>
  <c r="H17" i="9"/>
  <c r="L17" i="9"/>
  <c r="F18" i="9"/>
  <c r="J18" i="9"/>
  <c r="D19" i="9"/>
  <c r="H19" i="9"/>
  <c r="L19" i="9"/>
  <c r="F20" i="9"/>
  <c r="J20" i="9"/>
  <c r="D21" i="9"/>
  <c r="H21" i="9"/>
  <c r="L21" i="9"/>
  <c r="F22" i="9"/>
  <c r="J22" i="9"/>
  <c r="D23" i="9"/>
  <c r="H23" i="9"/>
  <c r="L23" i="9"/>
  <c r="F24" i="9"/>
  <c r="J24" i="9"/>
  <c r="D25" i="9"/>
  <c r="H25" i="9"/>
  <c r="L25" i="9"/>
  <c r="F26" i="9"/>
  <c r="J26" i="9"/>
  <c r="H26" i="36"/>
  <c r="E47" i="9"/>
  <c r="R36" i="9"/>
  <c r="T37" i="9"/>
  <c r="T39" i="9"/>
  <c r="R40" i="9"/>
  <c r="T41" i="9"/>
  <c r="R42" i="9"/>
  <c r="T43" i="9"/>
  <c r="R44" i="9"/>
  <c r="T45" i="9"/>
  <c r="R46" i="9"/>
  <c r="G46" i="36"/>
  <c r="K46" i="36"/>
  <c r="C10" i="9"/>
  <c r="K10" i="9"/>
  <c r="C14" i="9"/>
  <c r="E15" i="9"/>
  <c r="I15" i="9"/>
  <c r="C16" i="9"/>
  <c r="G16" i="9"/>
  <c r="K16" i="9"/>
  <c r="E17" i="9"/>
  <c r="I17" i="9"/>
  <c r="C18" i="9"/>
  <c r="G18" i="9"/>
  <c r="K18" i="9"/>
  <c r="E19" i="9"/>
  <c r="I19" i="9"/>
  <c r="C20" i="9"/>
  <c r="G20" i="9"/>
  <c r="K20" i="9"/>
  <c r="E21" i="9"/>
  <c r="I21" i="9"/>
  <c r="C22" i="9"/>
  <c r="G22" i="9"/>
  <c r="K22" i="9"/>
  <c r="E23" i="9"/>
  <c r="I23" i="9"/>
  <c r="C24" i="9"/>
  <c r="G24" i="9"/>
  <c r="K24" i="9"/>
  <c r="E25" i="9"/>
  <c r="I25" i="9"/>
  <c r="C26" i="9"/>
  <c r="G26" i="9"/>
  <c r="K26" i="9"/>
  <c r="I26" i="36"/>
  <c r="S36" i="9"/>
  <c r="Q37" i="9"/>
  <c r="N37" i="9"/>
  <c r="D8" i="10" s="1"/>
  <c r="M37" i="9"/>
  <c r="U37" i="9"/>
  <c r="Q39" i="9"/>
  <c r="N39" i="9"/>
  <c r="D10" i="10" s="1"/>
  <c r="M39" i="9"/>
  <c r="U39" i="9"/>
  <c r="S40" i="9"/>
  <c r="Q41" i="9"/>
  <c r="N41" i="9"/>
  <c r="D12" i="10" s="1"/>
  <c r="M41" i="9"/>
  <c r="U41" i="9"/>
  <c r="S42" i="9"/>
  <c r="Q43" i="9"/>
  <c r="N43" i="9"/>
  <c r="M43" i="9"/>
  <c r="U43" i="9"/>
  <c r="S44" i="9"/>
  <c r="Q45" i="9"/>
  <c r="Y45" i="9" s="1"/>
  <c r="AA45" i="9" s="1"/>
  <c r="F16" i="10" s="1"/>
  <c r="N45" i="9"/>
  <c r="D16" i="10" s="1"/>
  <c r="M45" i="9"/>
  <c r="U45" i="9"/>
  <c r="S46" i="9"/>
  <c r="H46" i="36"/>
  <c r="D6" i="63" l="1"/>
  <c r="D17" i="10"/>
  <c r="Y41" i="9"/>
  <c r="AA41" i="9" s="1"/>
  <c r="F12" i="10" s="1"/>
  <c r="D6" i="61"/>
  <c r="D21" i="61" s="1"/>
  <c r="D14" i="10"/>
  <c r="Y44" i="9"/>
  <c r="AA44" i="9" s="1"/>
  <c r="F15" i="10" s="1"/>
  <c r="Y36" i="9"/>
  <c r="AA36" i="9" s="1"/>
  <c r="F7" i="10" s="1"/>
  <c r="Y46" i="9"/>
  <c r="Y42" i="9"/>
  <c r="AA42" i="9" s="1"/>
  <c r="F13" i="10" s="1"/>
  <c r="Y43" i="9"/>
  <c r="Y39" i="9"/>
  <c r="AA39" i="9" s="1"/>
  <c r="F10" i="10" s="1"/>
  <c r="Y37" i="9"/>
  <c r="AA37" i="9" s="1"/>
  <c r="F8" i="10" s="1"/>
  <c r="Y40" i="9"/>
  <c r="AA40" i="9" s="1"/>
  <c r="F11" i="10" s="1"/>
  <c r="D22" i="63"/>
  <c r="R26" i="9"/>
  <c r="W43" i="9"/>
  <c r="X43" i="9" s="1"/>
  <c r="R25" i="9"/>
  <c r="T24" i="9"/>
  <c r="R21" i="9"/>
  <c r="T20" i="9"/>
  <c r="R17" i="9"/>
  <c r="T16" i="9"/>
  <c r="T10" i="9"/>
  <c r="Q25" i="9"/>
  <c r="N25" i="9"/>
  <c r="C22" i="10" s="1"/>
  <c r="M25" i="9"/>
  <c r="S24" i="9"/>
  <c r="U23" i="9"/>
  <c r="Q21" i="9"/>
  <c r="N21" i="9"/>
  <c r="C18" i="10" s="1"/>
  <c r="M21" i="9"/>
  <c r="S20" i="9"/>
  <c r="U19" i="9"/>
  <c r="Q17" i="9"/>
  <c r="N17" i="9"/>
  <c r="M17" i="9"/>
  <c r="S16" i="9"/>
  <c r="U15" i="9"/>
  <c r="Q13" i="9"/>
  <c r="N13" i="9"/>
  <c r="C10" i="10" s="1"/>
  <c r="M13" i="9"/>
  <c r="U11" i="9"/>
  <c r="F27" i="9"/>
  <c r="W46" i="9"/>
  <c r="X46" i="9" s="1"/>
  <c r="W42" i="9"/>
  <c r="X42" i="9" s="1"/>
  <c r="R24" i="9"/>
  <c r="T23" i="9"/>
  <c r="R20" i="9"/>
  <c r="T19" i="9"/>
  <c r="Q24" i="9"/>
  <c r="N24" i="9"/>
  <c r="C21" i="10" s="1"/>
  <c r="M24" i="9"/>
  <c r="Q20" i="9"/>
  <c r="N20" i="9"/>
  <c r="M20" i="9"/>
  <c r="U18" i="9"/>
  <c r="S13" i="9"/>
  <c r="Q10" i="9"/>
  <c r="N10" i="9"/>
  <c r="C7" i="10" s="1"/>
  <c r="M10" i="9"/>
  <c r="R13" i="9"/>
  <c r="R11" i="9"/>
  <c r="U26" i="9"/>
  <c r="S21" i="9"/>
  <c r="S17" i="9"/>
  <c r="U10" i="9"/>
  <c r="W40" i="9"/>
  <c r="X40" i="9" s="1"/>
  <c r="W36" i="9"/>
  <c r="X36" i="9" s="1"/>
  <c r="S25" i="9"/>
  <c r="U22" i="9"/>
  <c r="Q16" i="9"/>
  <c r="N16" i="9"/>
  <c r="C13" i="10" s="1"/>
  <c r="M16" i="9"/>
  <c r="U14" i="9"/>
  <c r="T14" i="9"/>
  <c r="W45" i="9"/>
  <c r="X45" i="9" s="1"/>
  <c r="W41" i="9"/>
  <c r="X41" i="9" s="1"/>
  <c r="W37" i="9"/>
  <c r="X37" i="9" s="1"/>
  <c r="T26" i="9"/>
  <c r="R23" i="9"/>
  <c r="T22" i="9"/>
  <c r="R19" i="9"/>
  <c r="T18" i="9"/>
  <c r="R15" i="9"/>
  <c r="C27" i="9"/>
  <c r="S26" i="9"/>
  <c r="U25" i="9"/>
  <c r="Q23" i="9"/>
  <c r="Y23" i="9" s="1"/>
  <c r="AA23" i="9" s="1"/>
  <c r="E20" i="10" s="1"/>
  <c r="N23" i="9"/>
  <c r="C20" i="10" s="1"/>
  <c r="M23" i="9"/>
  <c r="S22" i="9"/>
  <c r="U21" i="9"/>
  <c r="Q19" i="9"/>
  <c r="N19" i="9"/>
  <c r="C16" i="10" s="1"/>
  <c r="M19" i="9"/>
  <c r="S18" i="9"/>
  <c r="U17" i="9"/>
  <c r="Q15" i="9"/>
  <c r="N15" i="9"/>
  <c r="C12" i="10" s="1"/>
  <c r="M15" i="9"/>
  <c r="S14" i="9"/>
  <c r="U13" i="9"/>
  <c r="Q11" i="9"/>
  <c r="N11" i="9"/>
  <c r="C8" i="10" s="1"/>
  <c r="M11" i="9"/>
  <c r="S10" i="9"/>
  <c r="R16" i="9"/>
  <c r="T11" i="9"/>
  <c r="R10" i="9"/>
  <c r="T25" i="9"/>
  <c r="R22" i="9"/>
  <c r="T21" i="9"/>
  <c r="R18" i="9"/>
  <c r="T17" i="9"/>
  <c r="T15" i="9"/>
  <c r="R14" i="9"/>
  <c r="T13" i="9"/>
  <c r="E27" i="9"/>
  <c r="S23" i="9"/>
  <c r="S19" i="9"/>
  <c r="Q14" i="9"/>
  <c r="N14" i="9"/>
  <c r="C11" i="10" s="1"/>
  <c r="M14" i="9"/>
  <c r="G27" i="9"/>
  <c r="W39" i="9"/>
  <c r="X39" i="9" s="1"/>
  <c r="Q22" i="9"/>
  <c r="N22" i="9"/>
  <c r="M22" i="9"/>
  <c r="U20" i="9"/>
  <c r="Q18" i="9"/>
  <c r="N18" i="9"/>
  <c r="C15" i="10" s="1"/>
  <c r="M18" i="9"/>
  <c r="U16" i="9"/>
  <c r="S11" i="9"/>
  <c r="W44" i="9"/>
  <c r="X44" i="9" s="1"/>
  <c r="N26" i="9"/>
  <c r="C23" i="10" s="1"/>
  <c r="M26" i="9"/>
  <c r="U24" i="9"/>
  <c r="S15" i="9"/>
  <c r="D27" i="9"/>
  <c r="C6" i="63" l="1"/>
  <c r="C17" i="10"/>
  <c r="C6" i="61"/>
  <c r="C21" i="61" s="1"/>
  <c r="C14" i="10"/>
  <c r="C6" i="65"/>
  <c r="C19" i="10"/>
  <c r="D26" i="61"/>
  <c r="D7" i="61" s="1"/>
  <c r="Y13" i="9"/>
  <c r="AA13" i="9" s="1"/>
  <c r="E10" i="10" s="1"/>
  <c r="Y14" i="9"/>
  <c r="AA14" i="9" s="1"/>
  <c r="E11" i="10" s="1"/>
  <c r="Y19" i="9"/>
  <c r="AA19" i="9" s="1"/>
  <c r="E16" i="10" s="1"/>
  <c r="Y17" i="9"/>
  <c r="Y18" i="9"/>
  <c r="AA18" i="9" s="1"/>
  <c r="E15" i="10" s="1"/>
  <c r="Y10" i="9"/>
  <c r="Y24" i="9"/>
  <c r="AA24" i="9" s="1"/>
  <c r="E21" i="10" s="1"/>
  <c r="Y21" i="9"/>
  <c r="AA21" i="9" s="1"/>
  <c r="E18" i="10" s="1"/>
  <c r="Y26" i="9"/>
  <c r="AA26" i="9" s="1"/>
  <c r="E23" i="10" s="1"/>
  <c r="Y15" i="9"/>
  <c r="AA15" i="9" s="1"/>
  <c r="E12" i="10" s="1"/>
  <c r="Y22" i="9"/>
  <c r="Y11" i="9"/>
  <c r="AA11" i="9" s="1"/>
  <c r="E8" i="10" s="1"/>
  <c r="Y16" i="9"/>
  <c r="AA16" i="9" s="1"/>
  <c r="E13" i="10" s="1"/>
  <c r="Y20" i="9"/>
  <c r="Y25" i="9"/>
  <c r="AA25" i="9" s="1"/>
  <c r="E22" i="10" s="1"/>
  <c r="C22" i="63"/>
  <c r="D23" i="63"/>
  <c r="D27" i="63" s="1"/>
  <c r="D7" i="63" s="1"/>
  <c r="W22" i="9"/>
  <c r="W18" i="9"/>
  <c r="X18" i="9" s="1"/>
  <c r="W14" i="9"/>
  <c r="X14" i="9" s="1"/>
  <c r="W26" i="9"/>
  <c r="X26" i="9" s="1"/>
  <c r="W23" i="9"/>
  <c r="X23" i="9" s="1"/>
  <c r="W17" i="9"/>
  <c r="X17" i="9" s="1"/>
  <c r="W11" i="9"/>
  <c r="X11" i="9" s="1"/>
  <c r="W16" i="9"/>
  <c r="X16" i="9" s="1"/>
  <c r="W10" i="9"/>
  <c r="X10" i="9" s="1"/>
  <c r="W24" i="9"/>
  <c r="X24" i="9" s="1"/>
  <c r="W21" i="9"/>
  <c r="X21" i="9" s="1"/>
  <c r="W15" i="9"/>
  <c r="X15" i="9" s="1"/>
  <c r="W20" i="9"/>
  <c r="X20" i="9" s="1"/>
  <c r="W25" i="9"/>
  <c r="X25" i="9" s="1"/>
  <c r="W19" i="9"/>
  <c r="X19" i="9" s="1"/>
  <c r="W13" i="9"/>
  <c r="X13" i="9" s="1"/>
  <c r="H12" i="9"/>
  <c r="L26" i="36"/>
  <c r="X22" i="9"/>
  <c r="C26" i="61" l="1"/>
  <c r="C7" i="61" s="1"/>
  <c r="G37" i="69"/>
  <c r="F37" i="69"/>
  <c r="E37" i="69"/>
  <c r="D37" i="69"/>
  <c r="C37" i="69"/>
  <c r="C21" i="65"/>
  <c r="C22" i="65" s="1"/>
  <c r="Z46" i="9"/>
  <c r="AA46" i="9" s="1"/>
  <c r="F17" i="10" s="1"/>
  <c r="C40" i="69"/>
  <c r="E40" i="69"/>
  <c r="D40" i="69"/>
  <c r="G40" i="69"/>
  <c r="F40" i="69"/>
  <c r="AA10" i="9"/>
  <c r="E7" i="10" s="1"/>
  <c r="C23" i="63"/>
  <c r="C27" i="63" s="1"/>
  <c r="C7" i="63" s="1"/>
  <c r="L12" i="9"/>
  <c r="P26" i="36"/>
  <c r="L38" i="9"/>
  <c r="P46" i="36"/>
  <c r="J38" i="9"/>
  <c r="N46" i="36"/>
  <c r="I12" i="9"/>
  <c r="M26" i="36"/>
  <c r="K12" i="9"/>
  <c r="O26" i="36"/>
  <c r="Q12" i="9"/>
  <c r="H27" i="9"/>
  <c r="K38" i="9"/>
  <c r="O46" i="36"/>
  <c r="I38" i="9"/>
  <c r="M46" i="36"/>
  <c r="J12" i="9"/>
  <c r="N26" i="36"/>
  <c r="H38" i="9"/>
  <c r="L46" i="36"/>
  <c r="H37" i="69" l="1"/>
  <c r="Z43" i="9" s="1"/>
  <c r="AA43" i="9" s="1"/>
  <c r="F14" i="10" s="1"/>
  <c r="D14" i="69"/>
  <c r="C14" i="69"/>
  <c r="E14" i="69"/>
  <c r="F14" i="69"/>
  <c r="G14" i="69"/>
  <c r="C17" i="69"/>
  <c r="D17" i="69"/>
  <c r="E17" i="69"/>
  <c r="F17" i="69"/>
  <c r="G17" i="69"/>
  <c r="C26" i="65"/>
  <c r="C7" i="65" s="1"/>
  <c r="H40" i="69"/>
  <c r="M12" i="9"/>
  <c r="N12" i="9"/>
  <c r="K47" i="9"/>
  <c r="T38" i="9"/>
  <c r="T47" i="9" s="1"/>
  <c r="T12" i="9"/>
  <c r="T27" i="9" s="1"/>
  <c r="K27" i="9"/>
  <c r="L47" i="9"/>
  <c r="U38" i="9"/>
  <c r="U47" i="9" s="1"/>
  <c r="S12" i="9"/>
  <c r="S27" i="9" s="1"/>
  <c r="J27" i="9"/>
  <c r="Q27" i="9"/>
  <c r="I47" i="9"/>
  <c r="R38" i="9"/>
  <c r="R47" i="9" s="1"/>
  <c r="M38" i="9"/>
  <c r="Q38" i="9"/>
  <c r="Y38" i="9" s="1"/>
  <c r="H47" i="9"/>
  <c r="N38" i="9"/>
  <c r="I27" i="9"/>
  <c r="R12" i="9"/>
  <c r="R27" i="9" s="1"/>
  <c r="J47" i="9"/>
  <c r="S38" i="9"/>
  <c r="S47" i="9" s="1"/>
  <c r="L27" i="9"/>
  <c r="U12" i="9"/>
  <c r="U27" i="9" s="1"/>
  <c r="C6" i="64" l="1"/>
  <c r="C21" i="64" s="1"/>
  <c r="C26" i="64" s="1"/>
  <c r="C7" i="64" s="1"/>
  <c r="C9" i="10"/>
  <c r="F19" i="69"/>
  <c r="C19" i="69"/>
  <c r="G19" i="69"/>
  <c r="D19" i="69"/>
  <c r="E19" i="69"/>
  <c r="D6" i="64"/>
  <c r="D21" i="64" s="1"/>
  <c r="D26" i="64" s="1"/>
  <c r="D7" i="64" s="1"/>
  <c r="D9" i="10"/>
  <c r="H14" i="69"/>
  <c r="Z17" i="9" s="1"/>
  <c r="AA17" i="9" s="1"/>
  <c r="E14" i="10" s="1"/>
  <c r="Y12" i="9"/>
  <c r="H17" i="69"/>
  <c r="Z20" i="9" s="1"/>
  <c r="AA20" i="9" s="1"/>
  <c r="E17" i="10" s="1"/>
  <c r="W12" i="9"/>
  <c r="X12" i="9" s="1"/>
  <c r="N27" i="9"/>
  <c r="M27" i="9"/>
  <c r="W38" i="9"/>
  <c r="X38" i="9" s="1"/>
  <c r="Q47" i="9"/>
  <c r="W27" i="9"/>
  <c r="X27" i="9" s="1"/>
  <c r="N47" i="9"/>
  <c r="M47" i="9"/>
  <c r="H19" i="69" l="1"/>
  <c r="Z22" i="9" s="1"/>
  <c r="AA22" i="9" s="1"/>
  <c r="E19" i="10" s="1"/>
  <c r="F32" i="69"/>
  <c r="F41" i="69" s="1"/>
  <c r="C32" i="69"/>
  <c r="E32" i="69"/>
  <c r="E41" i="69" s="1"/>
  <c r="G32" i="69"/>
  <c r="G41" i="69" s="1"/>
  <c r="D32" i="69"/>
  <c r="D41" i="69" s="1"/>
  <c r="F9" i="69"/>
  <c r="F24" i="69" s="1"/>
  <c r="E9" i="69"/>
  <c r="E24" i="69" s="1"/>
  <c r="C9" i="69"/>
  <c r="G9" i="69"/>
  <c r="G24" i="69" s="1"/>
  <c r="D9" i="69"/>
  <c r="D24" i="69" s="1"/>
  <c r="Y27" i="9"/>
  <c r="C24" i="10"/>
  <c r="D24" i="10"/>
  <c r="W47" i="9"/>
  <c r="X47" i="9" s="1"/>
  <c r="H9" i="69" l="1"/>
  <c r="Z12" i="9" s="1"/>
  <c r="C24" i="69"/>
  <c r="H24" i="69" s="1"/>
  <c r="H32" i="69"/>
  <c r="Z38" i="9" s="1"/>
  <c r="AA38" i="9" s="1"/>
  <c r="F9" i="10" s="1"/>
  <c r="C41" i="69"/>
  <c r="H41" i="69" s="1"/>
  <c r="F24" i="10" l="1"/>
  <c r="Z27" i="9"/>
  <c r="AA12" i="9"/>
  <c r="E9" i="10" l="1"/>
  <c r="AA27" i="9"/>
  <c r="E24" i="10" l="1"/>
</calcChain>
</file>

<file path=xl/sharedStrings.xml><?xml version="1.0" encoding="utf-8"?>
<sst xmlns="http://schemas.openxmlformats.org/spreadsheetml/2006/main" count="1731" uniqueCount="193">
  <si>
    <t>Purpose</t>
  </si>
  <si>
    <t>Inputs</t>
  </si>
  <si>
    <t>Company code</t>
  </si>
  <si>
    <t>ANH</t>
  </si>
  <si>
    <t>2020-21</t>
  </si>
  <si>
    <t>2021-22</t>
  </si>
  <si>
    <t>2022-23</t>
  </si>
  <si>
    <t>2023-24</t>
  </si>
  <si>
    <t>2024-25</t>
  </si>
  <si>
    <t>NES</t>
  </si>
  <si>
    <t>NWT</t>
  </si>
  <si>
    <t>SRN</t>
  </si>
  <si>
    <t>SVT</t>
  </si>
  <si>
    <t>SWB</t>
  </si>
  <si>
    <t>TMS</t>
  </si>
  <si>
    <t>WSH</t>
  </si>
  <si>
    <t>WSX</t>
  </si>
  <si>
    <t>YKY</t>
  </si>
  <si>
    <t>AFW</t>
  </si>
  <si>
    <t>BRL</t>
  </si>
  <si>
    <t>DVW</t>
  </si>
  <si>
    <t>PRT</t>
  </si>
  <si>
    <t>SES</t>
  </si>
  <si>
    <t>SEW</t>
  </si>
  <si>
    <t>SSC</t>
  </si>
  <si>
    <t>Price base:</t>
  </si>
  <si>
    <t>Data source:</t>
  </si>
  <si>
    <t>Companyname/financial year</t>
  </si>
  <si>
    <t>2011-12</t>
  </si>
  <si>
    <t>2012-13</t>
  </si>
  <si>
    <t>2013-14</t>
  </si>
  <si>
    <t>2014-15</t>
  </si>
  <si>
    <t>2015-16</t>
  </si>
  <si>
    <t>2016-17</t>
  </si>
  <si>
    <t>2017-18</t>
  </si>
  <si>
    <t>2018-19</t>
  </si>
  <si>
    <t>2019-20</t>
  </si>
  <si>
    <t>PR19 total</t>
  </si>
  <si>
    <t>Anglian Water</t>
  </si>
  <si>
    <t>HDD</t>
  </si>
  <si>
    <t>Hafren Dyfrdwy</t>
  </si>
  <si>
    <t>Northumbrian Water</t>
  </si>
  <si>
    <t>United Utilities Water</t>
  </si>
  <si>
    <t>Southern Water</t>
  </si>
  <si>
    <t>SVE</t>
  </si>
  <si>
    <t>Severn Trent England</t>
  </si>
  <si>
    <t>Severn Trent Water Ltd</t>
  </si>
  <si>
    <t>South West Bournemouth</t>
  </si>
  <si>
    <t>Thames Water Utilities Ltd</t>
  </si>
  <si>
    <t>Dŵr Cymru</t>
  </si>
  <si>
    <t>Wessex Water</t>
  </si>
  <si>
    <t>Yorkshire Water</t>
  </si>
  <si>
    <t>Affinity Water</t>
  </si>
  <si>
    <t>Bristol Water</t>
  </si>
  <si>
    <t>Dee Valley Water</t>
  </si>
  <si>
    <t>Portsmouth Water</t>
  </si>
  <si>
    <t>Sutton &amp; East Surrey Water</t>
  </si>
  <si>
    <t>South East Water</t>
  </si>
  <si>
    <t>South Staffordshire Cambridge</t>
  </si>
  <si>
    <t>Industry total</t>
  </si>
  <si>
    <t>Bon code</t>
  </si>
  <si>
    <t>W3032OTHTOT</t>
  </si>
  <si>
    <t>WW</t>
  </si>
  <si>
    <t>WWW</t>
  </si>
  <si>
    <t>Approaches to determining allowance</t>
  </si>
  <si>
    <t>PR19 annual average</t>
  </si>
  <si>
    <t>PR19</t>
  </si>
  <si>
    <t>PR14</t>
  </si>
  <si>
    <t>Historical costs</t>
  </si>
  <si>
    <t>% of submission</t>
  </si>
  <si>
    <t>Company</t>
  </si>
  <si>
    <t>Wholesale water</t>
  </si>
  <si>
    <t>Wholesale wastewater</t>
  </si>
  <si>
    <t>Efficiency challenge</t>
  </si>
  <si>
    <t>SWT</t>
  </si>
  <si>
    <t>BWH</t>
  </si>
  <si>
    <t>South West Water</t>
  </si>
  <si>
    <t>PR19 Company submitted TMA costs</t>
  </si>
  <si>
    <t>Apply efficiency challenge from econometric modelling (forward looking - quartiles mapping)</t>
  </si>
  <si>
    <t>Assessment</t>
  </si>
  <si>
    <t>Submitted TMA costs</t>
  </si>
  <si>
    <t>Drivers</t>
  </si>
  <si>
    <t>Sources driver information submitted by companies (taken from feeder models FM_WW1 and FM_WWW1)</t>
  </si>
  <si>
    <t>Sources TMA costs submitted by companies (taken from feeder models FM_WW1 and FM_WWW1)</t>
  </si>
  <si>
    <t>TMA modelling</t>
  </si>
  <si>
    <t>TMA allowance</t>
  </si>
  <si>
    <t>Charts</t>
  </si>
  <si>
    <t>Contains quantitative and qualitative assessment of company submitted TMA costs.</t>
  </si>
  <si>
    <t>Contains Ofwat's final view of TMA cost allowances</t>
  </si>
  <si>
    <t>Contains chart data showing historical and allowed TMA costs</t>
  </si>
  <si>
    <t>Data normalisation</t>
  </si>
  <si>
    <t>Sources NES enhancement TMA costs from business plan</t>
  </si>
  <si>
    <t>TMA submitted</t>
  </si>
  <si>
    <t>TMA by control</t>
  </si>
  <si>
    <t>Total</t>
  </si>
  <si>
    <t>Costs associated with Traffic Management Act - PR19 allowances</t>
  </si>
  <si>
    <t>Treated water distribution</t>
  </si>
  <si>
    <t>Model</t>
  </si>
  <si>
    <t>Sewage collection</t>
  </si>
  <si>
    <t>FM_UC_TMA</t>
  </si>
  <si>
    <t>Acronym</t>
  </si>
  <si>
    <t>Reference</t>
  </si>
  <si>
    <t>Item description</t>
  </si>
  <si>
    <t>Unit</t>
  </si>
  <si>
    <t>Description_input</t>
  </si>
  <si>
    <t>C_W3032WR_PR19CA001</t>
  </si>
  <si>
    <t>Water resources, costs associated with Traffic Management Act</t>
  </si>
  <si>
    <t>£m</t>
  </si>
  <si>
    <t>Price Review 2019</t>
  </si>
  <si>
    <t>C_W3032RWD_PR19CA001</t>
  </si>
  <si>
    <t>Raw water distribution, costs associated with Traffic Management Act</t>
  </si>
  <si>
    <t>C_W3032WT_PR19CA001</t>
  </si>
  <si>
    <t>Water treatment, costs associated with Traffic Management Act</t>
  </si>
  <si>
    <t>C_W3032TWD_PR19CA001</t>
  </si>
  <si>
    <t>Treated water distribution, costs associated with Traffic Management Act</t>
  </si>
  <si>
    <t>C_W3032CAW_PR19CA001</t>
  </si>
  <si>
    <t>Wholesale water, costs associated with Traffic Management Act</t>
  </si>
  <si>
    <t>C_W3032NPSC_PR19CA005</t>
  </si>
  <si>
    <t>Sewage collection, Costs asscociated with Traffic Management Act</t>
  </si>
  <si>
    <t>£000</t>
  </si>
  <si>
    <t>C_W3032NPST_PR19CA005</t>
  </si>
  <si>
    <t>Sewage treatment, Costs asscociated with Traffic Management Act</t>
  </si>
  <si>
    <t>C_W3032SL_PR19CA005</t>
  </si>
  <si>
    <t>Sludge, Costs asscociated with Traffic Management Act</t>
  </si>
  <si>
    <t>C_W3032OTHTOT_PR19CA005</t>
  </si>
  <si>
    <t>Wholesale wasetwater, Costs asscociated with Traffic Management Act</t>
  </si>
  <si>
    <t>Check</t>
  </si>
  <si>
    <t>Approach - Fwd looking quartiles mapping</t>
  </si>
  <si>
    <t>Total Industry submitted TMA (£m)</t>
  </si>
  <si>
    <t>Reallocation from enhancement to be considered as part of unmodelled TMA costs</t>
  </si>
  <si>
    <t>Ofwat allowance</t>
  </si>
  <si>
    <t>Business plans</t>
  </si>
  <si>
    <t>Water network plus</t>
  </si>
  <si>
    <t>Wastewater network plus</t>
  </si>
  <si>
    <t>The assessor and QA</t>
  </si>
  <si>
    <t>Control</t>
  </si>
  <si>
    <t>Totex carried through deep dive AMP7  (£m)</t>
  </si>
  <si>
    <t>Totex assessed within deep dive (£m)</t>
  </si>
  <si>
    <t>Ofwat view of totex allowance for AMP7 (£m)</t>
  </si>
  <si>
    <t>Assessment gates</t>
  </si>
  <si>
    <t>Need for investment</t>
  </si>
  <si>
    <t>Need for adjustment</t>
  </si>
  <si>
    <t>Management control</t>
  </si>
  <si>
    <t>Best option for customers</t>
  </si>
  <si>
    <t>Robustness and efficiency of costs</t>
  </si>
  <si>
    <t>Customer protection</t>
  </si>
  <si>
    <t>Affordability</t>
  </si>
  <si>
    <t>Board assurance</t>
  </si>
  <si>
    <t>Deep dive sheet - TMS</t>
  </si>
  <si>
    <t>Deep dive sheet - YKY</t>
  </si>
  <si>
    <t>Deep dive sheet - NES</t>
  </si>
  <si>
    <t>Deep dive sheet - BRL</t>
  </si>
  <si>
    <t>Pass</t>
  </si>
  <si>
    <t>Partial pass</t>
  </si>
  <si>
    <t>Deep dive summary - TMA</t>
  </si>
  <si>
    <t>Totex allowance from deep dive calculation</t>
  </si>
  <si>
    <t>Query response - YKY-DD-CE-009</t>
  </si>
  <si>
    <t>50% reduction</t>
  </si>
  <si>
    <t>Deep dive - Wholesale water</t>
  </si>
  <si>
    <t>Deep - dive - Wholesale wastewater</t>
  </si>
  <si>
    <t>Deep dive</t>
  </si>
  <si>
    <t>Shallow dive</t>
  </si>
  <si>
    <t>PR 19 totals</t>
  </si>
  <si>
    <t>100% reduction</t>
  </si>
  <si>
    <t>Disallow lane rental</t>
  </si>
  <si>
    <t>Removal of reclassified opex costs</t>
  </si>
  <si>
    <t>Calculation of efficient view of Traffic Management Act (TMA) costs (excluded from wholesale base models)</t>
  </si>
  <si>
    <t>Wholesale wastewater, Costs asscociated with Traffic Management Act</t>
  </si>
  <si>
    <t>Wholesale wastewater, costs associated with Traffic Management Act</t>
  </si>
  <si>
    <t>BPDT WWS5</t>
  </si>
  <si>
    <t>BPDT WS5</t>
  </si>
  <si>
    <t>£m Real, 2017-18 prices</t>
  </si>
  <si>
    <t>To calculate our view of forecast TMA costs which are added to efficient base costs in Feeder Model 4 so included in our final totex allowance.</t>
  </si>
  <si>
    <t xml:space="preserve">Base costs assessed using econometric models excludes TMA costs. </t>
  </si>
  <si>
    <t>Thames Water states that totex sharing incentives and outcome delivery incentives (ODIs) provide customer protection. We consider this provides some protection for customers, but does not provide enough protection in the event of TMA schemes being cancelled or much lower rollout of schemes. Due to this we have classed this gate as a 'partial pass'.</t>
  </si>
  <si>
    <t>Northumbrian Water proposes an adjustment at the end of AMP7 if lane rentals are introduced later than expected and charges are lower than forecast. It proposed an adjustment based on actual volume of permits and unit rates. Due to the protection provided by this adjustment we consider that the company has passed this gate.</t>
  </si>
  <si>
    <t>Fail</t>
  </si>
  <si>
    <t>Business plan Appendix 3.2
Question response NES-DD-CE-006</t>
  </si>
  <si>
    <t>P.81 C5 Costs and efficiency revised 
Question response BRL-DD-CE-006</t>
  </si>
  <si>
    <t>Northumbrian Water has based its forecast on 70% uptake of lane rental schemes by HA's operating in 5% of the road network. Its lane rental charges are estimated as 70% of £2500 (max daily charge) to allow for efficiencies.
There are currently some permit schemes in operation in Essex and Suffolk area and only two schemes in operation in the Northumbrian area. There are no new consultations to introduce lane rental schemes. Based on this, the assumption of 70% uptake appears to be high so we class this gate as a 'fail'.</t>
  </si>
  <si>
    <t>There is no specific performance commitment associated with TMA although we note there is some protection provided through the totex sharing mechanism. We consider this provides some protection for customers, but does not provide enough protection in the event of TMA schemes being cancelled or much lower rollout of schemes. Due to this we have classed this gate as a 'partial pass'.</t>
  </si>
  <si>
    <t>There is no specific performance commitment associated with TMA although we note there is some protection provided through the totex sharing mechanism which incentivises companies to minimise their TMA costs. We consider this provides some protection for customers, but does not provide enough protection in the event of TMA schemes being cancelled or much lower rollout of schemes. Due to this we have classed this gate as a 'partial pass'.</t>
  </si>
  <si>
    <t>Yorkshire Water is claiming for £35.9m (water) and (£7.3m (Sewerage) for TMA costs due to the expansion of existing permit schemes. Currently, two Highway Authorities (HA)(out of 16) are running schemes across 100% of its roads with a further six expected to begin schemes before the start of PR19. Yorkshire Water expects the other councils to consult during 2019. It is forecasting that all HA's will be running schemes and moving towards 100% permitting and provides evidence that some HA's have consulted on the introduction of new schemes.
We consider that Yorkshire Water has provided evidence to demonstrate it is currently incurring TMA costs and that new schemes (or changes to 'all-street' schemes) are likely to lead to increased costs.</t>
  </si>
  <si>
    <t>Total TMA deep-dive allowance</t>
  </si>
  <si>
    <t>N/A</t>
  </si>
  <si>
    <t>Bristol Water did not request funding in its September submission. In its April submission, it requested £3.3m following a Department for Transport letter stating that if local councils don't introduce permit schemes, they would be imposed by government.
There are currently seven highway authorities (HA) in Bristol Water's area. It expects one HA to introduce permits in October 2019 with the remaining six introducing schemes in 2020. However, the company only provides evidence to show one HA with a planned consultation date for the scheme. Although, the company estimates 14,500 jobs per annum, it is not clear how these will be split between the various HAs and whether all of the permits will attract a charge.
Due to the uncertainty surrounding the introduction of schemes and the lack of clarity around how the proposed number of jobs will be split between each HA, we do not propose to make an allowance for TMA costs. We will review any further information provided by the company prior to making our final determination allowances.</t>
  </si>
  <si>
    <t xml:space="preserve">Bristol Water bases its costs on an industry average of cost per km. We did not use this method at our initial assessment of business plans (nor in our draft determinations). Companies incur different levels of TMA costs depending on the number and application of TMA schemes in its network, so we do not consider the average cost per km as a suitable driver of costs at present.
The company needs to provide further detail to explain its forecast number of permits and permit costs. This should include which HA areas it expects to incur costs in and should be based on the latest information available from HA's (ie what indication has the HA provided to indicate it will be introducing a scheme and the expected start date).
</t>
  </si>
  <si>
    <t>Yorkshire Water bases its costs on its permit and noticing figures (56,000) moving gradually towards 100% permitting by the end of PR19. It bases its figures on its average permit cost of £80 plus £146 implementation cost per permit. The company forecasts a significant increase in its TMA costs from £2.9m currently, to £10.6m by the end of PR19. We note that permit costs are high at £80 compared to other companies.
The company forecasts a significant increase in costs compared to its AMP6 costs. The company does not forecast any efficiencies in the permit implementation costs even though numbers are expected to increase and we would expect the implementation process to achieve efficiencies throughout AMP7.
The company states that its permit figures are based on the current number of permits and notices, gradually moving towards 100% permits. It does not provide evidence to demonstrate how it has forecast the split between permits and notices and how these have been apportioned between the various HA areas.
Due to the significant uncertainty surrounding how its permit numbers have been estimated and insufficient evidence surrounding its high permits costs and additional associated costs, propose to apply a 50% reduction to YKY's costs.</t>
  </si>
  <si>
    <t>CSD006-SNP-01a-PR19-CA PF Urban productivity
CSD006-SNP-01b-PR19-CA FE Urban productivity
CSD006-WNP-01a-PR19-CA PF Urban productivity
CSD006-WNP-01b-PR19-CA FE Urban productivity
Query response - TMS-DD-CE-007</t>
  </si>
  <si>
    <r>
      <t xml:space="preserve">Thames Water is facing costs under the Traffic Management Act (TMA) in relation to permitting schemes. It is charged permit fees according to the category of road.
Its submission does not include charges in association with the following (Para 5.4 CSD006-WNP-01b):
 - Lane rental schemes
 - Parking bay suspension schemes 
 - Bus stop suspension
It states that:
 - TMA charges are levied by Highway Authorities (HA) and so the company must pay charges in order to carry out works
 - its costs are more significant than other companies due to high population density in its area.
 - 70% of its charges occurred in inner London (compared to outer London and Thames Valley).
We consider the company has provided sufficient evidence to demonstrate that a significant proportion of the HA's have permit schemes in place so it will incur TMA costs in AMP7. However, the company has not provided sufficient evidence to demonstrate why its costs are so much higher than other companies (for AMP7, Thames Water requests £67m, whereas the average business plan costs for other companies claiming TMA is £10m). TMA schemes are likely to be in place across many parts of the country during AMP7 and other companies face similar issues regarding population density in their cities. The company needs to clearly identify how its number of permits has been calculated and the average cost it is using, along with detail showing which HA areas have introduced schemes.
The company includes an additional £4.860m costs in its April business plan which were not reported as TMA in its September plan. The company responded to our query on this to explain that following a review of opex classification, it had identified some opex costs which should be classified as TMA costs. We do not consider this explanation provides enough detail to explain why these costs should not form part of its base allowance and so we propose to disallow these costs.
</t>
    </r>
    <r>
      <rPr>
        <b/>
        <sz val="10"/>
        <color theme="1"/>
        <rFont val="Gill Sans MT"/>
        <family val="2"/>
      </rPr>
      <t/>
    </r>
  </si>
  <si>
    <t xml:space="preserve">Thames Water has used its own data and data from its contractors from 2017 to forecast its TMA costs. It provides a lot of detail regarding these costs but it's still not clear how this translates into the forecast allowance, and the number of permits, and average cost this is based upon. The company needs to provide this in order to achieve a pass. It also does not demonstrate sufficiently how it is ensuring costs are incurred efficiently. We acknowledge that the company has demonstrated that a significant number of its HA's are already imposing permit costs so the scale of its costs are more certain than for other companies which have not yet had permit schemes confirmed. Due to this we consider that it is appropriate to apply an efficiency challenge to its forecast costs. </t>
  </si>
  <si>
    <t xml:space="preserve">We analyse companies’ proposed costs against those that have been incurred historically. Where there are significant increases we carry out a company specific review based on the evidence presented in business plans and challenge costs accordingly. For companies that propose costs in line with those incurred historically our efficiency challenge is based on the efficiency challenge that our econometric models present to its base costs.  </t>
  </si>
  <si>
    <t xml:space="preserve">Northumbrian Water's forecast costs are significantly higher than its AMP6 costs but we do not consider the company provides sufficient evidence to fully justify this increase. The increase is largely driven by the inclusion of TMA lane rental schemes and the company is also forecasting an increase in its permit costs. It assumes 70% uptake of lane rental schemes by highways authorities (HAs) from the end of 2019. 
We consider this forecast to be high as the company states that it has existing lane rental schemes in place in a small number of its London areas, but it has not had any consultation notices from any other local authorities so we do not agree there is sufficient evidence to suggest the high take-up of schemes it forecasts.
We do note that costs are expected to increase as it has provided evidence to show a number of authorities have consulted on introducing permit schemes. Due to the likely increase in costs we have set the company its allowance by allowing its TMA forecast minus the forecast lane rental costs.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</si>
</sst>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 #,##0.00_);_(* \(#,##0.00\);_(* &quot;-&quot;??_);_(@_)"/>
    <numFmt numFmtId="165" formatCode="_-* #,##0.000_-;\-* #,##0.000_-;_-* &quot;-&quot;???_-;_-@_-"/>
    <numFmt numFmtId="166" formatCode="0.000"/>
    <numFmt numFmtId="167" formatCode="_-* #,##0_-;\-* #,##0_-;_-* &quot;-&quot;???_-;_-@_-"/>
    <numFmt numFmtId="168" formatCode="_-* #,##0.0_-;\-* #,##0.0_-;_-* &quot;-&quot;?_-;_-@_-"/>
    <numFmt numFmtId="169" formatCode="0.0"/>
    <numFmt numFmtId="170" formatCode="_-* #,##0.000_-;\-* #,##0.000_-;_-* &quot;-&quot;????_-;_-@_-"/>
    <numFmt numFmtId="171" formatCode="0.0000"/>
    <numFmt numFmtId="172" formatCode="0.0%"/>
    <numFmt numFmtId="173" formatCode="#,##0.000_ ;\-#,##0.000\ "/>
    <numFmt numFmtId="174" formatCode="#,##0.0"/>
    <numFmt numFmtId="175" formatCode="_-* #,##0.0_-;\-* #,##0.0_-;_-* &quot;-&quot;??_-;_-@_-"/>
    <numFmt numFmtId="176" formatCode="0.000000"/>
  </numFmts>
  <fonts count="31" x14ac:knownFonts="1">
    <font>
      <sz val="11"/>
      <color theme="1"/>
      <name val="Arial"/>
      <family val="2"/>
    </font>
    <font>
      <sz val="11"/>
      <color theme="1"/>
      <name val="Arial"/>
      <family val="2"/>
    </font>
    <font>
      <b/>
      <sz val="11"/>
      <color theme="1"/>
      <name val="Arial"/>
      <family val="2"/>
    </font>
    <font>
      <sz val="11"/>
      <color theme="1"/>
      <name val="Calibri"/>
      <family val="2"/>
      <scheme val="minor"/>
    </font>
    <font>
      <b/>
      <sz val="14"/>
      <color theme="3"/>
      <name val="Calibri"/>
      <family val="2"/>
    </font>
    <font>
      <sz val="11"/>
      <color theme="1"/>
      <name val="Calibri"/>
      <family val="2"/>
    </font>
    <font>
      <b/>
      <sz val="9"/>
      <color theme="3"/>
      <name val="Calibri"/>
      <family val="2"/>
    </font>
    <font>
      <b/>
      <sz val="11"/>
      <color theme="1"/>
      <name val="Calibri"/>
      <family val="2"/>
    </font>
    <font>
      <sz val="10"/>
      <color rgb="FF000000"/>
      <name val="Calibri"/>
      <family val="2"/>
    </font>
    <font>
      <sz val="11"/>
      <name val="Calibri"/>
      <family val="2"/>
    </font>
    <font>
      <b/>
      <sz val="10"/>
      <color theme="1"/>
      <name val="Gill Sans MT"/>
      <family val="2"/>
    </font>
    <font>
      <sz val="10"/>
      <color theme="1"/>
      <name val="Gill Sans MT"/>
      <family val="2"/>
    </font>
    <font>
      <sz val="10"/>
      <color theme="1"/>
      <name val="Calibri"/>
      <family val="2"/>
      <scheme val="minor"/>
    </font>
    <font>
      <sz val="11"/>
      <color theme="1"/>
      <name val="Gill Sans MT"/>
      <family val="2"/>
    </font>
    <font>
      <b/>
      <sz val="11"/>
      <color theme="1"/>
      <name val="Gill Sans MT"/>
      <family val="2"/>
    </font>
    <font>
      <b/>
      <sz val="12"/>
      <color theme="1"/>
      <name val="Gill Sans MT"/>
      <family val="2"/>
    </font>
    <font>
      <sz val="11"/>
      <color theme="9"/>
      <name val="Gill Sans MT"/>
      <family val="2"/>
    </font>
    <font>
      <sz val="10"/>
      <color theme="9"/>
      <name val="Gill Sans MT"/>
      <family val="2"/>
    </font>
    <font>
      <sz val="11"/>
      <color indexed="8"/>
      <name val="Calibri"/>
      <family val="2"/>
      <scheme val="minor"/>
    </font>
    <font>
      <b/>
      <sz val="10"/>
      <color theme="1"/>
      <name val="Calibri"/>
      <family val="2"/>
      <scheme val="minor"/>
    </font>
    <font>
      <b/>
      <sz val="10"/>
      <color theme="9"/>
      <name val="Gill Sans MT"/>
      <family val="2"/>
    </font>
    <font>
      <sz val="10"/>
      <name val="Gill Sans MT"/>
      <family val="2"/>
    </font>
    <font>
      <sz val="10"/>
      <name val="Arial"/>
      <family val="2"/>
    </font>
    <font>
      <sz val="11"/>
      <color rgb="FF000000"/>
      <name val="Calibri"/>
      <family val="2"/>
    </font>
    <font>
      <sz val="11"/>
      <color rgb="FF9C0006"/>
      <name val="Arial"/>
      <family val="2"/>
    </font>
    <font>
      <i/>
      <sz val="10"/>
      <color theme="1"/>
      <name val="Gill Sans MT"/>
      <family val="2"/>
    </font>
    <font>
      <i/>
      <sz val="8"/>
      <color theme="1"/>
      <name val="Gill Sans MT"/>
      <family val="2"/>
    </font>
    <font>
      <sz val="10"/>
      <name val="Calibri"/>
      <family val="2"/>
      <scheme val="minor"/>
    </font>
    <font>
      <u/>
      <sz val="11"/>
      <color theme="10"/>
      <name val="Arial"/>
      <family val="2"/>
    </font>
    <font>
      <u/>
      <sz val="10"/>
      <color theme="10"/>
      <name val="Gill Sans MT"/>
      <family val="2"/>
    </font>
    <font>
      <sz val="10"/>
      <color rgb="FFFF0000"/>
      <name val="Gill Sans MT"/>
      <family val="2"/>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rgb="FFCCFFFF"/>
        <bgColor indexed="64"/>
      </patternFill>
    </fill>
    <fill>
      <patternFill patternType="solid">
        <fgColor theme="9" tint="0.79998168889431442"/>
        <bgColor indexed="64"/>
      </patternFill>
    </fill>
    <fill>
      <patternFill patternType="solid">
        <fgColor theme="2" tint="-4.9989318521683403E-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C7CE"/>
      </patternFill>
    </fill>
    <fill>
      <patternFill patternType="solid">
        <fgColor theme="7" tint="0.79998168889431442"/>
        <bgColor indexed="64"/>
      </patternFill>
    </fill>
    <fill>
      <patternFill patternType="solid">
        <fgColor rgb="FFFFC000"/>
        <bgColor indexed="64"/>
      </patternFill>
    </fill>
    <fill>
      <patternFill patternType="solid">
        <fgColor theme="0" tint="-0.14999847407452621"/>
        <bgColor indexed="64"/>
      </patternFill>
    </fill>
  </fills>
  <borders count="27">
    <border>
      <left/>
      <right/>
      <top/>
      <bottom/>
      <diagonal/>
    </border>
    <border>
      <left/>
      <right/>
      <top/>
      <bottom style="thin">
        <color theme="5" tint="0.59999389629810485"/>
      </bottom>
      <diagonal/>
    </border>
    <border>
      <left style="thin">
        <color theme="5" tint="0.59999389629810485"/>
      </left>
      <right/>
      <top style="thin">
        <color theme="5" tint="0.59999389629810485"/>
      </top>
      <bottom/>
      <diagonal/>
    </border>
    <border>
      <left/>
      <right/>
      <top style="thin">
        <color theme="5" tint="0.59999389629810485"/>
      </top>
      <bottom/>
      <diagonal/>
    </border>
    <border>
      <left style="thin">
        <color theme="5" tint="0.59999389629810485"/>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auto="1"/>
      </top>
      <bottom/>
      <diagonal/>
    </border>
    <border>
      <left/>
      <right/>
      <top style="medium">
        <color theme="0" tint="-0.24994659260841701"/>
      </top>
      <bottom style="medium">
        <color theme="0" tint="-0.2499465926084170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theme="0" tint="-0.14996795556505021"/>
      </left>
      <right/>
      <top/>
      <bottom/>
      <diagonal/>
    </border>
    <border>
      <left style="thin">
        <color theme="5" tint="0.59999389629810485"/>
      </left>
      <right/>
      <top/>
      <bottom style="thin">
        <color theme="0" tint="-0.14996795556505021"/>
      </bottom>
      <diagonal/>
    </border>
    <border>
      <left/>
      <right/>
      <top/>
      <bottom style="thin">
        <color theme="0" tint="-0.14996795556505021"/>
      </bottom>
      <diagonal/>
    </border>
  </borders>
  <cellStyleXfs count="10">
    <xf numFmtId="0" fontId="0" fillId="0" borderId="0"/>
    <xf numFmtId="9" fontId="1" fillId="0" borderId="0" applyFont="0" applyFill="0" applyBorder="0" applyAlignment="0" applyProtection="0"/>
    <xf numFmtId="0" fontId="3" fillId="0" borderId="0"/>
    <xf numFmtId="0" fontId="18" fillId="0" borderId="0"/>
    <xf numFmtId="0" fontId="18" fillId="0" borderId="0"/>
    <xf numFmtId="0" fontId="22" fillId="0" borderId="0"/>
    <xf numFmtId="164" fontId="1" fillId="0" borderId="0" applyFont="0" applyFill="0" applyBorder="0" applyAlignment="0" applyProtection="0"/>
    <xf numFmtId="164" fontId="1" fillId="0" borderId="0" applyFont="0" applyFill="0" applyBorder="0" applyAlignment="0" applyProtection="0"/>
    <xf numFmtId="0" fontId="24" fillId="12" borderId="0" applyNumberFormat="0" applyBorder="0" applyAlignment="0" applyProtection="0"/>
    <xf numFmtId="0" fontId="28" fillId="0" borderId="0" applyNumberFormat="0" applyFill="0" applyBorder="0" applyAlignment="0" applyProtection="0"/>
  </cellStyleXfs>
  <cellXfs count="163">
    <xf numFmtId="0" fontId="0" fillId="0" borderId="0" xfId="0"/>
    <xf numFmtId="0" fontId="4" fillId="2" borderId="0" xfId="2" applyFont="1" applyFill="1"/>
    <xf numFmtId="0" fontId="5" fillId="0" borderId="0" xfId="0" applyFont="1" applyFill="1" applyBorder="1"/>
    <xf numFmtId="0" fontId="5" fillId="0" borderId="1" xfId="0" applyFont="1" applyFill="1" applyBorder="1"/>
    <xf numFmtId="0" fontId="11" fillId="0" borderId="0" xfId="0" applyFont="1"/>
    <xf numFmtId="0" fontId="2" fillId="0" borderId="0" xfId="0" applyFont="1"/>
    <xf numFmtId="0" fontId="13" fillId="0" borderId="0" xfId="0" applyFont="1"/>
    <xf numFmtId="0" fontId="11" fillId="4" borderId="5" xfId="0" applyFont="1" applyFill="1" applyBorder="1" applyAlignment="1">
      <alignment vertical="center"/>
    </xf>
    <xf numFmtId="0" fontId="11" fillId="0" borderId="5" xfId="0" applyFont="1" applyBorder="1" applyAlignment="1">
      <alignment vertical="center"/>
    </xf>
    <xf numFmtId="0" fontId="13" fillId="0" borderId="5" xfId="0" applyFont="1" applyBorder="1"/>
    <xf numFmtId="0" fontId="10" fillId="0" borderId="0" xfId="0" applyFont="1"/>
    <xf numFmtId="0" fontId="15" fillId="0" borderId="0" xfId="0" applyFont="1"/>
    <xf numFmtId="0" fontId="12" fillId="0" borderId="0" xfId="0" applyFont="1" applyFill="1" applyBorder="1" applyAlignment="1">
      <alignment vertical="center"/>
    </xf>
    <xf numFmtId="0" fontId="11" fillId="0" borderId="0" xfId="0" applyFont="1" applyFill="1" applyBorder="1"/>
    <xf numFmtId="0" fontId="11" fillId="0" borderId="0" xfId="0" applyFont="1" applyFill="1"/>
    <xf numFmtId="0" fontId="11" fillId="8" borderId="5" xfId="0" applyFont="1" applyFill="1" applyBorder="1" applyAlignment="1">
      <alignment vertical="center"/>
    </xf>
    <xf numFmtId="166" fontId="11" fillId="0" borderId="5" xfId="0" applyNumberFormat="1" applyFont="1" applyBorder="1" applyAlignment="1">
      <alignment vertical="center"/>
    </xf>
    <xf numFmtId="166" fontId="11" fillId="0" borderId="0" xfId="0" applyNumberFormat="1" applyFont="1"/>
    <xf numFmtId="165" fontId="10" fillId="0" borderId="5" xfId="0" applyNumberFormat="1" applyFont="1" applyBorder="1"/>
    <xf numFmtId="0" fontId="10" fillId="0" borderId="9" xfId="0" applyFont="1" applyFill="1" applyBorder="1"/>
    <xf numFmtId="2" fontId="11" fillId="0" borderId="0" xfId="0" applyNumberFormat="1" applyFont="1" applyFill="1" applyBorder="1"/>
    <xf numFmtId="0" fontId="11" fillId="0" borderId="7" xfId="0" applyFont="1" applyFill="1" applyBorder="1" applyAlignment="1">
      <alignment vertical="center"/>
    </xf>
    <xf numFmtId="165" fontId="11" fillId="0" borderId="7" xfId="0" applyNumberFormat="1" applyFont="1" applyFill="1" applyBorder="1"/>
    <xf numFmtId="165" fontId="10" fillId="0" borderId="7" xfId="0" applyNumberFormat="1" applyFont="1" applyFill="1" applyBorder="1"/>
    <xf numFmtId="166" fontId="11" fillId="0" borderId="6" xfId="0" applyNumberFormat="1" applyFont="1" applyFill="1" applyBorder="1" applyAlignment="1">
      <alignment vertical="center"/>
    </xf>
    <xf numFmtId="0" fontId="10" fillId="0" borderId="8" xfId="0" applyFont="1" applyFill="1" applyBorder="1" applyAlignment="1">
      <alignment vertical="center"/>
    </xf>
    <xf numFmtId="0" fontId="10" fillId="0" borderId="6" xfId="0" applyFont="1" applyFill="1" applyBorder="1" applyAlignment="1">
      <alignment vertical="center"/>
    </xf>
    <xf numFmtId="0" fontId="11" fillId="5" borderId="5" xfId="0" applyFont="1" applyFill="1" applyBorder="1" applyAlignment="1">
      <alignment vertical="center"/>
    </xf>
    <xf numFmtId="165" fontId="11" fillId="0" borderId="0" xfId="0" applyNumberFormat="1" applyFont="1" applyBorder="1"/>
    <xf numFmtId="9" fontId="11" fillId="0" borderId="5" xfId="1" applyFont="1" applyBorder="1"/>
    <xf numFmtId="9" fontId="10" fillId="0" borderId="5" xfId="1" applyFont="1" applyBorder="1"/>
    <xf numFmtId="0" fontId="0" fillId="0" borderId="0" xfId="0" applyFill="1"/>
    <xf numFmtId="0" fontId="11" fillId="0" borderId="11" xfId="0" applyFont="1" applyFill="1" applyBorder="1" applyAlignment="1">
      <alignment vertical="center"/>
    </xf>
    <xf numFmtId="0" fontId="16" fillId="0" borderId="0" xfId="0" applyFont="1"/>
    <xf numFmtId="165" fontId="11" fillId="0" borderId="0" xfId="0" applyNumberFormat="1" applyFont="1" applyFill="1" applyBorder="1"/>
    <xf numFmtId="0" fontId="17" fillId="0" borderId="0" xfId="0" applyFont="1" applyFill="1" applyBorder="1"/>
    <xf numFmtId="0" fontId="11" fillId="5" borderId="15" xfId="0" applyFont="1" applyFill="1" applyBorder="1"/>
    <xf numFmtId="165" fontId="11" fillId="5" borderId="15" xfId="0" applyNumberFormat="1" applyFont="1" applyFill="1" applyBorder="1"/>
    <xf numFmtId="0" fontId="19" fillId="5" borderId="15" xfId="0" applyFont="1" applyFill="1" applyBorder="1" applyAlignment="1">
      <alignment vertical="center"/>
    </xf>
    <xf numFmtId="0" fontId="10" fillId="0" borderId="0" xfId="0" applyFont="1" applyFill="1" applyBorder="1" applyAlignment="1">
      <alignment vertical="center"/>
    </xf>
    <xf numFmtId="165" fontId="10" fillId="0" borderId="16" xfId="0" applyNumberFormat="1" applyFont="1" applyBorder="1"/>
    <xf numFmtId="165" fontId="11" fillId="0" borderId="14" xfId="0" applyNumberFormat="1" applyFont="1" applyBorder="1"/>
    <xf numFmtId="0" fontId="0" fillId="0" borderId="14" xfId="0" applyBorder="1"/>
    <xf numFmtId="0" fontId="0" fillId="0" borderId="17" xfId="0" applyBorder="1"/>
    <xf numFmtId="167" fontId="11" fillId="0" borderId="18" xfId="0" applyNumberFormat="1" applyFont="1" applyBorder="1"/>
    <xf numFmtId="0" fontId="0" fillId="0" borderId="0" xfId="0" applyBorder="1"/>
    <xf numFmtId="0" fontId="0" fillId="0" borderId="19" xfId="0" applyBorder="1"/>
    <xf numFmtId="167" fontId="11" fillId="0" borderId="20" xfId="0" applyNumberFormat="1" applyFont="1" applyBorder="1"/>
    <xf numFmtId="165" fontId="11" fillId="0" borderId="21" xfId="0" applyNumberFormat="1" applyFont="1" applyBorder="1"/>
    <xf numFmtId="0" fontId="0" fillId="0" borderId="21" xfId="0" applyBorder="1"/>
    <xf numFmtId="0" fontId="0" fillId="0" borderId="22" xfId="0" applyBorder="1"/>
    <xf numFmtId="0" fontId="11" fillId="3" borderId="5" xfId="0" applyFont="1" applyFill="1" applyBorder="1" applyAlignment="1">
      <alignment vertical="center"/>
    </xf>
    <xf numFmtId="0" fontId="11" fillId="4" borderId="5" xfId="0" applyFont="1" applyFill="1" applyBorder="1" applyAlignment="1">
      <alignment vertical="center" wrapText="1"/>
    </xf>
    <xf numFmtId="165" fontId="0" fillId="0" borderId="0" xfId="0" applyNumberFormat="1"/>
    <xf numFmtId="164" fontId="0" fillId="0" borderId="0" xfId="0" applyNumberFormat="1"/>
    <xf numFmtId="0" fontId="11" fillId="0" borderId="8" xfId="0" applyFont="1" applyBorder="1" applyAlignment="1">
      <alignment horizontal="centerContinuous"/>
    </xf>
    <xf numFmtId="0" fontId="11" fillId="0" borderId="10" xfId="0" applyFont="1" applyBorder="1" applyAlignment="1">
      <alignment horizontal="centerContinuous"/>
    </xf>
    <xf numFmtId="0" fontId="11" fillId="0" borderId="6" xfId="0" applyFont="1" applyBorder="1" applyAlignment="1">
      <alignment horizontal="centerContinuous"/>
    </xf>
    <xf numFmtId="0" fontId="16" fillId="0" borderId="0" xfId="0" applyFont="1" applyFill="1" applyBorder="1"/>
    <xf numFmtId="165" fontId="11" fillId="0" borderId="11" xfId="0" applyNumberFormat="1" applyFont="1" applyFill="1" applyBorder="1"/>
    <xf numFmtId="0" fontId="11" fillId="7" borderId="5" xfId="0" applyFont="1" applyFill="1" applyBorder="1" applyAlignment="1">
      <alignment horizontal="center"/>
    </xf>
    <xf numFmtId="0" fontId="11" fillId="6" borderId="5" xfId="0" applyFont="1" applyFill="1" applyBorder="1" applyAlignment="1">
      <alignment horizontal="center"/>
    </xf>
    <xf numFmtId="167" fontId="11" fillId="0" borderId="0" xfId="0" applyNumberFormat="1" applyFont="1" applyBorder="1"/>
    <xf numFmtId="165" fontId="10" fillId="0" borderId="0" xfId="0" applyNumberFormat="1" applyFont="1" applyBorder="1"/>
    <xf numFmtId="9" fontId="10" fillId="0" borderId="0" xfId="1" applyFont="1" applyBorder="1"/>
    <xf numFmtId="170" fontId="11" fillId="0" borderId="7" xfId="0" applyNumberFormat="1" applyFont="1" applyFill="1" applyBorder="1"/>
    <xf numFmtId="170" fontId="10" fillId="0" borderId="7" xfId="0" applyNumberFormat="1" applyFont="1" applyFill="1" applyBorder="1"/>
    <xf numFmtId="170" fontId="11" fillId="0" borderId="11" xfId="0" applyNumberFormat="1" applyFont="1" applyFill="1" applyBorder="1"/>
    <xf numFmtId="171" fontId="17" fillId="0" borderId="0" xfId="0" applyNumberFormat="1" applyFont="1"/>
    <xf numFmtId="0" fontId="11" fillId="3" borderId="23" xfId="0" applyFont="1" applyFill="1" applyBorder="1" applyAlignment="1">
      <alignment horizontal="center"/>
    </xf>
    <xf numFmtId="0" fontId="11" fillId="3" borderId="13" xfId="0" applyFont="1" applyFill="1" applyBorder="1" applyAlignment="1">
      <alignment vertical="center"/>
    </xf>
    <xf numFmtId="0" fontId="11" fillId="3" borderId="13" xfId="0" applyFont="1" applyFill="1" applyBorder="1" applyAlignment="1">
      <alignment vertical="center" wrapText="1"/>
    </xf>
    <xf numFmtId="167" fontId="21" fillId="0" borderId="18" xfId="0" applyNumberFormat="1" applyFont="1" applyBorder="1"/>
    <xf numFmtId="166" fontId="0" fillId="0" borderId="0" xfId="0" applyNumberFormat="1"/>
    <xf numFmtId="172" fontId="0" fillId="0" borderId="0" xfId="0" applyNumberFormat="1"/>
    <xf numFmtId="168" fontId="11" fillId="0" borderId="0" xfId="0" applyNumberFormat="1" applyFont="1" applyBorder="1"/>
    <xf numFmtId="0" fontId="4" fillId="0" borderId="0" xfId="2" applyFont="1" applyFill="1"/>
    <xf numFmtId="0" fontId="5" fillId="0" borderId="0" xfId="0" applyFont="1" applyFill="1"/>
    <xf numFmtId="0" fontId="6" fillId="0" borderId="0" xfId="2" applyFont="1" applyFill="1" applyBorder="1"/>
    <xf numFmtId="0" fontId="5" fillId="0" borderId="3" xfId="0" applyFont="1" applyFill="1" applyBorder="1"/>
    <xf numFmtId="0" fontId="8" fillId="0" borderId="0" xfId="2" applyFont="1" applyFill="1" applyBorder="1" applyAlignment="1"/>
    <xf numFmtId="0" fontId="5" fillId="0" borderId="26" xfId="0" applyFont="1" applyFill="1" applyBorder="1"/>
    <xf numFmtId="9" fontId="11" fillId="0" borderId="5" xfId="0" applyNumberFormat="1" applyFont="1" applyBorder="1"/>
    <xf numFmtId="9" fontId="10" fillId="0" borderId="5" xfId="0" applyNumberFormat="1" applyFont="1" applyBorder="1"/>
    <xf numFmtId="173" fontId="11" fillId="0" borderId="5" xfId="0" applyNumberFormat="1" applyFont="1" applyBorder="1"/>
    <xf numFmtId="173" fontId="10" fillId="0" borderId="5" xfId="0" applyNumberFormat="1" applyFont="1" applyBorder="1"/>
    <xf numFmtId="166" fontId="11" fillId="0" borderId="5" xfId="0" applyNumberFormat="1" applyFont="1" applyBorder="1"/>
    <xf numFmtId="166" fontId="10" fillId="0" borderId="5" xfId="0" applyNumberFormat="1" applyFont="1" applyBorder="1"/>
    <xf numFmtId="173" fontId="17" fillId="0" borderId="5" xfId="0" applyNumberFormat="1" applyFont="1" applyBorder="1"/>
    <xf numFmtId="173" fontId="17" fillId="5" borderId="5" xfId="0" applyNumberFormat="1" applyFont="1" applyFill="1" applyBorder="1"/>
    <xf numFmtId="173" fontId="20" fillId="0" borderId="5" xfId="0" applyNumberFormat="1" applyFont="1" applyBorder="1"/>
    <xf numFmtId="173" fontId="11" fillId="5" borderId="5" xfId="0" applyNumberFormat="1" applyFont="1" applyFill="1" applyBorder="1"/>
    <xf numFmtId="4" fontId="11" fillId="0" borderId="5" xfId="0" applyNumberFormat="1" applyFont="1" applyFill="1" applyBorder="1"/>
    <xf numFmtId="4" fontId="11" fillId="0" borderId="5" xfId="0" applyNumberFormat="1" applyFont="1" applyBorder="1"/>
    <xf numFmtId="4" fontId="10" fillId="0" borderId="5" xfId="0" applyNumberFormat="1" applyFont="1" applyBorder="1"/>
    <xf numFmtId="4" fontId="11" fillId="5" borderId="5" xfId="0" applyNumberFormat="1" applyFont="1" applyFill="1" applyBorder="1"/>
    <xf numFmtId="0" fontId="14" fillId="0" borderId="0" xfId="0" applyFont="1"/>
    <xf numFmtId="0" fontId="11" fillId="0" borderId="5" xfId="0" applyFont="1" applyFill="1" applyBorder="1" applyAlignment="1">
      <alignment vertical="center"/>
    </xf>
    <xf numFmtId="175" fontId="11" fillId="0" borderId="5" xfId="6" applyNumberFormat="1" applyFont="1" applyBorder="1"/>
    <xf numFmtId="175" fontId="10" fillId="0" borderId="5" xfId="6" applyNumberFormat="1" applyFont="1" applyBorder="1"/>
    <xf numFmtId="4" fontId="0" fillId="0" borderId="0" xfId="0" applyNumberFormat="1"/>
    <xf numFmtId="176" fontId="11" fillId="0" borderId="0" xfId="0" applyNumberFormat="1" applyFont="1" applyFill="1" applyBorder="1"/>
    <xf numFmtId="0" fontId="25" fillId="10" borderId="0" xfId="0" applyFont="1" applyFill="1"/>
    <xf numFmtId="0" fontId="26" fillId="10" borderId="0" xfId="0" applyFont="1" applyFill="1"/>
    <xf numFmtId="166" fontId="26" fillId="10" borderId="0" xfId="0" quotePrefix="1" applyNumberFormat="1" applyFont="1" applyFill="1"/>
    <xf numFmtId="164" fontId="11" fillId="0" borderId="0" xfId="0" applyNumberFormat="1" applyFont="1"/>
    <xf numFmtId="165" fontId="11" fillId="0" borderId="5" xfId="0" applyNumberFormat="1" applyFont="1" applyFill="1" applyBorder="1"/>
    <xf numFmtId="173" fontId="11" fillId="0" borderId="5" xfId="0" applyNumberFormat="1" applyFont="1" applyFill="1" applyBorder="1"/>
    <xf numFmtId="0" fontId="11" fillId="0" borderId="5" xfId="0" applyFont="1" applyBorder="1" applyAlignment="1">
      <alignment horizontal="center"/>
    </xf>
    <xf numFmtId="168" fontId="11" fillId="0" borderId="5" xfId="0" applyNumberFormat="1" applyFont="1" applyBorder="1" applyAlignment="1">
      <alignment horizontal="center"/>
    </xf>
    <xf numFmtId="172" fontId="22" fillId="0" borderId="5" xfId="8" applyNumberFormat="1" applyFont="1" applyFill="1" applyBorder="1"/>
    <xf numFmtId="0" fontId="27" fillId="11" borderId="5" xfId="0" applyFont="1" applyFill="1" applyBorder="1" applyAlignment="1">
      <alignment horizontal="center" vertical="center" wrapText="1"/>
    </xf>
    <xf numFmtId="0" fontId="27" fillId="13" borderId="5" xfId="0" applyFont="1" applyFill="1" applyBorder="1" applyAlignment="1">
      <alignment horizontal="center" vertical="center" wrapText="1"/>
    </xf>
    <xf numFmtId="0" fontId="10" fillId="0" borderId="8" xfId="0" applyFont="1" applyBorder="1" applyAlignment="1">
      <alignment horizontal="centerContinuous"/>
    </xf>
    <xf numFmtId="0" fontId="10" fillId="0" borderId="6" xfId="0" applyFont="1" applyBorder="1" applyAlignment="1">
      <alignment horizontal="centerContinuous"/>
    </xf>
    <xf numFmtId="0" fontId="10" fillId="0" borderId="0" xfId="5" applyFont="1" applyAlignment="1">
      <alignment vertical="center"/>
    </xf>
    <xf numFmtId="0" fontId="11" fillId="0" borderId="5" xfId="0" applyFont="1" applyBorder="1" applyAlignment="1">
      <alignment vertical="top"/>
    </xf>
    <xf numFmtId="0" fontId="11" fillId="0" borderId="5" xfId="0" applyFont="1" applyBorder="1" applyAlignment="1"/>
    <xf numFmtId="0" fontId="11" fillId="0" borderId="0" xfId="0" applyFont="1" applyBorder="1" applyAlignment="1"/>
    <xf numFmtId="166" fontId="11" fillId="0" borderId="5" xfId="0" applyNumberFormat="1" applyFont="1" applyBorder="1" applyAlignment="1"/>
    <xf numFmtId="0" fontId="11" fillId="0" borderId="5" xfId="5" applyFont="1" applyBorder="1" applyAlignment="1">
      <alignment horizontal="left" vertical="center"/>
    </xf>
    <xf numFmtId="0" fontId="11" fillId="0" borderId="5" xfId="0" applyFont="1" applyBorder="1" applyAlignment="1">
      <alignment vertical="top" wrapText="1"/>
    </xf>
    <xf numFmtId="173" fontId="0" fillId="0" borderId="0" xfId="0" applyNumberFormat="1"/>
    <xf numFmtId="0" fontId="11" fillId="0" borderId="7" xfId="0" applyFont="1" applyFill="1" applyBorder="1" applyAlignment="1">
      <alignment vertical="top"/>
    </xf>
    <xf numFmtId="9" fontId="11" fillId="0" borderId="0" xfId="0" applyNumberFormat="1" applyFont="1"/>
    <xf numFmtId="0" fontId="11" fillId="9" borderId="12" xfId="0" applyFont="1" applyFill="1" applyBorder="1" applyAlignment="1">
      <alignment horizontal="center" vertical="center" wrapText="1"/>
    </xf>
    <xf numFmtId="166" fontId="10" fillId="0" borderId="5" xfId="0" applyNumberFormat="1" applyFont="1" applyBorder="1" applyAlignment="1"/>
    <xf numFmtId="0" fontId="11" fillId="0" borderId="5" xfId="0" applyFont="1" applyBorder="1"/>
    <xf numFmtId="0" fontId="11" fillId="0" borderId="5" xfId="0" applyFont="1" applyBorder="1" applyAlignment="1">
      <alignment wrapText="1"/>
    </xf>
    <xf numFmtId="0" fontId="10" fillId="0" borderId="5" xfId="5" applyFont="1" applyBorder="1" applyAlignment="1">
      <alignment horizontal="left" vertical="center"/>
    </xf>
    <xf numFmtId="0" fontId="13" fillId="0" borderId="0" xfId="0" applyFont="1" applyBorder="1"/>
    <xf numFmtId="0" fontId="13" fillId="0" borderId="0" xfId="0" applyFont="1" applyFill="1"/>
    <xf numFmtId="0" fontId="10" fillId="14" borderId="0" xfId="5" applyFont="1" applyFill="1" applyAlignment="1">
      <alignment vertical="center"/>
    </xf>
    <xf numFmtId="0" fontId="29" fillId="0" borderId="0" xfId="9" applyFont="1"/>
    <xf numFmtId="0" fontId="15" fillId="14" borderId="0" xfId="5" applyFont="1" applyFill="1" applyAlignment="1">
      <alignment vertical="center"/>
    </xf>
    <xf numFmtId="0" fontId="30" fillId="0" borderId="0" xfId="0" applyFont="1"/>
    <xf numFmtId="169" fontId="11" fillId="0" borderId="5" xfId="0" applyNumberFormat="1" applyFont="1" applyBorder="1"/>
    <xf numFmtId="174" fontId="11" fillId="0" borderId="5" xfId="0" applyNumberFormat="1" applyFont="1" applyBorder="1"/>
    <xf numFmtId="174" fontId="11" fillId="0" borderId="0" xfId="0" applyNumberFormat="1" applyFont="1" applyAlignment="1">
      <alignment horizontal="center"/>
    </xf>
    <xf numFmtId="10" fontId="11" fillId="0" borderId="0" xfId="0" applyNumberFormat="1" applyFont="1"/>
    <xf numFmtId="0" fontId="11" fillId="0" borderId="0" xfId="0" applyFont="1" applyBorder="1"/>
    <xf numFmtId="0" fontId="11" fillId="0" borderId="0" xfId="0" applyFont="1" applyBorder="1" applyAlignment="1">
      <alignment horizontal="center"/>
    </xf>
    <xf numFmtId="0" fontId="7" fillId="15" borderId="2" xfId="0" applyFont="1" applyFill="1" applyBorder="1"/>
    <xf numFmtId="0" fontId="5" fillId="15" borderId="3" xfId="0" applyFont="1" applyFill="1" applyBorder="1"/>
    <xf numFmtId="0" fontId="5" fillId="15" borderId="4" xfId="0" applyFont="1" applyFill="1" applyBorder="1"/>
    <xf numFmtId="0" fontId="5" fillId="15" borderId="0" xfId="0" applyFont="1" applyFill="1" applyBorder="1"/>
    <xf numFmtId="0" fontId="23" fillId="15" borderId="0" xfId="0" applyFont="1" applyFill="1" applyAlignment="1"/>
    <xf numFmtId="0" fontId="0" fillId="15" borderId="0" xfId="0" applyFill="1"/>
    <xf numFmtId="0" fontId="8" fillId="15" borderId="0" xfId="2" applyFont="1" applyFill="1" applyBorder="1" applyAlignment="1"/>
    <xf numFmtId="0" fontId="7" fillId="15" borderId="4" xfId="0" applyFont="1" applyFill="1" applyBorder="1"/>
    <xf numFmtId="0" fontId="5" fillId="15" borderId="0" xfId="0" applyFont="1" applyFill="1" applyBorder="1" applyAlignment="1">
      <alignment horizontal="left"/>
    </xf>
    <xf numFmtId="0" fontId="9" fillId="15" borderId="24" xfId="0" applyFont="1" applyFill="1" applyBorder="1"/>
    <xf numFmtId="0" fontId="7" fillId="15" borderId="24" xfId="0" applyFont="1" applyFill="1" applyBorder="1"/>
    <xf numFmtId="0" fontId="5" fillId="15" borderId="24" xfId="0" applyFont="1" applyFill="1" applyBorder="1"/>
    <xf numFmtId="0" fontId="5" fillId="15" borderId="25" xfId="0" applyFont="1" applyFill="1" applyBorder="1"/>
    <xf numFmtId="0" fontId="5" fillId="15" borderId="26" xfId="0" applyFont="1" applyFill="1" applyBorder="1"/>
    <xf numFmtId="0" fontId="5" fillId="15" borderId="0" xfId="0" applyFont="1" applyFill="1" applyBorder="1" applyAlignment="1">
      <alignment wrapText="1"/>
    </xf>
    <xf numFmtId="0" fontId="0" fillId="0" borderId="0" xfId="0" applyAlignment="1"/>
    <xf numFmtId="0" fontId="11" fillId="3" borderId="8" xfId="0" applyFont="1" applyFill="1" applyBorder="1" applyAlignment="1">
      <alignment horizontal="center"/>
    </xf>
    <xf numFmtId="0" fontId="11" fillId="3" borderId="10" xfId="0" applyFont="1" applyFill="1" applyBorder="1" applyAlignment="1">
      <alignment horizontal="center"/>
    </xf>
    <xf numFmtId="0" fontId="11" fillId="3" borderId="6" xfId="0" applyFont="1" applyFill="1" applyBorder="1" applyAlignment="1">
      <alignment horizontal="center"/>
    </xf>
    <xf numFmtId="0" fontId="11" fillId="9" borderId="12" xfId="0" applyFont="1" applyFill="1" applyBorder="1" applyAlignment="1">
      <alignment horizontal="center" vertical="center" wrapText="1"/>
    </xf>
    <xf numFmtId="0" fontId="11" fillId="9" borderId="13" xfId="0" applyFont="1" applyFill="1" applyBorder="1" applyAlignment="1">
      <alignment horizontal="center" vertical="center" wrapText="1"/>
    </xf>
  </cellXfs>
  <cellStyles count="10">
    <cellStyle name="Bad" xfId="8" builtinId="27"/>
    <cellStyle name="Comma" xfId="6" builtinId="3"/>
    <cellStyle name="Comma 2" xfId="7"/>
    <cellStyle name="Hyperlink" xfId="9" builtinId="8"/>
    <cellStyle name="Normal" xfId="0" builtinId="0"/>
    <cellStyle name="Normal 2" xfId="2"/>
    <cellStyle name="Normal 2 2" xfId="4"/>
    <cellStyle name="Normal 2 2 2" xfId="5"/>
    <cellStyle name="Normal 3" xfId="3"/>
    <cellStyle name="Percent" xfId="1" builtinId="5"/>
  </cellStyles>
  <dxfs count="21">
    <dxf>
      <font>
        <color rgb="FF00B050"/>
      </font>
      <fill>
        <patternFill>
          <bgColor theme="7" tint="0.79998168889431442"/>
        </patternFill>
      </fill>
    </dxf>
    <dxf>
      <font>
        <color theme="9"/>
      </font>
      <fill>
        <patternFill>
          <bgColor theme="9" tint="0.79998168889431442"/>
        </patternFill>
      </fill>
    </dxf>
    <dxf>
      <font>
        <color rgb="FF00B050"/>
      </font>
      <fill>
        <patternFill>
          <bgColor theme="7" tint="0.79998168889431442"/>
        </patternFill>
      </fill>
    </dxf>
    <dxf>
      <font>
        <color theme="9"/>
      </font>
      <fill>
        <patternFill>
          <bgColor theme="9" tint="0.79998168889431442"/>
        </patternFill>
      </fill>
    </dxf>
    <dxf>
      <font>
        <color rgb="FF00B050"/>
      </font>
      <fill>
        <patternFill>
          <bgColor theme="7" tint="0.79998168889431442"/>
        </patternFill>
      </fill>
    </dxf>
    <dxf>
      <font>
        <color theme="9"/>
      </font>
      <fill>
        <patternFill>
          <bgColor theme="9" tint="0.79998168889431442"/>
        </patternFill>
      </fill>
    </dxf>
    <dxf>
      <font>
        <color rgb="FF00B050"/>
      </font>
      <fill>
        <patternFill>
          <bgColor theme="7" tint="0.79998168889431442"/>
        </patternFill>
      </fill>
    </dxf>
    <dxf>
      <font>
        <color theme="9"/>
      </font>
      <fill>
        <patternFill>
          <bgColor theme="9" tint="0.79998168889431442"/>
        </patternFill>
      </fill>
    </dxf>
    <dxf>
      <font>
        <color rgb="FF00B050"/>
      </font>
      <fill>
        <patternFill>
          <bgColor theme="7" tint="0.79998168889431442"/>
        </patternFill>
      </fill>
    </dxf>
    <dxf>
      <font>
        <color theme="9"/>
      </font>
      <fill>
        <patternFill>
          <bgColor theme="9" tint="0.79998168889431442"/>
        </patternFill>
      </fill>
    </dxf>
    <dxf>
      <font>
        <color rgb="FF00B050"/>
      </font>
      <fill>
        <patternFill>
          <bgColor theme="7" tint="0.79998168889431442"/>
        </patternFill>
      </fill>
    </dxf>
    <dxf>
      <font>
        <color theme="9"/>
      </font>
      <fill>
        <patternFill>
          <bgColor theme="9" tint="0.79998168889431442"/>
        </patternFill>
      </fill>
    </dxf>
    <dxf>
      <font>
        <color rgb="FF00B050"/>
      </font>
      <fill>
        <patternFill>
          <bgColor theme="7" tint="0.79998168889431442"/>
        </patternFill>
      </fill>
    </dxf>
    <dxf>
      <font>
        <color theme="9"/>
      </font>
      <fill>
        <patternFill>
          <bgColor theme="9" tint="0.79998168889431442"/>
        </patternFill>
      </fill>
    </dxf>
    <dxf>
      <font>
        <color rgb="FF00B050"/>
      </font>
      <fill>
        <patternFill>
          <bgColor theme="7" tint="0.79998168889431442"/>
        </patternFill>
      </fill>
    </dxf>
    <dxf>
      <font>
        <color theme="9"/>
      </font>
      <fill>
        <patternFill>
          <bgColor theme="9" tint="0.79998168889431442"/>
        </patternFill>
      </fill>
    </dxf>
    <dxf>
      <font>
        <color rgb="FF00B050"/>
      </font>
      <fill>
        <patternFill>
          <bgColor theme="7" tint="0.79998168889431442"/>
        </patternFill>
      </fill>
    </dxf>
    <dxf>
      <font>
        <color theme="9"/>
      </font>
      <fill>
        <patternFill>
          <bgColor theme="9" tint="0.79998168889431442"/>
        </patternFill>
      </fill>
    </dxf>
    <dxf>
      <font>
        <color rgb="FF00B050"/>
      </font>
      <fill>
        <patternFill>
          <bgColor theme="7" tint="0.79998168889431442"/>
        </patternFill>
      </fill>
    </dxf>
    <dxf>
      <font>
        <color theme="9"/>
      </font>
      <fill>
        <patternFill>
          <bgColor theme="9" tint="0.79998168889431442"/>
        </patternFill>
      </fill>
    </dxf>
    <dxf>
      <font>
        <color rgb="FF9C0006"/>
      </font>
      <fill>
        <patternFill>
          <bgColor rgb="FFFFC7CE"/>
        </patternFill>
      </fill>
    </dxf>
  </dxfs>
  <tableStyles count="0" defaultTableStyle="TableStyleMedium2" defaultPivotStyle="PivotStyleLight16"/>
  <colors>
    <mruColors>
      <color rgb="FFCCFFCC"/>
      <color rgb="FFCCFFFF"/>
      <color rgb="FF99CC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20</xdr:row>
      <xdr:rowOff>0</xdr:rowOff>
    </xdr:from>
    <xdr:to>
      <xdr:col>6</xdr:col>
      <xdr:colOff>133350</xdr:colOff>
      <xdr:row>50</xdr:row>
      <xdr:rowOff>132159</xdr:rowOff>
    </xdr:to>
    <xdr:pic>
      <xdr:nvPicPr>
        <xdr:cNvPr id="2" name="Picture 1"/>
        <xdr:cNvPicPr>
          <a:picLocks noChangeAspect="1"/>
        </xdr:cNvPicPr>
      </xdr:nvPicPr>
      <xdr:blipFill>
        <a:blip xmlns:r="http://schemas.openxmlformats.org/officeDocument/2006/relationships" r:embed="rId1"/>
        <a:stretch>
          <a:fillRect/>
        </a:stretch>
      </xdr:blipFill>
      <xdr:spPr>
        <a:xfrm>
          <a:off x="152400" y="3533775"/>
          <a:ext cx="9886950" cy="5561409"/>
        </a:xfrm>
        <a:prstGeom prst="rect">
          <a:avLst/>
        </a:prstGeom>
      </xdr:spPr>
    </xdr:pic>
    <xdr:clientData/>
  </xdr:twoCellAnchor>
  <xdr:twoCellAnchor>
    <xdr:from>
      <xdr:col>1</xdr:col>
      <xdr:colOff>0</xdr:colOff>
      <xdr:row>53</xdr:row>
      <xdr:rowOff>0</xdr:rowOff>
    </xdr:from>
    <xdr:to>
      <xdr:col>8</xdr:col>
      <xdr:colOff>80164</xdr:colOff>
      <xdr:row>55</xdr:row>
      <xdr:rowOff>85725</xdr:rowOff>
    </xdr:to>
    <xdr:sp macro="" textlink="">
      <xdr:nvSpPr>
        <xdr:cNvPr id="3" name="TextBox 5"/>
        <xdr:cNvSpPr txBox="1"/>
      </xdr:nvSpPr>
      <xdr:spPr>
        <a:xfrm>
          <a:off x="152400" y="9505950"/>
          <a:ext cx="11510164" cy="447675"/>
        </a:xfrm>
        <a:prstGeom prst="rect">
          <a:avLst/>
        </a:prstGeom>
        <a:noFill/>
        <a:ln>
          <a:solidFill>
            <a:schemeClr val="tx1"/>
          </a:solidFill>
          <a:prstDash val="sysDot"/>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1200"/>
            <a:t>The diagram above is a simplified process model to indicate the relationship between the various feeder models and data sources we use to assess wholesale and retail expenditure cost efficiency models.  We provide a detailed process map in ‘PR19 price setting models map - slow track draft determinations’</a:t>
          </a:r>
          <a:r>
            <a:rPr lang="en-GB" sz="1200" b="1"/>
            <a:t>. </a:t>
          </a:r>
        </a:p>
        <a:p>
          <a:endParaRPr lang="en-GB"/>
        </a:p>
      </xdr:txBody>
    </xdr:sp>
    <xdr:clientData/>
  </xdr:twoCellAnchor>
  <xdr:twoCellAnchor>
    <xdr:from>
      <xdr:col>1</xdr:col>
      <xdr:colOff>0</xdr:colOff>
      <xdr:row>57</xdr:row>
      <xdr:rowOff>0</xdr:rowOff>
    </xdr:from>
    <xdr:to>
      <xdr:col>2</xdr:col>
      <xdr:colOff>1203198</xdr:colOff>
      <xdr:row>58</xdr:row>
      <xdr:rowOff>93345</xdr:rowOff>
    </xdr:to>
    <xdr:sp macro="" textlink="">
      <xdr:nvSpPr>
        <xdr:cNvPr id="4" name="Rectangle 3"/>
        <xdr:cNvSpPr/>
      </xdr:nvSpPr>
      <xdr:spPr>
        <a:xfrm>
          <a:off x="152400" y="10229850"/>
          <a:ext cx="2670048" cy="274320"/>
        </a:xfrm>
        <a:prstGeom prst="rect">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200">
              <a:solidFill>
                <a:schemeClr val="tx1"/>
              </a:solidFill>
            </a:rPr>
            <a:t>Model presented in the current file</a:t>
          </a:r>
        </a:p>
      </xdr:txBody>
    </xdr:sp>
    <xdr:clientData/>
  </xdr:twoCellAnchor>
  <xdr:twoCellAnchor>
    <xdr:from>
      <xdr:col>1</xdr:col>
      <xdr:colOff>0</xdr:colOff>
      <xdr:row>60</xdr:row>
      <xdr:rowOff>0</xdr:rowOff>
    </xdr:from>
    <xdr:to>
      <xdr:col>4</xdr:col>
      <xdr:colOff>806715</xdr:colOff>
      <xdr:row>68</xdr:row>
      <xdr:rowOff>142875</xdr:rowOff>
    </xdr:to>
    <xdr:sp macro="" textlink="">
      <xdr:nvSpPr>
        <xdr:cNvPr id="5" name="Content Placeholder 2"/>
        <xdr:cNvSpPr txBox="1">
          <a:spLocks/>
        </xdr:cNvSpPr>
      </xdr:nvSpPr>
      <xdr:spPr>
        <a:xfrm>
          <a:off x="152400" y="10772775"/>
          <a:ext cx="4769115" cy="1590675"/>
        </a:xfrm>
        <a:prstGeom prst="rect">
          <a:avLst/>
        </a:prstGeom>
        <a:ln>
          <a:solidFill>
            <a:schemeClr val="tx1"/>
          </a:solidFill>
        </a:ln>
      </xdr:spPr>
      <xdr:txBody>
        <a:bodyPr vert="horz" wrap="square" lIns="91440" tIns="45720" rIns="91440" bIns="45720" rtlCol="0">
          <a:normAutofit fontScale="92500" lnSpcReduction="10000"/>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buNone/>
          </a:pPr>
          <a:r>
            <a:rPr lang="en-GB" sz="1200" b="1" u="sng"/>
            <a:t>Key:</a:t>
          </a:r>
        </a:p>
        <a:p>
          <a:pPr marL="0" indent="0">
            <a:buNone/>
          </a:pPr>
          <a:endParaRPr lang="en-GB" sz="1200"/>
        </a:p>
        <a:p>
          <a:pPr marL="0" indent="0">
            <a:buNone/>
          </a:pPr>
          <a:r>
            <a:rPr lang="en-GB" sz="1200"/>
            <a:t>FM = Feeder model</a:t>
          </a:r>
          <a:endParaRPr lang="en-GB" sz="1400"/>
        </a:p>
        <a:p>
          <a:pPr marL="0" indent="0">
            <a:buNone/>
          </a:pPr>
          <a:r>
            <a:rPr lang="en-GB" sz="1200"/>
            <a:t>CAC = Cost adjustment claim</a:t>
          </a:r>
          <a:endParaRPr lang="en-GB" sz="1400"/>
        </a:p>
        <a:p>
          <a:pPr marL="0" indent="0">
            <a:buNone/>
          </a:pPr>
          <a:r>
            <a:rPr lang="en-GB" sz="1200"/>
            <a:t>CPIH = Consumer Prices Index including owner occupiers’ housing costs </a:t>
          </a:r>
          <a:endParaRPr lang="en-GB" sz="1400"/>
        </a:p>
        <a:p>
          <a:pPr marL="0" indent="0">
            <a:buNone/>
          </a:pPr>
          <a:r>
            <a:rPr lang="en-GB" sz="1200"/>
            <a:t>ONS = Office for National Statistics</a:t>
          </a:r>
          <a:endParaRPr lang="en-GB" sz="1400"/>
        </a:p>
        <a:p>
          <a:pPr marL="0" indent="0">
            <a:buNone/>
          </a:pPr>
          <a:r>
            <a:rPr lang="en-GB" sz="1200"/>
            <a:t>MHCLG = Ministry of Housing, Communities and Local Government </a:t>
          </a:r>
          <a:endParaRPr lang="en-GB" sz="1400"/>
        </a:p>
        <a:p>
          <a:pPr marL="0" indent="0">
            <a:buNone/>
          </a:pPr>
          <a:r>
            <a:rPr lang="en-GB" sz="1200"/>
            <a:t>HVT = Havant Thicket</a:t>
          </a:r>
          <a:endParaRPr lang="en-GB" sz="1400"/>
        </a:p>
        <a:p>
          <a:pPr marL="0" indent="0">
            <a:buNone/>
          </a:pPr>
          <a:r>
            <a:rPr lang="en-GB" sz="1200"/>
            <a:t>TTT = Thames Tideway</a:t>
          </a:r>
          <a:endParaRPr lang="en-GB" sz="1400"/>
        </a:p>
        <a:p>
          <a:pPr marL="0" indent="0">
            <a:buNone/>
          </a:pPr>
          <a:r>
            <a:rPr lang="en-GB" sz="1400"/>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RAFT2\Rev03\Unified%20Allocations\Data\NewNeed\2003LIS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PAEIG\RPA%204\All%20Key%20Docs\Dispo\Waterfall0708\Data\&#163;50m%20pro%20rata%20to%20PCT%202002_03%20allocation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mercl\RATES\YE%20Mar%2006\P12%20March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FPAEIG\RPA%204\Key%20Facts\2012_13\January%202013\201211070_Key%20data%20updated%2011%20January%20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FM\CFISSA%20-%20CFS%20-%20PSS\2008-09%20Central%20Programmes\DH&amp;ALB%20Finances\Cascade\Journals\08.09%20DHFC%20Spring%20Supply%20Adjustments%20-%20Additional%20Cascade%20Journal%20-%20146609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chona.labor\AppData\Local\Microsoft\Windows\INetCache\IE\QJKFE5G1\PR19-14h-for-publication.xlsb"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OFWSHARE/Cost%20assessment/Retail/Modelling%20-%20phase%204/Cost%20allowances/xls/FM_R2_v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Justification list"/>
      <sheetName val="List of enhancement lines"/>
      <sheetName val="Table_5_3_&amp;_5_4"/>
      <sheetName val="Table_5_8"/>
      <sheetName val="Change_Log"/>
      <sheetName val="Picklist_Ranges"/>
      <sheetName val="Headcount"/>
      <sheetName val="HC_Reporting_Categories"/>
      <sheetName val="Report"/>
      <sheetName val="Drop Down Options"/>
      <sheetName val="Instructions"/>
      <sheetName val="Lookups"/>
      <sheetName val="ATCCList"/>
      <sheetName val="CCG&amp;CSU CCList"/>
      <sheetName val="Key"/>
      <sheetName val="Fin Perf Ranking"/>
      <sheetName val="lookup"/>
      <sheetName val="LIST"/>
      <sheetName val="Summary"/>
      <sheetName val="APPENDIX N(ii)"/>
      <sheetName val="Theme mapping"/>
      <sheetName val="Sheet1"/>
      <sheetName val="themes"/>
      <sheetName val="PIVOT"/>
      <sheetName val="Month 2 data"/>
      <sheetName val="Month 3 Data"/>
      <sheetName val="Sheet4"/>
      <sheetName val="Sheet2"/>
      <sheetName val="DATA"/>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hly Rec"/>
      <sheetName val="Adjustments"/>
      <sheetName val="NDRJnl"/>
      <sheetName val="WCJnl"/>
      <sheetName val="Aln"/>
      <sheetName val="Ber"/>
      <sheetName val="Bly"/>
      <sheetName val="Bre"/>
      <sheetName val="Car"/>
      <sheetName val="C Mor"/>
      <sheetName val="Chelm"/>
      <sheetName val="Ch Le"/>
      <sheetName val="Colch"/>
      <sheetName val="Dar"/>
      <sheetName val="Der"/>
      <sheetName val="Dur"/>
      <sheetName val="Eas"/>
      <sheetName val="Eden"/>
      <sheetName val="G'head"/>
      <sheetName val="Ham"/>
      <sheetName val="H'pool"/>
      <sheetName val="New"/>
      <sheetName val="N Tyne"/>
      <sheetName val="Redbr"/>
      <sheetName val="Red Cl"/>
      <sheetName val="Rich"/>
      <sheetName val="Sedg"/>
      <sheetName val="Stock"/>
      <sheetName val="Sund"/>
      <sheetName val="Tees"/>
      <sheetName val="Tyne"/>
      <sheetName val="Wans"/>
      <sheetName val="Wav"/>
      <sheetName val="Wear"/>
      <sheetName val="Y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sheetData sheetId="1"/>
      <sheetData sheetId="2">
        <row r="53">
          <cell r="C53">
            <v>104.18173450159</v>
          </cell>
        </row>
      </sheetData>
      <sheetData sheetId="3"/>
      <sheetData sheetId="4"/>
      <sheetData sheetId="5"/>
      <sheetData sheetId="6">
        <row r="52">
          <cell r="O52">
            <v>2.1335702832163905E-2</v>
          </cell>
        </row>
      </sheetData>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 val="NAO Cost of Capital Calc"/>
      <sheetName val="List"/>
      <sheetName val="Event 12 with ERO changes"/>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Documentation &gt;&gt;"/>
      <sheetName val="Map &amp; Key"/>
      <sheetName val="User guide"/>
      <sheetName val="Rulebook Contents"/>
      <sheetName val="Rulebook"/>
      <sheetName val="Inputs &amp; Assumptions &gt;&gt;"/>
      <sheetName val="F_Inputs"/>
      <sheetName val="InpOverride"/>
      <sheetName val="Sensi"/>
      <sheetName val="InpActive"/>
      <sheetName val="Outputs &gt;&gt;"/>
      <sheetName val="Dashboard"/>
      <sheetName val="Exec Summary"/>
      <sheetName val="RCV balance Summary"/>
      <sheetName val="F_Outputs"/>
      <sheetName val="Inputs_Summary"/>
      <sheetName val="Notionalisation_Inputs_Summary"/>
      <sheetName val="FinStat_Wholesale"/>
      <sheetName val="FinStat_Retail"/>
      <sheetName val="FinStat_Appointee"/>
      <sheetName val="Reports &gt;&gt;"/>
      <sheetName val="Price Limits_Retail"/>
      <sheetName val="Headroom Check"/>
      <sheetName val="Tax Reconciliation"/>
      <sheetName val="Global &gt;&gt;"/>
      <sheetName val="Time"/>
      <sheetName val="Index"/>
      <sheetName val="Wholesale &gt;&gt;"/>
      <sheetName val="Wholesale Global"/>
      <sheetName val="Water Resources"/>
      <sheetName val="Water Network"/>
      <sheetName val="Wastewater Network"/>
      <sheetName val="Bio Resources"/>
      <sheetName val="Dummy Control"/>
      <sheetName val="Analysis_Water Resources"/>
      <sheetName val="Analysis_Water Network"/>
      <sheetName val="Analysis_Wastewater"/>
      <sheetName val="Analysis_Bio Resources"/>
      <sheetName val="Analysis_Dummy Control"/>
      <sheetName val="Wholesale"/>
      <sheetName val="Analysis_Wholesale"/>
      <sheetName val="FinStat_Water Resources"/>
      <sheetName val="FinStat_Water Network"/>
      <sheetName val="FinStat_Wastewater Network"/>
      <sheetName val="FinStat_Bio Resources"/>
      <sheetName val="FinStat_Dummy control"/>
      <sheetName val="Retail &gt;&gt;"/>
      <sheetName val="Retail_Residential"/>
      <sheetName val="Retail_Business"/>
      <sheetName val="FinStat_Residential"/>
      <sheetName val="FinStat_Business"/>
      <sheetName val="Appointee &gt;&gt;"/>
      <sheetName val="Appointee"/>
      <sheetName val="Analysis_Appointee"/>
      <sheetName val="RoRE_Calc"/>
      <sheetName val="Summary_Calc"/>
      <sheetName val="Graph data"/>
      <sheetName val="Model Control &gt;&gt;"/>
      <sheetName val="Track"/>
      <sheetName val="Check"/>
    </sheetNames>
    <sheetDataSet>
      <sheetData sheetId="0"/>
      <sheetData sheetId="1" refreshError="1"/>
      <sheetData sheetId="2" refreshError="1"/>
      <sheetData sheetId="3">
        <row r="1">
          <cell r="A1" t="str">
            <v>User guide</v>
          </cell>
        </row>
      </sheetData>
      <sheetData sheetId="4">
        <row r="1">
          <cell r="A1" t="str">
            <v>Rulebook Contents</v>
          </cell>
        </row>
      </sheetData>
      <sheetData sheetId="5">
        <row r="1">
          <cell r="A1" t="str">
            <v>Rulebook</v>
          </cell>
        </row>
      </sheetData>
      <sheetData sheetId="6" refreshError="1"/>
      <sheetData sheetId="7">
        <row r="177">
          <cell r="H177" t="str">
            <v>Water resources RCV ~ 1 April 2020 + Water resources IFRS16 RCV adjustment</v>
          </cell>
        </row>
      </sheetData>
      <sheetData sheetId="8" refreshError="1"/>
      <sheetData sheetId="9" refreshError="1"/>
      <sheetData sheetId="10">
        <row r="1891">
          <cell r="F1891">
            <v>9.9999999999999995E-7</v>
          </cell>
        </row>
        <row r="1893">
          <cell r="F1893">
            <v>1E-4</v>
          </cell>
        </row>
        <row r="1895">
          <cell r="F1895">
            <v>9.9999999999999995E-7</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ow r="12">
          <cell r="E12" t="str">
            <v>Operating income - Wholesale - nominal</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406">
          <cell r="E406" t="str">
            <v>Water resources grants and contributions - real</v>
          </cell>
        </row>
      </sheetData>
      <sheetData sheetId="31" refreshError="1"/>
      <sheetData sheetId="32">
        <row r="28">
          <cell r="E28" t="str">
            <v>Bulk supplies ~ wastewater network plus</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ow r="107">
          <cell r="F107">
            <v>0</v>
          </cell>
        </row>
      </sheetData>
      <sheetData sheetId="52" refreshError="1"/>
      <sheetData sheetId="53" refreshError="1"/>
      <sheetData sheetId="54">
        <row r="178">
          <cell r="E178" t="str">
            <v>Operating expenditure - Wholesale - nominal</v>
          </cell>
        </row>
      </sheetData>
      <sheetData sheetId="55">
        <row r="1383">
          <cell r="E1383" t="str">
            <v>Earnings after tax (EAT) - Retail - nominal</v>
          </cell>
        </row>
      </sheetData>
      <sheetData sheetId="56" refreshError="1"/>
      <sheetData sheetId="57" refreshError="1"/>
      <sheetData sheetId="58" refreshError="1"/>
      <sheetData sheetId="59" refreshError="1"/>
      <sheetData sheetId="60">
        <row r="10">
          <cell r="F10">
            <v>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flow"/>
      <sheetName val="Cover"/>
      <sheetName val="Inputs&gt;&gt;"/>
      <sheetName val="Model coeffs"/>
      <sheetName val="Actual costs"/>
      <sheetName val="Cost drivers"/>
      <sheetName val="Modelling&gt;&gt;"/>
      <sheetName val="Modelled costs"/>
      <sheetName val="Catch up efficiency"/>
      <sheetName val="F_output"/>
      <sheetName val="Checks &gt;&gt;"/>
      <sheetName val="Graphs_for QA"/>
      <sheetName val="Analysis&gt;&gt;"/>
      <sheetName val="Analysis"/>
      <sheetName val="Dashboard"/>
      <sheetName val="For September Board"/>
      <sheetName val="Modelled costs&gt;&gt;"/>
      <sheetName val="FM_R2_v2.2"/>
      <sheetName val="graphs_to QA"/>
    </sheetNames>
    <definedNames>
      <definedName name="interpretation" refersTo="='Catch up efficiency'!$J$7:$J$13"/>
      <definedName name="time" refersTo="='Catch up efficiency'!$C$6:$I$6"/>
    </definedNames>
    <sheetDataSet>
      <sheetData sheetId="0"/>
      <sheetData sheetId="1"/>
      <sheetData sheetId="2"/>
      <sheetData sheetId="3">
        <row r="3">
          <cell r="B3" t="str">
            <v>Variables</v>
          </cell>
        </row>
      </sheetData>
      <sheetData sheetId="4">
        <row r="2">
          <cell r="B2" t="str">
            <v>Cost category</v>
          </cell>
        </row>
      </sheetData>
      <sheetData sheetId="5">
        <row r="5">
          <cell r="X5">
            <v>0.10766667243432285</v>
          </cell>
        </row>
      </sheetData>
      <sheetData sheetId="6"/>
      <sheetData sheetId="7">
        <row r="2">
          <cell r="A2" t="str">
            <v>Model name</v>
          </cell>
        </row>
      </sheetData>
      <sheetData sheetId="8">
        <row r="6">
          <cell r="C6" t="str">
            <v>2013-14</v>
          </cell>
          <cell r="D6" t="str">
            <v>2014-15</v>
          </cell>
          <cell r="E6" t="str">
            <v>2015-16</v>
          </cell>
          <cell r="F6" t="str">
            <v>2016-17</v>
          </cell>
          <cell r="G6" t="str">
            <v>2017-18</v>
          </cell>
          <cell r="H6" t="str">
            <v>2YRS 2016-17 to 2017-18</v>
          </cell>
          <cell r="I6" t="str">
            <v>5YRS 
2013-14 to 2017-18</v>
          </cell>
        </row>
        <row r="7">
          <cell r="J7" t="str">
            <v>least efficient</v>
          </cell>
        </row>
        <row r="8">
          <cell r="J8" t="str">
            <v>lower quartile</v>
          </cell>
        </row>
        <row r="9">
          <cell r="J9" t="str">
            <v>lower third</v>
          </cell>
        </row>
        <row r="10">
          <cell r="J10" t="str">
            <v>median</v>
          </cell>
        </row>
        <row r="11">
          <cell r="J11" t="str">
            <v>upper third</v>
          </cell>
        </row>
        <row r="12">
          <cell r="J12" t="str">
            <v>upper quartile</v>
          </cell>
        </row>
        <row r="13">
          <cell r="J13" t="str">
            <v>frontier</v>
          </cell>
        </row>
      </sheetData>
      <sheetData sheetId="9">
        <row r="1">
          <cell r="A1" t="str">
            <v>Acronym</v>
          </cell>
        </row>
      </sheetData>
      <sheetData sheetId="10"/>
      <sheetData sheetId="11"/>
      <sheetData sheetId="12"/>
      <sheetData sheetId="13">
        <row r="6">
          <cell r="C6" t="str">
            <v>Other costs</v>
          </cell>
        </row>
      </sheetData>
      <sheetData sheetId="14"/>
      <sheetData sheetId="15">
        <row r="6">
          <cell r="C6" t="str">
            <v>olsRTC8_t</v>
          </cell>
        </row>
      </sheetData>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19500"/>
      </a:accent4>
      <a:accent5>
        <a:srgbClr val="CA0083"/>
      </a:accent5>
      <a:accent6>
        <a:srgbClr val="FE4819"/>
      </a:accent6>
      <a:hlink>
        <a:srgbClr val="0078C9"/>
      </a:hlink>
      <a:folHlink>
        <a:srgbClr val="CA0083"/>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34"/>
  <sheetViews>
    <sheetView showGridLines="0" tabSelected="1" zoomScale="80" zoomScaleNormal="80" workbookViewId="0"/>
  </sheetViews>
  <sheetFormatPr defaultColWidth="8.69921875" defaultRowHeight="14.4" x14ac:dyDescent="0.3"/>
  <cols>
    <col min="1" max="1" width="2" style="77" customWidth="1"/>
    <col min="2" max="2" width="19.19921875" style="77" customWidth="1"/>
    <col min="3" max="3" width="16.5" style="77" customWidth="1"/>
    <col min="4" max="4" width="16.19921875" style="77" bestFit="1" customWidth="1"/>
    <col min="5" max="5" width="61.5" style="77" bestFit="1" customWidth="1"/>
    <col min="6" max="6" width="14.5" style="77" bestFit="1" customWidth="1"/>
    <col min="7" max="7" width="9.69921875" style="77" bestFit="1" customWidth="1"/>
    <col min="8" max="8" width="12.19921875" style="77" bestFit="1" customWidth="1"/>
    <col min="9" max="9" width="23.69921875" style="77" customWidth="1"/>
    <col min="10" max="10" width="49" style="77" customWidth="1"/>
    <col min="11" max="11" width="31.69921875" style="77" customWidth="1"/>
    <col min="12" max="16384" width="8.69921875" style="77"/>
  </cols>
  <sheetData>
    <row r="1" spans="1:11" ht="18" x14ac:dyDescent="0.35">
      <c r="A1" s="76" t="s">
        <v>166</v>
      </c>
    </row>
    <row r="2" spans="1:11" s="3" customFormat="1" ht="18" x14ac:dyDescent="0.35">
      <c r="A2" s="1"/>
    </row>
    <row r="3" spans="1:11" s="2" customFormat="1" x14ac:dyDescent="0.3">
      <c r="A3" s="78"/>
    </row>
    <row r="4" spans="1:11" x14ac:dyDescent="0.3">
      <c r="B4" s="142" t="s">
        <v>0</v>
      </c>
      <c r="C4" s="143"/>
      <c r="D4" s="143"/>
      <c r="E4" s="143"/>
      <c r="F4" s="143"/>
      <c r="G4" s="143"/>
      <c r="H4" s="143"/>
      <c r="I4" s="79"/>
      <c r="J4" s="79"/>
      <c r="K4" s="79"/>
    </row>
    <row r="5" spans="1:11" x14ac:dyDescent="0.3">
      <c r="B5" s="144" t="s">
        <v>172</v>
      </c>
      <c r="C5" s="145"/>
      <c r="D5" s="144"/>
      <c r="E5" s="146"/>
      <c r="F5" s="145"/>
      <c r="G5" s="145"/>
      <c r="H5" s="145"/>
      <c r="I5" s="2"/>
      <c r="J5" s="2"/>
      <c r="K5" s="2"/>
    </row>
    <row r="6" spans="1:11" x14ac:dyDescent="0.3">
      <c r="B6" s="144" t="s">
        <v>173</v>
      </c>
      <c r="C6" s="145"/>
      <c r="D6" s="145"/>
      <c r="E6" s="145"/>
      <c r="F6" s="145"/>
      <c r="G6" s="145"/>
      <c r="H6" s="145"/>
      <c r="I6" s="2"/>
      <c r="J6" s="2"/>
      <c r="K6" s="2"/>
    </row>
    <row r="7" spans="1:11" ht="42.3" customHeight="1" x14ac:dyDescent="0.3">
      <c r="B7" s="156" t="s">
        <v>191</v>
      </c>
      <c r="C7" s="157"/>
      <c r="D7" s="157"/>
      <c r="E7" s="157"/>
      <c r="F7" s="145"/>
      <c r="G7" s="145"/>
      <c r="H7" s="145"/>
      <c r="I7" s="2"/>
      <c r="J7" s="2"/>
      <c r="K7" s="2"/>
    </row>
    <row r="8" spans="1:11" x14ac:dyDescent="0.3">
      <c r="B8" s="147"/>
      <c r="C8" s="145"/>
      <c r="D8" s="148"/>
      <c r="E8" s="148"/>
      <c r="F8" s="148"/>
      <c r="G8" s="148"/>
      <c r="H8" s="148"/>
      <c r="I8" s="80"/>
      <c r="J8" s="2"/>
      <c r="K8" s="2"/>
    </row>
    <row r="9" spans="1:11" x14ac:dyDescent="0.3">
      <c r="B9" s="149" t="s">
        <v>1</v>
      </c>
      <c r="C9" s="145"/>
      <c r="D9" s="145"/>
      <c r="E9" s="145"/>
      <c r="F9" s="145"/>
      <c r="G9" s="145"/>
      <c r="H9" s="145"/>
      <c r="I9" s="2"/>
      <c r="J9" s="2"/>
      <c r="K9" s="2"/>
    </row>
    <row r="10" spans="1:11" x14ac:dyDescent="0.3">
      <c r="B10" s="144" t="s">
        <v>80</v>
      </c>
      <c r="C10" s="150" t="s">
        <v>83</v>
      </c>
      <c r="D10" s="145"/>
      <c r="E10" s="145"/>
      <c r="F10" s="145"/>
      <c r="G10" s="145"/>
      <c r="H10" s="145"/>
      <c r="I10" s="2"/>
      <c r="J10" s="2"/>
      <c r="K10" s="2"/>
    </row>
    <row r="11" spans="1:11" x14ac:dyDescent="0.3">
      <c r="B11" s="144" t="s">
        <v>81</v>
      </c>
      <c r="C11" s="150" t="s">
        <v>82</v>
      </c>
      <c r="D11" s="145"/>
      <c r="E11" s="145"/>
      <c r="F11" s="145"/>
      <c r="G11" s="145"/>
      <c r="H11" s="145"/>
      <c r="I11" s="2"/>
      <c r="J11" s="2"/>
      <c r="K11" s="2"/>
    </row>
    <row r="12" spans="1:11" x14ac:dyDescent="0.3">
      <c r="B12" s="145" t="s">
        <v>90</v>
      </c>
      <c r="C12" s="150" t="s">
        <v>91</v>
      </c>
      <c r="D12" s="145"/>
      <c r="E12" s="145"/>
      <c r="F12" s="145"/>
      <c r="G12" s="145"/>
      <c r="H12" s="145"/>
      <c r="I12" s="2"/>
      <c r="J12" s="2"/>
      <c r="K12" s="2"/>
    </row>
    <row r="13" spans="1:11" x14ac:dyDescent="0.3">
      <c r="B13" s="151"/>
      <c r="C13" s="145"/>
      <c r="D13" s="145"/>
      <c r="E13" s="145"/>
      <c r="F13" s="145"/>
      <c r="G13" s="145"/>
      <c r="H13" s="145"/>
      <c r="I13" s="2"/>
      <c r="J13" s="2"/>
      <c r="K13" s="2"/>
    </row>
    <row r="14" spans="1:11" x14ac:dyDescent="0.3">
      <c r="B14" s="152" t="s">
        <v>79</v>
      </c>
      <c r="C14" s="145"/>
      <c r="D14" s="145"/>
      <c r="E14" s="145"/>
      <c r="F14" s="145"/>
      <c r="G14" s="145"/>
      <c r="H14" s="145"/>
      <c r="I14" s="2"/>
      <c r="J14" s="2"/>
      <c r="K14" s="2"/>
    </row>
    <row r="15" spans="1:11" x14ac:dyDescent="0.3">
      <c r="B15" s="153" t="s">
        <v>84</v>
      </c>
      <c r="C15" s="145" t="s">
        <v>87</v>
      </c>
      <c r="D15" s="145"/>
      <c r="E15" s="145"/>
      <c r="F15" s="145"/>
      <c r="G15" s="145"/>
      <c r="H15" s="145"/>
      <c r="I15" s="2"/>
      <c r="J15" s="2"/>
      <c r="K15" s="2"/>
    </row>
    <row r="16" spans="1:11" x14ac:dyDescent="0.3">
      <c r="B16" s="153" t="s">
        <v>85</v>
      </c>
      <c r="C16" s="145" t="s">
        <v>88</v>
      </c>
      <c r="D16" s="145"/>
      <c r="E16" s="145"/>
      <c r="F16" s="145"/>
      <c r="G16" s="145"/>
      <c r="H16" s="145"/>
      <c r="I16" s="2"/>
      <c r="J16" s="2"/>
      <c r="K16" s="2"/>
    </row>
    <row r="17" spans="2:11" x14ac:dyDescent="0.3">
      <c r="B17" s="153" t="s">
        <v>86</v>
      </c>
      <c r="C17" s="145" t="s">
        <v>89</v>
      </c>
      <c r="D17" s="145"/>
      <c r="E17" s="145"/>
      <c r="F17" s="145"/>
      <c r="G17" s="145"/>
      <c r="H17" s="145"/>
      <c r="I17" s="2"/>
      <c r="J17" s="2"/>
      <c r="K17" s="2"/>
    </row>
    <row r="18" spans="2:11" x14ac:dyDescent="0.3">
      <c r="B18" s="154"/>
      <c r="C18" s="155"/>
      <c r="D18" s="155"/>
      <c r="E18" s="155"/>
      <c r="F18" s="155"/>
      <c r="G18" s="155"/>
      <c r="H18" s="155"/>
      <c r="I18" s="81"/>
      <c r="J18" s="81"/>
      <c r="K18" s="81"/>
    </row>
    <row r="21" spans="2:11" x14ac:dyDescent="0.3">
      <c r="B21"/>
      <c r="C21"/>
      <c r="D21"/>
      <c r="E21"/>
      <c r="F21"/>
      <c r="G21"/>
      <c r="H21"/>
      <c r="I21"/>
      <c r="J21"/>
      <c r="K21"/>
    </row>
    <row r="22" spans="2:11" x14ac:dyDescent="0.3">
      <c r="B22"/>
      <c r="C22"/>
      <c r="D22"/>
      <c r="E22"/>
      <c r="F22"/>
      <c r="G22"/>
      <c r="H22"/>
      <c r="I22"/>
      <c r="J22"/>
      <c r="K22"/>
    </row>
    <row r="23" spans="2:11" x14ac:dyDescent="0.3">
      <c r="B23"/>
      <c r="C23"/>
      <c r="D23"/>
      <c r="E23"/>
      <c r="F23"/>
      <c r="G23"/>
      <c r="H23"/>
      <c r="I23"/>
      <c r="J23"/>
      <c r="K23"/>
    </row>
    <row r="24" spans="2:11" x14ac:dyDescent="0.3">
      <c r="B24"/>
      <c r="C24"/>
      <c r="D24"/>
      <c r="E24"/>
      <c r="F24"/>
      <c r="G24"/>
      <c r="H24"/>
      <c r="I24"/>
      <c r="J24"/>
      <c r="K24"/>
    </row>
    <row r="25" spans="2:11" x14ac:dyDescent="0.3">
      <c r="B25"/>
      <c r="C25"/>
      <c r="D25"/>
      <c r="E25"/>
      <c r="F25"/>
      <c r="G25"/>
      <c r="H25"/>
      <c r="I25"/>
      <c r="J25"/>
      <c r="K25"/>
    </row>
    <row r="26" spans="2:11" x14ac:dyDescent="0.3">
      <c r="B26"/>
      <c r="C26"/>
      <c r="D26"/>
      <c r="E26"/>
      <c r="F26"/>
      <c r="G26"/>
      <c r="H26"/>
      <c r="I26"/>
      <c r="J26"/>
      <c r="K26"/>
    </row>
    <row r="27" spans="2:11" x14ac:dyDescent="0.3">
      <c r="B27"/>
      <c r="C27"/>
      <c r="D27"/>
      <c r="E27"/>
      <c r="F27"/>
      <c r="G27"/>
      <c r="H27"/>
      <c r="I27"/>
      <c r="J27"/>
      <c r="K27"/>
    </row>
    <row r="28" spans="2:11" x14ac:dyDescent="0.3">
      <c r="B28"/>
      <c r="C28"/>
      <c r="D28"/>
      <c r="E28"/>
      <c r="F28"/>
      <c r="G28"/>
      <c r="H28"/>
      <c r="I28"/>
      <c r="J28"/>
      <c r="K28"/>
    </row>
    <row r="29" spans="2:11" x14ac:dyDescent="0.3">
      <c r="B29"/>
      <c r="C29"/>
      <c r="D29"/>
      <c r="E29"/>
      <c r="F29"/>
      <c r="G29"/>
      <c r="H29"/>
      <c r="I29"/>
      <c r="J29"/>
      <c r="K29"/>
    </row>
    <row r="30" spans="2:11" x14ac:dyDescent="0.3">
      <c r="B30"/>
      <c r="C30"/>
      <c r="D30"/>
      <c r="E30"/>
      <c r="F30"/>
      <c r="G30"/>
      <c r="H30"/>
      <c r="I30"/>
      <c r="J30"/>
      <c r="K30"/>
    </row>
    <row r="31" spans="2:11" x14ac:dyDescent="0.3">
      <c r="B31"/>
      <c r="C31"/>
      <c r="D31"/>
      <c r="E31"/>
      <c r="F31"/>
      <c r="G31"/>
      <c r="H31"/>
      <c r="I31"/>
      <c r="J31"/>
      <c r="K31"/>
    </row>
    <row r="32" spans="2:11" x14ac:dyDescent="0.3">
      <c r="B32"/>
      <c r="C32"/>
      <c r="D32"/>
      <c r="E32"/>
      <c r="F32"/>
      <c r="G32"/>
      <c r="H32"/>
      <c r="I32"/>
      <c r="J32"/>
      <c r="K32"/>
    </row>
    <row r="33" spans="2:11" x14ac:dyDescent="0.3">
      <c r="B33"/>
      <c r="C33"/>
      <c r="D33"/>
      <c r="E33"/>
      <c r="F33"/>
      <c r="G33"/>
      <c r="H33"/>
      <c r="I33"/>
      <c r="J33"/>
      <c r="K33"/>
    </row>
    <row r="34" spans="2:11" x14ac:dyDescent="0.3">
      <c r="B34"/>
      <c r="C34"/>
      <c r="D34"/>
      <c r="E34"/>
      <c r="F34"/>
      <c r="G34"/>
      <c r="H34"/>
      <c r="I34"/>
      <c r="J34"/>
      <c r="K34"/>
    </row>
  </sheetData>
  <mergeCells count="1">
    <mergeCell ref="B7:E7"/>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zoomScale="80" zoomScaleNormal="80" workbookViewId="0"/>
  </sheetViews>
  <sheetFormatPr defaultColWidth="8.69921875" defaultRowHeight="16.8" x14ac:dyDescent="0.45"/>
  <cols>
    <col min="1" max="1" width="8.69921875" style="4"/>
    <col min="2" max="2" width="35.3984375" style="4" customWidth="1"/>
    <col min="3" max="3" width="18.69921875" style="4" bestFit="1" customWidth="1"/>
    <col min="4" max="4" width="12.69921875" style="4" bestFit="1" customWidth="1"/>
    <col min="5" max="5" width="68.19921875" style="4" customWidth="1"/>
    <col min="6" max="6" width="28.59765625" style="4" customWidth="1"/>
    <col min="7" max="16384" width="8.69921875" style="4"/>
  </cols>
  <sheetData>
    <row r="1" spans="1:6" ht="19.2" x14ac:dyDescent="0.45">
      <c r="A1" s="134" t="s">
        <v>149</v>
      </c>
      <c r="B1" s="132"/>
      <c r="C1" s="132"/>
    </row>
    <row r="2" spans="1:6" x14ac:dyDescent="0.45">
      <c r="B2" s="115"/>
      <c r="C2" s="115"/>
    </row>
    <row r="3" spans="1:6" x14ac:dyDescent="0.45">
      <c r="B3" s="10" t="s">
        <v>134</v>
      </c>
      <c r="C3" s="115"/>
      <c r="D3" s="115"/>
    </row>
    <row r="4" spans="1:6" x14ac:dyDescent="0.45">
      <c r="B4" s="116" t="s">
        <v>70</v>
      </c>
      <c r="C4" s="117" t="s">
        <v>17</v>
      </c>
      <c r="D4" s="118"/>
    </row>
    <row r="5" spans="1:6" x14ac:dyDescent="0.45">
      <c r="B5" s="116" t="s">
        <v>135</v>
      </c>
      <c r="C5" s="117" t="s">
        <v>96</v>
      </c>
      <c r="D5" s="117" t="s">
        <v>98</v>
      </c>
    </row>
    <row r="6" spans="1:6" x14ac:dyDescent="0.45">
      <c r="B6" s="116" t="s">
        <v>136</v>
      </c>
      <c r="C6" s="119">
        <f>VLOOKUP(C4,'TMA modelling'!A10:N26,14,0)</f>
        <v>35.937000000000005</v>
      </c>
      <c r="D6" s="86">
        <f>VLOOKUP(C4,'TMA modelling'!A36:N46,14,0)</f>
        <v>7.29</v>
      </c>
    </row>
    <row r="7" spans="1:6" x14ac:dyDescent="0.45">
      <c r="B7" s="120" t="s">
        <v>138</v>
      </c>
      <c r="C7" s="86">
        <f>C27</f>
        <v>17.968500000000002</v>
      </c>
      <c r="D7" s="86">
        <f>D27</f>
        <v>3.645</v>
      </c>
    </row>
    <row r="9" spans="1:6" x14ac:dyDescent="0.45">
      <c r="B9" s="10" t="s">
        <v>139</v>
      </c>
      <c r="F9" s="4" t="s">
        <v>101</v>
      </c>
    </row>
    <row r="10" spans="1:6" ht="168" x14ac:dyDescent="0.45">
      <c r="B10" s="116" t="s">
        <v>140</v>
      </c>
      <c r="C10" s="116" t="s">
        <v>152</v>
      </c>
      <c r="D10" s="121"/>
      <c r="E10" s="121" t="s">
        <v>182</v>
      </c>
      <c r="F10" s="127" t="s">
        <v>156</v>
      </c>
    </row>
    <row r="11" spans="1:6" x14ac:dyDescent="0.45">
      <c r="B11" s="116" t="s">
        <v>141</v>
      </c>
      <c r="C11" s="116" t="s">
        <v>184</v>
      </c>
      <c r="D11" s="121"/>
      <c r="E11" s="121"/>
      <c r="F11" s="127"/>
    </row>
    <row r="12" spans="1:6" x14ac:dyDescent="0.45">
      <c r="B12" s="116" t="s">
        <v>142</v>
      </c>
      <c r="C12" s="116" t="s">
        <v>184</v>
      </c>
      <c r="D12" s="121"/>
      <c r="E12" s="121"/>
      <c r="F12" s="127"/>
    </row>
    <row r="13" spans="1:6" x14ac:dyDescent="0.45">
      <c r="B13" s="116" t="s">
        <v>143</v>
      </c>
      <c r="C13" s="116" t="s">
        <v>184</v>
      </c>
      <c r="D13" s="121"/>
      <c r="E13" s="121"/>
      <c r="F13" s="127"/>
    </row>
    <row r="14" spans="1:6" ht="268.8" x14ac:dyDescent="0.45">
      <c r="B14" s="116" t="s">
        <v>144</v>
      </c>
      <c r="C14" s="116" t="s">
        <v>176</v>
      </c>
      <c r="D14" s="121"/>
      <c r="E14" s="121" t="s">
        <v>187</v>
      </c>
      <c r="F14" s="127" t="s">
        <v>156</v>
      </c>
    </row>
    <row r="15" spans="1:6" ht="84" x14ac:dyDescent="0.45">
      <c r="B15" s="116" t="s">
        <v>145</v>
      </c>
      <c r="C15" s="116" t="s">
        <v>153</v>
      </c>
      <c r="D15" s="121"/>
      <c r="E15" s="121" t="s">
        <v>180</v>
      </c>
      <c r="F15" s="127" t="s">
        <v>156</v>
      </c>
    </row>
    <row r="16" spans="1:6" x14ac:dyDescent="0.45">
      <c r="B16" s="116" t="s">
        <v>146</v>
      </c>
      <c r="C16" s="116" t="s">
        <v>184</v>
      </c>
      <c r="D16" s="121"/>
      <c r="E16" s="121"/>
      <c r="F16" s="127"/>
    </row>
    <row r="17" spans="2:6" x14ac:dyDescent="0.45">
      <c r="B17" s="116" t="s">
        <v>147</v>
      </c>
      <c r="C17" s="116" t="s">
        <v>184</v>
      </c>
      <c r="D17" s="121"/>
      <c r="E17" s="121"/>
      <c r="F17" s="127"/>
    </row>
    <row r="18" spans="2:6" x14ac:dyDescent="0.45">
      <c r="F18" s="133"/>
    </row>
    <row r="21" spans="2:6" x14ac:dyDescent="0.45">
      <c r="B21" s="129" t="s">
        <v>155</v>
      </c>
      <c r="C21" s="117" t="s">
        <v>96</v>
      </c>
      <c r="D21" s="117" t="s">
        <v>98</v>
      </c>
    </row>
    <row r="22" spans="2:6" x14ac:dyDescent="0.45">
      <c r="B22" s="120" t="s">
        <v>137</v>
      </c>
      <c r="C22" s="119">
        <f>C6</f>
        <v>35.937000000000005</v>
      </c>
      <c r="D22" s="119">
        <f>D6</f>
        <v>7.29</v>
      </c>
    </row>
    <row r="23" spans="2:6" x14ac:dyDescent="0.45">
      <c r="B23" s="120" t="s">
        <v>157</v>
      </c>
      <c r="C23" s="119">
        <f>C22*50%</f>
        <v>17.968500000000002</v>
      </c>
      <c r="D23" s="119">
        <f>D22*50%</f>
        <v>3.645</v>
      </c>
    </row>
    <row r="24" spans="2:6" x14ac:dyDescent="0.45">
      <c r="B24" s="120"/>
      <c r="C24" s="119"/>
      <c r="D24" s="119"/>
    </row>
    <row r="25" spans="2:6" x14ac:dyDescent="0.45">
      <c r="B25" s="120"/>
      <c r="C25" s="119"/>
      <c r="D25" s="119"/>
    </row>
    <row r="26" spans="2:6" x14ac:dyDescent="0.45">
      <c r="B26" s="120"/>
      <c r="C26" s="119"/>
      <c r="D26" s="119"/>
    </row>
    <row r="27" spans="2:6" x14ac:dyDescent="0.45">
      <c r="B27" s="129" t="s">
        <v>183</v>
      </c>
      <c r="C27" s="126">
        <f>C22-C23</f>
        <v>17.968500000000002</v>
      </c>
      <c r="D27" s="126">
        <f>D22-D23</f>
        <v>3.645</v>
      </c>
    </row>
  </sheetData>
  <dataValidations count="1">
    <dataValidation type="list" allowBlank="1" showInputMessage="1" showErrorMessage="1" sqref="C10:C17">
      <formula1>"Pass, Partial pass, Fail, ,Not assessed, N/A"</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zoomScale="80" zoomScaleNormal="80" workbookViewId="0">
      <pane ySplit="1" topLeftCell="A2" activePane="bottomLeft" state="frozen"/>
      <selection pane="bottomLeft"/>
    </sheetView>
  </sheetViews>
  <sheetFormatPr defaultColWidth="8.69921875" defaultRowHeight="16.8" x14ac:dyDescent="0.45"/>
  <cols>
    <col min="1" max="1" width="8.69921875" style="4"/>
    <col min="2" max="2" width="35.59765625" style="4" bestFit="1" customWidth="1"/>
    <col min="3" max="3" width="18.69921875" style="4" bestFit="1" customWidth="1"/>
    <col min="4" max="4" width="12.69921875" style="4" bestFit="1" customWidth="1"/>
    <col min="5" max="5" width="66.09765625" style="4" customWidth="1"/>
    <col min="6" max="6" width="34.3984375" style="4" customWidth="1"/>
    <col min="7" max="16384" width="8.69921875" style="4"/>
  </cols>
  <sheetData>
    <row r="1" spans="1:7" ht="19.2" x14ac:dyDescent="0.45">
      <c r="A1" s="134" t="s">
        <v>150</v>
      </c>
      <c r="B1" s="132"/>
      <c r="C1" s="132"/>
    </row>
    <row r="2" spans="1:7" x14ac:dyDescent="0.45">
      <c r="B2" s="115"/>
      <c r="C2" s="115"/>
    </row>
    <row r="3" spans="1:7" x14ac:dyDescent="0.45">
      <c r="B3" s="10" t="s">
        <v>134</v>
      </c>
      <c r="C3" s="115"/>
      <c r="D3" s="115"/>
    </row>
    <row r="4" spans="1:7" x14ac:dyDescent="0.45">
      <c r="B4" s="116" t="s">
        <v>70</v>
      </c>
      <c r="C4" s="117" t="s">
        <v>9</v>
      </c>
      <c r="D4" s="118"/>
    </row>
    <row r="5" spans="1:7" x14ac:dyDescent="0.45">
      <c r="B5" s="116" t="s">
        <v>135</v>
      </c>
      <c r="C5" s="117" t="s">
        <v>96</v>
      </c>
      <c r="D5" s="117" t="s">
        <v>98</v>
      </c>
    </row>
    <row r="6" spans="1:7" x14ac:dyDescent="0.45">
      <c r="B6" s="116" t="s">
        <v>136</v>
      </c>
      <c r="C6" s="86">
        <f>VLOOKUP(C4,'TMA modelling'!A10:N26,14,0)</f>
        <v>21.459999999999997</v>
      </c>
      <c r="D6" s="86">
        <f>VLOOKUP(C4,'TMA modelling'!A36:N46,14,0)</f>
        <v>2.0349999999999997</v>
      </c>
    </row>
    <row r="7" spans="1:7" x14ac:dyDescent="0.45">
      <c r="B7" s="120" t="s">
        <v>138</v>
      </c>
      <c r="C7" s="86">
        <f>C26</f>
        <v>5.6059999999999981</v>
      </c>
      <c r="D7" s="86">
        <f>D26</f>
        <v>0.39500000000000002</v>
      </c>
    </row>
    <row r="9" spans="1:7" x14ac:dyDescent="0.45">
      <c r="B9" s="10" t="s">
        <v>139</v>
      </c>
      <c r="F9" s="4" t="s">
        <v>101</v>
      </c>
      <c r="G9" s="133"/>
    </row>
    <row r="10" spans="1:7" ht="218.4" x14ac:dyDescent="0.45">
      <c r="B10" s="116" t="s">
        <v>140</v>
      </c>
      <c r="C10" s="116" t="s">
        <v>152</v>
      </c>
      <c r="D10" s="121"/>
      <c r="E10" s="121" t="s">
        <v>192</v>
      </c>
      <c r="F10" s="128" t="s">
        <v>177</v>
      </c>
    </row>
    <row r="11" spans="1:7" x14ac:dyDescent="0.45">
      <c r="B11" s="116" t="s">
        <v>141</v>
      </c>
      <c r="C11" s="116" t="s">
        <v>184</v>
      </c>
      <c r="D11" s="121"/>
      <c r="E11" s="121"/>
      <c r="F11" s="127"/>
    </row>
    <row r="12" spans="1:7" x14ac:dyDescent="0.45">
      <c r="B12" s="116" t="s">
        <v>142</v>
      </c>
      <c r="C12" s="116" t="s">
        <v>184</v>
      </c>
      <c r="D12" s="121"/>
      <c r="E12" s="121"/>
      <c r="F12" s="127"/>
    </row>
    <row r="13" spans="1:7" x14ac:dyDescent="0.45">
      <c r="B13" s="116" t="s">
        <v>143</v>
      </c>
      <c r="C13" s="116" t="s">
        <v>184</v>
      </c>
      <c r="D13" s="121"/>
      <c r="E13" s="121"/>
      <c r="F13" s="127"/>
    </row>
    <row r="14" spans="1:7" ht="117.6" x14ac:dyDescent="0.45">
      <c r="B14" s="116" t="s">
        <v>144</v>
      </c>
      <c r="C14" s="116" t="s">
        <v>176</v>
      </c>
      <c r="D14" s="121"/>
      <c r="E14" s="121" t="s">
        <v>179</v>
      </c>
      <c r="F14" s="128" t="s">
        <v>177</v>
      </c>
    </row>
    <row r="15" spans="1:7" ht="67.2" x14ac:dyDescent="0.45">
      <c r="B15" s="116" t="s">
        <v>145</v>
      </c>
      <c r="C15" s="116" t="s">
        <v>152</v>
      </c>
      <c r="D15" s="121"/>
      <c r="E15" s="121" t="s">
        <v>175</v>
      </c>
      <c r="F15" s="128" t="s">
        <v>177</v>
      </c>
    </row>
    <row r="16" spans="1:7" x14ac:dyDescent="0.45">
      <c r="B16" s="116" t="s">
        <v>146</v>
      </c>
      <c r="C16" s="116" t="s">
        <v>184</v>
      </c>
      <c r="D16" s="121"/>
      <c r="E16" s="121"/>
      <c r="F16" s="127"/>
    </row>
    <row r="17" spans="2:6" x14ac:dyDescent="0.45">
      <c r="B17" s="116" t="s">
        <v>147</v>
      </c>
      <c r="C17" s="116" t="s">
        <v>184</v>
      </c>
      <c r="D17" s="121"/>
      <c r="E17" s="121"/>
      <c r="F17" s="127"/>
    </row>
    <row r="18" spans="2:6" x14ac:dyDescent="0.45">
      <c r="B18" s="123"/>
      <c r="F18" s="133"/>
    </row>
    <row r="20" spans="2:6" x14ac:dyDescent="0.45">
      <c r="B20" s="129" t="s">
        <v>155</v>
      </c>
      <c r="C20" s="117" t="s">
        <v>96</v>
      </c>
      <c r="D20" s="117" t="s">
        <v>98</v>
      </c>
    </row>
    <row r="21" spans="2:6" x14ac:dyDescent="0.45">
      <c r="B21" s="120" t="s">
        <v>137</v>
      </c>
      <c r="C21" s="119">
        <f>C6</f>
        <v>21.459999999999997</v>
      </c>
      <c r="D21" s="119">
        <f>D6</f>
        <v>2.0349999999999997</v>
      </c>
    </row>
    <row r="22" spans="2:6" x14ac:dyDescent="0.45">
      <c r="B22" s="120" t="s">
        <v>164</v>
      </c>
      <c r="C22" s="119">
        <f>SUM('BP costs norm'!L11:P11)</f>
        <v>15.853999999999999</v>
      </c>
      <c r="D22" s="119">
        <f>SUM('BP costs norm'!L37:P37)</f>
        <v>1.6399999999999997</v>
      </c>
    </row>
    <row r="23" spans="2:6" x14ac:dyDescent="0.45">
      <c r="B23" s="120"/>
      <c r="C23" s="119"/>
      <c r="D23" s="119"/>
    </row>
    <row r="24" spans="2:6" x14ac:dyDescent="0.45">
      <c r="B24" s="120"/>
      <c r="C24" s="119"/>
      <c r="D24" s="119"/>
    </row>
    <row r="25" spans="2:6" x14ac:dyDescent="0.45">
      <c r="B25" s="120"/>
      <c r="C25" s="119"/>
      <c r="D25" s="119"/>
    </row>
    <row r="26" spans="2:6" x14ac:dyDescent="0.45">
      <c r="B26" s="129" t="s">
        <v>183</v>
      </c>
      <c r="C26" s="126">
        <f>C21-C22</f>
        <v>5.6059999999999981</v>
      </c>
      <c r="D26" s="126">
        <f>D21-D22</f>
        <v>0.39500000000000002</v>
      </c>
    </row>
  </sheetData>
  <dataValidations count="1">
    <dataValidation type="list" allowBlank="1" showInputMessage="1" showErrorMessage="1" sqref="C10:C17">
      <formula1>"Pass, Partial pass, Fail, ,Not assessed, N/A"</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zoomScale="80" zoomScaleNormal="80" workbookViewId="0"/>
  </sheetViews>
  <sheetFormatPr defaultColWidth="8.69921875" defaultRowHeight="16.8" x14ac:dyDescent="0.45"/>
  <cols>
    <col min="1" max="1" width="8.69921875" style="4"/>
    <col min="2" max="2" width="35.59765625" style="4" bestFit="1" customWidth="1"/>
    <col min="3" max="4" width="8.69921875" style="4"/>
    <col min="5" max="5" width="53.19921875" style="4" customWidth="1"/>
    <col min="6" max="6" width="21" style="4" customWidth="1"/>
    <col min="7" max="16384" width="8.69921875" style="4"/>
  </cols>
  <sheetData>
    <row r="1" spans="1:7" ht="19.2" x14ac:dyDescent="0.45">
      <c r="A1" s="134" t="s">
        <v>151</v>
      </c>
      <c r="B1" s="132"/>
      <c r="C1" s="132"/>
    </row>
    <row r="2" spans="1:7" x14ac:dyDescent="0.45">
      <c r="B2" s="115"/>
      <c r="C2" s="115"/>
    </row>
    <row r="3" spans="1:7" x14ac:dyDescent="0.45">
      <c r="B3" s="10" t="s">
        <v>134</v>
      </c>
      <c r="C3" s="115"/>
      <c r="D3" s="115"/>
    </row>
    <row r="4" spans="1:7" x14ac:dyDescent="0.45">
      <c r="B4" s="116" t="s">
        <v>70</v>
      </c>
      <c r="C4" s="117" t="s">
        <v>19</v>
      </c>
      <c r="D4" s="118"/>
    </row>
    <row r="5" spans="1:7" x14ac:dyDescent="0.45">
      <c r="B5" s="116" t="s">
        <v>135</v>
      </c>
      <c r="C5" s="117" t="s">
        <v>96</v>
      </c>
    </row>
    <row r="6" spans="1:7" x14ac:dyDescent="0.45">
      <c r="B6" s="116" t="s">
        <v>136</v>
      </c>
      <c r="C6" s="119">
        <f>VLOOKUP(C4,'TMA modelling'!A10:N26,14,0)</f>
        <v>3.31</v>
      </c>
    </row>
    <row r="7" spans="1:7" x14ac:dyDescent="0.45">
      <c r="B7" s="120" t="s">
        <v>138</v>
      </c>
      <c r="C7" s="86">
        <f>C26</f>
        <v>0</v>
      </c>
    </row>
    <row r="9" spans="1:7" x14ac:dyDescent="0.45">
      <c r="B9" s="10" t="s">
        <v>139</v>
      </c>
      <c r="F9" s="4" t="s">
        <v>101</v>
      </c>
      <c r="G9" s="133"/>
    </row>
    <row r="10" spans="1:7" ht="268.8" x14ac:dyDescent="0.45">
      <c r="B10" s="116" t="s">
        <v>140</v>
      </c>
      <c r="C10" s="116" t="s">
        <v>176</v>
      </c>
      <c r="D10" s="121"/>
      <c r="E10" s="121" t="s">
        <v>185</v>
      </c>
      <c r="F10" s="128" t="s">
        <v>178</v>
      </c>
    </row>
    <row r="11" spans="1:7" x14ac:dyDescent="0.45">
      <c r="B11" s="116" t="s">
        <v>141</v>
      </c>
      <c r="C11" s="116" t="s">
        <v>184</v>
      </c>
      <c r="D11" s="121"/>
      <c r="E11" s="121"/>
      <c r="F11" s="127"/>
    </row>
    <row r="12" spans="1:7" x14ac:dyDescent="0.45">
      <c r="B12" s="116" t="s">
        <v>142</v>
      </c>
      <c r="C12" s="116" t="s">
        <v>184</v>
      </c>
      <c r="D12" s="121"/>
      <c r="E12" s="121"/>
      <c r="F12" s="127"/>
    </row>
    <row r="13" spans="1:7" x14ac:dyDescent="0.45">
      <c r="B13" s="116" t="s">
        <v>143</v>
      </c>
      <c r="C13" s="116" t="s">
        <v>184</v>
      </c>
      <c r="D13" s="121"/>
      <c r="E13" s="121"/>
      <c r="F13" s="127"/>
    </row>
    <row r="14" spans="1:7" ht="201.6" x14ac:dyDescent="0.45">
      <c r="B14" s="116" t="s">
        <v>144</v>
      </c>
      <c r="C14" s="116" t="s">
        <v>176</v>
      </c>
      <c r="D14" s="121"/>
      <c r="E14" s="121" t="s">
        <v>186</v>
      </c>
      <c r="F14" s="128" t="s">
        <v>178</v>
      </c>
    </row>
    <row r="15" spans="1:7" ht="117.6" x14ac:dyDescent="0.45">
      <c r="B15" s="116" t="s">
        <v>145</v>
      </c>
      <c r="C15" s="116" t="s">
        <v>153</v>
      </c>
      <c r="D15" s="121"/>
      <c r="E15" s="121" t="s">
        <v>181</v>
      </c>
      <c r="F15" s="128" t="s">
        <v>178</v>
      </c>
    </row>
    <row r="16" spans="1:7" x14ac:dyDescent="0.45">
      <c r="B16" s="116" t="s">
        <v>146</v>
      </c>
      <c r="C16" s="116" t="s">
        <v>184</v>
      </c>
      <c r="D16" s="121"/>
      <c r="E16" s="121"/>
      <c r="F16" s="127"/>
    </row>
    <row r="17" spans="2:6" x14ac:dyDescent="0.45">
      <c r="B17" s="116" t="s">
        <v>147</v>
      </c>
      <c r="C17" s="116" t="s">
        <v>184</v>
      </c>
      <c r="D17" s="121"/>
      <c r="E17" s="121"/>
      <c r="F17" s="127"/>
    </row>
    <row r="18" spans="2:6" x14ac:dyDescent="0.45">
      <c r="B18" s="123"/>
      <c r="F18" s="133"/>
    </row>
    <row r="20" spans="2:6" x14ac:dyDescent="0.45">
      <c r="B20" s="129" t="s">
        <v>155</v>
      </c>
      <c r="C20" s="117" t="s">
        <v>96</v>
      </c>
    </row>
    <row r="21" spans="2:6" x14ac:dyDescent="0.45">
      <c r="B21" s="120" t="s">
        <v>137</v>
      </c>
      <c r="C21" s="119">
        <f>C6</f>
        <v>3.31</v>
      </c>
    </row>
    <row r="22" spans="2:6" x14ac:dyDescent="0.45">
      <c r="B22" s="120" t="s">
        <v>163</v>
      </c>
      <c r="C22" s="119">
        <f>C21</f>
        <v>3.31</v>
      </c>
    </row>
    <row r="23" spans="2:6" x14ac:dyDescent="0.45">
      <c r="B23" s="120"/>
      <c r="C23" s="119"/>
    </row>
    <row r="24" spans="2:6" x14ac:dyDescent="0.45">
      <c r="B24" s="120"/>
      <c r="C24" s="119"/>
    </row>
    <row r="25" spans="2:6" x14ac:dyDescent="0.45">
      <c r="B25" s="120"/>
      <c r="C25" s="119"/>
    </row>
    <row r="26" spans="2:6" x14ac:dyDescent="0.45">
      <c r="B26" s="129" t="s">
        <v>183</v>
      </c>
      <c r="C26" s="126">
        <f>C21-C22</f>
        <v>0</v>
      </c>
    </row>
  </sheetData>
  <dataValidations count="1">
    <dataValidation type="list" allowBlank="1" showInputMessage="1" showErrorMessage="1" sqref="C10:C17">
      <formula1>"Pass, Partial pass, Fail, ,Not assessed, N/A"</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zoomScale="80" zoomScaleNormal="80" workbookViewId="0"/>
  </sheetViews>
  <sheetFormatPr defaultColWidth="8.69921875" defaultRowHeight="18" x14ac:dyDescent="0.5"/>
  <cols>
    <col min="1" max="1" width="8.69921875" style="6"/>
    <col min="2" max="2" width="11.19921875" style="6" bestFit="1" customWidth="1"/>
    <col min="3" max="16384" width="8.69921875" style="6"/>
  </cols>
  <sheetData>
    <row r="1" spans="1:8" x14ac:dyDescent="0.5">
      <c r="A1" s="96" t="s">
        <v>154</v>
      </c>
    </row>
    <row r="3" spans="1:8" x14ac:dyDescent="0.5">
      <c r="A3" s="96"/>
    </row>
    <row r="4" spans="1:8" x14ac:dyDescent="0.5">
      <c r="A4" s="130" t="s">
        <v>171</v>
      </c>
      <c r="B4" s="131"/>
      <c r="C4" s="6" t="s">
        <v>158</v>
      </c>
      <c r="E4" s="58"/>
      <c r="F4" s="33"/>
    </row>
    <row r="5" spans="1:8" ht="15.45" customHeight="1" x14ac:dyDescent="0.5">
      <c r="B5" s="131"/>
      <c r="C5" s="158"/>
      <c r="D5" s="159"/>
      <c r="E5" s="159"/>
      <c r="F5" s="159"/>
      <c r="G5" s="160"/>
      <c r="H5" s="161" t="s">
        <v>37</v>
      </c>
    </row>
    <row r="6" spans="1:8" x14ac:dyDescent="0.5">
      <c r="B6" s="131"/>
      <c r="C6" s="51" t="s">
        <v>4</v>
      </c>
      <c r="D6" s="51" t="s">
        <v>5</v>
      </c>
      <c r="E6" s="51" t="s">
        <v>6</v>
      </c>
      <c r="F6" s="51" t="s">
        <v>7</v>
      </c>
      <c r="G6" s="51" t="s">
        <v>8</v>
      </c>
      <c r="H6" s="162"/>
    </row>
    <row r="7" spans="1:8" x14ac:dyDescent="0.5">
      <c r="B7" s="8" t="s">
        <v>3</v>
      </c>
      <c r="C7" s="84"/>
      <c r="D7" s="84"/>
      <c r="E7" s="84"/>
      <c r="F7" s="84"/>
      <c r="G7" s="84"/>
      <c r="H7" s="84">
        <f t="shared" ref="H7:H24" si="0" xml:space="preserve"> SUM( C7:G7 )</f>
        <v>0</v>
      </c>
    </row>
    <row r="8" spans="1:8" x14ac:dyDescent="0.5">
      <c r="B8" s="8" t="s">
        <v>39</v>
      </c>
      <c r="C8" s="84"/>
      <c r="D8" s="84"/>
      <c r="E8" s="84"/>
      <c r="F8" s="84"/>
      <c r="G8" s="84"/>
      <c r="H8" s="84">
        <f t="shared" si="0"/>
        <v>0</v>
      </c>
    </row>
    <row r="9" spans="1:8" x14ac:dyDescent="0.5">
      <c r="B9" s="8" t="s">
        <v>9</v>
      </c>
      <c r="C9" s="84">
        <f>'BP costs'!L11*'Deep dive NES'!$C$7/SUM('BP costs'!$L$11:$P$11)</f>
        <v>1.1271560484622551</v>
      </c>
      <c r="D9" s="84">
        <f>'BP costs'!M11*'Deep dive NES'!$C$7/SUM('BP costs'!$L$11:$P$11)</f>
        <v>1.1237600559179868</v>
      </c>
      <c r="E9" s="84">
        <f>'BP costs'!N11*'Deep dive NES'!$C$7/SUM('BP costs'!$L$11:$P$11)</f>
        <v>1.1208865237651442</v>
      </c>
      <c r="F9" s="84">
        <f>'BP costs'!O11*'Deep dive NES'!$C$7/SUM('BP costs'!$L$11:$P$11)</f>
        <v>1.1182742218080148</v>
      </c>
      <c r="G9" s="84">
        <f>'BP costs'!P11*'Deep dive NES'!$C$7/SUM('BP costs'!$L$11:$P$11)</f>
        <v>1.115923150046598</v>
      </c>
      <c r="H9" s="84">
        <f t="shared" si="0"/>
        <v>5.605999999999999</v>
      </c>
    </row>
    <row r="10" spans="1:8" x14ac:dyDescent="0.5">
      <c r="B10" s="8" t="s">
        <v>10</v>
      </c>
      <c r="C10" s="84"/>
      <c r="D10" s="84"/>
      <c r="E10" s="84"/>
      <c r="F10" s="84"/>
      <c r="G10" s="84"/>
      <c r="H10" s="84">
        <f t="shared" si="0"/>
        <v>0</v>
      </c>
    </row>
    <row r="11" spans="1:8" x14ac:dyDescent="0.5">
      <c r="B11" s="8" t="s">
        <v>11</v>
      </c>
      <c r="C11" s="84"/>
      <c r="D11" s="84"/>
      <c r="E11" s="84"/>
      <c r="F11" s="84"/>
      <c r="G11" s="84"/>
      <c r="H11" s="84">
        <f t="shared" si="0"/>
        <v>0</v>
      </c>
    </row>
    <row r="12" spans="1:8" x14ac:dyDescent="0.5">
      <c r="B12" s="8" t="s">
        <v>44</v>
      </c>
      <c r="C12" s="84"/>
      <c r="D12" s="84"/>
      <c r="E12" s="84"/>
      <c r="F12" s="84"/>
      <c r="G12" s="84"/>
      <c r="H12" s="84">
        <f t="shared" si="0"/>
        <v>0</v>
      </c>
    </row>
    <row r="13" spans="1:8" x14ac:dyDescent="0.5">
      <c r="B13" s="8" t="s">
        <v>13</v>
      </c>
      <c r="C13" s="84"/>
      <c r="D13" s="84"/>
      <c r="E13" s="84"/>
      <c r="F13" s="84"/>
      <c r="G13" s="84"/>
      <c r="H13" s="84">
        <f t="shared" si="0"/>
        <v>0</v>
      </c>
    </row>
    <row r="14" spans="1:8" x14ac:dyDescent="0.5">
      <c r="B14" s="8" t="s">
        <v>14</v>
      </c>
      <c r="C14" s="84">
        <f>'BP costs'!L16*'Deep dive TMS'!$C$7/SUM('BP costs'!$L$16:$P$16)</f>
        <v>11.429477043413725</v>
      </c>
      <c r="D14" s="84">
        <f>'BP costs'!M16*'Deep dive TMS'!$C$7/SUM('BP costs'!$L$16:$P$16)</f>
        <v>11.343634797104496</v>
      </c>
      <c r="E14" s="84">
        <f>'BP costs'!N16*'Deep dive TMS'!$C$7/SUM('BP costs'!$L$16:$P$16)</f>
        <v>11.297178143698208</v>
      </c>
      <c r="F14" s="84">
        <f>'BP costs'!O16*'Deep dive TMS'!$C$7/SUM('BP costs'!$L$16:$P$16)</f>
        <v>11.259670895299408</v>
      </c>
      <c r="G14" s="84">
        <f>'BP costs'!P16*'Deep dive TMS'!$C$7/SUM('BP costs'!$L$16:$P$16)</f>
        <v>11.210876686370797</v>
      </c>
      <c r="H14" s="84">
        <f t="shared" si="0"/>
        <v>56.540837565886633</v>
      </c>
    </row>
    <row r="15" spans="1:8" x14ac:dyDescent="0.5">
      <c r="B15" s="8" t="s">
        <v>15</v>
      </c>
      <c r="C15" s="84"/>
      <c r="D15" s="84"/>
      <c r="E15" s="84"/>
      <c r="F15" s="84"/>
      <c r="G15" s="84"/>
      <c r="H15" s="84">
        <f t="shared" si="0"/>
        <v>0</v>
      </c>
    </row>
    <row r="16" spans="1:8" x14ac:dyDescent="0.5">
      <c r="B16" s="8" t="s">
        <v>16</v>
      </c>
      <c r="C16" s="84"/>
      <c r="D16" s="84"/>
      <c r="E16" s="84"/>
      <c r="F16" s="84"/>
      <c r="G16" s="84"/>
      <c r="H16" s="84">
        <f t="shared" si="0"/>
        <v>0</v>
      </c>
    </row>
    <row r="17" spans="2:8" x14ac:dyDescent="0.5">
      <c r="B17" s="8" t="s">
        <v>17</v>
      </c>
      <c r="C17" s="84">
        <f>'BP costs'!L19*'Deep dive YKY'!$C$7/SUM('BP costs'!$L$19:$P$19)</f>
        <v>1.869</v>
      </c>
      <c r="D17" s="84">
        <f>'BP costs'!M19*'Deep dive YKY'!$C$7/SUM('BP costs'!$L$19:$P$19)</f>
        <v>2.7614999999999998</v>
      </c>
      <c r="E17" s="84">
        <f>'BP costs'!N19*'Deep dive YKY'!$C$7/SUM('BP costs'!$L$19:$P$19)</f>
        <v>3.6055000000000001</v>
      </c>
      <c r="F17" s="84">
        <f>'BP costs'!O19*'Deep dive YKY'!$C$7/SUM('BP costs'!$L$19:$P$19)</f>
        <v>4.4494999999999996</v>
      </c>
      <c r="G17" s="84">
        <f>'BP costs'!P19*'Deep dive YKY'!$C$7/SUM('BP costs'!$L$19:$P$19)</f>
        <v>5.2830000000000004</v>
      </c>
      <c r="H17" s="84">
        <f t="shared" si="0"/>
        <v>17.968500000000002</v>
      </c>
    </row>
    <row r="18" spans="2:8" x14ac:dyDescent="0.5">
      <c r="B18" s="8" t="s">
        <v>18</v>
      </c>
      <c r="C18" s="84"/>
      <c r="D18" s="84"/>
      <c r="E18" s="84"/>
      <c r="F18" s="84"/>
      <c r="G18" s="84"/>
      <c r="H18" s="84">
        <f t="shared" si="0"/>
        <v>0</v>
      </c>
    </row>
    <row r="19" spans="2:8" x14ac:dyDescent="0.5">
      <c r="B19" s="8" t="s">
        <v>19</v>
      </c>
      <c r="C19" s="84">
        <f>'BP costs'!L21*'Deep dive BRL'!$C$7/SUM('BP costs'!$L$21:$P$21)</f>
        <v>0</v>
      </c>
      <c r="D19" s="84">
        <f>'BP costs'!M21*'Deep dive BRL'!$C$7/SUM('BP costs'!$L$21:$P$21)</f>
        <v>0</v>
      </c>
      <c r="E19" s="84">
        <f>'BP costs'!N21*'Deep dive BRL'!$C$7/SUM('BP costs'!$L$21:$P$21)</f>
        <v>0</v>
      </c>
      <c r="F19" s="84">
        <f>'BP costs'!O21*'Deep dive BRL'!$C$7/SUM('BP costs'!$L$21:$P$21)</f>
        <v>0</v>
      </c>
      <c r="G19" s="84">
        <f>'BP costs'!P21*'Deep dive BRL'!$C$7/SUM('BP costs'!$L$21:$P$21)</f>
        <v>0</v>
      </c>
      <c r="H19" s="84">
        <f t="shared" si="0"/>
        <v>0</v>
      </c>
    </row>
    <row r="20" spans="2:8" x14ac:dyDescent="0.5">
      <c r="B20" s="8" t="s">
        <v>21</v>
      </c>
      <c r="C20" s="84"/>
      <c r="D20" s="84"/>
      <c r="E20" s="84"/>
      <c r="F20" s="84"/>
      <c r="G20" s="84"/>
      <c r="H20" s="84">
        <f t="shared" si="0"/>
        <v>0</v>
      </c>
    </row>
    <row r="21" spans="2:8" x14ac:dyDescent="0.5">
      <c r="B21" s="8" t="s">
        <v>22</v>
      </c>
      <c r="C21" s="84"/>
      <c r="D21" s="84"/>
      <c r="E21" s="84"/>
      <c r="F21" s="84"/>
      <c r="G21" s="84"/>
      <c r="H21" s="84">
        <f t="shared" si="0"/>
        <v>0</v>
      </c>
    </row>
    <row r="22" spans="2:8" x14ac:dyDescent="0.5">
      <c r="B22" s="8" t="s">
        <v>23</v>
      </c>
      <c r="C22" s="84"/>
      <c r="D22" s="84"/>
      <c r="E22" s="84"/>
      <c r="F22" s="84"/>
      <c r="G22" s="84"/>
      <c r="H22" s="84">
        <f t="shared" si="0"/>
        <v>0</v>
      </c>
    </row>
    <row r="23" spans="2:8" x14ac:dyDescent="0.5">
      <c r="B23" s="8" t="s">
        <v>24</v>
      </c>
      <c r="C23" s="84"/>
      <c r="D23" s="84"/>
      <c r="E23" s="84"/>
      <c r="F23" s="84"/>
      <c r="G23" s="84"/>
      <c r="H23" s="84">
        <f t="shared" si="0"/>
        <v>0</v>
      </c>
    </row>
    <row r="24" spans="2:8" x14ac:dyDescent="0.5">
      <c r="B24" s="25" t="s">
        <v>59</v>
      </c>
      <c r="C24" s="85">
        <f xml:space="preserve"> SUM( C7:C23 )</f>
        <v>14.42563309187598</v>
      </c>
      <c r="D24" s="85">
        <f xml:space="preserve"> SUM( D7:D23 )</f>
        <v>15.228894853022483</v>
      </c>
      <c r="E24" s="85">
        <f xml:space="preserve"> SUM( E7:E23 )</f>
        <v>16.023564667463351</v>
      </c>
      <c r="F24" s="85">
        <f xml:space="preserve"> SUM( F7:F23 )</f>
        <v>16.827445117107423</v>
      </c>
      <c r="G24" s="85">
        <f xml:space="preserve"> SUM( G7:G23 )</f>
        <v>17.609799836417395</v>
      </c>
      <c r="H24" s="85">
        <f t="shared" si="0"/>
        <v>80.11533756588662</v>
      </c>
    </row>
    <row r="25" spans="2:8" x14ac:dyDescent="0.5">
      <c r="B25" s="131"/>
      <c r="C25" s="63"/>
      <c r="D25" s="63"/>
      <c r="E25" s="63"/>
      <c r="F25" s="63"/>
      <c r="G25" s="63"/>
      <c r="H25" s="63"/>
    </row>
    <row r="26" spans="2:8" x14ac:dyDescent="0.5">
      <c r="B26" s="131"/>
    </row>
    <row r="27" spans="2:8" x14ac:dyDescent="0.5">
      <c r="B27" s="131"/>
      <c r="C27" s="6" t="s">
        <v>159</v>
      </c>
    </row>
    <row r="28" spans="2:8" ht="15.45" customHeight="1" x14ac:dyDescent="0.5">
      <c r="B28" s="131"/>
      <c r="C28" s="158"/>
      <c r="D28" s="159"/>
      <c r="E28" s="159"/>
      <c r="F28" s="159"/>
      <c r="G28" s="160"/>
      <c r="H28" s="161" t="s">
        <v>37</v>
      </c>
    </row>
    <row r="29" spans="2:8" x14ac:dyDescent="0.5">
      <c r="B29" s="131"/>
      <c r="C29" s="51" t="s">
        <v>4</v>
      </c>
      <c r="D29" s="51" t="s">
        <v>5</v>
      </c>
      <c r="E29" s="51" t="s">
        <v>6</v>
      </c>
      <c r="F29" s="51" t="s">
        <v>7</v>
      </c>
      <c r="G29" s="51" t="s">
        <v>8</v>
      </c>
      <c r="H29" s="162"/>
    </row>
    <row r="30" spans="2:8" x14ac:dyDescent="0.5">
      <c r="B30" s="8" t="s">
        <v>3</v>
      </c>
      <c r="C30" s="86"/>
      <c r="D30" s="86"/>
      <c r="E30" s="86"/>
      <c r="F30" s="86"/>
      <c r="G30" s="86"/>
      <c r="H30" s="86">
        <f t="shared" ref="H30:H41" si="1" xml:space="preserve"> SUM( C30:G30 )</f>
        <v>0</v>
      </c>
    </row>
    <row r="31" spans="2:8" x14ac:dyDescent="0.5">
      <c r="B31" s="8" t="s">
        <v>39</v>
      </c>
      <c r="C31" s="86"/>
      <c r="D31" s="86"/>
      <c r="E31" s="86"/>
      <c r="F31" s="86"/>
      <c r="G31" s="86"/>
      <c r="H31" s="86">
        <f t="shared" si="1"/>
        <v>0</v>
      </c>
    </row>
    <row r="32" spans="2:8" x14ac:dyDescent="0.5">
      <c r="B32" s="8" t="s">
        <v>9</v>
      </c>
      <c r="C32" s="86">
        <f>'BP costs'!L37*'Deep dive NES'!$D$7/SUM('BP costs'!$L$37:$P$37)</f>
        <v>7.93882063882064E-2</v>
      </c>
      <c r="D32" s="86">
        <f>'BP costs'!M37*'Deep dive NES'!$D$7/SUM('BP costs'!$L$37:$P$37)</f>
        <v>7.9194103194103208E-2</v>
      </c>
      <c r="E32" s="86">
        <f>'BP costs'!N37*'Deep dive NES'!$D$7/SUM('BP costs'!$L$37:$P$37)</f>
        <v>7.9000000000000001E-2</v>
      </c>
      <c r="F32" s="86">
        <f>'BP costs'!O37*'Deep dive NES'!$D$7/SUM('BP costs'!$L$37:$P$37)</f>
        <v>7.8805896805896808E-2</v>
      </c>
      <c r="G32" s="86">
        <f>'BP costs'!P37*'Deep dive NES'!$D$7/SUM('BP costs'!$L$37:$P$37)</f>
        <v>7.8611793611793629E-2</v>
      </c>
      <c r="H32" s="86">
        <f t="shared" si="1"/>
        <v>0.39500000000000002</v>
      </c>
    </row>
    <row r="33" spans="2:8" x14ac:dyDescent="0.5">
      <c r="B33" s="8" t="s">
        <v>10</v>
      </c>
      <c r="C33" s="86"/>
      <c r="D33" s="86"/>
      <c r="E33" s="86"/>
      <c r="F33" s="86"/>
      <c r="G33" s="86"/>
      <c r="H33" s="86">
        <f t="shared" si="1"/>
        <v>0</v>
      </c>
    </row>
    <row r="34" spans="2:8" x14ac:dyDescent="0.5">
      <c r="B34" s="8" t="s">
        <v>11</v>
      </c>
      <c r="C34" s="86"/>
      <c r="D34" s="86"/>
      <c r="E34" s="86"/>
      <c r="F34" s="86"/>
      <c r="G34" s="86"/>
      <c r="H34" s="86">
        <f t="shared" si="1"/>
        <v>0</v>
      </c>
    </row>
    <row r="35" spans="2:8" x14ac:dyDescent="0.5">
      <c r="B35" s="8" t="s">
        <v>44</v>
      </c>
      <c r="C35" s="86"/>
      <c r="D35" s="86"/>
      <c r="E35" s="86"/>
      <c r="F35" s="86"/>
      <c r="G35" s="86"/>
      <c r="H35" s="86">
        <f t="shared" si="1"/>
        <v>0</v>
      </c>
    </row>
    <row r="36" spans="2:8" x14ac:dyDescent="0.5">
      <c r="B36" s="8" t="s">
        <v>13</v>
      </c>
      <c r="C36" s="86"/>
      <c r="D36" s="86"/>
      <c r="E36" s="86"/>
      <c r="F36" s="86"/>
      <c r="G36" s="86"/>
      <c r="H36" s="86">
        <f t="shared" si="1"/>
        <v>0</v>
      </c>
    </row>
    <row r="37" spans="2:8" x14ac:dyDescent="0.5">
      <c r="B37" s="8" t="s">
        <v>14</v>
      </c>
      <c r="C37" s="86">
        <f>'BP costs'!L42*'Deep dive TMS'!$D$7/SUM('BP costs'!$L$42:$P$42)</f>
        <v>1.6345844947485557</v>
      </c>
      <c r="D37" s="86">
        <f>'BP costs'!M42*'Deep dive TMS'!$D$7/SUM('BP costs'!$L$42:$P$42)</f>
        <v>1.6398998003150902</v>
      </c>
      <c r="E37" s="86">
        <f>'BP costs'!N42*'Deep dive TMS'!$D$7/SUM('BP costs'!$L$42:$P$42)</f>
        <v>1.6477349878901331</v>
      </c>
      <c r="F37" s="86">
        <f>'BP costs'!O42*'Deep dive TMS'!$D$7/SUM('BP costs'!$L$42:$P$42)</f>
        <v>1.6566354804555568</v>
      </c>
      <c r="G37" s="86">
        <f>'BP costs'!P42*'Deep dive TMS'!$D$7/SUM('BP costs'!$L$42:$P$42)</f>
        <v>1.6653559943509635</v>
      </c>
      <c r="H37" s="86">
        <f t="shared" si="1"/>
        <v>8.2442107577602997</v>
      </c>
    </row>
    <row r="38" spans="2:8" x14ac:dyDescent="0.5">
      <c r="B38" s="8" t="s">
        <v>15</v>
      </c>
      <c r="C38" s="86"/>
      <c r="D38" s="86"/>
      <c r="E38" s="86"/>
      <c r="F38" s="86"/>
      <c r="G38" s="86"/>
      <c r="H38" s="86">
        <f t="shared" si="1"/>
        <v>0</v>
      </c>
    </row>
    <row r="39" spans="2:8" x14ac:dyDescent="0.5">
      <c r="B39" s="8" t="s">
        <v>16</v>
      </c>
      <c r="C39" s="86"/>
      <c r="D39" s="86"/>
      <c r="E39" s="86"/>
      <c r="F39" s="86"/>
      <c r="G39" s="86"/>
      <c r="H39" s="86">
        <f t="shared" si="1"/>
        <v>0</v>
      </c>
    </row>
    <row r="40" spans="2:8" x14ac:dyDescent="0.5">
      <c r="B40" s="8" t="s">
        <v>17</v>
      </c>
      <c r="C40" s="86">
        <f>'BP costs'!L45*'Deep dive YKY'!$D$7/SUM('BP costs'!$L$45:$P$45)</f>
        <v>0.39800000000000002</v>
      </c>
      <c r="D40" s="86">
        <f>'BP costs'!M45*'Deep dive YKY'!$D$7/SUM('BP costs'!$L$45:$P$45)</f>
        <v>0.5635</v>
      </c>
      <c r="E40" s="86">
        <f>'BP costs'!N45*'Deep dive YKY'!$D$7/SUM('BP costs'!$L$45:$P$45)</f>
        <v>0.72899999999999998</v>
      </c>
      <c r="F40" s="86">
        <f>'BP costs'!O45*'Deep dive YKY'!$D$7/SUM('BP costs'!$L$45:$P$45)</f>
        <v>0.89449999999999996</v>
      </c>
      <c r="G40" s="86">
        <f>'BP costs'!P45*'Deep dive YKY'!$D$7/SUM('BP costs'!$L$45:$P$45)</f>
        <v>1.06</v>
      </c>
      <c r="H40" s="86">
        <f t="shared" si="1"/>
        <v>3.645</v>
      </c>
    </row>
    <row r="41" spans="2:8" x14ac:dyDescent="0.5">
      <c r="B41" s="25" t="s">
        <v>59</v>
      </c>
      <c r="C41" s="87">
        <f xml:space="preserve"> SUM( C30:C40 )</f>
        <v>2.1119727011367622</v>
      </c>
      <c r="D41" s="87">
        <f xml:space="preserve"> SUM( D30:D40 )</f>
        <v>2.2825939035091936</v>
      </c>
      <c r="E41" s="87">
        <f xml:space="preserve"> SUM( E30:E40 )</f>
        <v>2.4557349878901329</v>
      </c>
      <c r="F41" s="87">
        <f xml:space="preserve"> SUM( F30:F40 )</f>
        <v>2.6299413772614537</v>
      </c>
      <c r="G41" s="87">
        <f xml:space="preserve"> SUM( G30:G40 )</f>
        <v>2.8039677879627574</v>
      </c>
      <c r="H41" s="87">
        <f t="shared" si="1"/>
        <v>12.284210757760299</v>
      </c>
    </row>
  </sheetData>
  <mergeCells count="4">
    <mergeCell ref="C5:G5"/>
    <mergeCell ref="H5:H6"/>
    <mergeCell ref="C28:G28"/>
    <mergeCell ref="H28:H29"/>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1"/>
  </sheetPr>
  <dimension ref="A1"/>
  <sheetViews>
    <sheetView showGridLines="0" workbookViewId="0"/>
  </sheetViews>
  <sheetFormatPr defaultRowHeight="13.8"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C70"/>
  <sheetViews>
    <sheetView showGridLines="0" zoomScale="80" zoomScaleNormal="80" workbookViewId="0"/>
  </sheetViews>
  <sheetFormatPr defaultRowHeight="13.8" x14ac:dyDescent="0.25"/>
  <cols>
    <col min="1" max="1" width="6.69921875" customWidth="1"/>
    <col min="2" max="2" width="21.69921875" customWidth="1"/>
    <col min="3" max="13" width="9" customWidth="1"/>
    <col min="14" max="15" width="9.5" customWidth="1"/>
    <col min="16" max="16" width="11.5" style="31" bestFit="1" customWidth="1"/>
    <col min="22" max="22" width="13.8984375" bestFit="1" customWidth="1"/>
    <col min="24" max="24" width="12.09765625" bestFit="1" customWidth="1"/>
  </cols>
  <sheetData>
    <row r="1" spans="1:29" ht="16.8" x14ac:dyDescent="0.45">
      <c r="A1" s="40" t="s">
        <v>64</v>
      </c>
      <c r="B1" s="41"/>
      <c r="C1" s="41"/>
      <c r="D1" s="42"/>
      <c r="E1" s="42"/>
      <c r="F1" s="42"/>
      <c r="G1" s="43"/>
      <c r="N1" s="31"/>
      <c r="O1" s="31"/>
    </row>
    <row r="2" spans="1:29" ht="16.8" x14ac:dyDescent="0.45">
      <c r="A2" s="44"/>
      <c r="B2" s="28"/>
      <c r="C2" s="28"/>
      <c r="D2" s="45"/>
      <c r="E2" s="45"/>
      <c r="F2" s="45"/>
      <c r="G2" s="46"/>
      <c r="N2" s="31"/>
      <c r="O2" s="31"/>
    </row>
    <row r="3" spans="1:29" ht="16.8" x14ac:dyDescent="0.45">
      <c r="A3" s="44"/>
      <c r="B3" s="28" t="s">
        <v>78</v>
      </c>
      <c r="C3" s="28"/>
      <c r="D3" s="45"/>
      <c r="E3" s="45"/>
      <c r="F3" s="45"/>
      <c r="G3" s="46"/>
      <c r="N3" s="31"/>
      <c r="O3" s="31"/>
    </row>
    <row r="4" spans="1:29" ht="16.8" x14ac:dyDescent="0.45">
      <c r="A4" s="72"/>
      <c r="B4" s="28"/>
      <c r="C4" s="28"/>
      <c r="D4" s="45"/>
      <c r="E4" s="45"/>
      <c r="F4" s="45"/>
      <c r="G4" s="46"/>
      <c r="N4" s="31"/>
      <c r="O4" s="31"/>
    </row>
    <row r="5" spans="1:29" ht="18.600000000000001" thickBot="1" x14ac:dyDescent="0.55000000000000004">
      <c r="A5" s="47"/>
      <c r="B5" s="48"/>
      <c r="C5" s="48"/>
      <c r="D5" s="49"/>
      <c r="E5" s="49"/>
      <c r="F5" s="49"/>
      <c r="G5" s="50"/>
      <c r="N5" s="31"/>
      <c r="O5" s="31"/>
      <c r="S5" s="33"/>
    </row>
    <row r="6" spans="1:29" ht="16.8" x14ac:dyDescent="0.45">
      <c r="A6" s="62"/>
      <c r="B6" s="28"/>
      <c r="C6" s="28"/>
      <c r="D6" s="45"/>
      <c r="E6" s="45"/>
      <c r="F6" s="45"/>
    </row>
    <row r="7" spans="1:29" ht="15.75" customHeight="1" x14ac:dyDescent="0.5">
      <c r="A7" s="5" t="s">
        <v>116</v>
      </c>
      <c r="Q7" s="6" t="s">
        <v>71</v>
      </c>
      <c r="S7" s="58"/>
      <c r="T7" s="33"/>
      <c r="Y7" t="s">
        <v>162</v>
      </c>
    </row>
    <row r="8" spans="1:29" ht="18" x14ac:dyDescent="0.5">
      <c r="A8" s="9" t="s">
        <v>171</v>
      </c>
      <c r="B8" s="9"/>
      <c r="C8" s="55" t="s">
        <v>67</v>
      </c>
      <c r="D8" s="56"/>
      <c r="E8" s="56"/>
      <c r="F8" s="56"/>
      <c r="G8" s="57"/>
      <c r="H8" s="55" t="s">
        <v>66</v>
      </c>
      <c r="I8" s="56"/>
      <c r="J8" s="56"/>
      <c r="K8" s="56"/>
      <c r="L8" s="57"/>
      <c r="M8" s="161" t="s">
        <v>65</v>
      </c>
      <c r="N8" s="161" t="s">
        <v>37</v>
      </c>
      <c r="Q8" s="158" t="s">
        <v>127</v>
      </c>
      <c r="R8" s="159"/>
      <c r="S8" s="159"/>
      <c r="T8" s="159"/>
      <c r="U8" s="160"/>
      <c r="V8" s="69"/>
      <c r="W8" s="161" t="s">
        <v>65</v>
      </c>
      <c r="X8" s="161" t="s">
        <v>69</v>
      </c>
    </row>
    <row r="9" spans="1:29" ht="33.6" x14ac:dyDescent="0.25">
      <c r="A9" s="7" t="s">
        <v>2</v>
      </c>
      <c r="B9" s="52" t="s">
        <v>27</v>
      </c>
      <c r="C9" s="7" t="s">
        <v>32</v>
      </c>
      <c r="D9" s="7" t="s">
        <v>33</v>
      </c>
      <c r="E9" s="7" t="s">
        <v>34</v>
      </c>
      <c r="F9" s="7" t="s">
        <v>35</v>
      </c>
      <c r="G9" s="7" t="s">
        <v>36</v>
      </c>
      <c r="H9" s="7" t="s">
        <v>4</v>
      </c>
      <c r="I9" s="7" t="s">
        <v>5</v>
      </c>
      <c r="J9" s="7" t="s">
        <v>6</v>
      </c>
      <c r="K9" s="7" t="s">
        <v>7</v>
      </c>
      <c r="L9" s="7" t="s">
        <v>8</v>
      </c>
      <c r="M9" s="162"/>
      <c r="N9" s="162"/>
      <c r="Q9" s="51" t="s">
        <v>4</v>
      </c>
      <c r="R9" s="51" t="s">
        <v>5</v>
      </c>
      <c r="S9" s="51" t="s">
        <v>6</v>
      </c>
      <c r="T9" s="51" t="s">
        <v>7</v>
      </c>
      <c r="U9" s="51" t="s">
        <v>8</v>
      </c>
      <c r="V9" s="71" t="s">
        <v>73</v>
      </c>
      <c r="W9" s="162"/>
      <c r="X9" s="162"/>
      <c r="Y9" s="125" t="s">
        <v>161</v>
      </c>
      <c r="Z9" s="125" t="s">
        <v>160</v>
      </c>
      <c r="AA9" s="125" t="s">
        <v>37</v>
      </c>
    </row>
    <row r="10" spans="1:29" ht="15.75" customHeight="1" x14ac:dyDescent="0.45">
      <c r="A10" s="8" t="s">
        <v>3</v>
      </c>
      <c r="B10" s="8" t="s">
        <v>38</v>
      </c>
      <c r="C10" s="84">
        <f xml:space="preserve"> 'BP costs'!G9</f>
        <v>0.498367221297837</v>
      </c>
      <c r="D10" s="84">
        <f xml:space="preserve"> 'BP costs'!H9</f>
        <v>0.68765038982355398</v>
      </c>
      <c r="E10" s="84">
        <f xml:space="preserve"> 'BP costs'!I9</f>
        <v>1.0609999999999999</v>
      </c>
      <c r="F10" s="84">
        <f xml:space="preserve"> 'BP costs'!J9</f>
        <v>1.0672167968749999</v>
      </c>
      <c r="G10" s="84">
        <f xml:space="preserve"> 'BP costs'!K9</f>
        <v>1.07662419273384</v>
      </c>
      <c r="H10" s="84">
        <f xml:space="preserve"> 'BP costs'!L9</f>
        <v>1.09251282218001</v>
      </c>
      <c r="I10" s="84">
        <f xml:space="preserve"> 'BP costs'!M9</f>
        <v>1.101</v>
      </c>
      <c r="J10" s="84">
        <f xml:space="preserve"> 'BP costs'!N9</f>
        <v>1.11179411764706</v>
      </c>
      <c r="K10" s="84">
        <f xml:space="preserve"> 'BP costs'!O9</f>
        <v>1.1259999999999999</v>
      </c>
      <c r="L10" s="84">
        <f xml:space="preserve"> 'BP costs'!P9</f>
        <v>1.137</v>
      </c>
      <c r="M10" s="84">
        <f t="shared" ref="M10:M27" si="0" xml:space="preserve"> AVERAGE( H10:L10 )</f>
        <v>1.1136613879654143</v>
      </c>
      <c r="N10" s="84">
        <f t="shared" ref="N10:N27" si="1" xml:space="preserve"> SUM( H10:L10 )</f>
        <v>5.568306939827071</v>
      </c>
      <c r="O10" s="73"/>
      <c r="P10" s="8" t="s">
        <v>3</v>
      </c>
      <c r="Q10" s="84">
        <f t="shared" ref="Q10:Q26" si="2" xml:space="preserve"> H10 * ( 1 - $V10 )</f>
        <v>0.98326153996200905</v>
      </c>
      <c r="R10" s="84">
        <f t="shared" ref="R10:R26" si="3" xml:space="preserve"> I10 * ( 1 - $V10 )</f>
        <v>0.9909</v>
      </c>
      <c r="S10" s="84">
        <f t="shared" ref="S10:S26" si="4" xml:space="preserve"> J10 * ( 1 - $V10 )</f>
        <v>1.000614705882354</v>
      </c>
      <c r="T10" s="84">
        <f t="shared" ref="T10:T26" si="5" xml:space="preserve"> K10 * ( 1 - $V10 )</f>
        <v>1.0133999999999999</v>
      </c>
      <c r="U10" s="84">
        <f t="shared" ref="U10:U26" si="6" xml:space="preserve"> L10 * ( 1 - $V10 )</f>
        <v>1.0233000000000001</v>
      </c>
      <c r="V10" s="110">
        <v>0.1</v>
      </c>
      <c r="W10" s="84">
        <f t="shared" ref="W10:W27" si="7" xml:space="preserve"> AVERAGE( Q10:U10 )</f>
        <v>1.0022952491688726</v>
      </c>
      <c r="X10" s="29">
        <f t="shared" ref="X10:X27" si="8" xml:space="preserve"> IF( W10 = 0, 0, ( W10 / AVERAGE( $H10:$L10 ) ) )</f>
        <v>0.8999999999999998</v>
      </c>
      <c r="Y10" s="84">
        <f>SUM(Q10:U10)</f>
        <v>5.0114762458443627</v>
      </c>
      <c r="Z10" s="84"/>
      <c r="AA10" s="84">
        <f>MIN(Y10:Z10)</f>
        <v>5.0114762458443627</v>
      </c>
      <c r="AB10" s="53"/>
      <c r="AC10" s="74"/>
    </row>
    <row r="11" spans="1:29" ht="16.8" x14ac:dyDescent="0.45">
      <c r="A11" s="8" t="s">
        <v>39</v>
      </c>
      <c r="B11" s="8" t="s">
        <v>40</v>
      </c>
      <c r="C11" s="84">
        <f xml:space="preserve"> 'BP costs'!G10</f>
        <v>0</v>
      </c>
      <c r="D11" s="84">
        <f xml:space="preserve"> 'BP costs'!H10</f>
        <v>0</v>
      </c>
      <c r="E11" s="84">
        <f xml:space="preserve"> 'BP costs'!I10</f>
        <v>0</v>
      </c>
      <c r="F11" s="84">
        <f xml:space="preserve"> 'BP costs'!J10</f>
        <v>0</v>
      </c>
      <c r="G11" s="84">
        <f xml:space="preserve"> 'BP costs'!K10</f>
        <v>2.6644758743827698E-2</v>
      </c>
      <c r="H11" s="84">
        <f xml:space="preserve"> 'BP costs'!L10</f>
        <v>2.8071272840815301E-2</v>
      </c>
      <c r="I11" s="84">
        <f xml:space="preserve"> 'BP costs'!M10</f>
        <v>2.8577494409820499E-2</v>
      </c>
      <c r="J11" s="84">
        <f xml:space="preserve"> 'BP costs'!N10</f>
        <v>2.9110436927161299E-2</v>
      </c>
      <c r="K11" s="84">
        <f xml:space="preserve"> 'BP costs'!O10</f>
        <v>2.96736216165462E-2</v>
      </c>
      <c r="L11" s="84">
        <f xml:space="preserve"> 'BP costs'!P10</f>
        <v>3.0260057000325399E-2</v>
      </c>
      <c r="M11" s="84">
        <f t="shared" si="0"/>
        <v>2.9138576558933739E-2</v>
      </c>
      <c r="N11" s="84">
        <f t="shared" si="1"/>
        <v>0.14569288279466869</v>
      </c>
      <c r="O11" s="73"/>
      <c r="P11" s="8" t="s">
        <v>39</v>
      </c>
      <c r="Q11" s="84">
        <f t="shared" si="2"/>
        <v>2.8071272840815301E-2</v>
      </c>
      <c r="R11" s="84">
        <f t="shared" si="3"/>
        <v>2.8577494409820499E-2</v>
      </c>
      <c r="S11" s="84">
        <f t="shared" si="4"/>
        <v>2.9110436927161299E-2</v>
      </c>
      <c r="T11" s="84">
        <f t="shared" si="5"/>
        <v>2.96736216165462E-2</v>
      </c>
      <c r="U11" s="84">
        <f t="shared" si="6"/>
        <v>3.0260057000325399E-2</v>
      </c>
      <c r="V11" s="110">
        <v>0</v>
      </c>
      <c r="W11" s="84">
        <f t="shared" si="7"/>
        <v>2.9138576558933739E-2</v>
      </c>
      <c r="X11" s="29">
        <f t="shared" si="8"/>
        <v>1</v>
      </c>
      <c r="Y11" s="84">
        <f t="shared" ref="Y11:Y26" si="9">SUM(Q11:U11)</f>
        <v>0.14569288279466869</v>
      </c>
      <c r="Z11" s="84"/>
      <c r="AA11" s="84">
        <f t="shared" ref="AA11:AA26" si="10">MIN(Y11:Z11)</f>
        <v>0.14569288279466869</v>
      </c>
      <c r="AB11" s="53"/>
      <c r="AC11" s="74"/>
    </row>
    <row r="12" spans="1:29" ht="16.8" x14ac:dyDescent="0.45">
      <c r="A12" s="8" t="s">
        <v>9</v>
      </c>
      <c r="B12" s="8" t="s">
        <v>41</v>
      </c>
      <c r="C12" s="84">
        <f xml:space="preserve"> 'BP costs'!G11</f>
        <v>0.26531031613976702</v>
      </c>
      <c r="D12" s="84">
        <f xml:space="preserve"> 'BP costs'!H11</f>
        <v>0.29763972096840402</v>
      </c>
      <c r="E12" s="84">
        <f xml:space="preserve"> 'BP costs'!I11</f>
        <v>0.28699999999999998</v>
      </c>
      <c r="F12" s="84">
        <f xml:space="preserve"> 'BP costs'!J11</f>
        <v>0.28997148676171303</v>
      </c>
      <c r="G12" s="84">
        <f xml:space="preserve"> 'BP costs'!K11</f>
        <v>0.29300430173606001</v>
      </c>
      <c r="H12" s="84">
        <f xml:space="preserve"> 'BP costs'!L11</f>
        <v>4.3148</v>
      </c>
      <c r="I12" s="84">
        <f xml:space="preserve"> 'BP costs'!M11</f>
        <v>4.3018000000000001</v>
      </c>
      <c r="J12" s="84">
        <f xml:space="preserve"> 'BP costs'!N11</f>
        <v>4.2907999999999999</v>
      </c>
      <c r="K12" s="84">
        <f xml:space="preserve"> 'BP costs'!O11</f>
        <v>4.2808000000000002</v>
      </c>
      <c r="L12" s="84">
        <f xml:space="preserve"> 'BP costs'!P11</f>
        <v>4.2717999999999998</v>
      </c>
      <c r="M12" s="84">
        <f t="shared" si="0"/>
        <v>4.2919999999999998</v>
      </c>
      <c r="N12" s="84">
        <f t="shared" si="1"/>
        <v>21.459999999999997</v>
      </c>
      <c r="O12" s="73"/>
      <c r="P12" s="8" t="s">
        <v>9</v>
      </c>
      <c r="Q12" s="84">
        <f t="shared" si="2"/>
        <v>4.3148</v>
      </c>
      <c r="R12" s="84">
        <f t="shared" si="3"/>
        <v>4.3018000000000001</v>
      </c>
      <c r="S12" s="84">
        <f t="shared" si="4"/>
        <v>4.2907999999999999</v>
      </c>
      <c r="T12" s="84">
        <f t="shared" si="5"/>
        <v>4.2808000000000002</v>
      </c>
      <c r="U12" s="84">
        <f t="shared" si="6"/>
        <v>4.2717999999999998</v>
      </c>
      <c r="V12" s="110">
        <v>0</v>
      </c>
      <c r="W12" s="84">
        <f t="shared" si="7"/>
        <v>4.2919999999999998</v>
      </c>
      <c r="X12" s="29">
        <f t="shared" si="8"/>
        <v>1</v>
      </c>
      <c r="Y12" s="84">
        <f t="shared" si="9"/>
        <v>21.459999999999997</v>
      </c>
      <c r="Z12" s="84">
        <f>'Deep dive summary'!H9</f>
        <v>5.605999999999999</v>
      </c>
      <c r="AA12" s="84">
        <f t="shared" si="10"/>
        <v>5.605999999999999</v>
      </c>
      <c r="AB12" s="53"/>
      <c r="AC12" s="74"/>
    </row>
    <row r="13" spans="1:29" ht="16.8" x14ac:dyDescent="0.45">
      <c r="A13" s="8" t="s">
        <v>10</v>
      </c>
      <c r="B13" s="8" t="s">
        <v>42</v>
      </c>
      <c r="C13" s="84">
        <f xml:space="preserve"> 'BP costs'!G12</f>
        <v>1.6071376818635801</v>
      </c>
      <c r="D13" s="84">
        <f xml:space="preserve"> 'BP costs'!H12</f>
        <v>1.93254142478266</v>
      </c>
      <c r="E13" s="84">
        <f xml:space="preserve"> 'BP costs'!I12</f>
        <v>2.65282823011131</v>
      </c>
      <c r="F13" s="84">
        <f xml:space="preserve"> 'BP costs'!J12</f>
        <v>2.9646306422828101</v>
      </c>
      <c r="G13" s="84">
        <f xml:space="preserve"> 'BP costs'!K12</f>
        <v>3.2800037490232499</v>
      </c>
      <c r="H13" s="84">
        <f xml:space="preserve"> 'BP costs'!L12</f>
        <v>3.3121606485234598</v>
      </c>
      <c r="I13" s="84">
        <f xml:space="preserve"> 'BP costs'!M12</f>
        <v>3.3446328117442801</v>
      </c>
      <c r="J13" s="84">
        <f xml:space="preserve"> 'BP costs'!N12</f>
        <v>3.3774233295064802</v>
      </c>
      <c r="K13" s="84">
        <f xml:space="preserve"> 'BP costs'!O12</f>
        <v>3.41053532293301</v>
      </c>
      <c r="L13" s="84">
        <f xml:space="preserve"> 'BP costs'!P12</f>
        <v>3.4439719437460798</v>
      </c>
      <c r="M13" s="84">
        <f t="shared" si="0"/>
        <v>3.3777448112906621</v>
      </c>
      <c r="N13" s="84">
        <f t="shared" si="1"/>
        <v>16.888724056453309</v>
      </c>
      <c r="O13" s="73"/>
      <c r="P13" s="8" t="s">
        <v>10</v>
      </c>
      <c r="Q13" s="84">
        <f t="shared" si="2"/>
        <v>3.3121606485234598</v>
      </c>
      <c r="R13" s="84">
        <f t="shared" si="3"/>
        <v>3.3446328117442801</v>
      </c>
      <c r="S13" s="84">
        <f t="shared" si="4"/>
        <v>3.3774233295064802</v>
      </c>
      <c r="T13" s="84">
        <f t="shared" si="5"/>
        <v>3.41053532293301</v>
      </c>
      <c r="U13" s="84">
        <f t="shared" si="6"/>
        <v>3.4439719437460798</v>
      </c>
      <c r="V13" s="110">
        <v>0</v>
      </c>
      <c r="W13" s="84">
        <f t="shared" si="7"/>
        <v>3.3777448112906621</v>
      </c>
      <c r="X13" s="29">
        <f t="shared" si="8"/>
        <v>1</v>
      </c>
      <c r="Y13" s="84">
        <f t="shared" si="9"/>
        <v>16.888724056453309</v>
      </c>
      <c r="Z13" s="84"/>
      <c r="AA13" s="84">
        <f t="shared" si="10"/>
        <v>16.888724056453309</v>
      </c>
      <c r="AB13" s="53"/>
      <c r="AC13" s="74"/>
    </row>
    <row r="14" spans="1:29" ht="16.8" x14ac:dyDescent="0.45">
      <c r="A14" s="8" t="s">
        <v>11</v>
      </c>
      <c r="B14" s="8" t="s">
        <v>43</v>
      </c>
      <c r="C14" s="84">
        <f xml:space="preserve"> 'BP costs'!G13</f>
        <v>0.88124642262895203</v>
      </c>
      <c r="D14" s="84">
        <f xml:space="preserve"> 'BP costs'!H13</f>
        <v>1.58672761592121</v>
      </c>
      <c r="E14" s="84">
        <f xml:space="preserve"> 'BP costs'!I13</f>
        <v>1.66</v>
      </c>
      <c r="F14" s="84">
        <f xml:space="preserve"> 'BP costs'!J13</f>
        <v>1.7976030952008799</v>
      </c>
      <c r="G14" s="84">
        <f xml:space="preserve"> 'BP costs'!K13</f>
        <v>2.1558107777097399</v>
      </c>
      <c r="H14" s="84">
        <f xml:space="preserve"> 'BP costs'!L13</f>
        <v>2.0019999999999998</v>
      </c>
      <c r="I14" s="84">
        <f xml:space="preserve"> 'BP costs'!M13</f>
        <v>2.0019999999999998</v>
      </c>
      <c r="J14" s="84">
        <f xml:space="preserve"> 'BP costs'!N13</f>
        <v>2.0019999999999998</v>
      </c>
      <c r="K14" s="84">
        <f xml:space="preserve"> 'BP costs'!O13</f>
        <v>2.0019999999999998</v>
      </c>
      <c r="L14" s="84">
        <f xml:space="preserve"> 'BP costs'!P13</f>
        <v>2.0019999999999998</v>
      </c>
      <c r="M14" s="84">
        <f t="shared" si="0"/>
        <v>2.0019999999999998</v>
      </c>
      <c r="N14" s="84">
        <f t="shared" si="1"/>
        <v>10.009999999999998</v>
      </c>
      <c r="O14" s="73"/>
      <c r="P14" s="8" t="s">
        <v>11</v>
      </c>
      <c r="Q14" s="84">
        <f t="shared" si="2"/>
        <v>1.8595540832528032</v>
      </c>
      <c r="R14" s="84">
        <f t="shared" si="3"/>
        <v>1.8595540832528032</v>
      </c>
      <c r="S14" s="84">
        <f t="shared" si="4"/>
        <v>1.8595540832528032</v>
      </c>
      <c r="T14" s="84">
        <f t="shared" si="5"/>
        <v>1.8595540832528032</v>
      </c>
      <c r="U14" s="84">
        <f t="shared" si="6"/>
        <v>1.8595540832528032</v>
      </c>
      <c r="V14" s="110">
        <v>7.1151806567031253E-2</v>
      </c>
      <c r="W14" s="84">
        <f t="shared" si="7"/>
        <v>1.8595540832528035</v>
      </c>
      <c r="X14" s="29">
        <f t="shared" si="8"/>
        <v>0.92884819343296887</v>
      </c>
      <c r="Y14" s="84">
        <f t="shared" si="9"/>
        <v>9.2977704162640169</v>
      </c>
      <c r="Z14" s="84"/>
      <c r="AA14" s="84">
        <f t="shared" si="10"/>
        <v>9.2977704162640169</v>
      </c>
      <c r="AB14" s="53"/>
      <c r="AC14" s="74"/>
    </row>
    <row r="15" spans="1:29" ht="16.8" x14ac:dyDescent="0.45">
      <c r="A15" s="8" t="s">
        <v>44</v>
      </c>
      <c r="B15" s="8" t="s">
        <v>45</v>
      </c>
      <c r="C15" s="84">
        <f xml:space="preserve"> 'BP costs'!G14</f>
        <v>0</v>
      </c>
      <c r="D15" s="84">
        <f xml:space="preserve"> 'BP costs'!H14</f>
        <v>0</v>
      </c>
      <c r="E15" s="84">
        <f xml:space="preserve"> 'BP costs'!I14</f>
        <v>0.504</v>
      </c>
      <c r="F15" s="84">
        <f xml:space="preserve"> 'BP costs'!J14</f>
        <v>0.88731147192510695</v>
      </c>
      <c r="G15" s="84">
        <f xml:space="preserve"> 'BP costs'!K14</f>
        <v>1.4122651727987201</v>
      </c>
      <c r="H15" s="84">
        <f xml:space="preserve"> 'BP costs'!L14</f>
        <v>1.77194462844112</v>
      </c>
      <c r="I15" s="84">
        <f xml:space="preserve"> 'BP costs'!M14</f>
        <v>2.1260569440373098</v>
      </c>
      <c r="J15" s="84">
        <f xml:space="preserve"> 'BP costs'!N14</f>
        <v>2.5480361288968898</v>
      </c>
      <c r="K15" s="84">
        <f xml:space="preserve"> 'BP costs'!O14</f>
        <v>2.9609171875941702</v>
      </c>
      <c r="L15" s="84">
        <f xml:space="preserve"> 'BP costs'!P14</f>
        <v>3.4535311345818598</v>
      </c>
      <c r="M15" s="84">
        <f t="shared" si="0"/>
        <v>2.5720972047102699</v>
      </c>
      <c r="N15" s="84">
        <f t="shared" si="1"/>
        <v>12.860486023551349</v>
      </c>
      <c r="O15" s="73"/>
      <c r="P15" s="8" t="s">
        <v>44</v>
      </c>
      <c r="Q15" s="84">
        <f t="shared" si="2"/>
        <v>1.77194462844112</v>
      </c>
      <c r="R15" s="84">
        <f t="shared" si="3"/>
        <v>2.1260569440373098</v>
      </c>
      <c r="S15" s="84">
        <f t="shared" si="4"/>
        <v>2.5480361288968898</v>
      </c>
      <c r="T15" s="84">
        <f t="shared" si="5"/>
        <v>2.9609171875941702</v>
      </c>
      <c r="U15" s="84">
        <f t="shared" si="6"/>
        <v>3.4535311345818598</v>
      </c>
      <c r="V15" s="110">
        <v>0</v>
      </c>
      <c r="W15" s="84">
        <f t="shared" si="7"/>
        <v>2.5720972047102699</v>
      </c>
      <c r="X15" s="29">
        <f t="shared" si="8"/>
        <v>1</v>
      </c>
      <c r="Y15" s="84">
        <f t="shared" si="9"/>
        <v>12.860486023551349</v>
      </c>
      <c r="Z15" s="84"/>
      <c r="AA15" s="84">
        <f t="shared" si="10"/>
        <v>12.860486023551349</v>
      </c>
      <c r="AB15" s="53"/>
      <c r="AC15" s="74"/>
    </row>
    <row r="16" spans="1:29" ht="16.8" x14ac:dyDescent="0.45">
      <c r="A16" s="8" t="s">
        <v>13</v>
      </c>
      <c r="B16" s="8" t="s">
        <v>47</v>
      </c>
      <c r="C16" s="84">
        <f xml:space="preserve"> 'BP costs'!G15</f>
        <v>0</v>
      </c>
      <c r="D16" s="84">
        <f xml:space="preserve"> 'BP costs'!H15</f>
        <v>0</v>
      </c>
      <c r="E16" s="84">
        <f xml:space="preserve"> 'BP costs'!I15</f>
        <v>0</v>
      </c>
      <c r="F16" s="84">
        <f xml:space="preserve"> 'BP costs'!J15</f>
        <v>0</v>
      </c>
      <c r="G16" s="84">
        <f xml:space="preserve"> 'BP costs'!K15</f>
        <v>0</v>
      </c>
      <c r="H16" s="84">
        <f xml:space="preserve"> 'BP costs'!L15</f>
        <v>0</v>
      </c>
      <c r="I16" s="84">
        <f xml:space="preserve"> 'BP costs'!M15</f>
        <v>0</v>
      </c>
      <c r="J16" s="84">
        <f xml:space="preserve"> 'BP costs'!N15</f>
        <v>0</v>
      </c>
      <c r="K16" s="84">
        <f xml:space="preserve"> 'BP costs'!O15</f>
        <v>0</v>
      </c>
      <c r="L16" s="84">
        <f xml:space="preserve"> 'BP costs'!P15</f>
        <v>0</v>
      </c>
      <c r="M16" s="84">
        <f t="shared" si="0"/>
        <v>0</v>
      </c>
      <c r="N16" s="84">
        <f t="shared" si="1"/>
        <v>0</v>
      </c>
      <c r="O16" s="73"/>
      <c r="P16" s="8" t="s">
        <v>13</v>
      </c>
      <c r="Q16" s="84">
        <f t="shared" si="2"/>
        <v>0</v>
      </c>
      <c r="R16" s="84">
        <f t="shared" si="3"/>
        <v>0</v>
      </c>
      <c r="S16" s="84">
        <f t="shared" si="4"/>
        <v>0</v>
      </c>
      <c r="T16" s="84">
        <f t="shared" si="5"/>
        <v>0</v>
      </c>
      <c r="U16" s="84">
        <f t="shared" si="6"/>
        <v>0</v>
      </c>
      <c r="V16" s="110">
        <v>0</v>
      </c>
      <c r="W16" s="84">
        <f t="shared" si="7"/>
        <v>0</v>
      </c>
      <c r="X16" s="29">
        <f t="shared" si="8"/>
        <v>0</v>
      </c>
      <c r="Y16" s="84">
        <f t="shared" si="9"/>
        <v>0</v>
      </c>
      <c r="Z16" s="84"/>
      <c r="AA16" s="84">
        <f t="shared" si="10"/>
        <v>0</v>
      </c>
      <c r="AB16" s="53"/>
      <c r="AC16" s="74"/>
    </row>
    <row r="17" spans="1:29" ht="16.5" customHeight="1" x14ac:dyDescent="0.45">
      <c r="A17" s="8" t="s">
        <v>14</v>
      </c>
      <c r="B17" s="8" t="s">
        <v>48</v>
      </c>
      <c r="C17" s="84">
        <f xml:space="preserve"> 'BP costs'!G16</f>
        <v>5.6474682196339403</v>
      </c>
      <c r="D17" s="84">
        <f xml:space="preserve"> 'BP costs'!H16</f>
        <v>6.1005879359868702</v>
      </c>
      <c r="E17" s="84">
        <f xml:space="preserve"> 'BP costs'!I16</f>
        <v>12.022</v>
      </c>
      <c r="F17" s="84">
        <f xml:space="preserve"> 'BP costs'!J16</f>
        <v>13.090292284122</v>
      </c>
      <c r="G17" s="84">
        <f xml:space="preserve"> 'BP costs'!K16</f>
        <v>12.7481423111469</v>
      </c>
      <c r="H17" s="84">
        <f xml:space="preserve"> 'BP costs'!L16</f>
        <v>13.559813905423599</v>
      </c>
      <c r="I17" s="84">
        <f xml:space="preserve"> 'BP costs'!M16</f>
        <v>13.457971548091299</v>
      </c>
      <c r="J17" s="84">
        <f xml:space="preserve"> 'BP costs'!N16</f>
        <v>13.4028558527305</v>
      </c>
      <c r="K17" s="84">
        <f xml:space="preserve"> 'BP costs'!O16</f>
        <v>13.358357639342399</v>
      </c>
      <c r="L17" s="84">
        <f xml:space="preserve"> 'BP costs'!P16</f>
        <v>13.300468692173499</v>
      </c>
      <c r="M17" s="84">
        <f t="shared" si="0"/>
        <v>13.41589352755226</v>
      </c>
      <c r="N17" s="84">
        <f t="shared" si="1"/>
        <v>67.079467637761297</v>
      </c>
      <c r="O17" s="73"/>
      <c r="P17" s="8" t="s">
        <v>14</v>
      </c>
      <c r="Q17" s="84">
        <f t="shared" si="2"/>
        <v>12.302467663983212</v>
      </c>
      <c r="R17" s="84">
        <f t="shared" si="3"/>
        <v>12.210068733094985</v>
      </c>
      <c r="S17" s="84">
        <f t="shared" si="4"/>
        <v>12.160063691382504</v>
      </c>
      <c r="T17" s="84">
        <f t="shared" si="5"/>
        <v>12.11969161584147</v>
      </c>
      <c r="U17" s="84">
        <f t="shared" si="6"/>
        <v>12.067170474650691</v>
      </c>
      <c r="V17" s="110">
        <v>9.2725921624741511E-2</v>
      </c>
      <c r="W17" s="84">
        <f t="shared" si="7"/>
        <v>12.171892435790571</v>
      </c>
      <c r="X17" s="29">
        <f t="shared" si="8"/>
        <v>0.90727407837525842</v>
      </c>
      <c r="Y17" s="84">
        <f t="shared" si="9"/>
        <v>60.859462178952853</v>
      </c>
      <c r="Z17" s="84">
        <f>'Deep dive summary'!H14</f>
        <v>56.540837565886633</v>
      </c>
      <c r="AA17" s="84">
        <f t="shared" si="10"/>
        <v>56.540837565886633</v>
      </c>
      <c r="AB17" s="53"/>
      <c r="AC17" s="74"/>
    </row>
    <row r="18" spans="1:29" ht="16.8" x14ac:dyDescent="0.45">
      <c r="A18" s="8" t="s">
        <v>15</v>
      </c>
      <c r="B18" s="8" t="s">
        <v>49</v>
      </c>
      <c r="C18" s="84">
        <f xml:space="preserve"> 'BP costs'!G17</f>
        <v>0</v>
      </c>
      <c r="D18" s="84">
        <f xml:space="preserve"> 'BP costs'!H17</f>
        <v>0</v>
      </c>
      <c r="E18" s="84">
        <f xml:space="preserve"> 'BP costs'!I17</f>
        <v>0</v>
      </c>
      <c r="F18" s="84">
        <f xml:space="preserve"> 'BP costs'!J17</f>
        <v>0</v>
      </c>
      <c r="G18" s="84">
        <f xml:space="preserve"> 'BP costs'!K17</f>
        <v>0</v>
      </c>
      <c r="H18" s="84">
        <f xml:space="preserve"> 'BP costs'!L17</f>
        <v>0</v>
      </c>
      <c r="I18" s="84">
        <f xml:space="preserve"> 'BP costs'!M17</f>
        <v>0</v>
      </c>
      <c r="J18" s="84">
        <f xml:space="preserve"> 'BP costs'!N17</f>
        <v>0</v>
      </c>
      <c r="K18" s="84">
        <f xml:space="preserve"> 'BP costs'!O17</f>
        <v>0</v>
      </c>
      <c r="L18" s="84">
        <f xml:space="preserve"> 'BP costs'!P17</f>
        <v>0</v>
      </c>
      <c r="M18" s="84">
        <f t="shared" si="0"/>
        <v>0</v>
      </c>
      <c r="N18" s="84">
        <f t="shared" si="1"/>
        <v>0</v>
      </c>
      <c r="O18" s="73"/>
      <c r="P18" s="8" t="s">
        <v>15</v>
      </c>
      <c r="Q18" s="84">
        <f t="shared" si="2"/>
        <v>0</v>
      </c>
      <c r="R18" s="84">
        <f t="shared" si="3"/>
        <v>0</v>
      </c>
      <c r="S18" s="84">
        <f t="shared" si="4"/>
        <v>0</v>
      </c>
      <c r="T18" s="84">
        <f t="shared" si="5"/>
        <v>0</v>
      </c>
      <c r="U18" s="84">
        <f t="shared" si="6"/>
        <v>0</v>
      </c>
      <c r="V18" s="110">
        <v>0</v>
      </c>
      <c r="W18" s="84">
        <f t="shared" si="7"/>
        <v>0</v>
      </c>
      <c r="X18" s="29">
        <f t="shared" si="8"/>
        <v>0</v>
      </c>
      <c r="Y18" s="84">
        <f t="shared" si="9"/>
        <v>0</v>
      </c>
      <c r="Z18" s="84"/>
      <c r="AA18" s="84">
        <f t="shared" si="10"/>
        <v>0</v>
      </c>
      <c r="AB18" s="53"/>
      <c r="AC18" s="74"/>
    </row>
    <row r="19" spans="1:29" ht="16.8" x14ac:dyDescent="0.45">
      <c r="A19" s="8" t="s">
        <v>16</v>
      </c>
      <c r="B19" s="8" t="s">
        <v>50</v>
      </c>
      <c r="C19" s="84">
        <f xml:space="preserve"> 'BP costs'!G18</f>
        <v>0</v>
      </c>
      <c r="D19" s="84">
        <f xml:space="preserve"> 'BP costs'!H18</f>
        <v>0</v>
      </c>
      <c r="E19" s="84">
        <f xml:space="preserve"> 'BP costs'!I18</f>
        <v>0</v>
      </c>
      <c r="F19" s="84">
        <f xml:space="preserve"> 'BP costs'!J18</f>
        <v>0</v>
      </c>
      <c r="G19" s="84">
        <f xml:space="preserve"> 'BP costs'!K18</f>
        <v>0</v>
      </c>
      <c r="H19" s="84">
        <f xml:space="preserve"> 'BP costs'!L18</f>
        <v>0</v>
      </c>
      <c r="I19" s="84">
        <f xml:space="preserve"> 'BP costs'!M18</f>
        <v>0</v>
      </c>
      <c r="J19" s="84">
        <f xml:space="preserve"> 'BP costs'!N18</f>
        <v>0</v>
      </c>
      <c r="K19" s="84">
        <f xml:space="preserve"> 'BP costs'!O18</f>
        <v>0</v>
      </c>
      <c r="L19" s="84">
        <f xml:space="preserve"> 'BP costs'!P18</f>
        <v>0</v>
      </c>
      <c r="M19" s="84">
        <f t="shared" si="0"/>
        <v>0</v>
      </c>
      <c r="N19" s="84">
        <f t="shared" si="1"/>
        <v>0</v>
      </c>
      <c r="O19" s="73"/>
      <c r="P19" s="8" t="s">
        <v>16</v>
      </c>
      <c r="Q19" s="84">
        <f t="shared" si="2"/>
        <v>0</v>
      </c>
      <c r="R19" s="84">
        <f t="shared" si="3"/>
        <v>0</v>
      </c>
      <c r="S19" s="84">
        <f t="shared" si="4"/>
        <v>0</v>
      </c>
      <c r="T19" s="84">
        <f t="shared" si="5"/>
        <v>0</v>
      </c>
      <c r="U19" s="84">
        <f t="shared" si="6"/>
        <v>0</v>
      </c>
      <c r="V19" s="110">
        <v>0</v>
      </c>
      <c r="W19" s="84">
        <f t="shared" si="7"/>
        <v>0</v>
      </c>
      <c r="X19" s="29">
        <f t="shared" si="8"/>
        <v>0</v>
      </c>
      <c r="Y19" s="84">
        <f t="shared" si="9"/>
        <v>0</v>
      </c>
      <c r="Z19" s="84"/>
      <c r="AA19" s="84">
        <f t="shared" si="10"/>
        <v>0</v>
      </c>
      <c r="AB19" s="53"/>
      <c r="AC19" s="74"/>
    </row>
    <row r="20" spans="1:29" ht="16.8" x14ac:dyDescent="0.45">
      <c r="A20" s="8" t="s">
        <v>17</v>
      </c>
      <c r="B20" s="8" t="s">
        <v>51</v>
      </c>
      <c r="C20" s="84">
        <f xml:space="preserve"> 'BP costs'!G19</f>
        <v>0.40072262063227898</v>
      </c>
      <c r="D20" s="84">
        <f xml:space="preserve"> 'BP costs'!H19</f>
        <v>0.33201109234528903</v>
      </c>
      <c r="E20" s="84">
        <f xml:space="preserve"> 'BP costs'!I19</f>
        <v>1.4370000000000001</v>
      </c>
      <c r="F20" s="84">
        <f xml:space="preserve"> 'BP costs'!J19</f>
        <v>2.9823575941961198</v>
      </c>
      <c r="G20" s="84">
        <f xml:space="preserve"> 'BP costs'!K19</f>
        <v>2.9186076799755898</v>
      </c>
      <c r="H20" s="84">
        <f xml:space="preserve"> 'BP costs'!L19</f>
        <v>3.738</v>
      </c>
      <c r="I20" s="84">
        <f xml:space="preserve"> 'BP costs'!M19</f>
        <v>5.5229999999999997</v>
      </c>
      <c r="J20" s="84">
        <f xml:space="preserve"> 'BP costs'!N19</f>
        <v>7.2110000000000003</v>
      </c>
      <c r="K20" s="84">
        <f xml:space="preserve"> 'BP costs'!O19</f>
        <v>8.8989999999999991</v>
      </c>
      <c r="L20" s="84">
        <f xml:space="preserve"> 'BP costs'!P19</f>
        <v>10.566000000000001</v>
      </c>
      <c r="M20" s="84">
        <f t="shared" si="0"/>
        <v>7.1874000000000011</v>
      </c>
      <c r="N20" s="84">
        <f t="shared" si="1"/>
        <v>35.937000000000005</v>
      </c>
      <c r="O20" s="73"/>
      <c r="P20" s="8" t="s">
        <v>17</v>
      </c>
      <c r="Q20" s="84">
        <f t="shared" si="2"/>
        <v>3.738</v>
      </c>
      <c r="R20" s="84">
        <f t="shared" si="3"/>
        <v>5.5229999999999997</v>
      </c>
      <c r="S20" s="84">
        <f t="shared" si="4"/>
        <v>7.2110000000000003</v>
      </c>
      <c r="T20" s="84">
        <f t="shared" si="5"/>
        <v>8.8989999999999991</v>
      </c>
      <c r="U20" s="84">
        <f t="shared" si="6"/>
        <v>10.566000000000001</v>
      </c>
      <c r="V20" s="110">
        <v>0</v>
      </c>
      <c r="W20" s="84">
        <f t="shared" si="7"/>
        <v>7.1874000000000011</v>
      </c>
      <c r="X20" s="29">
        <f t="shared" si="8"/>
        <v>1</v>
      </c>
      <c r="Y20" s="84">
        <f t="shared" si="9"/>
        <v>35.937000000000005</v>
      </c>
      <c r="Z20" s="84">
        <f>'Deep dive summary'!H17</f>
        <v>17.968500000000002</v>
      </c>
      <c r="AA20" s="84">
        <f t="shared" si="10"/>
        <v>17.968500000000002</v>
      </c>
      <c r="AB20" s="53"/>
      <c r="AC20" s="74"/>
    </row>
    <row r="21" spans="1:29" ht="16.8" x14ac:dyDescent="0.45">
      <c r="A21" s="8" t="s">
        <v>18</v>
      </c>
      <c r="B21" s="8" t="s">
        <v>52</v>
      </c>
      <c r="C21" s="84">
        <f xml:space="preserve"> 'BP costs'!G20</f>
        <v>1.7239968386023301</v>
      </c>
      <c r="D21" s="84">
        <f xml:space="preserve"> 'BP costs'!H20</f>
        <v>2.0506350430857601</v>
      </c>
      <c r="E21" s="84">
        <f xml:space="preserve"> 'BP costs'!I20</f>
        <v>1.9783711399999999</v>
      </c>
      <c r="F21" s="84">
        <f xml:space="preserve"> 'BP costs'!J20</f>
        <v>1.99076550394149</v>
      </c>
      <c r="G21" s="84">
        <f xml:space="preserve"> 'BP costs'!K20</f>
        <v>1.9933059919704801</v>
      </c>
      <c r="H21" s="84">
        <f xml:space="preserve"> 'BP costs'!L20</f>
        <v>1.94775546449688</v>
      </c>
      <c r="I21" s="84">
        <f xml:space="preserve"> 'BP costs'!M20</f>
        <v>1.94775546449688</v>
      </c>
      <c r="J21" s="84">
        <f xml:space="preserve"> 'BP costs'!N20</f>
        <v>1.94775546449688</v>
      </c>
      <c r="K21" s="84">
        <f xml:space="preserve"> 'BP costs'!O20</f>
        <v>1.94775546449688</v>
      </c>
      <c r="L21" s="84">
        <f xml:space="preserve"> 'BP costs'!P20</f>
        <v>1.94775546449688</v>
      </c>
      <c r="M21" s="84">
        <f t="shared" si="0"/>
        <v>1.9477554644968798</v>
      </c>
      <c r="N21" s="84">
        <f t="shared" si="1"/>
        <v>9.738777322484399</v>
      </c>
      <c r="O21" s="73"/>
      <c r="P21" s="8" t="s">
        <v>18</v>
      </c>
      <c r="Q21" s="84">
        <f t="shared" si="2"/>
        <v>1.94775546449688</v>
      </c>
      <c r="R21" s="84">
        <f t="shared" si="3"/>
        <v>1.94775546449688</v>
      </c>
      <c r="S21" s="84">
        <f t="shared" si="4"/>
        <v>1.94775546449688</v>
      </c>
      <c r="T21" s="84">
        <f t="shared" si="5"/>
        <v>1.94775546449688</v>
      </c>
      <c r="U21" s="84">
        <f t="shared" si="6"/>
        <v>1.94775546449688</v>
      </c>
      <c r="V21" s="110">
        <v>0</v>
      </c>
      <c r="W21" s="84">
        <f t="shared" si="7"/>
        <v>1.9477554644968798</v>
      </c>
      <c r="X21" s="29">
        <f t="shared" si="8"/>
        <v>1</v>
      </c>
      <c r="Y21" s="84">
        <f t="shared" si="9"/>
        <v>9.738777322484399</v>
      </c>
      <c r="Z21" s="84"/>
      <c r="AA21" s="84">
        <f t="shared" si="10"/>
        <v>9.738777322484399</v>
      </c>
      <c r="AB21" s="53"/>
      <c r="AC21" s="74"/>
    </row>
    <row r="22" spans="1:29" ht="16.8" x14ac:dyDescent="0.45">
      <c r="A22" s="8" t="s">
        <v>19</v>
      </c>
      <c r="B22" s="8" t="s">
        <v>53</v>
      </c>
      <c r="C22" s="84">
        <f xml:space="preserve"> 'BP costs'!G21</f>
        <v>0</v>
      </c>
      <c r="D22" s="84">
        <f xml:space="preserve"> 'BP costs'!H21</f>
        <v>0</v>
      </c>
      <c r="E22" s="84">
        <f xml:space="preserve"> 'BP costs'!I21</f>
        <v>0</v>
      </c>
      <c r="F22" s="84">
        <f xml:space="preserve"> 'BP costs'!J21</f>
        <v>0</v>
      </c>
      <c r="G22" s="84">
        <f xml:space="preserve"> 'BP costs'!K21</f>
        <v>0</v>
      </c>
      <c r="H22" s="84">
        <f xml:space="preserve"> 'BP costs'!L21</f>
        <v>0.66200000000000003</v>
      </c>
      <c r="I22" s="84">
        <f xml:space="preserve"> 'BP costs'!M21</f>
        <v>0.66200000000000003</v>
      </c>
      <c r="J22" s="84">
        <f xml:space="preserve"> 'BP costs'!N21</f>
        <v>0.66200000000000003</v>
      </c>
      <c r="K22" s="84">
        <f xml:space="preserve"> 'BP costs'!O21</f>
        <v>0.66200000000000003</v>
      </c>
      <c r="L22" s="84">
        <f xml:space="preserve"> 'BP costs'!P21</f>
        <v>0.66200000000000003</v>
      </c>
      <c r="M22" s="84">
        <f t="shared" si="0"/>
        <v>0.66200000000000003</v>
      </c>
      <c r="N22" s="84">
        <f t="shared" si="1"/>
        <v>3.31</v>
      </c>
      <c r="O22" s="73"/>
      <c r="P22" s="8" t="s">
        <v>19</v>
      </c>
      <c r="Q22" s="84">
        <f t="shared" si="2"/>
        <v>0.5958</v>
      </c>
      <c r="R22" s="84">
        <f t="shared" si="3"/>
        <v>0.5958</v>
      </c>
      <c r="S22" s="84">
        <f t="shared" si="4"/>
        <v>0.5958</v>
      </c>
      <c r="T22" s="84">
        <f t="shared" si="5"/>
        <v>0.5958</v>
      </c>
      <c r="U22" s="84">
        <f t="shared" si="6"/>
        <v>0.5958</v>
      </c>
      <c r="V22" s="110">
        <v>0.1</v>
      </c>
      <c r="W22" s="84">
        <f t="shared" si="7"/>
        <v>0.5958</v>
      </c>
      <c r="X22" s="29">
        <f t="shared" si="8"/>
        <v>0.89999999999999991</v>
      </c>
      <c r="Y22" s="84">
        <f t="shared" si="9"/>
        <v>2.9790000000000001</v>
      </c>
      <c r="Z22" s="84">
        <f>'Deep dive summary'!H19</f>
        <v>0</v>
      </c>
      <c r="AA22" s="84">
        <f t="shared" si="10"/>
        <v>0</v>
      </c>
      <c r="AB22" s="53"/>
      <c r="AC22" s="74"/>
    </row>
    <row r="23" spans="1:29" ht="16.8" x14ac:dyDescent="0.45">
      <c r="A23" s="8" t="s">
        <v>21</v>
      </c>
      <c r="B23" s="8" t="s">
        <v>55</v>
      </c>
      <c r="C23" s="84">
        <f xml:space="preserve"> 'BP costs'!G22</f>
        <v>0.10508369384359401</v>
      </c>
      <c r="D23" s="84">
        <f xml:space="preserve"> 'BP costs'!H22</f>
        <v>0.100581698810012</v>
      </c>
      <c r="E23" s="84">
        <f xml:space="preserve"> 'BP costs'!I22</f>
        <v>9.8000000000000004E-2</v>
      </c>
      <c r="F23" s="84">
        <f xml:space="preserve"> 'BP costs'!J22</f>
        <v>0.105882352941177</v>
      </c>
      <c r="G23" s="84">
        <f xml:space="preserve"> 'BP costs'!K22</f>
        <v>0.31141868512110799</v>
      </c>
      <c r="H23" s="84">
        <f xml:space="preserve"> 'BP costs'!L22</f>
        <v>0.30499999999999999</v>
      </c>
      <c r="I23" s="84">
        <f xml:space="preserve"> 'BP costs'!M22</f>
        <v>0.38</v>
      </c>
      <c r="J23" s="84">
        <f xml:space="preserve"> 'BP costs'!N22</f>
        <v>0.38</v>
      </c>
      <c r="K23" s="84">
        <f xml:space="preserve"> 'BP costs'!O22</f>
        <v>0.38</v>
      </c>
      <c r="L23" s="84">
        <f xml:space="preserve"> 'BP costs'!P22</f>
        <v>0.38</v>
      </c>
      <c r="M23" s="84">
        <f t="shared" si="0"/>
        <v>0.36499999999999994</v>
      </c>
      <c r="N23" s="84">
        <f t="shared" si="1"/>
        <v>1.8249999999999997</v>
      </c>
      <c r="O23" s="73"/>
      <c r="P23" s="8" t="s">
        <v>21</v>
      </c>
      <c r="Q23" s="84">
        <f t="shared" si="2"/>
        <v>0.30499999999999999</v>
      </c>
      <c r="R23" s="84">
        <f t="shared" si="3"/>
        <v>0.38</v>
      </c>
      <c r="S23" s="84">
        <f t="shared" si="4"/>
        <v>0.38</v>
      </c>
      <c r="T23" s="84">
        <f t="shared" si="5"/>
        <v>0.38</v>
      </c>
      <c r="U23" s="84">
        <f t="shared" si="6"/>
        <v>0.38</v>
      </c>
      <c r="V23" s="110">
        <v>0</v>
      </c>
      <c r="W23" s="84">
        <f t="shared" si="7"/>
        <v>0.36499999999999994</v>
      </c>
      <c r="X23" s="29">
        <f t="shared" si="8"/>
        <v>1</v>
      </c>
      <c r="Y23" s="84">
        <f t="shared" si="9"/>
        <v>1.8249999999999997</v>
      </c>
      <c r="Z23" s="84"/>
      <c r="AA23" s="84">
        <f t="shared" si="10"/>
        <v>1.8249999999999997</v>
      </c>
      <c r="AB23" s="53"/>
      <c r="AC23" s="74"/>
    </row>
    <row r="24" spans="1:29" ht="16.8" x14ac:dyDescent="0.45">
      <c r="A24" s="8" t="s">
        <v>22</v>
      </c>
      <c r="B24" s="8" t="s">
        <v>56</v>
      </c>
      <c r="C24" s="84">
        <f xml:space="preserve"> 'BP costs'!G23</f>
        <v>0.18311613976705499</v>
      </c>
      <c r="D24" s="84">
        <f xml:space="preserve"> 'BP costs'!H23</f>
        <v>0.169346737792368</v>
      </c>
      <c r="E24" s="84">
        <f xml:space="preserve"> 'BP costs'!I23</f>
        <v>0.111</v>
      </c>
      <c r="F24" s="84">
        <f xml:space="preserve"> 'BP costs'!J23</f>
        <v>0.11037866125126899</v>
      </c>
      <c r="G24" s="84">
        <f xml:space="preserve"> 'BP costs'!K23</f>
        <v>0.110147047560696</v>
      </c>
      <c r="H24" s="84">
        <f xml:space="preserve"> 'BP costs'!L23</f>
        <v>0.11799999999999999</v>
      </c>
      <c r="I24" s="84">
        <f xml:space="preserve"> 'BP costs'!M23</f>
        <v>0.38200000000000001</v>
      </c>
      <c r="J24" s="84">
        <f xml:space="preserve"> 'BP costs'!N23</f>
        <v>0.38</v>
      </c>
      <c r="K24" s="84">
        <f xml:space="preserve"> 'BP costs'!O23</f>
        <v>0.379</v>
      </c>
      <c r="L24" s="84">
        <f xml:space="preserve"> 'BP costs'!P23</f>
        <v>0.378</v>
      </c>
      <c r="M24" s="84">
        <f t="shared" si="0"/>
        <v>0.32740000000000002</v>
      </c>
      <c r="N24" s="84">
        <f t="shared" si="1"/>
        <v>1.637</v>
      </c>
      <c r="O24" s="73"/>
      <c r="P24" s="8" t="s">
        <v>22</v>
      </c>
      <c r="Q24" s="84">
        <f t="shared" si="2"/>
        <v>0.11618400428882061</v>
      </c>
      <c r="R24" s="84">
        <f t="shared" si="3"/>
        <v>0.37612109862991083</v>
      </c>
      <c r="S24" s="84">
        <f t="shared" si="4"/>
        <v>0.37415187821823587</v>
      </c>
      <c r="T24" s="84">
        <f t="shared" si="5"/>
        <v>0.37316726801239841</v>
      </c>
      <c r="U24" s="84">
        <f t="shared" si="6"/>
        <v>0.37218265780656096</v>
      </c>
      <c r="V24" s="110">
        <v>1.5389794162537131E-2</v>
      </c>
      <c r="W24" s="84">
        <f t="shared" si="7"/>
        <v>0.32236138139118531</v>
      </c>
      <c r="X24" s="29">
        <f t="shared" si="8"/>
        <v>0.98461020583746273</v>
      </c>
      <c r="Y24" s="84">
        <f t="shared" si="9"/>
        <v>1.6118069069559267</v>
      </c>
      <c r="Z24" s="84"/>
      <c r="AA24" s="84">
        <f t="shared" si="10"/>
        <v>1.6118069069559267</v>
      </c>
      <c r="AB24" s="53"/>
      <c r="AC24" s="74"/>
    </row>
    <row r="25" spans="1:29" ht="16.8" x14ac:dyDescent="0.45">
      <c r="A25" s="8" t="s">
        <v>23</v>
      </c>
      <c r="B25" s="8" t="s">
        <v>57</v>
      </c>
      <c r="C25" s="84">
        <f xml:space="preserve"> 'BP costs'!G24</f>
        <v>1.2277104825291201</v>
      </c>
      <c r="D25" s="84">
        <f xml:space="preserve"> 'BP costs'!H24</f>
        <v>1.38556421830119</v>
      </c>
      <c r="E25" s="84">
        <f xml:space="preserve"> 'BP costs'!I24</f>
        <v>1.5589999999999999</v>
      </c>
      <c r="F25" s="84">
        <f xml:space="preserve"> 'BP costs'!J24</f>
        <v>1.58226763990268</v>
      </c>
      <c r="G25" s="84">
        <f xml:space="preserve"> 'BP costs'!K24</f>
        <v>1.6039275731603799</v>
      </c>
      <c r="H25" s="84">
        <f xml:space="preserve"> 'BP costs'!L24</f>
        <v>2.0830000000000002</v>
      </c>
      <c r="I25" s="84">
        <f xml:space="preserve"> 'BP costs'!M24</f>
        <v>2.1360000000000001</v>
      </c>
      <c r="J25" s="84">
        <f xml:space="preserve"> 'BP costs'!N24</f>
        <v>2.1800000000000002</v>
      </c>
      <c r="K25" s="84">
        <f xml:space="preserve"> 'BP costs'!O24</f>
        <v>2.1739999999999999</v>
      </c>
      <c r="L25" s="84">
        <f xml:space="preserve"> 'BP costs'!P24</f>
        <v>2.2149999999999999</v>
      </c>
      <c r="M25" s="84">
        <f t="shared" si="0"/>
        <v>2.1576</v>
      </c>
      <c r="N25" s="84">
        <f t="shared" si="1"/>
        <v>10.788</v>
      </c>
      <c r="O25" s="73"/>
      <c r="P25" s="8" t="s">
        <v>23</v>
      </c>
      <c r="Q25" s="84">
        <f t="shared" si="2"/>
        <v>2.025799603097866</v>
      </c>
      <c r="R25" s="84">
        <f t="shared" si="3"/>
        <v>2.0773441921349214</v>
      </c>
      <c r="S25" s="84">
        <f t="shared" si="4"/>
        <v>2.1201359264298354</v>
      </c>
      <c r="T25" s="84">
        <f t="shared" si="5"/>
        <v>2.1143006899350745</v>
      </c>
      <c r="U25" s="84">
        <f t="shared" si="6"/>
        <v>2.1541748059826076</v>
      </c>
      <c r="V25" s="110">
        <v>2.7460584206497517E-2</v>
      </c>
      <c r="W25" s="84">
        <f t="shared" si="7"/>
        <v>2.0983510435160611</v>
      </c>
      <c r="X25" s="29">
        <f t="shared" si="8"/>
        <v>0.97253941579350256</v>
      </c>
      <c r="Y25" s="84">
        <f t="shared" si="9"/>
        <v>10.491755217580305</v>
      </c>
      <c r="Z25" s="84"/>
      <c r="AA25" s="84">
        <f t="shared" si="10"/>
        <v>10.491755217580305</v>
      </c>
      <c r="AB25" s="53"/>
      <c r="AC25" s="74"/>
    </row>
    <row r="26" spans="1:29" ht="16.8" x14ac:dyDescent="0.45">
      <c r="A26" s="8" t="s">
        <v>24</v>
      </c>
      <c r="B26" s="8" t="s">
        <v>58</v>
      </c>
      <c r="C26" s="84">
        <f xml:space="preserve"> 'BP costs'!G25</f>
        <v>3.17019816971714E-3</v>
      </c>
      <c r="D26" s="84">
        <f xml:space="preserve"> 'BP costs'!H25</f>
        <v>4.2751327369716902E-2</v>
      </c>
      <c r="E26" s="84">
        <f xml:space="preserve"> 'BP costs'!I25</f>
        <v>0.11503167</v>
      </c>
      <c r="F26" s="84">
        <f xml:space="preserve"> 'BP costs'!J25</f>
        <v>0.17223713100756299</v>
      </c>
      <c r="G26" s="84">
        <f xml:space="preserve"> 'BP costs'!K25</f>
        <v>0.24276722135950099</v>
      </c>
      <c r="H26" s="84">
        <f xml:space="preserve"> 'BP costs'!L25</f>
        <v>0.72429600000000005</v>
      </c>
      <c r="I26" s="84">
        <f xml:space="preserve"> 'BP costs'!M25</f>
        <v>0.72429600000000005</v>
      </c>
      <c r="J26" s="84">
        <f xml:space="preserve"> 'BP costs'!N25</f>
        <v>0.72429600000000005</v>
      </c>
      <c r="K26" s="84">
        <f xml:space="preserve"> 'BP costs'!O25</f>
        <v>0.72429600000000005</v>
      </c>
      <c r="L26" s="84">
        <f xml:space="preserve"> 'BP costs'!P25</f>
        <v>0.72429600000000005</v>
      </c>
      <c r="M26" s="84">
        <f t="shared" si="0"/>
        <v>0.72429600000000005</v>
      </c>
      <c r="N26" s="84">
        <f t="shared" si="1"/>
        <v>3.62148</v>
      </c>
      <c r="O26" s="73"/>
      <c r="P26" s="8" t="s">
        <v>24</v>
      </c>
      <c r="Q26" s="84">
        <f t="shared" si="2"/>
        <v>0.68762384681710109</v>
      </c>
      <c r="R26" s="84">
        <f t="shared" si="3"/>
        <v>0.68762384681710109</v>
      </c>
      <c r="S26" s="84">
        <f t="shared" si="4"/>
        <v>0.68762384681710109</v>
      </c>
      <c r="T26" s="84">
        <f t="shared" si="5"/>
        <v>0.68762384681710109</v>
      </c>
      <c r="U26" s="84">
        <f t="shared" si="6"/>
        <v>0.68762384681710109</v>
      </c>
      <c r="V26" s="110">
        <v>5.0631445131408964E-2</v>
      </c>
      <c r="W26" s="84">
        <f t="shared" si="7"/>
        <v>0.68762384681710109</v>
      </c>
      <c r="X26" s="29">
        <f t="shared" si="8"/>
        <v>0.94936855486859106</v>
      </c>
      <c r="Y26" s="84">
        <f t="shared" si="9"/>
        <v>3.4381192340855056</v>
      </c>
      <c r="Z26" s="84"/>
      <c r="AA26" s="84">
        <f t="shared" si="10"/>
        <v>3.4381192340855056</v>
      </c>
      <c r="AB26" s="53"/>
      <c r="AC26" s="74"/>
    </row>
    <row r="27" spans="1:29" ht="16.8" x14ac:dyDescent="0.45">
      <c r="A27" s="25" t="s">
        <v>59</v>
      </c>
      <c r="B27" s="25"/>
      <c r="C27" s="85">
        <f t="shared" ref="C27:L27" si="11" xml:space="preserve"> SUM( C10:C26 )</f>
        <v>12.543329835108175</v>
      </c>
      <c r="D27" s="85">
        <f t="shared" si="11"/>
        <v>14.686037205187036</v>
      </c>
      <c r="E27" s="85">
        <f t="shared" si="11"/>
        <v>23.485231040111312</v>
      </c>
      <c r="F27" s="85">
        <f t="shared" si="11"/>
        <v>27.040914660407807</v>
      </c>
      <c r="G27" s="85">
        <f t="shared" si="11"/>
        <v>28.172669463040091</v>
      </c>
      <c r="H27" s="85">
        <f t="shared" si="11"/>
        <v>35.659354741905886</v>
      </c>
      <c r="I27" s="85">
        <f t="shared" si="11"/>
        <v>38.117090262779598</v>
      </c>
      <c r="J27" s="85">
        <f t="shared" si="11"/>
        <v>40.247071330204975</v>
      </c>
      <c r="K27" s="85">
        <f t="shared" si="11"/>
        <v>42.334335235983005</v>
      </c>
      <c r="L27" s="85">
        <f t="shared" si="11"/>
        <v>44.512083291998643</v>
      </c>
      <c r="M27" s="85">
        <f t="shared" si="0"/>
        <v>40.173986972574419</v>
      </c>
      <c r="N27" s="85">
        <f t="shared" si="1"/>
        <v>200.8699348628721</v>
      </c>
      <c r="O27" s="63"/>
      <c r="P27" s="25" t="s">
        <v>59</v>
      </c>
      <c r="Q27" s="85">
        <f xml:space="preserve"> SUM( Q10:Q26 )</f>
        <v>33.988422755704093</v>
      </c>
      <c r="R27" s="85">
        <f xml:space="preserve"> SUM( R10:R26 )</f>
        <v>36.449234668618018</v>
      </c>
      <c r="S27" s="85">
        <f xml:space="preserve"> SUM( S10:S26 )</f>
        <v>38.582069491810245</v>
      </c>
      <c r="T27" s="85">
        <f xml:space="preserve"> SUM( T10:T26 )</f>
        <v>40.672219100499447</v>
      </c>
      <c r="U27" s="85">
        <f xml:space="preserve"> SUM( U10:U26 )</f>
        <v>42.853124468334912</v>
      </c>
      <c r="V27" s="83"/>
      <c r="W27" s="85">
        <f t="shared" si="7"/>
        <v>38.50901409699334</v>
      </c>
      <c r="X27" s="30">
        <f t="shared" si="8"/>
        <v>0.95855594624656737</v>
      </c>
      <c r="Y27" s="85">
        <f>SUM(Y10:Y26)</f>
        <v>192.54507048496671</v>
      </c>
      <c r="Z27" s="85">
        <f t="shared" ref="Z27:AA27" si="12">SUM(Z10:Z26)</f>
        <v>80.115337565886634</v>
      </c>
      <c r="AA27" s="85">
        <f t="shared" si="12"/>
        <v>151.42494587190049</v>
      </c>
      <c r="AB27" s="53"/>
      <c r="AC27" s="74"/>
    </row>
    <row r="28" spans="1:29" ht="16.8" x14ac:dyDescent="0.45">
      <c r="A28" s="39"/>
      <c r="B28" s="39"/>
      <c r="C28" s="63"/>
      <c r="D28" s="63"/>
      <c r="E28" s="63"/>
      <c r="F28" s="63"/>
      <c r="G28" s="63"/>
      <c r="H28" s="63"/>
      <c r="I28" s="63"/>
      <c r="J28" s="63"/>
      <c r="K28" s="63"/>
      <c r="L28" s="63"/>
      <c r="M28" s="63"/>
      <c r="N28" s="63"/>
      <c r="O28" s="63"/>
      <c r="Q28" s="63"/>
      <c r="R28" s="63"/>
      <c r="S28" s="63"/>
      <c r="T28" s="63"/>
      <c r="U28" s="63"/>
      <c r="V28" s="63"/>
      <c r="W28" s="63"/>
      <c r="X28" s="64"/>
      <c r="Z28" s="53"/>
      <c r="AA28" s="54"/>
      <c r="AB28" s="53"/>
    </row>
    <row r="29" spans="1:29" ht="16.8" x14ac:dyDescent="0.45">
      <c r="A29" s="39"/>
      <c r="B29" s="39"/>
      <c r="C29" s="63"/>
      <c r="D29" s="63"/>
      <c r="E29" s="63"/>
      <c r="F29" s="63"/>
      <c r="G29" s="63"/>
      <c r="H29" s="63"/>
      <c r="I29" s="63"/>
      <c r="J29" s="63"/>
      <c r="K29" s="63"/>
      <c r="L29" s="63"/>
      <c r="M29" s="63"/>
      <c r="N29" s="63"/>
      <c r="O29" s="63"/>
      <c r="Q29" s="63"/>
      <c r="R29" s="63"/>
      <c r="S29" s="63"/>
      <c r="T29" s="63"/>
      <c r="U29" s="63"/>
      <c r="V29" s="63"/>
      <c r="W29" s="63"/>
      <c r="X29" s="64"/>
      <c r="Z29" s="53"/>
      <c r="AA29" s="54"/>
      <c r="AB29" s="53"/>
    </row>
    <row r="30" spans="1:29" ht="16.8" x14ac:dyDescent="0.45">
      <c r="A30" s="39"/>
      <c r="B30" s="39"/>
      <c r="C30" s="63"/>
      <c r="D30" s="63"/>
      <c r="E30" s="63"/>
      <c r="F30" s="63"/>
      <c r="G30" s="63"/>
      <c r="H30" s="63"/>
      <c r="I30" s="63"/>
      <c r="J30" s="63"/>
      <c r="K30" s="63"/>
      <c r="L30" s="63"/>
      <c r="M30" s="63"/>
      <c r="N30" s="63"/>
      <c r="O30" s="63"/>
      <c r="Q30" s="63"/>
      <c r="R30" s="63"/>
      <c r="S30" s="63"/>
      <c r="T30" s="63"/>
      <c r="U30" s="63"/>
      <c r="V30" s="63"/>
      <c r="W30" s="63"/>
      <c r="X30" s="64"/>
      <c r="Z30" s="53"/>
      <c r="AA30" s="54"/>
      <c r="AB30" s="53"/>
    </row>
    <row r="32" spans="1:29" ht="16.8" x14ac:dyDescent="0.45">
      <c r="M32" s="34"/>
    </row>
    <row r="33" spans="1:29" ht="15.75" customHeight="1" x14ac:dyDescent="0.25">
      <c r="A33" s="5" t="s">
        <v>168</v>
      </c>
      <c r="M33" s="53"/>
      <c r="Q33" t="s">
        <v>72</v>
      </c>
      <c r="Y33" t="s">
        <v>162</v>
      </c>
    </row>
    <row r="34" spans="1:29" ht="15.75" customHeight="1" x14ac:dyDescent="0.5">
      <c r="A34" s="9" t="s">
        <v>171</v>
      </c>
      <c r="B34" s="9"/>
      <c r="C34" s="55" t="s">
        <v>67</v>
      </c>
      <c r="D34" s="56"/>
      <c r="E34" s="56"/>
      <c r="F34" s="56"/>
      <c r="G34" s="57"/>
      <c r="H34" s="55" t="s">
        <v>66</v>
      </c>
      <c r="I34" s="56"/>
      <c r="J34" s="56"/>
      <c r="K34" s="56"/>
      <c r="L34" s="57"/>
      <c r="M34" s="161" t="s">
        <v>65</v>
      </c>
      <c r="N34" s="161" t="s">
        <v>37</v>
      </c>
      <c r="Q34" s="158" t="s">
        <v>127</v>
      </c>
      <c r="R34" s="159"/>
      <c r="S34" s="159"/>
      <c r="T34" s="159"/>
      <c r="U34" s="160"/>
      <c r="V34" s="69"/>
      <c r="W34" s="161" t="s">
        <v>65</v>
      </c>
      <c r="X34" s="161" t="s">
        <v>69</v>
      </c>
    </row>
    <row r="35" spans="1:29" ht="33.6" x14ac:dyDescent="0.25">
      <c r="A35" s="15" t="s">
        <v>2</v>
      </c>
      <c r="B35" s="15" t="s">
        <v>27</v>
      </c>
      <c r="C35" s="15" t="s">
        <v>32</v>
      </c>
      <c r="D35" s="15" t="s">
        <v>33</v>
      </c>
      <c r="E35" s="15" t="s">
        <v>34</v>
      </c>
      <c r="F35" s="15" t="s">
        <v>35</v>
      </c>
      <c r="G35" s="15" t="s">
        <v>36</v>
      </c>
      <c r="H35" s="15" t="s">
        <v>4</v>
      </c>
      <c r="I35" s="15" t="s">
        <v>5</v>
      </c>
      <c r="J35" s="15" t="s">
        <v>6</v>
      </c>
      <c r="K35" s="15" t="s">
        <v>7</v>
      </c>
      <c r="L35" s="15" t="s">
        <v>8</v>
      </c>
      <c r="M35" s="162"/>
      <c r="N35" s="162"/>
      <c r="Q35" s="51" t="s">
        <v>4</v>
      </c>
      <c r="R35" s="51" t="s">
        <v>5</v>
      </c>
      <c r="S35" s="51" t="s">
        <v>6</v>
      </c>
      <c r="T35" s="51" t="s">
        <v>7</v>
      </c>
      <c r="U35" s="51" t="s">
        <v>8</v>
      </c>
      <c r="V35" s="70" t="s">
        <v>73</v>
      </c>
      <c r="W35" s="162"/>
      <c r="X35" s="162"/>
      <c r="Y35" s="125" t="s">
        <v>161</v>
      </c>
      <c r="Z35" s="125" t="s">
        <v>160</v>
      </c>
      <c r="AA35" s="125" t="s">
        <v>37</v>
      </c>
    </row>
    <row r="36" spans="1:29" ht="16.8" x14ac:dyDescent="0.45">
      <c r="A36" s="8" t="s">
        <v>3</v>
      </c>
      <c r="B36" s="8" t="s">
        <v>38</v>
      </c>
      <c r="C36" s="84">
        <f xml:space="preserve"> 'BP costs'!G35</f>
        <v>8.5315474209650605E-2</v>
      </c>
      <c r="D36" s="84">
        <f xml:space="preserve"> 'BP costs'!H35</f>
        <v>0.12521395157981099</v>
      </c>
      <c r="E36" s="84">
        <f xml:space="preserve"> 'BP costs'!I35</f>
        <v>0.16</v>
      </c>
      <c r="F36" s="84">
        <f xml:space="preserve"> 'BP costs'!J35</f>
        <v>0.158203125</v>
      </c>
      <c r="G36" s="84">
        <f xml:space="preserve"> 'BP costs'!K35</f>
        <v>0.15781862144955899</v>
      </c>
      <c r="H36" s="84">
        <f xml:space="preserve"> 'BP costs'!L35</f>
        <v>0.161</v>
      </c>
      <c r="I36" s="84">
        <f xml:space="preserve"> 'BP costs'!M35</f>
        <v>0.16200000000000001</v>
      </c>
      <c r="J36" s="84">
        <f xml:space="preserve"> 'BP costs'!N35</f>
        <v>0.16400000000000001</v>
      </c>
      <c r="K36" s="84">
        <f xml:space="preserve"> 'BP costs'!O35</f>
        <v>0.16500000000000001</v>
      </c>
      <c r="L36" s="84">
        <f xml:space="preserve"> 'BP costs'!P35</f>
        <v>0.16700000000000001</v>
      </c>
      <c r="M36" s="84">
        <f t="shared" ref="M36:M47" si="13" xml:space="preserve"> AVERAGE( H36:L36 )</f>
        <v>0.1638</v>
      </c>
      <c r="N36" s="84">
        <f t="shared" ref="N36:N47" si="14" xml:space="preserve"> SUM( H36:L36 )</f>
        <v>0.81900000000000006</v>
      </c>
      <c r="P36" s="8" t="s">
        <v>3</v>
      </c>
      <c r="Q36" s="86">
        <f t="shared" ref="Q36:Q46" si="15" xml:space="preserve"> H36 * ( 1 - $V36 )</f>
        <v>0.1449</v>
      </c>
      <c r="R36" s="86">
        <f t="shared" ref="R36:R46" si="16" xml:space="preserve"> I36 * ( 1 - $V36 )</f>
        <v>0.14580000000000001</v>
      </c>
      <c r="S36" s="86">
        <f t="shared" ref="S36:S46" si="17" xml:space="preserve"> J36 * ( 1 - $V36 )</f>
        <v>0.14760000000000001</v>
      </c>
      <c r="T36" s="86">
        <f t="shared" ref="T36:T46" si="18" xml:space="preserve"> K36 * ( 1 - $V36 )</f>
        <v>0.14850000000000002</v>
      </c>
      <c r="U36" s="86">
        <f t="shared" ref="U36:U46" si="19" xml:space="preserve"> L36 * ( 1 - $V36 )</f>
        <v>0.15030000000000002</v>
      </c>
      <c r="V36" s="82">
        <v>0.1</v>
      </c>
      <c r="W36" s="86">
        <f t="shared" ref="W36:W47" si="20" xml:space="preserve"> AVERAGE( Q36:U36 )</f>
        <v>0.14742</v>
      </c>
      <c r="X36" s="29">
        <f t="shared" ref="X36:X47" si="21" xml:space="preserve"> IF( W36 = 0, 0, ( W36 / AVERAGE( $H36:$L36 ) ) )</f>
        <v>0.89999999999999991</v>
      </c>
      <c r="Y36" s="84">
        <f t="shared" ref="Y36:Y46" si="22">SUM(Q36:U36)</f>
        <v>0.73709999999999998</v>
      </c>
      <c r="Z36" s="84"/>
      <c r="AA36" s="84">
        <f t="shared" ref="AA36:AA46" si="23">MIN(Y36:Z36)</f>
        <v>0.73709999999999998</v>
      </c>
      <c r="AB36" s="53"/>
      <c r="AC36" s="74"/>
    </row>
    <row r="37" spans="1:29" ht="16.8" x14ac:dyDescent="0.45">
      <c r="A37" s="8" t="s">
        <v>39</v>
      </c>
      <c r="B37" s="8" t="s">
        <v>40</v>
      </c>
      <c r="C37" s="84">
        <f xml:space="preserve"> 'BP costs'!G36</f>
        <v>0</v>
      </c>
      <c r="D37" s="84">
        <f xml:space="preserve"> 'BP costs'!H36</f>
        <v>0</v>
      </c>
      <c r="E37" s="84">
        <f xml:space="preserve"> 'BP costs'!I36</f>
        <v>0</v>
      </c>
      <c r="F37" s="84">
        <f xml:space="preserve"> 'BP costs'!J36</f>
        <v>0</v>
      </c>
      <c r="G37" s="84">
        <f xml:space="preserve"> 'BP costs'!K36</f>
        <v>4.0169343589577904E-3</v>
      </c>
      <c r="H37" s="84">
        <f xml:space="preserve"> 'BP costs'!L36</f>
        <v>4.2319940464865501E-3</v>
      </c>
      <c r="I37" s="84">
        <f xml:space="preserve"> 'BP costs'!M36</f>
        <v>4.3083114503457099E-3</v>
      </c>
      <c r="J37" s="84">
        <f xml:space="preserve"> 'BP costs'!N36</f>
        <v>4.3886572748224198E-3</v>
      </c>
      <c r="K37" s="84">
        <f xml:space="preserve"> 'BP costs'!O36</f>
        <v>4.4735623757084699E-3</v>
      </c>
      <c r="L37" s="84">
        <f xml:space="preserve"> 'BP costs'!P36</f>
        <v>4.5619727255659902E-3</v>
      </c>
      <c r="M37" s="84">
        <f t="shared" si="13"/>
        <v>4.3928995745858282E-3</v>
      </c>
      <c r="N37" s="84">
        <f t="shared" si="14"/>
        <v>2.1964497872929142E-2</v>
      </c>
      <c r="P37" s="8" t="s">
        <v>39</v>
      </c>
      <c r="Q37" s="86">
        <f t="shared" si="15"/>
        <v>4.2319940464865501E-3</v>
      </c>
      <c r="R37" s="86">
        <f t="shared" si="16"/>
        <v>4.3083114503457099E-3</v>
      </c>
      <c r="S37" s="86">
        <f t="shared" si="17"/>
        <v>4.3886572748224198E-3</v>
      </c>
      <c r="T37" s="86">
        <f t="shared" si="18"/>
        <v>4.4735623757084699E-3</v>
      </c>
      <c r="U37" s="86">
        <f t="shared" si="19"/>
        <v>4.5619727255659902E-3</v>
      </c>
      <c r="V37" s="82">
        <v>0</v>
      </c>
      <c r="W37" s="86">
        <f t="shared" si="20"/>
        <v>4.3928995745858282E-3</v>
      </c>
      <c r="X37" s="29">
        <f t="shared" si="21"/>
        <v>1</v>
      </c>
      <c r="Y37" s="84">
        <f t="shared" si="22"/>
        <v>2.1964497872929142E-2</v>
      </c>
      <c r="Z37" s="84"/>
      <c r="AA37" s="84">
        <f t="shared" si="23"/>
        <v>2.1964497872929142E-2</v>
      </c>
      <c r="AB37" s="53"/>
      <c r="AC37" s="74"/>
    </row>
    <row r="38" spans="1:29" ht="16.8" x14ac:dyDescent="0.45">
      <c r="A38" s="8" t="s">
        <v>9</v>
      </c>
      <c r="B38" s="8" t="s">
        <v>41</v>
      </c>
      <c r="C38" s="84">
        <f xml:space="preserve"> 'BP costs'!G37</f>
        <v>1.9768219633943401E-2</v>
      </c>
      <c r="D38" s="84">
        <f xml:space="preserve"> 'BP costs'!H37</f>
        <v>2.0526877308165801E-2</v>
      </c>
      <c r="E38" s="84">
        <f xml:space="preserve"> 'BP costs'!I37</f>
        <v>0</v>
      </c>
      <c r="F38" s="84">
        <f xml:space="preserve"> 'BP costs'!J37</f>
        <v>0</v>
      </c>
      <c r="G38" s="84">
        <f xml:space="preserve"> 'BP costs'!K37</f>
        <v>0</v>
      </c>
      <c r="H38" s="84">
        <f xml:space="preserve"> 'BP costs'!L37</f>
        <v>0.40899999999999997</v>
      </c>
      <c r="I38" s="84">
        <f xml:space="preserve"> 'BP costs'!M37</f>
        <v>0.40799999999999997</v>
      </c>
      <c r="J38" s="84">
        <f xml:space="preserve"> 'BP costs'!N37</f>
        <v>0.40699999999999997</v>
      </c>
      <c r="K38" s="84">
        <f xml:space="preserve"> 'BP costs'!O37</f>
        <v>0.40599999999999997</v>
      </c>
      <c r="L38" s="84">
        <f xml:space="preserve"> 'BP costs'!P37</f>
        <v>0.40499999999999997</v>
      </c>
      <c r="M38" s="84">
        <f t="shared" si="13"/>
        <v>0.40699999999999992</v>
      </c>
      <c r="N38" s="84">
        <f t="shared" si="14"/>
        <v>2.0349999999999997</v>
      </c>
      <c r="O38" s="28"/>
      <c r="P38" s="8" t="s">
        <v>9</v>
      </c>
      <c r="Q38" s="86">
        <f t="shared" si="15"/>
        <v>0.38104595373590477</v>
      </c>
      <c r="R38" s="86">
        <f t="shared" si="16"/>
        <v>0.380114301037284</v>
      </c>
      <c r="S38" s="86">
        <f t="shared" si="17"/>
        <v>0.37918264833866316</v>
      </c>
      <c r="T38" s="86">
        <f t="shared" si="18"/>
        <v>0.37825099564004239</v>
      </c>
      <c r="U38" s="86">
        <f t="shared" si="19"/>
        <v>0.37731934294142161</v>
      </c>
      <c r="V38" s="82">
        <v>6.8347301379205874E-2</v>
      </c>
      <c r="W38" s="86">
        <f t="shared" si="20"/>
        <v>0.37918264833866322</v>
      </c>
      <c r="X38" s="29">
        <f t="shared" si="21"/>
        <v>0.93165269862079436</v>
      </c>
      <c r="Y38" s="84">
        <f t="shared" si="22"/>
        <v>1.895913241693316</v>
      </c>
      <c r="Z38" s="84">
        <f>'Deep dive summary'!H32</f>
        <v>0.39500000000000002</v>
      </c>
      <c r="AA38" s="84">
        <f t="shared" si="23"/>
        <v>0.39500000000000002</v>
      </c>
      <c r="AB38" s="53"/>
      <c r="AC38" s="74"/>
    </row>
    <row r="39" spans="1:29" ht="16.8" x14ac:dyDescent="0.45">
      <c r="A39" s="8" t="s">
        <v>10</v>
      </c>
      <c r="B39" s="8" t="s">
        <v>42</v>
      </c>
      <c r="C39" s="84">
        <f xml:space="preserve"> 'BP costs'!G38</f>
        <v>0.32576876544090799</v>
      </c>
      <c r="D39" s="84">
        <f xml:space="preserve"> 'BP costs'!H38</f>
        <v>0.41800464850909103</v>
      </c>
      <c r="E39" s="84">
        <f xml:space="preserve"> 'BP costs'!I38</f>
        <v>0.64176466988869296</v>
      </c>
      <c r="F39" s="84">
        <f xml:space="preserve"> 'BP costs'!J38</f>
        <v>0.70707425435436699</v>
      </c>
      <c r="G39" s="84">
        <f xml:space="preserve"> 'BP costs'!K38</f>
        <v>0.77304072481716501</v>
      </c>
      <c r="H39" s="84">
        <f xml:space="preserve"> 'BP costs'!L38</f>
        <v>0.78061955545262396</v>
      </c>
      <c r="I39" s="84">
        <f xml:space="preserve"> 'BP costs'!M38</f>
        <v>0.78827268834921804</v>
      </c>
      <c r="J39" s="84">
        <f xml:space="preserve"> 'BP costs'!N38</f>
        <v>0.79600085196048498</v>
      </c>
      <c r="K39" s="84">
        <f xml:space="preserve"> 'BP costs'!O38</f>
        <v>0.80380478188166604</v>
      </c>
      <c r="L39" s="84">
        <f xml:space="preserve"> 'BP costs'!P38</f>
        <v>0.81168522091972195</v>
      </c>
      <c r="M39" s="84">
        <f t="shared" si="13"/>
        <v>0.79607661971274291</v>
      </c>
      <c r="N39" s="84">
        <f t="shared" si="14"/>
        <v>3.9803830985637147</v>
      </c>
      <c r="O39" s="28"/>
      <c r="P39" s="8" t="s">
        <v>10</v>
      </c>
      <c r="Q39" s="86">
        <f t="shared" si="15"/>
        <v>0.74359933683958412</v>
      </c>
      <c r="R39" s="86">
        <f t="shared" si="16"/>
        <v>0.75088952641644247</v>
      </c>
      <c r="S39" s="86">
        <f t="shared" si="17"/>
        <v>0.75825118844013317</v>
      </c>
      <c r="T39" s="86">
        <f t="shared" si="18"/>
        <v>0.76568502362091873</v>
      </c>
      <c r="U39" s="86">
        <f t="shared" si="19"/>
        <v>0.77319173953877118</v>
      </c>
      <c r="V39" s="82">
        <v>4.7424149644284153E-2</v>
      </c>
      <c r="W39" s="86">
        <f t="shared" si="20"/>
        <v>0.75832336297116998</v>
      </c>
      <c r="X39" s="29">
        <f t="shared" si="21"/>
        <v>0.9525758503557159</v>
      </c>
      <c r="Y39" s="84">
        <f t="shared" si="22"/>
        <v>3.7916168148558498</v>
      </c>
      <c r="Z39" s="84"/>
      <c r="AA39" s="84">
        <f t="shared" si="23"/>
        <v>3.7916168148558498</v>
      </c>
      <c r="AB39" s="53"/>
      <c r="AC39" s="74"/>
    </row>
    <row r="40" spans="1:29" ht="16.8" x14ac:dyDescent="0.45">
      <c r="A40" s="8" t="s">
        <v>11</v>
      </c>
      <c r="B40" s="8" t="s">
        <v>43</v>
      </c>
      <c r="C40" s="84">
        <f xml:space="preserve"> 'BP costs'!G39</f>
        <v>9.7800665557404298E-2</v>
      </c>
      <c r="D40" s="84">
        <f xml:space="preserve"> 'BP costs'!H39</f>
        <v>0.176531144850226</v>
      </c>
      <c r="E40" s="84">
        <f xml:space="preserve"> 'BP costs'!I39</f>
        <v>0.184</v>
      </c>
      <c r="F40" s="84">
        <f xml:space="preserve"> 'BP costs'!J39</f>
        <v>0.199407847428482</v>
      </c>
      <c r="G40" s="84">
        <f xml:space="preserve"> 'BP costs'!K39</f>
        <v>0.23932180036742201</v>
      </c>
      <c r="H40" s="84">
        <f xml:space="preserve"> 'BP costs'!L39</f>
        <v>0.222</v>
      </c>
      <c r="I40" s="84">
        <f xml:space="preserve"> 'BP costs'!M39</f>
        <v>0.222</v>
      </c>
      <c r="J40" s="84">
        <f xml:space="preserve"> 'BP costs'!N39</f>
        <v>0.222</v>
      </c>
      <c r="K40" s="84">
        <f xml:space="preserve"> 'BP costs'!O39</f>
        <v>0.222</v>
      </c>
      <c r="L40" s="84">
        <f xml:space="preserve"> 'BP costs'!P39</f>
        <v>0.222</v>
      </c>
      <c r="M40" s="84">
        <f t="shared" si="13"/>
        <v>0.22200000000000003</v>
      </c>
      <c r="N40" s="84">
        <f t="shared" si="14"/>
        <v>1.1100000000000001</v>
      </c>
      <c r="O40" s="28"/>
      <c r="P40" s="8" t="s">
        <v>11</v>
      </c>
      <c r="Q40" s="86">
        <f t="shared" si="15"/>
        <v>0.21242861163389182</v>
      </c>
      <c r="R40" s="86">
        <f t="shared" si="16"/>
        <v>0.21242861163389182</v>
      </c>
      <c r="S40" s="86">
        <f t="shared" si="17"/>
        <v>0.21242861163389182</v>
      </c>
      <c r="T40" s="86">
        <f t="shared" si="18"/>
        <v>0.21242861163389182</v>
      </c>
      <c r="U40" s="86">
        <f t="shared" si="19"/>
        <v>0.21242861163389182</v>
      </c>
      <c r="V40" s="82">
        <v>4.3114362009496379E-2</v>
      </c>
      <c r="W40" s="86">
        <f t="shared" si="20"/>
        <v>0.21242861163389182</v>
      </c>
      <c r="X40" s="29">
        <f t="shared" si="21"/>
        <v>0.95688563799050352</v>
      </c>
      <c r="Y40" s="84">
        <f t="shared" si="22"/>
        <v>1.0621430581694591</v>
      </c>
      <c r="Z40" s="84"/>
      <c r="AA40" s="84">
        <f t="shared" si="23"/>
        <v>1.0621430581694591</v>
      </c>
      <c r="AB40" s="53"/>
      <c r="AC40" s="74"/>
    </row>
    <row r="41" spans="1:29" ht="16.8" x14ac:dyDescent="0.45">
      <c r="A41" s="8" t="s">
        <v>44</v>
      </c>
      <c r="B41" s="8" t="s">
        <v>45</v>
      </c>
      <c r="C41" s="84">
        <f xml:space="preserve"> 'BP costs'!G40</f>
        <v>0</v>
      </c>
      <c r="D41" s="84">
        <f xml:space="preserve"> 'BP costs'!H40</f>
        <v>0</v>
      </c>
      <c r="E41" s="84">
        <f xml:space="preserve"> 'BP costs'!I40</f>
        <v>8.4000000000000005E-2</v>
      </c>
      <c r="F41" s="84">
        <f xml:space="preserve"> 'BP costs'!J40</f>
        <v>0.168824749083096</v>
      </c>
      <c r="G41" s="84">
        <f xml:space="preserve"> 'BP costs'!K40</f>
        <v>0.28955932013025898</v>
      </c>
      <c r="H41" s="84">
        <f xml:space="preserve"> 'BP costs'!L40</f>
        <v>0.40779906209359501</v>
      </c>
      <c r="I41" s="84">
        <f xml:space="preserve"> 'BP costs'!M40</f>
        <v>0.63771838317488005</v>
      </c>
      <c r="J41" s="84">
        <f xml:space="preserve"> 'BP costs'!N40</f>
        <v>1.00000767291891</v>
      </c>
      <c r="K41" s="84">
        <f xml:space="preserve"> 'BP costs'!O40</f>
        <v>1.48907796605019</v>
      </c>
      <c r="L41" s="84">
        <f xml:space="preserve"> 'BP costs'!P40</f>
        <v>2.1291032741238598</v>
      </c>
      <c r="M41" s="84">
        <f t="shared" si="13"/>
        <v>1.1327412716722869</v>
      </c>
      <c r="N41" s="84">
        <f t="shared" si="14"/>
        <v>5.6637063583614342</v>
      </c>
      <c r="O41" s="28"/>
      <c r="P41" s="8" t="s">
        <v>44</v>
      </c>
      <c r="Q41" s="86">
        <f t="shared" si="15"/>
        <v>0.40779906209359501</v>
      </c>
      <c r="R41" s="86">
        <f t="shared" si="16"/>
        <v>0.63771838317488005</v>
      </c>
      <c r="S41" s="86">
        <f t="shared" si="17"/>
        <v>1.00000767291891</v>
      </c>
      <c r="T41" s="86">
        <f t="shared" si="18"/>
        <v>1.48907796605019</v>
      </c>
      <c r="U41" s="86">
        <f t="shared" si="19"/>
        <v>2.1291032741238598</v>
      </c>
      <c r="V41" s="82">
        <v>0</v>
      </c>
      <c r="W41" s="86">
        <f t="shared" si="20"/>
        <v>1.1327412716722869</v>
      </c>
      <c r="X41" s="29">
        <f t="shared" si="21"/>
        <v>1</v>
      </c>
      <c r="Y41" s="84">
        <f t="shared" si="22"/>
        <v>5.6637063583614342</v>
      </c>
      <c r="Z41" s="84"/>
      <c r="AA41" s="84">
        <f t="shared" si="23"/>
        <v>5.6637063583614342</v>
      </c>
      <c r="AB41" s="53"/>
      <c r="AC41" s="74"/>
    </row>
    <row r="42" spans="1:29" ht="16.8" x14ac:dyDescent="0.45">
      <c r="A42" s="8" t="s">
        <v>13</v>
      </c>
      <c r="B42" s="8" t="s">
        <v>47</v>
      </c>
      <c r="C42" s="84">
        <f xml:space="preserve"> 'BP costs'!G41</f>
        <v>0</v>
      </c>
      <c r="D42" s="84">
        <f xml:space="preserve"> 'BP costs'!H41</f>
        <v>0</v>
      </c>
      <c r="E42" s="84">
        <f xml:space="preserve"> 'BP costs'!I41</f>
        <v>0</v>
      </c>
      <c r="F42" s="84">
        <f xml:space="preserve"> 'BP costs'!J41</f>
        <v>0</v>
      </c>
      <c r="G42" s="84">
        <f xml:space="preserve"> 'BP costs'!K41</f>
        <v>0</v>
      </c>
      <c r="H42" s="84">
        <f xml:space="preserve"> 'BP costs'!L41</f>
        <v>0</v>
      </c>
      <c r="I42" s="84">
        <f xml:space="preserve"> 'BP costs'!M41</f>
        <v>0</v>
      </c>
      <c r="J42" s="84">
        <f xml:space="preserve"> 'BP costs'!N41</f>
        <v>0</v>
      </c>
      <c r="K42" s="84">
        <f xml:space="preserve"> 'BP costs'!O41</f>
        <v>0</v>
      </c>
      <c r="L42" s="84">
        <f xml:space="preserve"> 'BP costs'!P41</f>
        <v>0</v>
      </c>
      <c r="M42" s="84">
        <f t="shared" si="13"/>
        <v>0</v>
      </c>
      <c r="N42" s="84">
        <f t="shared" si="14"/>
        <v>0</v>
      </c>
      <c r="O42" s="28"/>
      <c r="P42" s="8" t="s">
        <v>13</v>
      </c>
      <c r="Q42" s="86">
        <f t="shared" si="15"/>
        <v>0</v>
      </c>
      <c r="R42" s="86">
        <f t="shared" si="16"/>
        <v>0</v>
      </c>
      <c r="S42" s="86">
        <f t="shared" si="17"/>
        <v>0</v>
      </c>
      <c r="T42" s="86">
        <f t="shared" si="18"/>
        <v>0</v>
      </c>
      <c r="U42" s="86">
        <f t="shared" si="19"/>
        <v>0</v>
      </c>
      <c r="V42" s="82">
        <v>5.6213381756444025E-2</v>
      </c>
      <c r="W42" s="86">
        <f t="shared" si="20"/>
        <v>0</v>
      </c>
      <c r="X42" s="29">
        <f t="shared" si="21"/>
        <v>0</v>
      </c>
      <c r="Y42" s="84">
        <f t="shared" si="22"/>
        <v>0</v>
      </c>
      <c r="Z42" s="84"/>
      <c r="AA42" s="84">
        <f t="shared" si="23"/>
        <v>0</v>
      </c>
      <c r="AB42" s="53"/>
      <c r="AC42" s="74"/>
    </row>
    <row r="43" spans="1:29" ht="16.8" x14ac:dyDescent="0.45">
      <c r="A43" s="8" t="s">
        <v>14</v>
      </c>
      <c r="B43" s="8" t="s">
        <v>48</v>
      </c>
      <c r="C43" s="84">
        <f xml:space="preserve"> 'BP costs'!G42</f>
        <v>1.4018039906822</v>
      </c>
      <c r="D43" s="84">
        <f xml:space="preserve"> 'BP costs'!H42</f>
        <v>1.52630367353303</v>
      </c>
      <c r="E43" s="84">
        <f xml:space="preserve"> 'BP costs'!I42</f>
        <v>1.5458179599999999</v>
      </c>
      <c r="F43" s="84">
        <f xml:space="preserve"> 'BP costs'!J42</f>
        <v>1.75568655460777</v>
      </c>
      <c r="G43" s="84">
        <f xml:space="preserve"> 'BP costs'!K42</f>
        <v>1.7574140110558201</v>
      </c>
      <c r="H43" s="84">
        <f xml:space="preserve"> 'BP costs'!L42</f>
        <v>1.8214706122651101</v>
      </c>
      <c r="I43" s="84">
        <f xml:space="preserve"> 'BP costs'!M42</f>
        <v>1.8273936299590601</v>
      </c>
      <c r="J43" s="84">
        <f xml:space="preserve"> 'BP costs'!N42</f>
        <v>1.83612463404932</v>
      </c>
      <c r="K43" s="84">
        <f xml:space="preserve"> 'BP costs'!O42</f>
        <v>1.8460427421034999</v>
      </c>
      <c r="L43" s="84">
        <f xml:space="preserve"> 'BP costs'!P42</f>
        <v>1.8557602940779401</v>
      </c>
      <c r="M43" s="84">
        <f t="shared" si="13"/>
        <v>1.837358382490986</v>
      </c>
      <c r="N43" s="84">
        <f t="shared" si="14"/>
        <v>9.1867919124549307</v>
      </c>
      <c r="O43" s="28"/>
      <c r="P43" s="8" t="s">
        <v>14</v>
      </c>
      <c r="Q43" s="86">
        <f t="shared" si="15"/>
        <v>1.7404655835939724</v>
      </c>
      <c r="R43" s="86">
        <f t="shared" si="16"/>
        <v>1.7461251909342843</v>
      </c>
      <c r="S43" s="86">
        <f t="shared" si="17"/>
        <v>1.7544679069940392</v>
      </c>
      <c r="T43" s="86">
        <f t="shared" si="18"/>
        <v>1.7639449337472735</v>
      </c>
      <c r="U43" s="86">
        <f t="shared" si="19"/>
        <v>1.773230323615445</v>
      </c>
      <c r="V43" s="82">
        <v>4.4472322597839176E-2</v>
      </c>
      <c r="W43" s="86">
        <f t="shared" si="20"/>
        <v>1.7556467877770028</v>
      </c>
      <c r="X43" s="29">
        <f t="shared" si="21"/>
        <v>0.95552767740216071</v>
      </c>
      <c r="Y43" s="84">
        <f t="shared" si="22"/>
        <v>8.7782339388850144</v>
      </c>
      <c r="Z43" s="84">
        <f>'Deep dive summary'!H37</f>
        <v>8.2442107577602997</v>
      </c>
      <c r="AA43" s="84">
        <f t="shared" si="23"/>
        <v>8.2442107577602997</v>
      </c>
      <c r="AB43" s="53"/>
      <c r="AC43" s="74"/>
    </row>
    <row r="44" spans="1:29" ht="16.8" x14ac:dyDescent="0.45">
      <c r="A44" s="8" t="s">
        <v>15</v>
      </c>
      <c r="B44" s="8" t="s">
        <v>49</v>
      </c>
      <c r="C44" s="84">
        <f xml:space="preserve"> 'BP costs'!G43</f>
        <v>8.7177848585690502E-3</v>
      </c>
      <c r="D44" s="84">
        <f xml:space="preserve"> 'BP costs'!H43</f>
        <v>1.8962729257283501E-2</v>
      </c>
      <c r="E44" s="84">
        <f xml:space="preserve"> 'BP costs'!I43</f>
        <v>2.8000000000000001E-2</v>
      </c>
      <c r="F44" s="84">
        <f xml:space="preserve"> 'BP costs'!J43</f>
        <v>2.7290461104421699E-2</v>
      </c>
      <c r="G44" s="84">
        <f xml:space="preserve"> 'BP costs'!K43</f>
        <v>2.66768853604262E-2</v>
      </c>
      <c r="H44" s="84">
        <f xml:space="preserve"> 'BP costs'!L43</f>
        <v>2.8000000000000001E-2</v>
      </c>
      <c r="I44" s="84">
        <f xml:space="preserve"> 'BP costs'!M43</f>
        <v>2.8000000000000001E-2</v>
      </c>
      <c r="J44" s="84">
        <f xml:space="preserve"> 'BP costs'!N43</f>
        <v>2.8000000000000001E-2</v>
      </c>
      <c r="K44" s="84">
        <f xml:space="preserve"> 'BP costs'!O43</f>
        <v>2.8000000000000001E-2</v>
      </c>
      <c r="L44" s="84">
        <f xml:space="preserve"> 'BP costs'!P43</f>
        <v>2.8000000000000001E-2</v>
      </c>
      <c r="M44" s="84">
        <f t="shared" si="13"/>
        <v>2.8000000000000004E-2</v>
      </c>
      <c r="N44" s="84">
        <f t="shared" si="14"/>
        <v>0.14000000000000001</v>
      </c>
      <c r="O44" s="28"/>
      <c r="P44" s="8" t="s">
        <v>15</v>
      </c>
      <c r="Q44" s="86">
        <f t="shared" si="15"/>
        <v>2.7130345333605504E-2</v>
      </c>
      <c r="R44" s="86">
        <f t="shared" si="16"/>
        <v>2.7130345333605504E-2</v>
      </c>
      <c r="S44" s="86">
        <f t="shared" si="17"/>
        <v>2.7130345333605504E-2</v>
      </c>
      <c r="T44" s="86">
        <f t="shared" si="18"/>
        <v>2.7130345333605504E-2</v>
      </c>
      <c r="U44" s="86">
        <f t="shared" si="19"/>
        <v>2.7130345333605504E-2</v>
      </c>
      <c r="V44" s="82">
        <v>3.1059095228374863E-2</v>
      </c>
      <c r="W44" s="86">
        <f t="shared" si="20"/>
        <v>2.7130345333605504E-2</v>
      </c>
      <c r="X44" s="29">
        <f t="shared" si="21"/>
        <v>0.96894090477162498</v>
      </c>
      <c r="Y44" s="84">
        <f t="shared" si="22"/>
        <v>0.13565172666802752</v>
      </c>
      <c r="Z44" s="84"/>
      <c r="AA44" s="84">
        <f t="shared" si="23"/>
        <v>0.13565172666802752</v>
      </c>
      <c r="AB44" s="53"/>
      <c r="AC44" s="74"/>
    </row>
    <row r="45" spans="1:29" ht="16.8" x14ac:dyDescent="0.45">
      <c r="A45" s="8" t="s">
        <v>16</v>
      </c>
      <c r="B45" s="8" t="s">
        <v>50</v>
      </c>
      <c r="C45" s="84">
        <f xml:space="preserve"> 'BP costs'!G44</f>
        <v>0</v>
      </c>
      <c r="D45" s="84">
        <f xml:space="preserve"> 'BP costs'!H44</f>
        <v>0</v>
      </c>
      <c r="E45" s="84">
        <f xml:space="preserve"> 'BP costs'!I44</f>
        <v>0</v>
      </c>
      <c r="F45" s="84">
        <f xml:space="preserve"> 'BP costs'!J44</f>
        <v>0</v>
      </c>
      <c r="G45" s="84">
        <f xml:space="preserve"> 'BP costs'!K44</f>
        <v>0</v>
      </c>
      <c r="H45" s="84">
        <f xml:space="preserve"> 'BP costs'!L44</f>
        <v>0</v>
      </c>
      <c r="I45" s="84">
        <f xml:space="preserve"> 'BP costs'!M44</f>
        <v>0</v>
      </c>
      <c r="J45" s="84">
        <f xml:space="preserve"> 'BP costs'!N44</f>
        <v>0</v>
      </c>
      <c r="K45" s="84">
        <f xml:space="preserve"> 'BP costs'!O44</f>
        <v>0</v>
      </c>
      <c r="L45" s="84">
        <f xml:space="preserve"> 'BP costs'!P44</f>
        <v>0</v>
      </c>
      <c r="M45" s="84">
        <f t="shared" si="13"/>
        <v>0</v>
      </c>
      <c r="N45" s="84">
        <f t="shared" si="14"/>
        <v>0</v>
      </c>
      <c r="O45" s="28"/>
      <c r="P45" s="8" t="s">
        <v>16</v>
      </c>
      <c r="Q45" s="86">
        <f t="shared" si="15"/>
        <v>0</v>
      </c>
      <c r="R45" s="86">
        <f t="shared" si="16"/>
        <v>0</v>
      </c>
      <c r="S45" s="86">
        <f t="shared" si="17"/>
        <v>0</v>
      </c>
      <c r="T45" s="86">
        <f t="shared" si="18"/>
        <v>0</v>
      </c>
      <c r="U45" s="86">
        <f t="shared" si="19"/>
        <v>0</v>
      </c>
      <c r="V45" s="82">
        <v>5.5881149211308316E-2</v>
      </c>
      <c r="W45" s="86">
        <f t="shared" si="20"/>
        <v>0</v>
      </c>
      <c r="X45" s="29">
        <f t="shared" si="21"/>
        <v>0</v>
      </c>
      <c r="Y45" s="84">
        <f t="shared" si="22"/>
        <v>0</v>
      </c>
      <c r="Z45" s="84"/>
      <c r="AA45" s="84">
        <f t="shared" si="23"/>
        <v>0</v>
      </c>
      <c r="AB45" s="53"/>
      <c r="AC45" s="74"/>
    </row>
    <row r="46" spans="1:29" ht="16.8" x14ac:dyDescent="0.45">
      <c r="A46" s="8" t="s">
        <v>17</v>
      </c>
      <c r="B46" s="8" t="s">
        <v>51</v>
      </c>
      <c r="C46" s="84">
        <f xml:space="preserve"> 'BP costs'!G45</f>
        <v>0.20086487970049899</v>
      </c>
      <c r="D46" s="84">
        <f xml:space="preserve"> 'BP costs'!H45</f>
        <v>0.22215623504308599</v>
      </c>
      <c r="E46" s="84">
        <f xml:space="preserve"> 'BP costs'!I45</f>
        <v>0.28499999999999998</v>
      </c>
      <c r="F46" s="84">
        <f xml:space="preserve"> 'BP costs'!J45</f>
        <v>0.45364615024573002</v>
      </c>
      <c r="G46" s="84">
        <f xml:space="preserve"> 'BP costs'!K45</f>
        <v>0.443949156424157</v>
      </c>
      <c r="H46" s="84">
        <f xml:space="preserve"> 'BP costs'!L45</f>
        <v>0.79600000000000004</v>
      </c>
      <c r="I46" s="84">
        <f xml:space="preserve"> 'BP costs'!M45</f>
        <v>1.127</v>
      </c>
      <c r="J46" s="84">
        <f xml:space="preserve"> 'BP costs'!N45</f>
        <v>1.458</v>
      </c>
      <c r="K46" s="84">
        <f xml:space="preserve"> 'BP costs'!O45</f>
        <v>1.7889999999999999</v>
      </c>
      <c r="L46" s="84">
        <f xml:space="preserve"> 'BP costs'!P45</f>
        <v>2.12</v>
      </c>
      <c r="M46" s="84">
        <f t="shared" si="13"/>
        <v>1.458</v>
      </c>
      <c r="N46" s="84">
        <f t="shared" si="14"/>
        <v>7.29</v>
      </c>
      <c r="O46" s="28"/>
      <c r="P46" s="8" t="s">
        <v>17</v>
      </c>
      <c r="Q46" s="86">
        <f t="shared" si="15"/>
        <v>0.71640000000000004</v>
      </c>
      <c r="R46" s="86">
        <f t="shared" si="16"/>
        <v>1.0143</v>
      </c>
      <c r="S46" s="86">
        <f t="shared" si="17"/>
        <v>1.3122</v>
      </c>
      <c r="T46" s="86">
        <f t="shared" si="18"/>
        <v>1.6100999999999999</v>
      </c>
      <c r="U46" s="86">
        <f t="shared" si="19"/>
        <v>1.9080000000000001</v>
      </c>
      <c r="V46" s="82">
        <v>0.1</v>
      </c>
      <c r="W46" s="86">
        <f t="shared" si="20"/>
        <v>1.3122000000000003</v>
      </c>
      <c r="X46" s="29">
        <f t="shared" si="21"/>
        <v>0.90000000000000024</v>
      </c>
      <c r="Y46" s="84">
        <f t="shared" si="22"/>
        <v>6.5610000000000008</v>
      </c>
      <c r="Z46" s="84">
        <f>'Deep dive YKY'!D7</f>
        <v>3.645</v>
      </c>
      <c r="AA46" s="84">
        <f t="shared" si="23"/>
        <v>3.645</v>
      </c>
      <c r="AB46" s="53"/>
      <c r="AC46" s="74"/>
    </row>
    <row r="47" spans="1:29" ht="16.8" x14ac:dyDescent="0.45">
      <c r="A47" s="25" t="s">
        <v>59</v>
      </c>
      <c r="B47" s="25"/>
      <c r="C47" s="18">
        <f t="shared" ref="C47:L47" si="24" xml:space="preserve"> SUM( C36:C46 )</f>
        <v>2.1400397800831743</v>
      </c>
      <c r="D47" s="18">
        <f t="shared" si="24"/>
        <v>2.5076992600806935</v>
      </c>
      <c r="E47" s="18">
        <f t="shared" si="24"/>
        <v>2.9285826298886932</v>
      </c>
      <c r="F47" s="18">
        <f t="shared" si="24"/>
        <v>3.470133141823867</v>
      </c>
      <c r="G47" s="18">
        <f t="shared" si="24"/>
        <v>3.6917974539637659</v>
      </c>
      <c r="H47" s="18">
        <f t="shared" si="24"/>
        <v>4.6301212238578158</v>
      </c>
      <c r="I47" s="18">
        <f t="shared" si="24"/>
        <v>5.2046930129335029</v>
      </c>
      <c r="J47" s="18">
        <f t="shared" si="24"/>
        <v>5.9155218162035377</v>
      </c>
      <c r="K47" s="18">
        <f t="shared" si="24"/>
        <v>6.7533990524110639</v>
      </c>
      <c r="L47" s="18">
        <f t="shared" si="24"/>
        <v>7.7431107618470874</v>
      </c>
      <c r="M47" s="18">
        <f t="shared" si="13"/>
        <v>6.0493691734506019</v>
      </c>
      <c r="N47" s="18">
        <f t="shared" si="14"/>
        <v>30.246845867253011</v>
      </c>
      <c r="O47" s="63"/>
      <c r="P47" s="25" t="s">
        <v>59</v>
      </c>
      <c r="Q47" s="87">
        <f xml:space="preserve"> SUM( Q36:Q46 )</f>
        <v>4.3780008872770395</v>
      </c>
      <c r="R47" s="87">
        <f xml:space="preserve"> SUM( R36:R46 )</f>
        <v>4.9188146699807334</v>
      </c>
      <c r="S47" s="87">
        <f xml:space="preserve"> SUM( S36:S46 )</f>
        <v>5.5956570309340652</v>
      </c>
      <c r="T47" s="87">
        <f xml:space="preserve"> SUM( T36:T46 )</f>
        <v>6.3995914384016306</v>
      </c>
      <c r="U47" s="87">
        <f xml:space="preserve"> SUM( U36:U46 )</f>
        <v>7.3552656099125624</v>
      </c>
      <c r="V47" s="83"/>
      <c r="W47" s="87">
        <f t="shared" si="20"/>
        <v>5.7294659273012059</v>
      </c>
      <c r="X47" s="30">
        <f t="shared" si="21"/>
        <v>0.94711791643443033</v>
      </c>
      <c r="Z47" s="73"/>
      <c r="AA47" s="73"/>
      <c r="AB47" s="53"/>
      <c r="AC47" s="74"/>
    </row>
    <row r="48" spans="1:29" ht="27.75" customHeight="1" x14ac:dyDescent="0.45">
      <c r="A48" s="39"/>
      <c r="B48" s="39"/>
      <c r="C48" s="63"/>
      <c r="D48" s="63"/>
      <c r="E48" s="63"/>
      <c r="F48" s="63"/>
      <c r="G48" s="63"/>
      <c r="H48" s="63"/>
      <c r="I48" s="63"/>
      <c r="J48" s="63"/>
      <c r="K48" s="63"/>
      <c r="L48" s="63"/>
      <c r="M48" s="63"/>
      <c r="N48" s="63"/>
      <c r="O48" s="63"/>
      <c r="Q48" s="63"/>
      <c r="R48" s="63"/>
      <c r="S48" s="63"/>
      <c r="T48" s="63"/>
      <c r="U48" s="63"/>
      <c r="V48" s="63"/>
      <c r="W48" s="63"/>
      <c r="X48" s="64"/>
      <c r="Z48" s="73"/>
      <c r="AA48" s="73"/>
      <c r="AB48" s="53"/>
      <c r="AC48" s="74"/>
    </row>
    <row r="49" spans="8:29" x14ac:dyDescent="0.25">
      <c r="H49" s="122"/>
      <c r="I49" s="122"/>
      <c r="J49" s="122"/>
      <c r="K49" s="122"/>
      <c r="L49" s="122"/>
      <c r="Z49" s="73"/>
      <c r="AA49" s="73"/>
      <c r="AB49" s="53"/>
      <c r="AC49" s="74"/>
    </row>
    <row r="51" spans="8:29" x14ac:dyDescent="0.25">
      <c r="P51"/>
      <c r="R51" s="31"/>
    </row>
    <row r="52" spans="8:29" ht="16.2" customHeight="1" x14ac:dyDescent="0.25">
      <c r="P52"/>
      <c r="R52" s="31"/>
    </row>
    <row r="53" spans="8:29" x14ac:dyDescent="0.25">
      <c r="P53"/>
      <c r="R53" s="31"/>
    </row>
    <row r="54" spans="8:29" ht="16.8" x14ac:dyDescent="0.45">
      <c r="O54" s="75"/>
      <c r="P54"/>
      <c r="R54" s="31"/>
    </row>
    <row r="55" spans="8:29" ht="16.8" x14ac:dyDescent="0.45">
      <c r="O55" s="75"/>
      <c r="P55"/>
      <c r="R55" s="31"/>
    </row>
    <row r="56" spans="8:29" ht="16.8" x14ac:dyDescent="0.45">
      <c r="O56" s="75"/>
      <c r="P56"/>
      <c r="R56" s="31"/>
    </row>
    <row r="57" spans="8:29" ht="16.8" x14ac:dyDescent="0.45">
      <c r="O57" s="75"/>
      <c r="P57"/>
      <c r="R57" s="31"/>
    </row>
    <row r="58" spans="8:29" ht="16.8" x14ac:dyDescent="0.45">
      <c r="O58" s="75"/>
      <c r="P58"/>
      <c r="R58" s="31"/>
    </row>
    <row r="59" spans="8:29" ht="16.8" x14ac:dyDescent="0.45">
      <c r="O59" s="75"/>
      <c r="P59"/>
      <c r="R59" s="31"/>
    </row>
    <row r="60" spans="8:29" ht="16.8" x14ac:dyDescent="0.45">
      <c r="O60" s="75"/>
      <c r="P60"/>
      <c r="R60" s="31"/>
    </row>
    <row r="61" spans="8:29" ht="16.8" x14ac:dyDescent="0.45">
      <c r="O61" s="75"/>
      <c r="P61"/>
      <c r="R61" s="31"/>
    </row>
    <row r="62" spans="8:29" ht="16.8" x14ac:dyDescent="0.45">
      <c r="O62" s="75"/>
      <c r="P62"/>
      <c r="R62" s="31"/>
    </row>
    <row r="63" spans="8:29" ht="16.8" x14ac:dyDescent="0.45">
      <c r="O63" s="75"/>
      <c r="P63"/>
      <c r="R63" s="31"/>
    </row>
    <row r="64" spans="8:29" ht="16.8" x14ac:dyDescent="0.45">
      <c r="O64" s="75"/>
      <c r="P64"/>
      <c r="R64" s="31"/>
    </row>
    <row r="65" spans="15:18" ht="16.8" x14ac:dyDescent="0.45">
      <c r="O65" s="75"/>
      <c r="P65"/>
      <c r="R65" s="31"/>
    </row>
    <row r="66" spans="15:18" ht="16.8" x14ac:dyDescent="0.45">
      <c r="O66" s="75"/>
      <c r="P66"/>
      <c r="R66" s="31"/>
    </row>
    <row r="67" spans="15:18" ht="16.8" x14ac:dyDescent="0.45">
      <c r="O67" s="75"/>
      <c r="P67"/>
      <c r="R67" s="31"/>
    </row>
    <row r="68" spans="15:18" ht="16.8" x14ac:dyDescent="0.45">
      <c r="O68" s="75"/>
      <c r="P68"/>
      <c r="R68" s="31"/>
    </row>
    <row r="69" spans="15:18" ht="16.8" x14ac:dyDescent="0.45">
      <c r="O69" s="75"/>
      <c r="P69"/>
      <c r="R69" s="31"/>
    </row>
    <row r="70" spans="15:18" ht="16.8" x14ac:dyDescent="0.45">
      <c r="O70" s="75"/>
      <c r="P70"/>
      <c r="R70" s="31"/>
    </row>
  </sheetData>
  <mergeCells count="10">
    <mergeCell ref="W34:W35"/>
    <mergeCell ref="X34:X35"/>
    <mergeCell ref="X8:X9"/>
    <mergeCell ref="W8:W9"/>
    <mergeCell ref="Q8:U8"/>
    <mergeCell ref="M8:M9"/>
    <mergeCell ref="N8:N9"/>
    <mergeCell ref="M34:M35"/>
    <mergeCell ref="N34:N35"/>
    <mergeCell ref="Q34:U34"/>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J25"/>
  <sheetViews>
    <sheetView showGridLines="0" zoomScale="80" zoomScaleNormal="80" workbookViewId="0">
      <pane xSplit="2" ySplit="6" topLeftCell="C7" activePane="bottomRight" state="frozen"/>
      <selection pane="topRight" activeCell="B1" sqref="B1"/>
      <selection pane="bottomLeft" activeCell="A10" sqref="A10"/>
      <selection pane="bottomRight"/>
    </sheetView>
  </sheetViews>
  <sheetFormatPr defaultColWidth="9" defaultRowHeight="16.8" x14ac:dyDescent="0.45"/>
  <cols>
    <col min="1" max="1" width="2.19921875" style="4" customWidth="1"/>
    <col min="2" max="2" width="10.19921875" style="4" customWidth="1"/>
    <col min="3" max="6" width="12.59765625" style="4" customWidth="1"/>
    <col min="7" max="7" width="9" style="4"/>
    <col min="8" max="8" width="12.09765625" style="4" customWidth="1"/>
    <col min="9" max="9" width="14.19921875" style="4" customWidth="1"/>
    <col min="10" max="10" width="9.3984375" style="4" bestFit="1" customWidth="1"/>
    <col min="11" max="16384" width="9" style="4"/>
  </cols>
  <sheetData>
    <row r="1" spans="2:10" ht="19.2" x14ac:dyDescent="0.5">
      <c r="B1" s="11" t="s">
        <v>95</v>
      </c>
    </row>
    <row r="2" spans="2:10" s="13" customFormat="1" x14ac:dyDescent="0.45">
      <c r="B2" s="35"/>
      <c r="C2" s="20"/>
      <c r="D2" s="20"/>
    </row>
    <row r="3" spans="2:10" s="13" customFormat="1" x14ac:dyDescent="0.45">
      <c r="B3" s="10" t="s">
        <v>25</v>
      </c>
      <c r="C3" s="13" t="s">
        <v>171</v>
      </c>
      <c r="D3" s="4"/>
    </row>
    <row r="5" spans="2:10" ht="15.75" customHeight="1" x14ac:dyDescent="0.45">
      <c r="B5" s="10" t="s">
        <v>60</v>
      </c>
      <c r="C5" s="113" t="s">
        <v>131</v>
      </c>
      <c r="D5" s="114"/>
      <c r="E5" s="113" t="s">
        <v>130</v>
      </c>
      <c r="F5" s="114"/>
    </row>
    <row r="6" spans="2:10" ht="27.6" x14ac:dyDescent="0.45">
      <c r="C6" s="111" t="s">
        <v>132</v>
      </c>
      <c r="D6" s="112" t="s">
        <v>133</v>
      </c>
      <c r="E6" s="111" t="s">
        <v>132</v>
      </c>
      <c r="F6" s="112" t="s">
        <v>133</v>
      </c>
      <c r="G6"/>
      <c r="H6"/>
      <c r="I6"/>
      <c r="J6"/>
    </row>
    <row r="7" spans="2:10" x14ac:dyDescent="0.45">
      <c r="B7" s="8" t="s">
        <v>3</v>
      </c>
      <c r="C7" s="98">
        <f>VLOOKUP(B7,'TMA modelling'!$A$10:$N$26,14,0)</f>
        <v>5.568306939827071</v>
      </c>
      <c r="D7" s="98">
        <f>VLOOKUP(B7,'TMA modelling'!$A$36:$N$46,14,0)</f>
        <v>0.81900000000000006</v>
      </c>
      <c r="E7" s="98">
        <f>VLOOKUP(B7,'TMA modelling'!$P$10:$AA$26,12,0)</f>
        <v>5.0114762458443627</v>
      </c>
      <c r="F7" s="98">
        <f>VLOOKUP(B7,'TMA modelling'!$P$36:$AA$46,12,0)</f>
        <v>0.73709999999999998</v>
      </c>
      <c r="G7" s="105"/>
      <c r="H7" s="124"/>
      <c r="I7" s="124"/>
    </row>
    <row r="8" spans="2:10" x14ac:dyDescent="0.45">
      <c r="B8" s="8" t="s">
        <v>39</v>
      </c>
      <c r="C8" s="98">
        <f>VLOOKUP(B8,'TMA modelling'!$A$10:$N$26,14,0)</f>
        <v>0.14569288279466869</v>
      </c>
      <c r="D8" s="98">
        <f>VLOOKUP(B8,'TMA modelling'!$A$36:$N$46,14,0)</f>
        <v>2.1964497872929142E-2</v>
      </c>
      <c r="E8" s="98">
        <f>VLOOKUP(B8,'TMA modelling'!$P$10:$AA$26,12,0)</f>
        <v>0.14569288279466869</v>
      </c>
      <c r="F8" s="98">
        <f>VLOOKUP(B8,'TMA modelling'!$P$36:$AA$46,12,0)</f>
        <v>2.1964497872929142E-2</v>
      </c>
      <c r="G8" s="105"/>
      <c r="H8" s="124"/>
      <c r="I8" s="124"/>
    </row>
    <row r="9" spans="2:10" x14ac:dyDescent="0.45">
      <c r="B9" s="8" t="s">
        <v>9</v>
      </c>
      <c r="C9" s="98">
        <f>VLOOKUP(B9,'TMA modelling'!$A$10:$N$26,14,0)</f>
        <v>21.459999999999997</v>
      </c>
      <c r="D9" s="98">
        <f>VLOOKUP(B9,'TMA modelling'!$A$36:$N$46,14,0)</f>
        <v>2.0349999999999997</v>
      </c>
      <c r="E9" s="98">
        <f>VLOOKUP(B9,'TMA modelling'!$P$10:$AA$26,12,0)</f>
        <v>5.605999999999999</v>
      </c>
      <c r="F9" s="98">
        <f>VLOOKUP(B9,'TMA modelling'!$P$36:$AA$46,12,0)</f>
        <v>0.39500000000000002</v>
      </c>
      <c r="G9" s="105"/>
      <c r="H9" s="124"/>
      <c r="I9" s="124"/>
    </row>
    <row r="10" spans="2:10" x14ac:dyDescent="0.45">
      <c r="B10" s="8" t="s">
        <v>10</v>
      </c>
      <c r="C10" s="98">
        <f>VLOOKUP(B10,'TMA modelling'!$A$10:$N$26,14,0)</f>
        <v>16.888724056453309</v>
      </c>
      <c r="D10" s="98">
        <f>VLOOKUP(B10,'TMA modelling'!$A$36:$N$46,14,0)</f>
        <v>3.9803830985637147</v>
      </c>
      <c r="E10" s="98">
        <f>VLOOKUP(B10,'TMA modelling'!$P$10:$AA$26,12,0)</f>
        <v>16.888724056453309</v>
      </c>
      <c r="F10" s="98">
        <f>VLOOKUP(B10,'TMA modelling'!$P$36:$AA$46,12,0)</f>
        <v>3.7916168148558498</v>
      </c>
      <c r="G10" s="105"/>
      <c r="H10" s="124"/>
      <c r="I10" s="124"/>
    </row>
    <row r="11" spans="2:10" x14ac:dyDescent="0.45">
      <c r="B11" s="8" t="s">
        <v>11</v>
      </c>
      <c r="C11" s="98">
        <f>VLOOKUP(B11,'TMA modelling'!$A$10:$N$26,14,0)</f>
        <v>10.009999999999998</v>
      </c>
      <c r="D11" s="98">
        <f>VLOOKUP(B11,'TMA modelling'!$A$36:$N$46,14,0)</f>
        <v>1.1100000000000001</v>
      </c>
      <c r="E11" s="98">
        <f>VLOOKUP(B11,'TMA modelling'!$P$10:$AA$26,12,0)</f>
        <v>9.2977704162640169</v>
      </c>
      <c r="F11" s="98">
        <f>VLOOKUP(B11,'TMA modelling'!$P$36:$AA$46,12,0)</f>
        <v>1.0621430581694591</v>
      </c>
      <c r="G11" s="105"/>
      <c r="H11" s="124"/>
      <c r="I11" s="124"/>
    </row>
    <row r="12" spans="2:10" x14ac:dyDescent="0.45">
      <c r="B12" s="8" t="s">
        <v>44</v>
      </c>
      <c r="C12" s="98">
        <f>VLOOKUP(B12,'TMA modelling'!$A$10:$N$26,14,0)</f>
        <v>12.860486023551349</v>
      </c>
      <c r="D12" s="98">
        <f>VLOOKUP(B12,'TMA modelling'!$A$36:$N$46,14,0)</f>
        <v>5.6637063583614342</v>
      </c>
      <c r="E12" s="98">
        <f>VLOOKUP(B12,'TMA modelling'!$P$10:$AA$26,12,0)</f>
        <v>12.860486023551349</v>
      </c>
      <c r="F12" s="98">
        <f>VLOOKUP(B12,'TMA modelling'!$P$36:$AA$46,12,0)</f>
        <v>5.6637063583614342</v>
      </c>
      <c r="G12" s="105"/>
      <c r="H12" s="124"/>
      <c r="I12" s="124"/>
    </row>
    <row r="13" spans="2:10" x14ac:dyDescent="0.45">
      <c r="B13" s="8" t="s">
        <v>13</v>
      </c>
      <c r="C13" s="98">
        <f>VLOOKUP(B13,'TMA modelling'!$A$10:$N$26,14,0)</f>
        <v>0</v>
      </c>
      <c r="D13" s="98">
        <f>VLOOKUP(B13,'TMA modelling'!$A$36:$N$46,14,0)</f>
        <v>0</v>
      </c>
      <c r="E13" s="98">
        <f>VLOOKUP(B13,'TMA modelling'!$P$10:$AA$26,12,0)</f>
        <v>0</v>
      </c>
      <c r="F13" s="98">
        <f>VLOOKUP(B13,'TMA modelling'!$P$36:$AA$46,12,0)</f>
        <v>0</v>
      </c>
      <c r="G13" s="105"/>
      <c r="H13" s="124"/>
      <c r="I13" s="124"/>
    </row>
    <row r="14" spans="2:10" x14ac:dyDescent="0.45">
      <c r="B14" s="8" t="s">
        <v>14</v>
      </c>
      <c r="C14" s="98">
        <f>VLOOKUP(B14,'TMA modelling'!$A$10:$N$26,14,0)</f>
        <v>67.079467637761297</v>
      </c>
      <c r="D14" s="98">
        <f>VLOOKUP(B14,'TMA modelling'!$A$36:$N$46,14,0)</f>
        <v>9.1867919124549307</v>
      </c>
      <c r="E14" s="98">
        <f>VLOOKUP(B14,'TMA modelling'!$P$10:$AA$26,12,0)</f>
        <v>56.540837565886633</v>
      </c>
      <c r="F14" s="98">
        <f>VLOOKUP(B14,'TMA modelling'!$P$36:$AA$46,12,0)</f>
        <v>8.2442107577602997</v>
      </c>
      <c r="G14" s="105"/>
      <c r="H14" s="124"/>
      <c r="I14" s="124"/>
    </row>
    <row r="15" spans="2:10" x14ac:dyDescent="0.45">
      <c r="B15" s="8" t="s">
        <v>15</v>
      </c>
      <c r="C15" s="98">
        <f>VLOOKUP(B15,'TMA modelling'!$A$10:$N$26,14,0)</f>
        <v>0</v>
      </c>
      <c r="D15" s="98">
        <f>VLOOKUP(B15,'TMA modelling'!$A$36:$N$46,14,0)</f>
        <v>0.14000000000000001</v>
      </c>
      <c r="E15" s="98">
        <f>VLOOKUP(B15,'TMA modelling'!$P$10:$AA$26,12,0)</f>
        <v>0</v>
      </c>
      <c r="F15" s="98">
        <f>VLOOKUP(B15,'TMA modelling'!$P$36:$AA$46,12,0)</f>
        <v>0.13565172666802752</v>
      </c>
      <c r="G15" s="105"/>
      <c r="H15" s="124"/>
      <c r="I15" s="124"/>
    </row>
    <row r="16" spans="2:10" x14ac:dyDescent="0.45">
      <c r="B16" s="8" t="s">
        <v>16</v>
      </c>
      <c r="C16" s="98">
        <f>VLOOKUP(B16,'TMA modelling'!$A$10:$N$26,14,0)</f>
        <v>0</v>
      </c>
      <c r="D16" s="98">
        <f>VLOOKUP(B16,'TMA modelling'!$A$36:$N$46,14,0)</f>
        <v>0</v>
      </c>
      <c r="E16" s="98">
        <f>VLOOKUP(B16,'TMA modelling'!$P$10:$AA$26,12,0)</f>
        <v>0</v>
      </c>
      <c r="F16" s="98">
        <f>VLOOKUP(B16,'TMA modelling'!$P$36:$AA$46,12,0)</f>
        <v>0</v>
      </c>
      <c r="G16" s="105"/>
      <c r="H16" s="124"/>
      <c r="I16" s="124"/>
    </row>
    <row r="17" spans="2:9" x14ac:dyDescent="0.45">
      <c r="B17" s="8" t="s">
        <v>17</v>
      </c>
      <c r="C17" s="98">
        <f>VLOOKUP(B17,'TMA modelling'!$A$10:$N$26,14,0)</f>
        <v>35.937000000000005</v>
      </c>
      <c r="D17" s="98">
        <f>VLOOKUP(B17,'TMA modelling'!$A$36:$N$46,14,0)</f>
        <v>7.29</v>
      </c>
      <c r="E17" s="98">
        <f>VLOOKUP(B17,'TMA modelling'!$P$10:$AA$26,12,0)</f>
        <v>17.968500000000002</v>
      </c>
      <c r="F17" s="98">
        <f>VLOOKUP(B17,'TMA modelling'!$P$36:$AA$46,12,0)</f>
        <v>3.645</v>
      </c>
      <c r="G17" s="105"/>
      <c r="H17" s="124"/>
      <c r="I17" s="124"/>
    </row>
    <row r="18" spans="2:9" x14ac:dyDescent="0.45">
      <c r="B18" s="8" t="s">
        <v>18</v>
      </c>
      <c r="C18" s="98">
        <f>VLOOKUP(B18,'TMA modelling'!$A$10:$N$26,14,0)</f>
        <v>9.738777322484399</v>
      </c>
      <c r="D18" s="98"/>
      <c r="E18" s="98">
        <f>VLOOKUP(B18,'TMA modelling'!$P$10:$AA$26,12,0)</f>
        <v>9.738777322484399</v>
      </c>
      <c r="F18" s="98"/>
      <c r="G18" s="105"/>
      <c r="H18" s="124"/>
      <c r="I18" s="124"/>
    </row>
    <row r="19" spans="2:9" x14ac:dyDescent="0.45">
      <c r="B19" s="8" t="s">
        <v>19</v>
      </c>
      <c r="C19" s="98">
        <f>VLOOKUP(B19,'TMA modelling'!$A$10:$N$26,14,0)</f>
        <v>3.31</v>
      </c>
      <c r="D19" s="98"/>
      <c r="E19" s="98">
        <f>VLOOKUP(B19,'TMA modelling'!$P$10:$AA$26,12,0)</f>
        <v>0</v>
      </c>
      <c r="F19" s="98"/>
      <c r="G19" s="105"/>
      <c r="H19" s="124"/>
      <c r="I19" s="124"/>
    </row>
    <row r="20" spans="2:9" x14ac:dyDescent="0.45">
      <c r="B20" s="8" t="s">
        <v>21</v>
      </c>
      <c r="C20" s="98">
        <f>VLOOKUP(B20,'TMA modelling'!$A$10:$N$26,14,0)</f>
        <v>1.8249999999999997</v>
      </c>
      <c r="D20" s="98"/>
      <c r="E20" s="98">
        <f>VLOOKUP(B20,'TMA modelling'!$P$10:$AA$26,12,0)</f>
        <v>1.8249999999999997</v>
      </c>
      <c r="F20" s="98"/>
      <c r="G20" s="105"/>
      <c r="H20" s="124"/>
      <c r="I20" s="124"/>
    </row>
    <row r="21" spans="2:9" x14ac:dyDescent="0.45">
      <c r="B21" s="8" t="s">
        <v>22</v>
      </c>
      <c r="C21" s="98">
        <f>VLOOKUP(B21,'TMA modelling'!$A$10:$N$26,14,0)</f>
        <v>1.637</v>
      </c>
      <c r="D21" s="98"/>
      <c r="E21" s="98">
        <f>VLOOKUP(B21,'TMA modelling'!$P$10:$AA$26,12,0)</f>
        <v>1.6118069069559267</v>
      </c>
      <c r="F21" s="98"/>
      <c r="G21" s="105"/>
      <c r="H21" s="124"/>
      <c r="I21" s="124"/>
    </row>
    <row r="22" spans="2:9" x14ac:dyDescent="0.45">
      <c r="B22" s="8" t="s">
        <v>23</v>
      </c>
      <c r="C22" s="98">
        <f>VLOOKUP(B22,'TMA modelling'!$A$10:$N$26,14,0)</f>
        <v>10.788</v>
      </c>
      <c r="D22" s="98"/>
      <c r="E22" s="98">
        <f>VLOOKUP(B22,'TMA modelling'!$P$10:$AA$26,12,0)</f>
        <v>10.491755217580305</v>
      </c>
      <c r="F22" s="98"/>
      <c r="G22" s="105"/>
      <c r="H22" s="124"/>
      <c r="I22" s="124"/>
    </row>
    <row r="23" spans="2:9" x14ac:dyDescent="0.45">
      <c r="B23" s="8" t="s">
        <v>24</v>
      </c>
      <c r="C23" s="98">
        <f>VLOOKUP(B23,'TMA modelling'!$A$10:$N$26,14,0)</f>
        <v>3.62148</v>
      </c>
      <c r="D23" s="98"/>
      <c r="E23" s="98">
        <f>VLOOKUP(B23,'TMA modelling'!$P$10:$AA$26,12,0)</f>
        <v>3.4381192340855056</v>
      </c>
      <c r="F23" s="98"/>
      <c r="G23" s="105"/>
      <c r="H23" s="124"/>
      <c r="I23" s="124"/>
    </row>
    <row r="24" spans="2:9" s="10" customFormat="1" x14ac:dyDescent="0.45">
      <c r="B24" s="25" t="s">
        <v>94</v>
      </c>
      <c r="C24" s="99">
        <f t="shared" ref="C24:D24" si="0" xml:space="preserve"> SUM( C7:C23 )</f>
        <v>200.8699348628721</v>
      </c>
      <c r="D24" s="99">
        <f t="shared" si="0"/>
        <v>30.246845867253008</v>
      </c>
      <c r="E24" s="99">
        <f xml:space="preserve"> SUM( E7:E23 )</f>
        <v>151.42494587190049</v>
      </c>
      <c r="F24" s="99">
        <f xml:space="preserve"> SUM( F7:F23 )</f>
        <v>23.696393213687998</v>
      </c>
      <c r="G24" s="105"/>
      <c r="H24" s="124"/>
      <c r="I24" s="124"/>
    </row>
    <row r="25" spans="2:9" s="10" customFormat="1" x14ac:dyDescent="0.45">
      <c r="B25" s="39"/>
      <c r="C25" s="63"/>
      <c r="D25" s="63"/>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B050"/>
  </sheetPr>
  <dimension ref="A1"/>
  <sheetViews>
    <sheetView workbookViewId="0"/>
  </sheetViews>
  <sheetFormatPr defaultRowHeight="13.8"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2"/>
  <sheetViews>
    <sheetView workbookViewId="0">
      <pane ySplit="2" topLeftCell="A3" activePane="bottomLeft" state="frozen"/>
      <selection pane="bottomLeft"/>
    </sheetView>
  </sheetViews>
  <sheetFormatPr defaultRowHeight="13.8" x14ac:dyDescent="0.25"/>
  <cols>
    <col min="1" max="1" width="4.69921875" customWidth="1"/>
    <col min="2" max="2" width="28" bestFit="1" customWidth="1"/>
    <col min="3" max="3" width="53.19921875" customWidth="1"/>
    <col min="4" max="4" width="3.19921875" customWidth="1"/>
    <col min="5" max="5" width="16.19921875" customWidth="1"/>
    <col min="6" max="6" width="15.19921875" customWidth="1"/>
    <col min="7" max="20" width="7.3984375" customWidth="1"/>
  </cols>
  <sheetData>
    <row r="1" spans="1:20" x14ac:dyDescent="0.25">
      <c r="C1" t="s">
        <v>99</v>
      </c>
    </row>
    <row r="2" spans="1:20" x14ac:dyDescent="0.25">
      <c r="A2" t="s">
        <v>100</v>
      </c>
      <c r="B2" t="s">
        <v>101</v>
      </c>
      <c r="C2" t="s">
        <v>102</v>
      </c>
      <c r="D2" t="s">
        <v>103</v>
      </c>
      <c r="E2" t="s">
        <v>97</v>
      </c>
      <c r="F2" t="s">
        <v>104</v>
      </c>
      <c r="G2" t="s">
        <v>28</v>
      </c>
      <c r="H2" t="s">
        <v>29</v>
      </c>
      <c r="I2" t="s">
        <v>30</v>
      </c>
      <c r="J2" t="s">
        <v>31</v>
      </c>
      <c r="K2" t="s">
        <v>32</v>
      </c>
      <c r="L2" t="s">
        <v>33</v>
      </c>
      <c r="M2" t="s">
        <v>34</v>
      </c>
      <c r="N2" t="s">
        <v>35</v>
      </c>
      <c r="O2" t="s">
        <v>36</v>
      </c>
      <c r="P2" t="s">
        <v>4</v>
      </c>
      <c r="Q2" t="s">
        <v>5</v>
      </c>
      <c r="R2" t="s">
        <v>6</v>
      </c>
      <c r="S2" t="s">
        <v>7</v>
      </c>
      <c r="T2" t="s">
        <v>8</v>
      </c>
    </row>
    <row r="4" spans="1:20" x14ac:dyDescent="0.25">
      <c r="A4" t="s">
        <v>3</v>
      </c>
      <c r="B4" t="s">
        <v>105</v>
      </c>
      <c r="C4" t="s">
        <v>106</v>
      </c>
      <c r="D4" t="s">
        <v>107</v>
      </c>
      <c r="E4" t="s">
        <v>108</v>
      </c>
      <c r="F4" s="100"/>
      <c r="G4" s="100">
        <v>0</v>
      </c>
      <c r="H4" s="100">
        <v>0</v>
      </c>
      <c r="I4" s="100">
        <v>0</v>
      </c>
      <c r="J4" s="100">
        <v>0</v>
      </c>
      <c r="K4" s="100">
        <v>0</v>
      </c>
      <c r="L4" s="100">
        <v>0</v>
      </c>
      <c r="M4" s="100">
        <v>0</v>
      </c>
      <c r="N4" s="100">
        <v>0</v>
      </c>
      <c r="O4" s="100">
        <v>0</v>
      </c>
      <c r="P4" s="100">
        <v>0</v>
      </c>
      <c r="Q4" s="100">
        <v>0</v>
      </c>
      <c r="R4" s="100">
        <v>0</v>
      </c>
      <c r="S4" s="100">
        <v>0</v>
      </c>
      <c r="T4" s="100">
        <v>0</v>
      </c>
    </row>
    <row r="5" spans="1:20" x14ac:dyDescent="0.25">
      <c r="A5" t="s">
        <v>3</v>
      </c>
      <c r="B5" t="s">
        <v>109</v>
      </c>
      <c r="C5" t="s">
        <v>110</v>
      </c>
      <c r="D5" t="s">
        <v>107</v>
      </c>
      <c r="E5" t="s">
        <v>108</v>
      </c>
      <c r="F5" s="100"/>
      <c r="G5" s="100">
        <v>0</v>
      </c>
      <c r="H5" s="100">
        <v>0</v>
      </c>
      <c r="I5" s="100">
        <v>0</v>
      </c>
      <c r="J5" s="100">
        <v>0</v>
      </c>
      <c r="K5" s="100">
        <v>0</v>
      </c>
      <c r="L5" s="100">
        <v>0</v>
      </c>
      <c r="M5" s="100">
        <v>0</v>
      </c>
      <c r="N5" s="100">
        <v>0</v>
      </c>
      <c r="O5" s="100">
        <v>0</v>
      </c>
      <c r="P5" s="100">
        <v>0</v>
      </c>
      <c r="Q5" s="100">
        <v>0</v>
      </c>
      <c r="R5" s="100">
        <v>0</v>
      </c>
      <c r="S5" s="100">
        <v>0</v>
      </c>
      <c r="T5" s="100">
        <v>0</v>
      </c>
    </row>
    <row r="6" spans="1:20" x14ac:dyDescent="0.25">
      <c r="A6" t="s">
        <v>3</v>
      </c>
      <c r="B6" t="s">
        <v>111</v>
      </c>
      <c r="C6" t="s">
        <v>112</v>
      </c>
      <c r="D6" t="s">
        <v>107</v>
      </c>
      <c r="E6" t="s">
        <v>108</v>
      </c>
      <c r="F6" s="100"/>
      <c r="G6" s="100">
        <v>0</v>
      </c>
      <c r="H6" s="100">
        <v>0</v>
      </c>
      <c r="I6" s="100">
        <v>0</v>
      </c>
      <c r="J6" s="100">
        <v>0</v>
      </c>
      <c r="K6" s="100">
        <v>0</v>
      </c>
      <c r="L6" s="100">
        <v>0</v>
      </c>
      <c r="M6" s="100">
        <v>0</v>
      </c>
      <c r="N6" s="100">
        <v>0</v>
      </c>
      <c r="O6" s="100">
        <v>0</v>
      </c>
      <c r="P6" s="100">
        <v>0</v>
      </c>
      <c r="Q6" s="100">
        <v>0</v>
      </c>
      <c r="R6" s="100">
        <v>0</v>
      </c>
      <c r="S6" s="100">
        <v>0</v>
      </c>
      <c r="T6" s="100">
        <v>0</v>
      </c>
    </row>
    <row r="7" spans="1:20" x14ac:dyDescent="0.25">
      <c r="A7" t="s">
        <v>3</v>
      </c>
      <c r="B7" t="s">
        <v>113</v>
      </c>
      <c r="C7" t="s">
        <v>114</v>
      </c>
      <c r="D7" t="s">
        <v>107</v>
      </c>
      <c r="E7" t="s">
        <v>108</v>
      </c>
      <c r="F7" s="100"/>
      <c r="G7" s="100">
        <v>1.7238985596889599E-2</v>
      </c>
      <c r="H7" s="100">
        <v>3.6363433994823099E-2</v>
      </c>
      <c r="I7" s="100">
        <v>0.147974983096687</v>
      </c>
      <c r="J7" s="100">
        <v>0.14421559288042099</v>
      </c>
      <c r="K7" s="100">
        <v>0.498367221297837</v>
      </c>
      <c r="L7" s="100">
        <v>0.68765038982355398</v>
      </c>
      <c r="M7" s="100">
        <v>1.0609999999999999</v>
      </c>
      <c r="N7" s="100">
        <v>1.0672167968749999</v>
      </c>
      <c r="O7" s="100">
        <v>1.07662419273384</v>
      </c>
      <c r="P7" s="100">
        <v>1.09251282218001</v>
      </c>
      <c r="Q7" s="100">
        <v>1.101</v>
      </c>
      <c r="R7" s="100">
        <v>1.11179411764706</v>
      </c>
      <c r="S7" s="100">
        <v>1.1259999999999999</v>
      </c>
      <c r="T7" s="100">
        <v>1.137</v>
      </c>
    </row>
    <row r="8" spans="1:20" x14ac:dyDescent="0.25">
      <c r="A8" t="s">
        <v>3</v>
      </c>
      <c r="B8" t="s">
        <v>115</v>
      </c>
      <c r="C8" t="s">
        <v>116</v>
      </c>
      <c r="D8" t="s">
        <v>107</v>
      </c>
      <c r="E8" t="s">
        <v>108</v>
      </c>
      <c r="F8" s="100"/>
      <c r="G8" s="100">
        <v>1.7238985596889599E-2</v>
      </c>
      <c r="H8" s="100">
        <v>3.6363433994823099E-2</v>
      </c>
      <c r="I8" s="100">
        <v>0.147974983096687</v>
      </c>
      <c r="J8" s="100">
        <v>0.14421559288042099</v>
      </c>
      <c r="K8" s="100">
        <v>0.498367221297837</v>
      </c>
      <c r="L8" s="100">
        <v>0.68765038982355398</v>
      </c>
      <c r="M8" s="100">
        <v>1.0609999999999999</v>
      </c>
      <c r="N8" s="100">
        <v>1.0672167968749999</v>
      </c>
      <c r="O8" s="100">
        <v>1.07662419273384</v>
      </c>
      <c r="P8" s="100">
        <v>1.09251282218001</v>
      </c>
      <c r="Q8" s="100">
        <v>1.101</v>
      </c>
      <c r="R8" s="100">
        <v>1.11179411764706</v>
      </c>
      <c r="S8" s="100">
        <v>1.1259999999999999</v>
      </c>
      <c r="T8" s="100">
        <v>1.137</v>
      </c>
    </row>
    <row r="9" spans="1:20" x14ac:dyDescent="0.25">
      <c r="A9" t="s">
        <v>3</v>
      </c>
      <c r="B9" t="s">
        <v>117</v>
      </c>
      <c r="C9" t="s">
        <v>118</v>
      </c>
      <c r="D9" t="s">
        <v>119</v>
      </c>
      <c r="E9" t="s">
        <v>108</v>
      </c>
      <c r="F9" s="100"/>
      <c r="G9" s="100">
        <v>0</v>
      </c>
      <c r="H9" s="100">
        <v>0</v>
      </c>
      <c r="I9" s="100">
        <v>4.2278566599053399E-3</v>
      </c>
      <c r="J9" s="100">
        <v>2.40359321467369E-2</v>
      </c>
      <c r="K9" s="100">
        <v>8.5315474209650605E-2</v>
      </c>
      <c r="L9" s="100">
        <v>0.12521395157981099</v>
      </c>
      <c r="M9" s="100">
        <v>0.159</v>
      </c>
      <c r="N9" s="100">
        <v>0.158203125</v>
      </c>
      <c r="O9" s="100">
        <v>0.15781862144955899</v>
      </c>
      <c r="P9" s="100">
        <v>0.161</v>
      </c>
      <c r="Q9" s="100">
        <v>0.16200000000000001</v>
      </c>
      <c r="R9" s="100">
        <v>0.16400000000000001</v>
      </c>
      <c r="S9" s="100">
        <v>0.16500000000000001</v>
      </c>
      <c r="T9" s="100">
        <v>0.16700000000000001</v>
      </c>
    </row>
    <row r="10" spans="1:20" x14ac:dyDescent="0.25">
      <c r="A10" t="s">
        <v>3</v>
      </c>
      <c r="B10" t="s">
        <v>120</v>
      </c>
      <c r="C10" t="s">
        <v>121</v>
      </c>
      <c r="D10" t="s">
        <v>119</v>
      </c>
      <c r="E10" t="s">
        <v>108</v>
      </c>
      <c r="F10" s="100"/>
      <c r="G10" s="100">
        <v>0</v>
      </c>
      <c r="H10" s="100">
        <v>0</v>
      </c>
      <c r="I10" s="100">
        <v>0</v>
      </c>
      <c r="J10" s="100">
        <v>0</v>
      </c>
      <c r="K10" s="100">
        <v>0</v>
      </c>
      <c r="L10" s="100">
        <v>0</v>
      </c>
      <c r="M10" s="100">
        <v>1E-3</v>
      </c>
      <c r="N10" s="100">
        <v>0</v>
      </c>
      <c r="O10" s="100">
        <v>0</v>
      </c>
      <c r="P10" s="100">
        <v>0</v>
      </c>
      <c r="Q10" s="100">
        <v>0</v>
      </c>
      <c r="R10" s="100">
        <v>0</v>
      </c>
      <c r="S10" s="100">
        <v>0</v>
      </c>
      <c r="T10" s="100">
        <v>0</v>
      </c>
    </row>
    <row r="11" spans="1:20" x14ac:dyDescent="0.25">
      <c r="A11" t="s">
        <v>3</v>
      </c>
      <c r="B11" t="s">
        <v>122</v>
      </c>
      <c r="C11" t="s">
        <v>123</v>
      </c>
      <c r="D11" t="s">
        <v>119</v>
      </c>
      <c r="E11" t="s">
        <v>108</v>
      </c>
      <c r="F11" s="100"/>
      <c r="G11" s="100">
        <v>0</v>
      </c>
      <c r="H11" s="100">
        <v>0</v>
      </c>
      <c r="I11" s="100">
        <v>0</v>
      </c>
      <c r="J11" s="100">
        <v>0</v>
      </c>
      <c r="K11" s="100">
        <v>0</v>
      </c>
      <c r="L11" s="100">
        <v>0</v>
      </c>
      <c r="M11" s="100">
        <v>0</v>
      </c>
      <c r="N11" s="100">
        <v>0</v>
      </c>
      <c r="O11" s="100">
        <v>0</v>
      </c>
      <c r="P11" s="100">
        <v>0</v>
      </c>
      <c r="Q11" s="100">
        <v>0</v>
      </c>
      <c r="R11" s="100">
        <v>0</v>
      </c>
      <c r="S11" s="100">
        <v>0</v>
      </c>
      <c r="T11" s="100">
        <v>0</v>
      </c>
    </row>
    <row r="12" spans="1:20" x14ac:dyDescent="0.25">
      <c r="A12" t="s">
        <v>3</v>
      </c>
      <c r="B12" t="s">
        <v>124</v>
      </c>
      <c r="C12" t="s">
        <v>125</v>
      </c>
      <c r="D12" t="s">
        <v>119</v>
      </c>
      <c r="E12" t="s">
        <v>108</v>
      </c>
      <c r="F12" s="100"/>
      <c r="G12" s="100">
        <v>0</v>
      </c>
      <c r="H12" s="100">
        <v>0</v>
      </c>
      <c r="I12" s="100">
        <v>4.2278566599053399E-3</v>
      </c>
      <c r="J12" s="100">
        <v>2.40359321467369E-2</v>
      </c>
      <c r="K12" s="100">
        <v>8.5315474209650605E-2</v>
      </c>
      <c r="L12" s="100">
        <v>0.12521395157981099</v>
      </c>
      <c r="M12" s="100">
        <v>0.16</v>
      </c>
      <c r="N12" s="100">
        <v>0.158203125</v>
      </c>
      <c r="O12" s="100">
        <v>0.15781862144955899</v>
      </c>
      <c r="P12" s="100">
        <v>0.161</v>
      </c>
      <c r="Q12" s="100">
        <v>0.16200000000000001</v>
      </c>
      <c r="R12" s="100">
        <v>0.16400000000000001</v>
      </c>
      <c r="S12" s="100">
        <v>0.16500000000000001</v>
      </c>
      <c r="T12" s="100">
        <v>0.16700000000000001</v>
      </c>
    </row>
    <row r="13" spans="1:20" x14ac:dyDescent="0.25">
      <c r="A13" t="s">
        <v>15</v>
      </c>
      <c r="B13" t="s">
        <v>105</v>
      </c>
      <c r="C13" t="s">
        <v>106</v>
      </c>
      <c r="D13" t="s">
        <v>107</v>
      </c>
      <c r="E13" t="s">
        <v>108</v>
      </c>
      <c r="F13" s="100"/>
      <c r="G13" s="100">
        <v>0</v>
      </c>
      <c r="H13" s="100">
        <v>0</v>
      </c>
      <c r="I13" s="100">
        <v>0</v>
      </c>
      <c r="J13" s="100">
        <v>0</v>
      </c>
      <c r="K13" s="100">
        <v>0</v>
      </c>
      <c r="L13" s="100">
        <v>0</v>
      </c>
      <c r="M13" s="100">
        <v>0</v>
      </c>
      <c r="N13" s="100">
        <v>0</v>
      </c>
      <c r="O13" s="100">
        <v>0</v>
      </c>
      <c r="P13" s="100">
        <v>0</v>
      </c>
      <c r="Q13" s="100">
        <v>0</v>
      </c>
      <c r="R13" s="100">
        <v>0</v>
      </c>
      <c r="S13" s="100">
        <v>0</v>
      </c>
      <c r="T13" s="100">
        <v>0</v>
      </c>
    </row>
    <row r="14" spans="1:20" x14ac:dyDescent="0.25">
      <c r="A14" t="s">
        <v>15</v>
      </c>
      <c r="B14" t="s">
        <v>109</v>
      </c>
      <c r="C14" t="s">
        <v>110</v>
      </c>
      <c r="D14" t="s">
        <v>107</v>
      </c>
      <c r="E14" t="s">
        <v>108</v>
      </c>
      <c r="F14" s="100"/>
      <c r="G14" s="100">
        <v>0</v>
      </c>
      <c r="H14" s="100">
        <v>0</v>
      </c>
      <c r="I14" s="100">
        <v>0</v>
      </c>
      <c r="J14" s="100">
        <v>0</v>
      </c>
      <c r="K14" s="100">
        <v>0</v>
      </c>
      <c r="L14" s="100">
        <v>0</v>
      </c>
      <c r="M14" s="100">
        <v>0</v>
      </c>
      <c r="N14" s="100">
        <v>0</v>
      </c>
      <c r="O14" s="100">
        <v>0</v>
      </c>
      <c r="P14" s="100">
        <v>0</v>
      </c>
      <c r="Q14" s="100">
        <v>0</v>
      </c>
      <c r="R14" s="100">
        <v>0</v>
      </c>
      <c r="S14" s="100">
        <v>0</v>
      </c>
      <c r="T14" s="100">
        <v>0</v>
      </c>
    </row>
    <row r="15" spans="1:20" x14ac:dyDescent="0.25">
      <c r="A15" t="s">
        <v>15</v>
      </c>
      <c r="B15" t="s">
        <v>111</v>
      </c>
      <c r="C15" t="s">
        <v>112</v>
      </c>
      <c r="D15" t="s">
        <v>107</v>
      </c>
      <c r="E15" t="s">
        <v>108</v>
      </c>
      <c r="F15" s="100"/>
      <c r="G15" s="100">
        <v>0</v>
      </c>
      <c r="H15" s="100">
        <v>0</v>
      </c>
      <c r="I15" s="100">
        <v>0</v>
      </c>
      <c r="J15" s="100">
        <v>0</v>
      </c>
      <c r="K15" s="100">
        <v>0</v>
      </c>
      <c r="L15" s="100">
        <v>0</v>
      </c>
      <c r="M15" s="100">
        <v>0</v>
      </c>
      <c r="N15" s="100">
        <v>0</v>
      </c>
      <c r="O15" s="100">
        <v>0</v>
      </c>
      <c r="P15" s="100">
        <v>0</v>
      </c>
      <c r="Q15" s="100">
        <v>0</v>
      </c>
      <c r="R15" s="100">
        <v>0</v>
      </c>
      <c r="S15" s="100">
        <v>0</v>
      </c>
      <c r="T15" s="100">
        <v>0</v>
      </c>
    </row>
    <row r="16" spans="1:20" x14ac:dyDescent="0.25">
      <c r="A16" t="s">
        <v>15</v>
      </c>
      <c r="B16" t="s">
        <v>113</v>
      </c>
      <c r="C16" t="s">
        <v>114</v>
      </c>
      <c r="D16" t="s">
        <v>107</v>
      </c>
      <c r="E16" t="s">
        <v>108</v>
      </c>
      <c r="F16" s="100"/>
      <c r="G16" s="100">
        <v>0</v>
      </c>
      <c r="H16" s="100">
        <v>0</v>
      </c>
      <c r="I16" s="100">
        <v>0</v>
      </c>
      <c r="J16" s="100">
        <v>0</v>
      </c>
      <c r="K16" s="100">
        <v>0</v>
      </c>
      <c r="L16" s="100">
        <v>0</v>
      </c>
      <c r="M16" s="100">
        <v>0</v>
      </c>
      <c r="N16" s="100">
        <v>0</v>
      </c>
      <c r="O16" s="100">
        <v>0</v>
      </c>
      <c r="P16" s="100">
        <v>0</v>
      </c>
      <c r="Q16" s="100">
        <v>0</v>
      </c>
      <c r="R16" s="100">
        <v>0</v>
      </c>
      <c r="S16" s="100">
        <v>0</v>
      </c>
      <c r="T16" s="100">
        <v>0</v>
      </c>
    </row>
    <row r="17" spans="1:20" x14ac:dyDescent="0.25">
      <c r="A17" t="s">
        <v>15</v>
      </c>
      <c r="B17" t="s">
        <v>115</v>
      </c>
      <c r="C17" t="s">
        <v>116</v>
      </c>
      <c r="D17" t="s">
        <v>107</v>
      </c>
      <c r="E17" t="s">
        <v>108</v>
      </c>
      <c r="F17" s="100"/>
      <c r="G17" s="100">
        <v>0</v>
      </c>
      <c r="H17" s="100">
        <v>0</v>
      </c>
      <c r="I17" s="100">
        <v>0</v>
      </c>
      <c r="J17" s="100">
        <v>0</v>
      </c>
      <c r="K17" s="100">
        <v>0</v>
      </c>
      <c r="L17" s="100">
        <v>0</v>
      </c>
      <c r="M17" s="100">
        <v>0</v>
      </c>
      <c r="N17" s="100">
        <v>0</v>
      </c>
      <c r="O17" s="100">
        <v>0</v>
      </c>
      <c r="P17" s="100">
        <v>0</v>
      </c>
      <c r="Q17" s="100">
        <v>0</v>
      </c>
      <c r="R17" s="100">
        <v>0</v>
      </c>
      <c r="S17" s="100">
        <v>0</v>
      </c>
      <c r="T17" s="100">
        <v>0</v>
      </c>
    </row>
    <row r="18" spans="1:20" x14ac:dyDescent="0.25">
      <c r="A18" t="s">
        <v>15</v>
      </c>
      <c r="B18" t="s">
        <v>117</v>
      </c>
      <c r="C18" t="s">
        <v>118</v>
      </c>
      <c r="D18" t="s">
        <v>119</v>
      </c>
      <c r="E18" t="s">
        <v>108</v>
      </c>
      <c r="F18" s="100"/>
      <c r="G18" s="100">
        <v>0</v>
      </c>
      <c r="H18" s="100">
        <v>0</v>
      </c>
      <c r="I18" s="100">
        <v>1.00411595672752E-3</v>
      </c>
      <c r="J18" s="100">
        <v>3.50402089078299E-3</v>
      </c>
      <c r="K18" s="100">
        <v>8.7177848585690502E-3</v>
      </c>
      <c r="L18" s="100">
        <v>1.8962729257283501E-2</v>
      </c>
      <c r="M18" s="100">
        <v>2.8000000000000001E-2</v>
      </c>
      <c r="N18" s="100">
        <v>2.7290461104421699E-2</v>
      </c>
      <c r="O18" s="100">
        <v>2.66768853604262E-2</v>
      </c>
      <c r="P18" s="100">
        <v>2.8000000000000001E-2</v>
      </c>
      <c r="Q18" s="100">
        <v>2.8000000000000001E-2</v>
      </c>
      <c r="R18" s="100">
        <v>2.8000000000000001E-2</v>
      </c>
      <c r="S18" s="100">
        <v>2.8000000000000001E-2</v>
      </c>
      <c r="T18" s="100">
        <v>2.8000000000000001E-2</v>
      </c>
    </row>
    <row r="19" spans="1:20" x14ac:dyDescent="0.25">
      <c r="A19" t="s">
        <v>15</v>
      </c>
      <c r="B19" t="s">
        <v>120</v>
      </c>
      <c r="C19" t="s">
        <v>121</v>
      </c>
      <c r="D19" t="s">
        <v>119</v>
      </c>
      <c r="E19" t="s">
        <v>108</v>
      </c>
      <c r="F19" s="100"/>
      <c r="G19" s="100">
        <v>0</v>
      </c>
      <c r="H19" s="100">
        <v>0</v>
      </c>
      <c r="I19" s="100">
        <v>0</v>
      </c>
      <c r="J19" s="100">
        <v>0</v>
      </c>
      <c r="K19" s="100">
        <v>0</v>
      </c>
      <c r="L19" s="100">
        <v>0</v>
      </c>
      <c r="M19" s="100">
        <v>0</v>
      </c>
      <c r="N19" s="100">
        <v>0</v>
      </c>
      <c r="O19" s="100">
        <v>0</v>
      </c>
      <c r="P19" s="100">
        <v>0</v>
      </c>
      <c r="Q19" s="100">
        <v>0</v>
      </c>
      <c r="R19" s="100">
        <v>0</v>
      </c>
      <c r="S19" s="100">
        <v>0</v>
      </c>
      <c r="T19" s="100">
        <v>0</v>
      </c>
    </row>
    <row r="20" spans="1:20" x14ac:dyDescent="0.25">
      <c r="A20" t="s">
        <v>15</v>
      </c>
      <c r="B20" t="s">
        <v>122</v>
      </c>
      <c r="C20" t="s">
        <v>123</v>
      </c>
      <c r="D20" t="s">
        <v>119</v>
      </c>
      <c r="E20" t="s">
        <v>108</v>
      </c>
      <c r="F20" s="100"/>
      <c r="G20" s="100">
        <v>0</v>
      </c>
      <c r="H20" s="100">
        <v>0</v>
      </c>
      <c r="I20" s="100">
        <v>0</v>
      </c>
      <c r="J20" s="100">
        <v>0</v>
      </c>
      <c r="K20" s="100">
        <v>0</v>
      </c>
      <c r="L20" s="100">
        <v>0</v>
      </c>
      <c r="M20" s="100">
        <v>0</v>
      </c>
      <c r="N20" s="100">
        <v>0</v>
      </c>
      <c r="O20" s="100">
        <v>0</v>
      </c>
      <c r="P20" s="100">
        <v>0</v>
      </c>
      <c r="Q20" s="100">
        <v>0</v>
      </c>
      <c r="R20" s="100">
        <v>0</v>
      </c>
      <c r="S20" s="100">
        <v>0</v>
      </c>
      <c r="T20" s="100">
        <v>0</v>
      </c>
    </row>
    <row r="21" spans="1:20" x14ac:dyDescent="0.25">
      <c r="A21" t="s">
        <v>15</v>
      </c>
      <c r="B21" t="s">
        <v>124</v>
      </c>
      <c r="C21" t="s">
        <v>125</v>
      </c>
      <c r="D21" t="s">
        <v>119</v>
      </c>
      <c r="E21" t="s">
        <v>108</v>
      </c>
      <c r="F21" s="100"/>
      <c r="G21" s="100">
        <v>0</v>
      </c>
      <c r="H21" s="100">
        <v>0</v>
      </c>
      <c r="I21" s="100">
        <v>1.00411595672752E-3</v>
      </c>
      <c r="J21" s="100">
        <v>3.50402089078299E-3</v>
      </c>
      <c r="K21" s="100">
        <v>8.7177848585690502E-3</v>
      </c>
      <c r="L21" s="100">
        <v>1.8962729257283501E-2</v>
      </c>
      <c r="M21" s="100">
        <v>2.8000000000000001E-2</v>
      </c>
      <c r="N21" s="100">
        <v>2.7290461104421699E-2</v>
      </c>
      <c r="O21" s="100">
        <v>2.66768853604262E-2</v>
      </c>
      <c r="P21" s="100">
        <v>2.8000000000000001E-2</v>
      </c>
      <c r="Q21" s="100">
        <v>2.8000000000000001E-2</v>
      </c>
      <c r="R21" s="100">
        <v>2.8000000000000001E-2</v>
      </c>
      <c r="S21" s="100">
        <v>2.8000000000000001E-2</v>
      </c>
      <c r="T21" s="100">
        <v>2.8000000000000001E-2</v>
      </c>
    </row>
    <row r="22" spans="1:20" x14ac:dyDescent="0.25">
      <c r="A22" t="s">
        <v>39</v>
      </c>
      <c r="B22" t="s">
        <v>105</v>
      </c>
      <c r="C22" t="s">
        <v>106</v>
      </c>
      <c r="D22" t="s">
        <v>107</v>
      </c>
      <c r="E22" t="s">
        <v>108</v>
      </c>
      <c r="F22" s="100"/>
      <c r="G22" s="100"/>
      <c r="H22" s="100"/>
      <c r="I22" s="100"/>
      <c r="J22" s="100"/>
      <c r="K22" s="100"/>
      <c r="L22" s="100"/>
      <c r="M22" s="100">
        <v>0</v>
      </c>
      <c r="N22" s="100">
        <v>0</v>
      </c>
      <c r="O22" s="100">
        <v>0</v>
      </c>
      <c r="P22" s="100">
        <v>0</v>
      </c>
      <c r="Q22" s="100">
        <v>0</v>
      </c>
      <c r="R22" s="100">
        <v>0</v>
      </c>
      <c r="S22" s="100">
        <v>0</v>
      </c>
      <c r="T22" s="100">
        <v>0</v>
      </c>
    </row>
    <row r="23" spans="1:20" x14ac:dyDescent="0.25">
      <c r="A23" t="s">
        <v>39</v>
      </c>
      <c r="B23" t="s">
        <v>109</v>
      </c>
      <c r="C23" t="s">
        <v>110</v>
      </c>
      <c r="D23" t="s">
        <v>107</v>
      </c>
      <c r="E23" t="s">
        <v>108</v>
      </c>
      <c r="F23" s="100"/>
      <c r="G23" s="100"/>
      <c r="H23" s="100"/>
      <c r="I23" s="100"/>
      <c r="J23" s="100"/>
      <c r="K23" s="100"/>
      <c r="L23" s="100"/>
      <c r="M23" s="100">
        <v>0</v>
      </c>
      <c r="N23" s="100">
        <v>0</v>
      </c>
      <c r="O23" s="100">
        <v>0</v>
      </c>
      <c r="P23" s="100">
        <v>0</v>
      </c>
      <c r="Q23" s="100">
        <v>0</v>
      </c>
      <c r="R23" s="100">
        <v>0</v>
      </c>
      <c r="S23" s="100">
        <v>0</v>
      </c>
      <c r="T23" s="100">
        <v>0</v>
      </c>
    </row>
    <row r="24" spans="1:20" x14ac:dyDescent="0.25">
      <c r="A24" t="s">
        <v>39</v>
      </c>
      <c r="B24" t="s">
        <v>111</v>
      </c>
      <c r="C24" t="s">
        <v>112</v>
      </c>
      <c r="D24" t="s">
        <v>107</v>
      </c>
      <c r="E24" t="s">
        <v>108</v>
      </c>
      <c r="F24" s="100"/>
      <c r="G24" s="100"/>
      <c r="H24" s="100"/>
      <c r="I24" s="100"/>
      <c r="J24" s="100"/>
      <c r="K24" s="100"/>
      <c r="L24" s="100"/>
      <c r="M24" s="100">
        <v>0</v>
      </c>
      <c r="N24" s="100">
        <v>0</v>
      </c>
      <c r="O24" s="100">
        <v>0</v>
      </c>
      <c r="P24" s="100">
        <v>0</v>
      </c>
      <c r="Q24" s="100">
        <v>0</v>
      </c>
      <c r="R24" s="100">
        <v>0</v>
      </c>
      <c r="S24" s="100">
        <v>0</v>
      </c>
      <c r="T24" s="100">
        <v>0</v>
      </c>
    </row>
    <row r="25" spans="1:20" x14ac:dyDescent="0.25">
      <c r="A25" t="s">
        <v>39</v>
      </c>
      <c r="B25" t="s">
        <v>113</v>
      </c>
      <c r="C25" t="s">
        <v>114</v>
      </c>
      <c r="D25" t="s">
        <v>107</v>
      </c>
      <c r="E25" t="s">
        <v>108</v>
      </c>
      <c r="F25" s="100"/>
      <c r="G25" s="100"/>
      <c r="H25" s="100"/>
      <c r="I25" s="100"/>
      <c r="J25" s="100"/>
      <c r="K25" s="100"/>
      <c r="L25" s="100"/>
      <c r="M25" s="100">
        <v>0</v>
      </c>
      <c r="N25" s="100">
        <v>0</v>
      </c>
      <c r="O25" s="100">
        <v>2.6644758743827698E-2</v>
      </c>
      <c r="P25" s="100">
        <v>2.8071272840815301E-2</v>
      </c>
      <c r="Q25" s="100">
        <v>2.8577494409820499E-2</v>
      </c>
      <c r="R25" s="100">
        <v>2.9110436927161299E-2</v>
      </c>
      <c r="S25" s="100">
        <v>2.96736216165462E-2</v>
      </c>
      <c r="T25" s="100">
        <v>3.0260057000325399E-2</v>
      </c>
    </row>
    <row r="26" spans="1:20" x14ac:dyDescent="0.25">
      <c r="A26" t="s">
        <v>39</v>
      </c>
      <c r="B26" t="s">
        <v>115</v>
      </c>
      <c r="C26" t="s">
        <v>116</v>
      </c>
      <c r="D26" t="s">
        <v>107</v>
      </c>
      <c r="E26" t="s">
        <v>108</v>
      </c>
      <c r="F26" s="100"/>
      <c r="G26" s="100"/>
      <c r="H26" s="100"/>
      <c r="I26" s="100"/>
      <c r="J26" s="100"/>
      <c r="K26" s="100"/>
      <c r="L26" s="100"/>
      <c r="M26" s="100">
        <v>0</v>
      </c>
      <c r="N26" s="100">
        <v>0</v>
      </c>
      <c r="O26" s="100">
        <v>2.6644758743827698E-2</v>
      </c>
      <c r="P26" s="100">
        <v>2.8071272840815301E-2</v>
      </c>
      <c r="Q26" s="100">
        <v>2.8577494409820499E-2</v>
      </c>
      <c r="R26" s="100">
        <v>2.9110436927161299E-2</v>
      </c>
      <c r="S26" s="100">
        <v>2.96736216165462E-2</v>
      </c>
      <c r="T26" s="100">
        <v>3.0260057000325399E-2</v>
      </c>
    </row>
    <row r="27" spans="1:20" x14ac:dyDescent="0.25">
      <c r="A27" t="s">
        <v>39</v>
      </c>
      <c r="B27" t="s">
        <v>117</v>
      </c>
      <c r="C27" t="s">
        <v>118</v>
      </c>
      <c r="D27" t="s">
        <v>119</v>
      </c>
      <c r="E27" t="s">
        <v>108</v>
      </c>
      <c r="F27" s="100"/>
      <c r="G27" s="100">
        <v>0</v>
      </c>
      <c r="H27" s="100">
        <v>0</v>
      </c>
      <c r="I27" s="100">
        <v>0</v>
      </c>
      <c r="J27" s="100">
        <v>0</v>
      </c>
      <c r="K27" s="100">
        <v>0</v>
      </c>
      <c r="L27" s="100">
        <v>0</v>
      </c>
      <c r="M27" s="100">
        <v>0</v>
      </c>
      <c r="N27" s="100">
        <v>0</v>
      </c>
      <c r="O27" s="100">
        <v>4.0169343589577904E-3</v>
      </c>
      <c r="P27" s="100">
        <v>4.2319940464865501E-3</v>
      </c>
      <c r="Q27" s="100">
        <v>4.3083114503457099E-3</v>
      </c>
      <c r="R27" s="100">
        <v>4.3886572748224198E-3</v>
      </c>
      <c r="S27" s="100">
        <v>4.4735623757084699E-3</v>
      </c>
      <c r="T27" s="100">
        <v>4.5619727255659902E-3</v>
      </c>
    </row>
    <row r="28" spans="1:20" x14ac:dyDescent="0.25">
      <c r="A28" t="s">
        <v>39</v>
      </c>
      <c r="B28" t="s">
        <v>120</v>
      </c>
      <c r="C28" t="s">
        <v>121</v>
      </c>
      <c r="D28" t="s">
        <v>119</v>
      </c>
      <c r="E28" t="s">
        <v>108</v>
      </c>
      <c r="F28" s="100"/>
      <c r="G28" s="100">
        <v>0</v>
      </c>
      <c r="H28" s="100">
        <v>0</v>
      </c>
      <c r="I28" s="100">
        <v>0</v>
      </c>
      <c r="J28" s="100">
        <v>0</v>
      </c>
      <c r="K28" s="100">
        <v>0</v>
      </c>
      <c r="L28" s="100">
        <v>0</v>
      </c>
      <c r="M28" s="100">
        <v>0</v>
      </c>
      <c r="N28" s="100">
        <v>0</v>
      </c>
      <c r="O28" s="100">
        <v>0</v>
      </c>
      <c r="P28" s="100">
        <v>0</v>
      </c>
      <c r="Q28" s="100">
        <v>0</v>
      </c>
      <c r="R28" s="100">
        <v>0</v>
      </c>
      <c r="S28" s="100">
        <v>0</v>
      </c>
      <c r="T28" s="100">
        <v>0</v>
      </c>
    </row>
    <row r="29" spans="1:20" x14ac:dyDescent="0.25">
      <c r="A29" t="s">
        <v>39</v>
      </c>
      <c r="B29" t="s">
        <v>122</v>
      </c>
      <c r="C29" t="s">
        <v>123</v>
      </c>
      <c r="D29" t="s">
        <v>119</v>
      </c>
      <c r="E29" t="s">
        <v>108</v>
      </c>
      <c r="F29" s="100"/>
      <c r="G29" s="100">
        <v>0</v>
      </c>
      <c r="H29" s="100">
        <v>0</v>
      </c>
      <c r="I29" s="100">
        <v>0</v>
      </c>
      <c r="J29" s="100">
        <v>0</v>
      </c>
      <c r="K29" s="100">
        <v>0</v>
      </c>
      <c r="L29" s="100">
        <v>0</v>
      </c>
      <c r="M29" s="100">
        <v>0</v>
      </c>
      <c r="N29" s="100">
        <v>0</v>
      </c>
      <c r="O29" s="100">
        <v>0</v>
      </c>
      <c r="P29" s="100">
        <v>0</v>
      </c>
      <c r="Q29" s="100">
        <v>0</v>
      </c>
      <c r="R29" s="100">
        <v>0</v>
      </c>
      <c r="S29" s="100">
        <v>0</v>
      </c>
      <c r="T29" s="100">
        <v>0</v>
      </c>
    </row>
    <row r="30" spans="1:20" x14ac:dyDescent="0.25">
      <c r="A30" t="s">
        <v>39</v>
      </c>
      <c r="B30" t="s">
        <v>124</v>
      </c>
      <c r="C30" t="s">
        <v>125</v>
      </c>
      <c r="D30" t="s">
        <v>119</v>
      </c>
      <c r="E30" t="s">
        <v>108</v>
      </c>
      <c r="F30" s="100"/>
      <c r="G30" s="100">
        <v>0</v>
      </c>
      <c r="H30" s="100">
        <v>0</v>
      </c>
      <c r="I30" s="100">
        <v>0</v>
      </c>
      <c r="J30" s="100">
        <v>0</v>
      </c>
      <c r="K30" s="100">
        <v>0</v>
      </c>
      <c r="L30" s="100">
        <v>0</v>
      </c>
      <c r="M30" s="100">
        <v>0</v>
      </c>
      <c r="N30" s="100">
        <v>0</v>
      </c>
      <c r="O30" s="100">
        <v>4.0169343589577904E-3</v>
      </c>
      <c r="P30" s="100">
        <v>4.2319940464865501E-3</v>
      </c>
      <c r="Q30" s="100">
        <v>4.3083114503457099E-3</v>
      </c>
      <c r="R30" s="100">
        <v>4.3886572748224198E-3</v>
      </c>
      <c r="S30" s="100">
        <v>4.4735623757084699E-3</v>
      </c>
      <c r="T30" s="100">
        <v>4.5619727255659902E-3</v>
      </c>
    </row>
    <row r="31" spans="1:20" x14ac:dyDescent="0.25">
      <c r="A31" t="s">
        <v>9</v>
      </c>
      <c r="B31" t="s">
        <v>105</v>
      </c>
      <c r="C31" t="s">
        <v>106</v>
      </c>
      <c r="D31" t="s">
        <v>107</v>
      </c>
      <c r="E31" t="s">
        <v>108</v>
      </c>
      <c r="F31" s="100"/>
      <c r="G31" s="100">
        <v>0</v>
      </c>
      <c r="H31" s="100">
        <v>0</v>
      </c>
      <c r="I31" s="100">
        <v>0</v>
      </c>
      <c r="J31" s="100">
        <v>0</v>
      </c>
      <c r="K31" s="100">
        <v>0</v>
      </c>
      <c r="L31" s="100">
        <v>0</v>
      </c>
      <c r="M31" s="100">
        <v>0</v>
      </c>
      <c r="N31" s="100">
        <v>0</v>
      </c>
      <c r="O31" s="100">
        <v>0</v>
      </c>
      <c r="P31" s="100">
        <v>0</v>
      </c>
      <c r="Q31" s="100">
        <v>0</v>
      </c>
      <c r="R31" s="100">
        <v>0</v>
      </c>
      <c r="S31" s="100">
        <v>0</v>
      </c>
      <c r="T31" s="100">
        <v>0</v>
      </c>
    </row>
    <row r="32" spans="1:20" x14ac:dyDescent="0.25">
      <c r="A32" t="s">
        <v>9</v>
      </c>
      <c r="B32" t="s">
        <v>109</v>
      </c>
      <c r="C32" t="s">
        <v>110</v>
      </c>
      <c r="D32" t="s">
        <v>107</v>
      </c>
      <c r="E32" t="s">
        <v>108</v>
      </c>
      <c r="F32" s="100"/>
      <c r="G32" s="100">
        <v>0</v>
      </c>
      <c r="H32" s="100">
        <v>0</v>
      </c>
      <c r="I32" s="100">
        <v>0</v>
      </c>
      <c r="J32" s="100">
        <v>0</v>
      </c>
      <c r="K32" s="100">
        <v>0</v>
      </c>
      <c r="L32" s="100">
        <v>0</v>
      </c>
      <c r="M32" s="100">
        <v>0</v>
      </c>
      <c r="N32" s="100">
        <v>0</v>
      </c>
      <c r="O32" s="100">
        <v>0</v>
      </c>
      <c r="P32" s="100">
        <v>0</v>
      </c>
      <c r="Q32" s="100">
        <v>0</v>
      </c>
      <c r="R32" s="100">
        <v>0</v>
      </c>
      <c r="S32" s="100">
        <v>0</v>
      </c>
      <c r="T32" s="100">
        <v>0</v>
      </c>
    </row>
    <row r="33" spans="1:20" x14ac:dyDescent="0.25">
      <c r="A33" t="s">
        <v>9</v>
      </c>
      <c r="B33" t="s">
        <v>111</v>
      </c>
      <c r="C33" t="s">
        <v>112</v>
      </c>
      <c r="D33" t="s">
        <v>107</v>
      </c>
      <c r="E33" t="s">
        <v>108</v>
      </c>
      <c r="F33" s="100"/>
      <c r="G33" s="100">
        <v>0</v>
      </c>
      <c r="H33" s="100">
        <v>0</v>
      </c>
      <c r="I33" s="100">
        <v>0</v>
      </c>
      <c r="J33" s="100">
        <v>0</v>
      </c>
      <c r="K33" s="100">
        <v>0</v>
      </c>
      <c r="L33" s="100">
        <v>0</v>
      </c>
      <c r="M33" s="100">
        <v>0</v>
      </c>
      <c r="N33" s="100">
        <v>0</v>
      </c>
      <c r="O33" s="100">
        <v>0</v>
      </c>
      <c r="P33" s="100">
        <v>0</v>
      </c>
      <c r="Q33" s="100">
        <v>0</v>
      </c>
      <c r="R33" s="100">
        <v>0</v>
      </c>
      <c r="S33" s="100">
        <v>0</v>
      </c>
      <c r="T33" s="100">
        <v>0</v>
      </c>
    </row>
    <row r="34" spans="1:20" x14ac:dyDescent="0.25">
      <c r="A34" t="s">
        <v>9</v>
      </c>
      <c r="B34" t="s">
        <v>113</v>
      </c>
      <c r="C34" t="s">
        <v>114</v>
      </c>
      <c r="D34" t="s">
        <v>107</v>
      </c>
      <c r="E34" t="s">
        <v>108</v>
      </c>
      <c r="F34" s="100"/>
      <c r="G34" s="100">
        <v>6.1883538040116599E-2</v>
      </c>
      <c r="H34" s="100">
        <v>0.118693701466782</v>
      </c>
      <c r="I34" s="100">
        <v>0.13951926977687601</v>
      </c>
      <c r="J34" s="100">
        <v>0.19751265981449001</v>
      </c>
      <c r="K34" s="100">
        <v>0.26531031613976702</v>
      </c>
      <c r="L34" s="100">
        <v>0.29763972096840402</v>
      </c>
      <c r="M34" s="100">
        <v>0.28699999999999998</v>
      </c>
      <c r="N34" s="100">
        <v>0.28997148676171303</v>
      </c>
      <c r="O34" s="100">
        <v>0.29300430173606001</v>
      </c>
      <c r="P34" s="100">
        <v>1.1439999999999999</v>
      </c>
      <c r="Q34" s="100">
        <v>1.131</v>
      </c>
      <c r="R34" s="100">
        <v>1.1200000000000001</v>
      </c>
      <c r="S34" s="100">
        <v>1.1100000000000001</v>
      </c>
      <c r="T34" s="100">
        <v>1.101</v>
      </c>
    </row>
    <row r="35" spans="1:20" x14ac:dyDescent="0.25">
      <c r="A35" t="s">
        <v>9</v>
      </c>
      <c r="B35" t="s">
        <v>115</v>
      </c>
      <c r="C35" t="s">
        <v>116</v>
      </c>
      <c r="D35" t="s">
        <v>107</v>
      </c>
      <c r="E35" t="s">
        <v>108</v>
      </c>
      <c r="F35" s="100"/>
      <c r="G35" s="100">
        <v>6.1883538040116599E-2</v>
      </c>
      <c r="H35" s="100">
        <v>0.118693701466782</v>
      </c>
      <c r="I35" s="100">
        <v>0.13951926977687601</v>
      </c>
      <c r="J35" s="100">
        <v>0.19751265981449001</v>
      </c>
      <c r="K35" s="100">
        <v>0.26531031613976702</v>
      </c>
      <c r="L35" s="100">
        <v>0.29763972096840402</v>
      </c>
      <c r="M35" s="100">
        <v>0.28699999999999998</v>
      </c>
      <c r="N35" s="100">
        <v>0.28997148676171303</v>
      </c>
      <c r="O35" s="100">
        <v>0.29300430173606001</v>
      </c>
      <c r="P35" s="100">
        <v>1.1439999999999999</v>
      </c>
      <c r="Q35" s="100">
        <v>1.131</v>
      </c>
      <c r="R35" s="100">
        <v>1.1200000000000001</v>
      </c>
      <c r="S35" s="100">
        <v>1.1100000000000001</v>
      </c>
      <c r="T35" s="100">
        <v>1.101</v>
      </c>
    </row>
    <row r="36" spans="1:20" x14ac:dyDescent="0.25">
      <c r="A36" t="s">
        <v>9</v>
      </c>
      <c r="B36" t="s">
        <v>117</v>
      </c>
      <c r="C36" t="s">
        <v>118</v>
      </c>
      <c r="D36" t="s">
        <v>119</v>
      </c>
      <c r="E36" t="s">
        <v>108</v>
      </c>
      <c r="F36" s="100"/>
      <c r="G36" s="100">
        <v>0</v>
      </c>
      <c r="H36" s="100">
        <v>0</v>
      </c>
      <c r="I36" s="100">
        <v>0</v>
      </c>
      <c r="J36" s="100">
        <v>2.0900810562379901E-3</v>
      </c>
      <c r="K36" s="100">
        <v>1.9768219633943401E-2</v>
      </c>
      <c r="L36" s="100">
        <v>2.0526877308165801E-2</v>
      </c>
      <c r="M36" s="100">
        <v>0</v>
      </c>
      <c r="N36" s="100">
        <v>0</v>
      </c>
      <c r="O36" s="100">
        <v>0</v>
      </c>
      <c r="P36" s="100">
        <v>8.1000000000000003E-2</v>
      </c>
      <c r="Q36" s="100">
        <v>0.08</v>
      </c>
      <c r="R36" s="100">
        <v>7.9000000000000001E-2</v>
      </c>
      <c r="S36" s="100">
        <v>7.8E-2</v>
      </c>
      <c r="T36" s="100">
        <v>7.6999999999999999E-2</v>
      </c>
    </row>
    <row r="37" spans="1:20" x14ac:dyDescent="0.25">
      <c r="A37" t="s">
        <v>9</v>
      </c>
      <c r="B37" t="s">
        <v>120</v>
      </c>
      <c r="C37" t="s">
        <v>121</v>
      </c>
      <c r="D37" t="s">
        <v>119</v>
      </c>
      <c r="E37" t="s">
        <v>108</v>
      </c>
      <c r="F37" s="100"/>
      <c r="G37" s="100">
        <v>0</v>
      </c>
      <c r="H37" s="100">
        <v>0</v>
      </c>
      <c r="I37" s="100">
        <v>0</v>
      </c>
      <c r="J37" s="100">
        <v>0</v>
      </c>
      <c r="K37" s="100">
        <v>0</v>
      </c>
      <c r="L37" s="100">
        <v>0</v>
      </c>
      <c r="M37" s="100">
        <v>0</v>
      </c>
      <c r="N37" s="100">
        <v>0</v>
      </c>
      <c r="O37" s="100">
        <v>0</v>
      </c>
      <c r="P37" s="100">
        <v>0</v>
      </c>
      <c r="Q37" s="100">
        <v>0</v>
      </c>
      <c r="R37" s="100">
        <v>0</v>
      </c>
      <c r="S37" s="100">
        <v>0</v>
      </c>
      <c r="T37" s="100">
        <v>0</v>
      </c>
    </row>
    <row r="38" spans="1:20" x14ac:dyDescent="0.25">
      <c r="A38" t="s">
        <v>9</v>
      </c>
      <c r="B38" t="s">
        <v>122</v>
      </c>
      <c r="C38" t="s">
        <v>123</v>
      </c>
      <c r="D38" t="s">
        <v>119</v>
      </c>
      <c r="E38" t="s">
        <v>108</v>
      </c>
      <c r="F38" s="100"/>
      <c r="G38" s="100">
        <v>0</v>
      </c>
      <c r="H38" s="100">
        <v>0</v>
      </c>
      <c r="I38" s="100">
        <v>0</v>
      </c>
      <c r="J38" s="100">
        <v>0</v>
      </c>
      <c r="K38" s="100">
        <v>0</v>
      </c>
      <c r="L38" s="100">
        <v>0</v>
      </c>
      <c r="M38" s="100">
        <v>0</v>
      </c>
      <c r="N38" s="100">
        <v>0</v>
      </c>
      <c r="O38" s="100">
        <v>0</v>
      </c>
      <c r="P38" s="100">
        <v>0</v>
      </c>
      <c r="Q38" s="100">
        <v>0</v>
      </c>
      <c r="R38" s="100">
        <v>0</v>
      </c>
      <c r="S38" s="100">
        <v>0</v>
      </c>
      <c r="T38" s="100">
        <v>0</v>
      </c>
    </row>
    <row r="39" spans="1:20" x14ac:dyDescent="0.25">
      <c r="A39" t="s">
        <v>9</v>
      </c>
      <c r="B39" t="s">
        <v>124</v>
      </c>
      <c r="C39" t="s">
        <v>125</v>
      </c>
      <c r="D39" t="s">
        <v>119</v>
      </c>
      <c r="E39" t="s">
        <v>108</v>
      </c>
      <c r="F39" s="100"/>
      <c r="G39" s="100">
        <v>0</v>
      </c>
      <c r="H39" s="100">
        <v>0</v>
      </c>
      <c r="I39" s="100">
        <v>0</v>
      </c>
      <c r="J39" s="100">
        <v>2.0900810562379901E-3</v>
      </c>
      <c r="K39" s="100">
        <v>1.9768219633943401E-2</v>
      </c>
      <c r="L39" s="100">
        <v>2.0526877308165801E-2</v>
      </c>
      <c r="M39" s="100">
        <v>0</v>
      </c>
      <c r="N39" s="100">
        <v>0</v>
      </c>
      <c r="O39" s="100">
        <v>0</v>
      </c>
      <c r="P39" s="100">
        <v>8.1000000000000003E-2</v>
      </c>
      <c r="Q39" s="100">
        <v>0.08</v>
      </c>
      <c r="R39" s="100">
        <v>7.9000000000000001E-2</v>
      </c>
      <c r="S39" s="100">
        <v>7.8E-2</v>
      </c>
      <c r="T39" s="100">
        <v>7.6999999999999999E-2</v>
      </c>
    </row>
    <row r="40" spans="1:20" x14ac:dyDescent="0.25">
      <c r="A40" t="s">
        <v>44</v>
      </c>
      <c r="B40" t="s">
        <v>105</v>
      </c>
      <c r="C40" t="s">
        <v>106</v>
      </c>
      <c r="D40" t="s">
        <v>107</v>
      </c>
      <c r="E40" t="s">
        <v>108</v>
      </c>
      <c r="F40" s="100"/>
      <c r="G40" s="100"/>
      <c r="H40" s="100"/>
      <c r="I40" s="100"/>
      <c r="J40" s="100"/>
      <c r="K40" s="100"/>
      <c r="L40" s="100"/>
      <c r="M40" s="100">
        <v>0</v>
      </c>
      <c r="N40" s="100">
        <v>0</v>
      </c>
      <c r="O40" s="100">
        <v>0</v>
      </c>
      <c r="P40" s="100">
        <v>0</v>
      </c>
      <c r="Q40" s="100">
        <v>0</v>
      </c>
      <c r="R40" s="100">
        <v>0</v>
      </c>
      <c r="S40" s="100">
        <v>0</v>
      </c>
      <c r="T40" s="100">
        <v>0</v>
      </c>
    </row>
    <row r="41" spans="1:20" x14ac:dyDescent="0.25">
      <c r="A41" t="s">
        <v>44</v>
      </c>
      <c r="B41" t="s">
        <v>109</v>
      </c>
      <c r="C41" t="s">
        <v>110</v>
      </c>
      <c r="D41" t="s">
        <v>107</v>
      </c>
      <c r="E41" t="s">
        <v>108</v>
      </c>
      <c r="F41" s="100"/>
      <c r="G41" s="100"/>
      <c r="H41" s="100"/>
      <c r="I41" s="100"/>
      <c r="J41" s="100"/>
      <c r="K41" s="100"/>
      <c r="L41" s="100"/>
      <c r="M41" s="100">
        <v>0</v>
      </c>
      <c r="N41" s="100">
        <v>0</v>
      </c>
      <c r="O41" s="100">
        <v>0</v>
      </c>
      <c r="P41" s="100">
        <v>0</v>
      </c>
      <c r="Q41" s="100">
        <v>0</v>
      </c>
      <c r="R41" s="100">
        <v>0</v>
      </c>
      <c r="S41" s="100">
        <v>0</v>
      </c>
      <c r="T41" s="100">
        <v>0</v>
      </c>
    </row>
    <row r="42" spans="1:20" x14ac:dyDescent="0.25">
      <c r="A42" t="s">
        <v>44</v>
      </c>
      <c r="B42" t="s">
        <v>111</v>
      </c>
      <c r="C42" t="s">
        <v>112</v>
      </c>
      <c r="D42" t="s">
        <v>107</v>
      </c>
      <c r="E42" t="s">
        <v>108</v>
      </c>
      <c r="F42" s="100"/>
      <c r="G42" s="100"/>
      <c r="H42" s="100"/>
      <c r="I42" s="100"/>
      <c r="J42" s="100"/>
      <c r="K42" s="100"/>
      <c r="L42" s="100"/>
      <c r="M42" s="100">
        <v>0</v>
      </c>
      <c r="N42" s="100">
        <v>0</v>
      </c>
      <c r="O42" s="100">
        <v>0</v>
      </c>
      <c r="P42" s="100">
        <v>0</v>
      </c>
      <c r="Q42" s="100">
        <v>0</v>
      </c>
      <c r="R42" s="100">
        <v>0</v>
      </c>
      <c r="S42" s="100">
        <v>0</v>
      </c>
      <c r="T42" s="100">
        <v>0</v>
      </c>
    </row>
    <row r="43" spans="1:20" x14ac:dyDescent="0.25">
      <c r="A43" t="s">
        <v>44</v>
      </c>
      <c r="B43" t="s">
        <v>113</v>
      </c>
      <c r="C43" t="s">
        <v>114</v>
      </c>
      <c r="D43" t="s">
        <v>107</v>
      </c>
      <c r="E43" t="s">
        <v>108</v>
      </c>
      <c r="F43" s="100"/>
      <c r="G43" s="100"/>
      <c r="H43" s="100"/>
      <c r="I43" s="100"/>
      <c r="J43" s="100"/>
      <c r="K43" s="100"/>
      <c r="L43" s="100"/>
      <c r="M43" s="100">
        <v>0.504</v>
      </c>
      <c r="N43" s="100">
        <v>0.88731147192510695</v>
      </c>
      <c r="O43" s="100">
        <v>1.4122651727987201</v>
      </c>
      <c r="P43" s="100">
        <v>1.77194462844112</v>
      </c>
      <c r="Q43" s="100">
        <v>2.1260569440373098</v>
      </c>
      <c r="R43" s="100">
        <v>2.5480361288968898</v>
      </c>
      <c r="S43" s="100">
        <v>2.9609171875941702</v>
      </c>
      <c r="T43" s="100">
        <v>3.4535311345818598</v>
      </c>
    </row>
    <row r="44" spans="1:20" x14ac:dyDescent="0.25">
      <c r="A44" t="s">
        <v>44</v>
      </c>
      <c r="B44" t="s">
        <v>115</v>
      </c>
      <c r="C44" t="s">
        <v>116</v>
      </c>
      <c r="D44" t="s">
        <v>107</v>
      </c>
      <c r="E44" t="s">
        <v>108</v>
      </c>
      <c r="F44" s="100"/>
      <c r="G44" s="100"/>
      <c r="H44" s="100"/>
      <c r="I44" s="100"/>
      <c r="J44" s="100"/>
      <c r="K44" s="100"/>
      <c r="L44" s="100"/>
      <c r="M44" s="100">
        <v>0.504</v>
      </c>
      <c r="N44" s="100">
        <v>0.88731147192510695</v>
      </c>
      <c r="O44" s="100">
        <v>1.4122651727987201</v>
      </c>
      <c r="P44" s="100">
        <v>1.77194462844112</v>
      </c>
      <c r="Q44" s="100">
        <v>2.1260569440373098</v>
      </c>
      <c r="R44" s="100">
        <v>2.5480361288968898</v>
      </c>
      <c r="S44" s="100">
        <v>2.9609171875941702</v>
      </c>
      <c r="T44" s="100">
        <v>3.4535311345818598</v>
      </c>
    </row>
    <row r="45" spans="1:20" x14ac:dyDescent="0.25">
      <c r="A45" t="s">
        <v>44</v>
      </c>
      <c r="B45" t="s">
        <v>117</v>
      </c>
      <c r="C45" t="s">
        <v>118</v>
      </c>
      <c r="D45" t="s">
        <v>119</v>
      </c>
      <c r="E45" t="s">
        <v>108</v>
      </c>
      <c r="F45" s="100"/>
      <c r="G45" s="100">
        <v>0</v>
      </c>
      <c r="H45" s="100">
        <v>0</v>
      </c>
      <c r="I45" s="100">
        <v>0</v>
      </c>
      <c r="J45" s="100">
        <v>0</v>
      </c>
      <c r="K45" s="100">
        <v>0</v>
      </c>
      <c r="L45" s="100">
        <v>0</v>
      </c>
      <c r="M45" s="100">
        <v>8.4000000000000005E-2</v>
      </c>
      <c r="N45" s="100">
        <v>0.168824749083096</v>
      </c>
      <c r="O45" s="100">
        <v>0.28955932013025898</v>
      </c>
      <c r="P45" s="100">
        <v>0.40779906209359501</v>
      </c>
      <c r="Q45" s="100">
        <v>0.63771838317488005</v>
      </c>
      <c r="R45" s="100">
        <v>1.00000767291891</v>
      </c>
      <c r="S45" s="100">
        <v>1.48907796605019</v>
      </c>
      <c r="T45" s="100">
        <v>2.1291032741238598</v>
      </c>
    </row>
    <row r="46" spans="1:20" x14ac:dyDescent="0.25">
      <c r="A46" t="s">
        <v>44</v>
      </c>
      <c r="B46" t="s">
        <v>120</v>
      </c>
      <c r="C46" t="s">
        <v>121</v>
      </c>
      <c r="D46" t="s">
        <v>119</v>
      </c>
      <c r="E46" t="s">
        <v>108</v>
      </c>
      <c r="F46" s="100"/>
      <c r="G46" s="100">
        <v>0</v>
      </c>
      <c r="H46" s="100">
        <v>0</v>
      </c>
      <c r="I46" s="100">
        <v>0</v>
      </c>
      <c r="J46" s="100">
        <v>0</v>
      </c>
      <c r="K46" s="100">
        <v>0</v>
      </c>
      <c r="L46" s="100">
        <v>0</v>
      </c>
      <c r="M46" s="100">
        <v>0</v>
      </c>
      <c r="N46" s="100">
        <v>0</v>
      </c>
      <c r="O46" s="100">
        <v>0</v>
      </c>
      <c r="P46" s="100">
        <v>0</v>
      </c>
      <c r="Q46" s="100">
        <v>0</v>
      </c>
      <c r="R46" s="100">
        <v>0</v>
      </c>
      <c r="S46" s="100">
        <v>0</v>
      </c>
      <c r="T46" s="100">
        <v>0</v>
      </c>
    </row>
    <row r="47" spans="1:20" x14ac:dyDescent="0.25">
      <c r="A47" t="s">
        <v>44</v>
      </c>
      <c r="B47" t="s">
        <v>122</v>
      </c>
      <c r="C47" t="s">
        <v>123</v>
      </c>
      <c r="D47" t="s">
        <v>119</v>
      </c>
      <c r="E47" t="s">
        <v>108</v>
      </c>
      <c r="F47" s="100"/>
      <c r="G47" s="100">
        <v>0</v>
      </c>
      <c r="H47" s="100">
        <v>0</v>
      </c>
      <c r="I47" s="100">
        <v>0</v>
      </c>
      <c r="J47" s="100">
        <v>0</v>
      </c>
      <c r="K47" s="100">
        <v>0</v>
      </c>
      <c r="L47" s="100">
        <v>0</v>
      </c>
      <c r="M47" s="100">
        <v>0</v>
      </c>
      <c r="N47" s="100">
        <v>0</v>
      </c>
      <c r="O47" s="100">
        <v>0</v>
      </c>
      <c r="P47" s="100">
        <v>0</v>
      </c>
      <c r="Q47" s="100">
        <v>0</v>
      </c>
      <c r="R47" s="100">
        <v>0</v>
      </c>
      <c r="S47" s="100">
        <v>0</v>
      </c>
      <c r="T47" s="100">
        <v>0</v>
      </c>
    </row>
    <row r="48" spans="1:20" x14ac:dyDescent="0.25">
      <c r="A48" t="s">
        <v>44</v>
      </c>
      <c r="B48" t="s">
        <v>124</v>
      </c>
      <c r="C48" t="s">
        <v>125</v>
      </c>
      <c r="D48" t="s">
        <v>119</v>
      </c>
      <c r="E48" t="s">
        <v>108</v>
      </c>
      <c r="F48" s="100"/>
      <c r="G48" s="100">
        <v>0</v>
      </c>
      <c r="H48" s="100">
        <v>0</v>
      </c>
      <c r="I48" s="100">
        <v>0</v>
      </c>
      <c r="J48" s="100">
        <v>0</v>
      </c>
      <c r="K48" s="100">
        <v>0</v>
      </c>
      <c r="L48" s="100">
        <v>0</v>
      </c>
      <c r="M48" s="100">
        <v>8.4000000000000005E-2</v>
      </c>
      <c r="N48" s="100">
        <v>0.168824749083096</v>
      </c>
      <c r="O48" s="100">
        <v>0.28955932013025898</v>
      </c>
      <c r="P48" s="100">
        <v>0.40779906209359501</v>
      </c>
      <c r="Q48" s="100">
        <v>0.63771838317488005</v>
      </c>
      <c r="R48" s="100">
        <v>1.00000767291891</v>
      </c>
      <c r="S48" s="100">
        <v>1.48907796605019</v>
      </c>
      <c r="T48" s="100">
        <v>2.1291032741238598</v>
      </c>
    </row>
    <row r="49" spans="1:20" x14ac:dyDescent="0.25">
      <c r="A49" t="s">
        <v>12</v>
      </c>
      <c r="B49" t="s">
        <v>105</v>
      </c>
      <c r="C49" t="s">
        <v>106</v>
      </c>
      <c r="D49" t="s">
        <v>107</v>
      </c>
      <c r="E49" t="s">
        <v>108</v>
      </c>
      <c r="F49" s="100"/>
      <c r="G49" s="100">
        <v>0</v>
      </c>
      <c r="H49" s="100">
        <v>0</v>
      </c>
      <c r="I49" s="100">
        <v>0</v>
      </c>
      <c r="J49" s="100">
        <v>0</v>
      </c>
      <c r="K49" s="100">
        <v>0</v>
      </c>
      <c r="L49" s="100">
        <v>0</v>
      </c>
      <c r="M49" s="100">
        <v>0</v>
      </c>
      <c r="N49" s="100"/>
      <c r="O49" s="100"/>
      <c r="P49" s="100"/>
      <c r="Q49" s="100"/>
      <c r="R49" s="100"/>
      <c r="S49" s="100"/>
      <c r="T49" s="100"/>
    </row>
    <row r="50" spans="1:20" x14ac:dyDescent="0.25">
      <c r="A50" t="s">
        <v>12</v>
      </c>
      <c r="B50" t="s">
        <v>109</v>
      </c>
      <c r="C50" t="s">
        <v>110</v>
      </c>
      <c r="D50" t="s">
        <v>107</v>
      </c>
      <c r="E50" t="s">
        <v>108</v>
      </c>
      <c r="F50" s="100"/>
      <c r="G50" s="100">
        <v>0</v>
      </c>
      <c r="H50" s="100">
        <v>0</v>
      </c>
      <c r="I50" s="100">
        <v>0</v>
      </c>
      <c r="J50" s="100">
        <v>0</v>
      </c>
      <c r="K50" s="100">
        <v>0</v>
      </c>
      <c r="L50" s="100">
        <v>0</v>
      </c>
      <c r="M50" s="100">
        <v>0</v>
      </c>
      <c r="N50" s="100"/>
      <c r="O50" s="100"/>
      <c r="P50" s="100"/>
      <c r="Q50" s="100"/>
      <c r="R50" s="100"/>
      <c r="S50" s="100"/>
      <c r="T50" s="100"/>
    </row>
    <row r="51" spans="1:20" x14ac:dyDescent="0.25">
      <c r="A51" t="s">
        <v>12</v>
      </c>
      <c r="B51" t="s">
        <v>111</v>
      </c>
      <c r="C51" t="s">
        <v>112</v>
      </c>
      <c r="D51" t="s">
        <v>107</v>
      </c>
      <c r="E51" t="s">
        <v>108</v>
      </c>
      <c r="F51" s="100"/>
      <c r="G51" s="100">
        <v>0</v>
      </c>
      <c r="H51" s="100">
        <v>0</v>
      </c>
      <c r="I51" s="100">
        <v>0</v>
      </c>
      <c r="J51" s="100">
        <v>0</v>
      </c>
      <c r="K51" s="100">
        <v>0</v>
      </c>
      <c r="L51" s="100">
        <v>0</v>
      </c>
      <c r="M51" s="100">
        <v>0</v>
      </c>
      <c r="N51" s="100"/>
      <c r="O51" s="100"/>
      <c r="P51" s="100"/>
      <c r="Q51" s="100"/>
      <c r="R51" s="100"/>
      <c r="S51" s="100"/>
      <c r="T51" s="100"/>
    </row>
    <row r="52" spans="1:20" x14ac:dyDescent="0.25">
      <c r="A52" t="s">
        <v>12</v>
      </c>
      <c r="B52" t="s">
        <v>113</v>
      </c>
      <c r="C52" t="s">
        <v>114</v>
      </c>
      <c r="D52" t="s">
        <v>107</v>
      </c>
      <c r="E52" t="s">
        <v>108</v>
      </c>
      <c r="F52" s="100"/>
      <c r="G52" s="100">
        <v>0</v>
      </c>
      <c r="H52" s="100">
        <v>0.123611837686292</v>
      </c>
      <c r="I52" s="100">
        <v>2.2999095135180902E-3</v>
      </c>
      <c r="J52" s="100">
        <v>0.309949579089841</v>
      </c>
      <c r="K52" s="100">
        <v>0.52304190601947598</v>
      </c>
      <c r="L52" s="100">
        <v>0.51740300100877101</v>
      </c>
      <c r="M52" s="100">
        <v>0.504</v>
      </c>
      <c r="N52" s="100"/>
      <c r="O52" s="100"/>
      <c r="P52" s="100"/>
      <c r="Q52" s="100"/>
      <c r="R52" s="100"/>
      <c r="S52" s="100"/>
      <c r="T52" s="100"/>
    </row>
    <row r="53" spans="1:20" x14ac:dyDescent="0.25">
      <c r="A53" t="s">
        <v>12</v>
      </c>
      <c r="B53" t="s">
        <v>115</v>
      </c>
      <c r="C53" t="s">
        <v>116</v>
      </c>
      <c r="D53" t="s">
        <v>107</v>
      </c>
      <c r="E53" t="s">
        <v>108</v>
      </c>
      <c r="F53" s="100"/>
      <c r="G53" s="100">
        <v>0</v>
      </c>
      <c r="H53" s="100">
        <v>0.123611837686292</v>
      </c>
      <c r="I53" s="100">
        <v>2.2999095135180902E-3</v>
      </c>
      <c r="J53" s="100">
        <v>0.309949579089841</v>
      </c>
      <c r="K53" s="100">
        <v>0.52304190601947598</v>
      </c>
      <c r="L53" s="100">
        <v>0.51740300100877101</v>
      </c>
      <c r="M53" s="100">
        <v>0.504</v>
      </c>
      <c r="N53" s="100"/>
      <c r="O53" s="100"/>
      <c r="P53" s="100"/>
      <c r="Q53" s="100"/>
      <c r="R53" s="100"/>
      <c r="S53" s="100"/>
      <c r="T53" s="100"/>
    </row>
    <row r="54" spans="1:20" x14ac:dyDescent="0.25">
      <c r="A54" t="s">
        <v>12</v>
      </c>
      <c r="B54" t="s">
        <v>117</v>
      </c>
      <c r="C54" t="s">
        <v>118</v>
      </c>
      <c r="D54" t="s">
        <v>119</v>
      </c>
      <c r="E54" t="s">
        <v>108</v>
      </c>
      <c r="F54" s="100"/>
      <c r="G54" s="100">
        <v>0</v>
      </c>
      <c r="H54" s="100">
        <v>3.32764178788508E-2</v>
      </c>
      <c r="I54" s="100">
        <v>2.2209292633202701E-2</v>
      </c>
      <c r="J54" s="100">
        <v>8.3438705452651196E-2</v>
      </c>
      <c r="K54" s="100">
        <v>6.0759325975531797E-2</v>
      </c>
      <c r="L54" s="100">
        <v>6.0104280818064598E-2</v>
      </c>
      <c r="M54" s="100">
        <v>8.4000000000000005E-2</v>
      </c>
      <c r="N54" s="100">
        <v>0</v>
      </c>
      <c r="O54" s="100">
        <v>0</v>
      </c>
      <c r="P54" s="100">
        <v>0</v>
      </c>
      <c r="Q54" s="100">
        <v>0</v>
      </c>
      <c r="R54" s="100">
        <v>0</v>
      </c>
      <c r="S54" s="100">
        <v>0</v>
      </c>
      <c r="T54" s="100">
        <v>0</v>
      </c>
    </row>
    <row r="55" spans="1:20" x14ac:dyDescent="0.25">
      <c r="A55" t="s">
        <v>12</v>
      </c>
      <c r="B55" t="s">
        <v>120</v>
      </c>
      <c r="C55" t="s">
        <v>121</v>
      </c>
      <c r="D55" t="s">
        <v>119</v>
      </c>
      <c r="E55" t="s">
        <v>108</v>
      </c>
      <c r="F55" s="100"/>
      <c r="G55" s="100">
        <v>0</v>
      </c>
      <c r="H55" s="100">
        <v>0</v>
      </c>
      <c r="I55" s="100">
        <v>0</v>
      </c>
      <c r="J55" s="100">
        <v>0</v>
      </c>
      <c r="K55" s="100">
        <v>0</v>
      </c>
      <c r="L55" s="100">
        <v>0</v>
      </c>
      <c r="M55" s="100">
        <v>0</v>
      </c>
      <c r="N55" s="100">
        <v>0</v>
      </c>
      <c r="O55" s="100">
        <v>0</v>
      </c>
      <c r="P55" s="100">
        <v>0</v>
      </c>
      <c r="Q55" s="100">
        <v>0</v>
      </c>
      <c r="R55" s="100">
        <v>0</v>
      </c>
      <c r="S55" s="100">
        <v>0</v>
      </c>
      <c r="T55" s="100">
        <v>0</v>
      </c>
    </row>
    <row r="56" spans="1:20" x14ac:dyDescent="0.25">
      <c r="A56" t="s">
        <v>12</v>
      </c>
      <c r="B56" t="s">
        <v>122</v>
      </c>
      <c r="C56" t="s">
        <v>123</v>
      </c>
      <c r="D56" t="s">
        <v>119</v>
      </c>
      <c r="E56" t="s">
        <v>108</v>
      </c>
      <c r="F56" s="100"/>
      <c r="G56" s="100">
        <v>0</v>
      </c>
      <c r="H56" s="100">
        <v>0</v>
      </c>
      <c r="I56" s="100">
        <v>0</v>
      </c>
      <c r="J56" s="100">
        <v>0</v>
      </c>
      <c r="K56" s="100">
        <v>0</v>
      </c>
      <c r="L56" s="100">
        <v>0</v>
      </c>
      <c r="M56" s="100">
        <v>0</v>
      </c>
      <c r="N56" s="100">
        <v>0</v>
      </c>
      <c r="O56" s="100">
        <v>0</v>
      </c>
      <c r="P56" s="100">
        <v>0</v>
      </c>
      <c r="Q56" s="100">
        <v>0</v>
      </c>
      <c r="R56" s="100">
        <v>0</v>
      </c>
      <c r="S56" s="100">
        <v>0</v>
      </c>
      <c r="T56" s="100">
        <v>0</v>
      </c>
    </row>
    <row r="57" spans="1:20" x14ac:dyDescent="0.25">
      <c r="A57" t="s">
        <v>12</v>
      </c>
      <c r="B57" t="s">
        <v>124</v>
      </c>
      <c r="C57" t="s">
        <v>125</v>
      </c>
      <c r="D57" t="s">
        <v>119</v>
      </c>
      <c r="E57" t="s">
        <v>108</v>
      </c>
      <c r="F57" s="100"/>
      <c r="G57" s="100">
        <v>0</v>
      </c>
      <c r="H57" s="100">
        <v>3.32764178788508E-2</v>
      </c>
      <c r="I57" s="100">
        <v>2.2209292633202701E-2</v>
      </c>
      <c r="J57" s="100">
        <v>8.3438705452651196E-2</v>
      </c>
      <c r="K57" s="100">
        <v>6.0759325975531797E-2</v>
      </c>
      <c r="L57" s="100">
        <v>6.0104280818064598E-2</v>
      </c>
      <c r="M57" s="100">
        <v>8.4000000000000005E-2</v>
      </c>
      <c r="N57" s="100">
        <v>0</v>
      </c>
      <c r="O57" s="100">
        <v>0</v>
      </c>
      <c r="P57" s="100">
        <v>0</v>
      </c>
      <c r="Q57" s="100">
        <v>0</v>
      </c>
      <c r="R57" s="100">
        <v>0</v>
      </c>
      <c r="S57" s="100">
        <v>0</v>
      </c>
      <c r="T57" s="100">
        <v>0</v>
      </c>
    </row>
    <row r="58" spans="1:20" x14ac:dyDescent="0.25">
      <c r="A58" t="s">
        <v>13</v>
      </c>
      <c r="B58" t="s">
        <v>105</v>
      </c>
      <c r="C58" t="s">
        <v>106</v>
      </c>
      <c r="D58" t="s">
        <v>107</v>
      </c>
      <c r="E58" t="s">
        <v>108</v>
      </c>
      <c r="F58" s="100"/>
      <c r="G58" s="100">
        <v>0</v>
      </c>
      <c r="H58" s="100">
        <v>0</v>
      </c>
      <c r="I58" s="100">
        <v>0</v>
      </c>
      <c r="J58" s="100">
        <v>0</v>
      </c>
      <c r="K58" s="100">
        <v>0</v>
      </c>
      <c r="L58" s="100">
        <v>0</v>
      </c>
      <c r="M58" s="100">
        <v>0</v>
      </c>
      <c r="N58" s="100">
        <v>0</v>
      </c>
      <c r="O58" s="100">
        <v>0</v>
      </c>
      <c r="P58" s="100">
        <v>0</v>
      </c>
      <c r="Q58" s="100">
        <v>0</v>
      </c>
      <c r="R58" s="100">
        <v>0</v>
      </c>
      <c r="S58" s="100">
        <v>0</v>
      </c>
      <c r="T58" s="100">
        <v>0</v>
      </c>
    </row>
    <row r="59" spans="1:20" x14ac:dyDescent="0.25">
      <c r="A59" t="s">
        <v>13</v>
      </c>
      <c r="B59" t="s">
        <v>109</v>
      </c>
      <c r="C59" t="s">
        <v>110</v>
      </c>
      <c r="D59" t="s">
        <v>107</v>
      </c>
      <c r="E59" t="s">
        <v>108</v>
      </c>
      <c r="F59" s="100"/>
      <c r="G59" s="100">
        <v>0</v>
      </c>
      <c r="H59" s="100">
        <v>0</v>
      </c>
      <c r="I59" s="100">
        <v>0</v>
      </c>
      <c r="J59" s="100">
        <v>0</v>
      </c>
      <c r="K59" s="100">
        <v>0</v>
      </c>
      <c r="L59" s="100">
        <v>0</v>
      </c>
      <c r="M59" s="100">
        <v>0</v>
      </c>
      <c r="N59" s="100">
        <v>0</v>
      </c>
      <c r="O59" s="100">
        <v>0</v>
      </c>
      <c r="P59" s="100">
        <v>0</v>
      </c>
      <c r="Q59" s="100">
        <v>0</v>
      </c>
      <c r="R59" s="100">
        <v>0</v>
      </c>
      <c r="S59" s="100">
        <v>0</v>
      </c>
      <c r="T59" s="100">
        <v>0</v>
      </c>
    </row>
    <row r="60" spans="1:20" x14ac:dyDescent="0.25">
      <c r="A60" t="s">
        <v>13</v>
      </c>
      <c r="B60" t="s">
        <v>111</v>
      </c>
      <c r="C60" t="s">
        <v>112</v>
      </c>
      <c r="D60" t="s">
        <v>107</v>
      </c>
      <c r="E60" t="s">
        <v>108</v>
      </c>
      <c r="F60" s="100"/>
      <c r="G60" s="100">
        <v>0</v>
      </c>
      <c r="H60" s="100">
        <v>0</v>
      </c>
      <c r="I60" s="100">
        <v>0</v>
      </c>
      <c r="J60" s="100">
        <v>0</v>
      </c>
      <c r="K60" s="100">
        <v>0</v>
      </c>
      <c r="L60" s="100">
        <v>0</v>
      </c>
      <c r="M60" s="100">
        <v>0</v>
      </c>
      <c r="N60" s="100">
        <v>0</v>
      </c>
      <c r="O60" s="100">
        <v>0</v>
      </c>
      <c r="P60" s="100">
        <v>0</v>
      </c>
      <c r="Q60" s="100">
        <v>0</v>
      </c>
      <c r="R60" s="100">
        <v>0</v>
      </c>
      <c r="S60" s="100">
        <v>0</v>
      </c>
      <c r="T60" s="100">
        <v>0</v>
      </c>
    </row>
    <row r="61" spans="1:20" x14ac:dyDescent="0.25">
      <c r="A61" t="s">
        <v>13</v>
      </c>
      <c r="B61" t="s">
        <v>113</v>
      </c>
      <c r="C61" t="s">
        <v>114</v>
      </c>
      <c r="D61" t="s">
        <v>107</v>
      </c>
      <c r="E61" t="s">
        <v>108</v>
      </c>
      <c r="F61" s="100"/>
      <c r="G61" s="100">
        <v>0</v>
      </c>
      <c r="H61" s="100">
        <v>0</v>
      </c>
      <c r="I61" s="100">
        <v>0</v>
      </c>
      <c r="J61" s="100">
        <v>0</v>
      </c>
      <c r="K61" s="100">
        <v>0</v>
      </c>
      <c r="L61" s="100">
        <v>0</v>
      </c>
      <c r="M61" s="100">
        <v>0</v>
      </c>
      <c r="N61" s="100">
        <v>0</v>
      </c>
      <c r="O61" s="100">
        <v>0</v>
      </c>
      <c r="P61" s="100">
        <v>0</v>
      </c>
      <c r="Q61" s="100">
        <v>0</v>
      </c>
      <c r="R61" s="100">
        <v>0</v>
      </c>
      <c r="S61" s="100">
        <v>0</v>
      </c>
      <c r="T61" s="100">
        <v>0</v>
      </c>
    </row>
    <row r="62" spans="1:20" x14ac:dyDescent="0.25">
      <c r="A62" t="s">
        <v>13</v>
      </c>
      <c r="B62" t="s">
        <v>115</v>
      </c>
      <c r="C62" t="s">
        <v>116</v>
      </c>
      <c r="D62" t="s">
        <v>107</v>
      </c>
      <c r="E62" t="s">
        <v>108</v>
      </c>
      <c r="F62" s="100"/>
      <c r="G62" s="100">
        <v>0</v>
      </c>
      <c r="H62" s="100">
        <v>0</v>
      </c>
      <c r="I62" s="100">
        <v>0</v>
      </c>
      <c r="J62" s="100">
        <v>0</v>
      </c>
      <c r="K62" s="100">
        <v>0</v>
      </c>
      <c r="L62" s="100">
        <v>0</v>
      </c>
      <c r="M62" s="100">
        <v>0</v>
      </c>
      <c r="N62" s="100">
        <v>0</v>
      </c>
      <c r="O62" s="100">
        <v>0</v>
      </c>
      <c r="P62" s="100">
        <v>0</v>
      </c>
      <c r="Q62" s="100">
        <v>0</v>
      </c>
      <c r="R62" s="100">
        <v>0</v>
      </c>
      <c r="S62" s="100">
        <v>0</v>
      </c>
      <c r="T62" s="100">
        <v>0</v>
      </c>
    </row>
    <row r="63" spans="1:20" x14ac:dyDescent="0.25">
      <c r="A63" t="s">
        <v>13</v>
      </c>
      <c r="B63" t="s">
        <v>117</v>
      </c>
      <c r="C63" t="s">
        <v>118</v>
      </c>
      <c r="D63" t="s">
        <v>119</v>
      </c>
      <c r="E63" t="s">
        <v>108</v>
      </c>
      <c r="F63" s="100"/>
      <c r="G63" s="100"/>
      <c r="H63" s="100"/>
      <c r="I63" s="100"/>
      <c r="J63" s="100"/>
      <c r="K63" s="100"/>
      <c r="L63" s="100"/>
      <c r="M63" s="100">
        <v>0</v>
      </c>
      <c r="N63" s="100">
        <v>0</v>
      </c>
      <c r="O63" s="100">
        <v>0</v>
      </c>
      <c r="P63" s="100">
        <v>0</v>
      </c>
      <c r="Q63" s="100">
        <v>0</v>
      </c>
      <c r="R63" s="100">
        <v>0</v>
      </c>
      <c r="S63" s="100">
        <v>0</v>
      </c>
      <c r="T63" s="100">
        <v>0</v>
      </c>
    </row>
    <row r="64" spans="1:20" x14ac:dyDescent="0.25">
      <c r="A64" t="s">
        <v>13</v>
      </c>
      <c r="B64" t="s">
        <v>120</v>
      </c>
      <c r="C64" t="s">
        <v>121</v>
      </c>
      <c r="D64" t="s">
        <v>119</v>
      </c>
      <c r="E64" t="s">
        <v>108</v>
      </c>
      <c r="F64" s="100"/>
      <c r="G64" s="100"/>
      <c r="H64" s="100"/>
      <c r="I64" s="100"/>
      <c r="J64" s="100"/>
      <c r="K64" s="100"/>
      <c r="L64" s="100"/>
      <c r="M64" s="100">
        <v>0</v>
      </c>
      <c r="N64" s="100">
        <v>0</v>
      </c>
      <c r="O64" s="100">
        <v>0</v>
      </c>
      <c r="P64" s="100">
        <v>0</v>
      </c>
      <c r="Q64" s="100">
        <v>0</v>
      </c>
      <c r="R64" s="100">
        <v>0</v>
      </c>
      <c r="S64" s="100">
        <v>0</v>
      </c>
      <c r="T64" s="100">
        <v>0</v>
      </c>
    </row>
    <row r="65" spans="1:20" x14ac:dyDescent="0.25">
      <c r="A65" t="s">
        <v>13</v>
      </c>
      <c r="B65" t="s">
        <v>122</v>
      </c>
      <c r="C65" t="s">
        <v>123</v>
      </c>
      <c r="D65" t="s">
        <v>119</v>
      </c>
      <c r="E65" t="s">
        <v>108</v>
      </c>
      <c r="F65" s="100"/>
      <c r="G65" s="100"/>
      <c r="H65" s="100"/>
      <c r="I65" s="100"/>
      <c r="J65" s="100"/>
      <c r="K65" s="100"/>
      <c r="L65" s="100"/>
      <c r="M65" s="100">
        <v>0</v>
      </c>
      <c r="N65" s="100">
        <v>0</v>
      </c>
      <c r="O65" s="100">
        <v>0</v>
      </c>
      <c r="P65" s="100">
        <v>0</v>
      </c>
      <c r="Q65" s="100">
        <v>0</v>
      </c>
      <c r="R65" s="100">
        <v>0</v>
      </c>
      <c r="S65" s="100">
        <v>0</v>
      </c>
      <c r="T65" s="100">
        <v>0</v>
      </c>
    </row>
    <row r="66" spans="1:20" x14ac:dyDescent="0.25">
      <c r="A66" t="s">
        <v>13</v>
      </c>
      <c r="B66" t="s">
        <v>124</v>
      </c>
      <c r="C66" t="s">
        <v>125</v>
      </c>
      <c r="D66" t="s">
        <v>119</v>
      </c>
      <c r="E66" t="s">
        <v>108</v>
      </c>
      <c r="F66" s="100"/>
      <c r="G66" s="100"/>
      <c r="H66" s="100"/>
      <c r="I66" s="100"/>
      <c r="J66" s="100"/>
      <c r="K66" s="100"/>
      <c r="L66" s="100"/>
      <c r="M66" s="100">
        <v>0</v>
      </c>
      <c r="N66" s="100">
        <v>0</v>
      </c>
      <c r="O66" s="100">
        <v>0</v>
      </c>
      <c r="P66" s="100">
        <v>0</v>
      </c>
      <c r="Q66" s="100">
        <v>0</v>
      </c>
      <c r="R66" s="100">
        <v>0</v>
      </c>
      <c r="S66" s="100">
        <v>0</v>
      </c>
      <c r="T66" s="100">
        <v>0</v>
      </c>
    </row>
    <row r="67" spans="1:20" x14ac:dyDescent="0.25">
      <c r="A67" t="s">
        <v>74</v>
      </c>
      <c r="B67" t="s">
        <v>105</v>
      </c>
      <c r="C67" t="s">
        <v>106</v>
      </c>
      <c r="D67" t="s">
        <v>107</v>
      </c>
      <c r="E67" t="s">
        <v>108</v>
      </c>
      <c r="F67" s="100"/>
      <c r="G67" s="100">
        <v>0</v>
      </c>
      <c r="H67" s="100">
        <v>0</v>
      </c>
      <c r="I67" s="100">
        <v>0</v>
      </c>
      <c r="J67" s="100">
        <v>0</v>
      </c>
      <c r="K67" s="100">
        <v>0</v>
      </c>
      <c r="L67" s="100"/>
      <c r="M67" s="100"/>
      <c r="N67" s="100"/>
      <c r="O67" s="100"/>
      <c r="P67" s="100"/>
      <c r="Q67" s="100"/>
      <c r="R67" s="100"/>
      <c r="S67" s="100"/>
      <c r="T67" s="100"/>
    </row>
    <row r="68" spans="1:20" x14ac:dyDescent="0.25">
      <c r="A68" t="s">
        <v>74</v>
      </c>
      <c r="B68" t="s">
        <v>109</v>
      </c>
      <c r="C68" t="s">
        <v>110</v>
      </c>
      <c r="D68" t="s">
        <v>107</v>
      </c>
      <c r="E68" t="s">
        <v>108</v>
      </c>
      <c r="F68" s="100"/>
      <c r="G68" s="100">
        <v>0</v>
      </c>
      <c r="H68" s="100">
        <v>0</v>
      </c>
      <c r="I68" s="100">
        <v>0</v>
      </c>
      <c r="J68" s="100">
        <v>0</v>
      </c>
      <c r="K68" s="100">
        <v>0</v>
      </c>
      <c r="L68" s="100"/>
      <c r="M68" s="100"/>
      <c r="N68" s="100"/>
      <c r="O68" s="100"/>
      <c r="P68" s="100"/>
      <c r="Q68" s="100"/>
      <c r="R68" s="100"/>
      <c r="S68" s="100"/>
      <c r="T68" s="100"/>
    </row>
    <row r="69" spans="1:20" x14ac:dyDescent="0.25">
      <c r="A69" t="s">
        <v>74</v>
      </c>
      <c r="B69" t="s">
        <v>111</v>
      </c>
      <c r="C69" t="s">
        <v>112</v>
      </c>
      <c r="D69" t="s">
        <v>107</v>
      </c>
      <c r="E69" t="s">
        <v>108</v>
      </c>
      <c r="F69" s="100"/>
      <c r="G69" s="100">
        <v>0</v>
      </c>
      <c r="H69" s="100">
        <v>0</v>
      </c>
      <c r="I69" s="100">
        <v>0</v>
      </c>
      <c r="J69" s="100">
        <v>0</v>
      </c>
      <c r="K69" s="100">
        <v>0</v>
      </c>
      <c r="L69" s="100"/>
      <c r="M69" s="100"/>
      <c r="N69" s="100"/>
      <c r="O69" s="100"/>
      <c r="P69" s="100"/>
      <c r="Q69" s="100"/>
      <c r="R69" s="100"/>
      <c r="S69" s="100"/>
      <c r="T69" s="100"/>
    </row>
    <row r="70" spans="1:20" x14ac:dyDescent="0.25">
      <c r="A70" t="s">
        <v>74</v>
      </c>
      <c r="B70" t="s">
        <v>113</v>
      </c>
      <c r="C70" t="s">
        <v>114</v>
      </c>
      <c r="D70" t="s">
        <v>107</v>
      </c>
      <c r="E70" t="s">
        <v>108</v>
      </c>
      <c r="F70" s="100"/>
      <c r="G70" s="100">
        <v>0</v>
      </c>
      <c r="H70" s="100">
        <v>0</v>
      </c>
      <c r="I70" s="100">
        <v>0</v>
      </c>
      <c r="J70" s="100">
        <v>0</v>
      </c>
      <c r="K70" s="100">
        <v>0</v>
      </c>
      <c r="L70" s="100"/>
      <c r="M70" s="100"/>
      <c r="N70" s="100"/>
      <c r="O70" s="100"/>
      <c r="P70" s="100"/>
      <c r="Q70" s="100"/>
      <c r="R70" s="100"/>
      <c r="S70" s="100"/>
      <c r="T70" s="100"/>
    </row>
    <row r="71" spans="1:20" x14ac:dyDescent="0.25">
      <c r="A71" t="s">
        <v>74</v>
      </c>
      <c r="B71" t="s">
        <v>115</v>
      </c>
      <c r="C71" t="s">
        <v>116</v>
      </c>
      <c r="D71" t="s">
        <v>107</v>
      </c>
      <c r="E71" t="s">
        <v>108</v>
      </c>
      <c r="F71" s="100"/>
      <c r="G71" s="100">
        <v>0</v>
      </c>
      <c r="H71" s="100">
        <v>0</v>
      </c>
      <c r="I71" s="100">
        <v>0</v>
      </c>
      <c r="J71" s="100">
        <v>0</v>
      </c>
      <c r="K71" s="100">
        <v>0</v>
      </c>
      <c r="L71" s="100"/>
      <c r="M71" s="100"/>
      <c r="N71" s="100"/>
      <c r="O71" s="100"/>
      <c r="P71" s="100"/>
      <c r="Q71" s="100"/>
      <c r="R71" s="100"/>
      <c r="S71" s="100"/>
      <c r="T71" s="100"/>
    </row>
    <row r="72" spans="1:20" x14ac:dyDescent="0.25">
      <c r="A72" t="s">
        <v>74</v>
      </c>
      <c r="B72" t="s">
        <v>117</v>
      </c>
      <c r="C72" t="s">
        <v>118</v>
      </c>
      <c r="D72" t="s">
        <v>119</v>
      </c>
      <c r="E72" t="s">
        <v>108</v>
      </c>
      <c r="F72" s="100"/>
      <c r="G72" s="100">
        <v>0</v>
      </c>
      <c r="H72" s="100">
        <v>0</v>
      </c>
      <c r="I72" s="100">
        <v>0</v>
      </c>
      <c r="J72" s="100">
        <v>0</v>
      </c>
      <c r="K72" s="100">
        <v>0</v>
      </c>
      <c r="L72" s="100">
        <v>0</v>
      </c>
      <c r="M72" s="100"/>
      <c r="N72" s="100"/>
      <c r="O72" s="100"/>
      <c r="P72" s="100"/>
      <c r="Q72" s="100"/>
      <c r="R72" s="100"/>
      <c r="S72" s="100"/>
      <c r="T72" s="100"/>
    </row>
    <row r="73" spans="1:20" x14ac:dyDescent="0.25">
      <c r="A73" t="s">
        <v>74</v>
      </c>
      <c r="B73" t="s">
        <v>120</v>
      </c>
      <c r="C73" t="s">
        <v>121</v>
      </c>
      <c r="D73" t="s">
        <v>119</v>
      </c>
      <c r="E73" t="s">
        <v>108</v>
      </c>
      <c r="F73" s="100"/>
      <c r="G73" s="100">
        <v>0</v>
      </c>
      <c r="H73" s="100">
        <v>0</v>
      </c>
      <c r="I73" s="100">
        <v>0</v>
      </c>
      <c r="J73" s="100">
        <v>0</v>
      </c>
      <c r="K73" s="100">
        <v>0</v>
      </c>
      <c r="L73" s="100">
        <v>0</v>
      </c>
      <c r="M73" s="100"/>
      <c r="N73" s="100"/>
      <c r="O73" s="100"/>
      <c r="P73" s="100"/>
      <c r="Q73" s="100"/>
      <c r="R73" s="100"/>
      <c r="S73" s="100"/>
      <c r="T73" s="100"/>
    </row>
    <row r="74" spans="1:20" x14ac:dyDescent="0.25">
      <c r="A74" t="s">
        <v>74</v>
      </c>
      <c r="B74" t="s">
        <v>122</v>
      </c>
      <c r="C74" t="s">
        <v>123</v>
      </c>
      <c r="D74" t="s">
        <v>119</v>
      </c>
      <c r="E74" t="s">
        <v>108</v>
      </c>
      <c r="F74" s="100"/>
      <c r="G74" s="100">
        <v>0</v>
      </c>
      <c r="H74" s="100">
        <v>0</v>
      </c>
      <c r="I74" s="100">
        <v>0</v>
      </c>
      <c r="J74" s="100">
        <v>0</v>
      </c>
      <c r="K74" s="100">
        <v>0</v>
      </c>
      <c r="L74" s="100">
        <v>0</v>
      </c>
      <c r="M74" s="100"/>
      <c r="N74" s="100"/>
      <c r="O74" s="100"/>
      <c r="P74" s="100"/>
      <c r="Q74" s="100"/>
      <c r="R74" s="100"/>
      <c r="S74" s="100"/>
      <c r="T74" s="100"/>
    </row>
    <row r="75" spans="1:20" x14ac:dyDescent="0.25">
      <c r="A75" t="s">
        <v>74</v>
      </c>
      <c r="B75" t="s">
        <v>124</v>
      </c>
      <c r="C75" t="s">
        <v>125</v>
      </c>
      <c r="D75" t="s">
        <v>119</v>
      </c>
      <c r="E75" t="s">
        <v>108</v>
      </c>
      <c r="F75" s="100"/>
      <c r="G75" s="100">
        <v>0</v>
      </c>
      <c r="H75" s="100">
        <v>0</v>
      </c>
      <c r="I75" s="100">
        <v>0</v>
      </c>
      <c r="J75" s="100">
        <v>0</v>
      </c>
      <c r="K75" s="100">
        <v>0</v>
      </c>
      <c r="L75" s="100">
        <v>0</v>
      </c>
      <c r="M75" s="100"/>
      <c r="N75" s="100"/>
      <c r="O75" s="100"/>
      <c r="P75" s="100"/>
      <c r="Q75" s="100"/>
      <c r="R75" s="100"/>
      <c r="S75" s="100"/>
      <c r="T75" s="100"/>
    </row>
    <row r="76" spans="1:20" x14ac:dyDescent="0.25">
      <c r="A76" t="s">
        <v>11</v>
      </c>
      <c r="B76" t="s">
        <v>105</v>
      </c>
      <c r="C76" t="s">
        <v>106</v>
      </c>
      <c r="D76" t="s">
        <v>107</v>
      </c>
      <c r="E76" t="s">
        <v>108</v>
      </c>
      <c r="F76" s="100"/>
      <c r="G76" s="100">
        <v>0</v>
      </c>
      <c r="H76" s="100">
        <v>0</v>
      </c>
      <c r="I76" s="100">
        <v>0</v>
      </c>
      <c r="J76" s="100">
        <v>0</v>
      </c>
      <c r="K76" s="100">
        <v>0</v>
      </c>
      <c r="L76" s="100">
        <v>0</v>
      </c>
      <c r="M76" s="100">
        <v>0</v>
      </c>
      <c r="N76" s="100">
        <v>0</v>
      </c>
      <c r="O76" s="100">
        <v>0</v>
      </c>
      <c r="P76" s="100">
        <v>0</v>
      </c>
      <c r="Q76" s="100">
        <v>0</v>
      </c>
      <c r="R76" s="100">
        <v>0</v>
      </c>
      <c r="S76" s="100">
        <v>0</v>
      </c>
      <c r="T76" s="100">
        <v>0</v>
      </c>
    </row>
    <row r="77" spans="1:20" x14ac:dyDescent="0.25">
      <c r="A77" t="s">
        <v>11</v>
      </c>
      <c r="B77" t="s">
        <v>109</v>
      </c>
      <c r="C77" t="s">
        <v>110</v>
      </c>
      <c r="D77" t="s">
        <v>107</v>
      </c>
      <c r="E77" t="s">
        <v>108</v>
      </c>
      <c r="F77" s="100"/>
      <c r="G77" s="100">
        <v>0</v>
      </c>
      <c r="H77" s="100">
        <v>0</v>
      </c>
      <c r="I77" s="100">
        <v>0</v>
      </c>
      <c r="J77" s="100">
        <v>0</v>
      </c>
      <c r="K77" s="100">
        <v>0</v>
      </c>
      <c r="L77" s="100">
        <v>0</v>
      </c>
      <c r="M77" s="100">
        <v>0</v>
      </c>
      <c r="N77" s="100">
        <v>0</v>
      </c>
      <c r="O77" s="100">
        <v>0</v>
      </c>
      <c r="P77" s="100">
        <v>0</v>
      </c>
      <c r="Q77" s="100">
        <v>0</v>
      </c>
      <c r="R77" s="100">
        <v>0</v>
      </c>
      <c r="S77" s="100">
        <v>0</v>
      </c>
      <c r="T77" s="100">
        <v>0</v>
      </c>
    </row>
    <row r="78" spans="1:20" x14ac:dyDescent="0.25">
      <c r="A78" t="s">
        <v>11</v>
      </c>
      <c r="B78" t="s">
        <v>111</v>
      </c>
      <c r="C78" t="s">
        <v>112</v>
      </c>
      <c r="D78" t="s">
        <v>107</v>
      </c>
      <c r="E78" t="s">
        <v>108</v>
      </c>
      <c r="F78" s="100"/>
      <c r="G78" s="100">
        <v>0</v>
      </c>
      <c r="H78" s="100">
        <v>0</v>
      </c>
      <c r="I78" s="100">
        <v>0</v>
      </c>
      <c r="J78" s="100">
        <v>0</v>
      </c>
      <c r="K78" s="100">
        <v>0</v>
      </c>
      <c r="L78" s="100">
        <v>0</v>
      </c>
      <c r="M78" s="100">
        <v>0</v>
      </c>
      <c r="N78" s="100">
        <v>0</v>
      </c>
      <c r="O78" s="100">
        <v>0</v>
      </c>
      <c r="P78" s="100">
        <v>0</v>
      </c>
      <c r="Q78" s="100">
        <v>0</v>
      </c>
      <c r="R78" s="100">
        <v>0</v>
      </c>
      <c r="S78" s="100">
        <v>0</v>
      </c>
      <c r="T78" s="100">
        <v>0</v>
      </c>
    </row>
    <row r="79" spans="1:20" x14ac:dyDescent="0.25">
      <c r="A79" t="s">
        <v>11</v>
      </c>
      <c r="B79" t="s">
        <v>113</v>
      </c>
      <c r="C79" t="s">
        <v>114</v>
      </c>
      <c r="D79" t="s">
        <v>107</v>
      </c>
      <c r="E79" t="s">
        <v>108</v>
      </c>
      <c r="F79" s="100"/>
      <c r="G79" s="100">
        <v>0.16796960325174501</v>
      </c>
      <c r="H79" s="100">
        <v>0.131642105263158</v>
      </c>
      <c r="I79" s="100">
        <v>0.13529141311697099</v>
      </c>
      <c r="J79" s="100">
        <v>0.13063006601487401</v>
      </c>
      <c r="K79" s="100">
        <v>0.88124642262895203</v>
      </c>
      <c r="L79" s="100">
        <v>1.58672761592121</v>
      </c>
      <c r="M79" s="100">
        <v>1.66</v>
      </c>
      <c r="N79" s="100">
        <v>1.7976030952008799</v>
      </c>
      <c r="O79" s="100">
        <v>2.1558107777097399</v>
      </c>
      <c r="P79" s="100">
        <v>2.0019999999999998</v>
      </c>
      <c r="Q79" s="100">
        <v>2.0019999999999998</v>
      </c>
      <c r="R79" s="100">
        <v>2.0019999999999998</v>
      </c>
      <c r="S79" s="100">
        <v>2.0019999999999998</v>
      </c>
      <c r="T79" s="100">
        <v>2.0019999999999998</v>
      </c>
    </row>
    <row r="80" spans="1:20" x14ac:dyDescent="0.25">
      <c r="A80" t="s">
        <v>11</v>
      </c>
      <c r="B80" t="s">
        <v>115</v>
      </c>
      <c r="C80" t="s">
        <v>116</v>
      </c>
      <c r="D80" t="s">
        <v>107</v>
      </c>
      <c r="E80" t="s">
        <v>108</v>
      </c>
      <c r="F80" s="100"/>
      <c r="G80" s="100">
        <v>0.16796960325174501</v>
      </c>
      <c r="H80" s="100">
        <v>0.131642105263158</v>
      </c>
      <c r="I80" s="100">
        <v>0.13529141311697099</v>
      </c>
      <c r="J80" s="100">
        <v>0.13063006601487401</v>
      </c>
      <c r="K80" s="100">
        <v>0.88124642262895203</v>
      </c>
      <c r="L80" s="100">
        <v>1.58672761592121</v>
      </c>
      <c r="M80" s="100">
        <v>1.66</v>
      </c>
      <c r="N80" s="100">
        <v>1.7976030952008799</v>
      </c>
      <c r="O80" s="100">
        <v>2.1558107777097399</v>
      </c>
      <c r="P80" s="100">
        <v>2.0019999999999998</v>
      </c>
      <c r="Q80" s="100">
        <v>2.0019999999999998</v>
      </c>
      <c r="R80" s="100">
        <v>2.0019999999999998</v>
      </c>
      <c r="S80" s="100">
        <v>2.0019999999999998</v>
      </c>
      <c r="T80" s="100">
        <v>2.0019999999999998</v>
      </c>
    </row>
    <row r="81" spans="1:20" x14ac:dyDescent="0.25">
      <c r="A81" t="s">
        <v>11</v>
      </c>
      <c r="B81" t="s">
        <v>117</v>
      </c>
      <c r="C81" t="s">
        <v>118</v>
      </c>
      <c r="D81" t="s">
        <v>119</v>
      </c>
      <c r="E81" t="s">
        <v>108</v>
      </c>
      <c r="F81" s="100"/>
      <c r="G81" s="100">
        <v>1.8786074047892499E-2</v>
      </c>
      <c r="H81" s="100">
        <v>1.5106471095772201E-2</v>
      </c>
      <c r="I81" s="100">
        <v>1.47974983096687E-2</v>
      </c>
      <c r="J81" s="100">
        <v>1.4630567393665901E-2</v>
      </c>
      <c r="K81" s="100">
        <v>9.7800665557404298E-2</v>
      </c>
      <c r="L81" s="100">
        <v>0.176531144850226</v>
      </c>
      <c r="M81" s="100">
        <v>0.184</v>
      </c>
      <c r="N81" s="100">
        <v>0.199407847428482</v>
      </c>
      <c r="O81" s="100">
        <v>0.23932180036742201</v>
      </c>
      <c r="P81" s="100">
        <v>0.222</v>
      </c>
      <c r="Q81" s="100">
        <v>0.222</v>
      </c>
      <c r="R81" s="100">
        <v>0.222</v>
      </c>
      <c r="S81" s="100">
        <v>0.222</v>
      </c>
      <c r="T81" s="100">
        <v>0.222</v>
      </c>
    </row>
    <row r="82" spans="1:20" x14ac:dyDescent="0.25">
      <c r="A82" t="s">
        <v>11</v>
      </c>
      <c r="B82" t="s">
        <v>120</v>
      </c>
      <c r="C82" t="s">
        <v>121</v>
      </c>
      <c r="D82" t="s">
        <v>119</v>
      </c>
      <c r="E82" t="s">
        <v>108</v>
      </c>
      <c r="F82" s="100"/>
      <c r="G82" s="100">
        <v>0</v>
      </c>
      <c r="H82" s="100">
        <v>0</v>
      </c>
      <c r="I82" s="100">
        <v>0</v>
      </c>
      <c r="J82" s="100">
        <v>0</v>
      </c>
      <c r="K82" s="100">
        <v>0</v>
      </c>
      <c r="L82" s="100">
        <v>0</v>
      </c>
      <c r="M82" s="100">
        <v>0</v>
      </c>
      <c r="N82" s="100">
        <v>0</v>
      </c>
      <c r="O82" s="100">
        <v>0</v>
      </c>
      <c r="P82" s="100">
        <v>0</v>
      </c>
      <c r="Q82" s="100">
        <v>0</v>
      </c>
      <c r="R82" s="100">
        <v>0</v>
      </c>
      <c r="S82" s="100">
        <v>0</v>
      </c>
      <c r="T82" s="100">
        <v>0</v>
      </c>
    </row>
    <row r="83" spans="1:20" x14ac:dyDescent="0.25">
      <c r="A83" t="s">
        <v>11</v>
      </c>
      <c r="B83" t="s">
        <v>122</v>
      </c>
      <c r="C83" t="s">
        <v>123</v>
      </c>
      <c r="D83" t="s">
        <v>119</v>
      </c>
      <c r="E83" t="s">
        <v>108</v>
      </c>
      <c r="F83" s="100"/>
      <c r="G83" s="100">
        <v>0</v>
      </c>
      <c r="H83" s="100">
        <v>0</v>
      </c>
      <c r="I83" s="100">
        <v>0</v>
      </c>
      <c r="J83" s="100">
        <v>0</v>
      </c>
      <c r="K83" s="100">
        <v>0</v>
      </c>
      <c r="L83" s="100">
        <v>0</v>
      </c>
      <c r="M83" s="100">
        <v>0</v>
      </c>
      <c r="N83" s="100">
        <v>0</v>
      </c>
      <c r="O83" s="100">
        <v>0</v>
      </c>
      <c r="P83" s="100">
        <v>0</v>
      </c>
      <c r="Q83" s="100">
        <v>0</v>
      </c>
      <c r="R83" s="100">
        <v>0</v>
      </c>
      <c r="S83" s="100">
        <v>0</v>
      </c>
      <c r="T83" s="100">
        <v>0</v>
      </c>
    </row>
    <row r="84" spans="1:20" x14ac:dyDescent="0.25">
      <c r="A84" t="s">
        <v>11</v>
      </c>
      <c r="B84" t="s">
        <v>124</v>
      </c>
      <c r="C84" t="s">
        <v>125</v>
      </c>
      <c r="D84" t="s">
        <v>119</v>
      </c>
      <c r="E84" t="s">
        <v>108</v>
      </c>
      <c r="F84" s="100"/>
      <c r="G84" s="100">
        <v>1.8786074047892499E-2</v>
      </c>
      <c r="H84" s="100">
        <v>1.5106471095772201E-2</v>
      </c>
      <c r="I84" s="100">
        <v>1.47974983096687E-2</v>
      </c>
      <c r="J84" s="100">
        <v>1.4630567393665901E-2</v>
      </c>
      <c r="K84" s="100">
        <v>9.7800665557404298E-2</v>
      </c>
      <c r="L84" s="100">
        <v>0.176531144850226</v>
      </c>
      <c r="M84" s="100">
        <v>0.184</v>
      </c>
      <c r="N84" s="100">
        <v>0.199407847428482</v>
      </c>
      <c r="O84" s="100">
        <v>0.23932180036742201</v>
      </c>
      <c r="P84" s="100">
        <v>0.222</v>
      </c>
      <c r="Q84" s="100">
        <v>0.222</v>
      </c>
      <c r="R84" s="100">
        <v>0.222</v>
      </c>
      <c r="S84" s="100">
        <v>0.222</v>
      </c>
      <c r="T84" s="100">
        <v>0.222</v>
      </c>
    </row>
    <row r="85" spans="1:20" x14ac:dyDescent="0.25">
      <c r="A85" t="s">
        <v>14</v>
      </c>
      <c r="B85" t="s">
        <v>105</v>
      </c>
      <c r="C85" t="s">
        <v>106</v>
      </c>
      <c r="D85" t="s">
        <v>107</v>
      </c>
      <c r="E85" t="s">
        <v>108</v>
      </c>
      <c r="F85" s="100"/>
      <c r="G85" s="100">
        <v>0</v>
      </c>
      <c r="H85" s="100">
        <v>0</v>
      </c>
      <c r="I85" s="100">
        <v>0</v>
      </c>
      <c r="J85" s="100">
        <v>0</v>
      </c>
      <c r="K85" s="100">
        <v>0</v>
      </c>
      <c r="L85" s="100">
        <v>0</v>
      </c>
      <c r="M85" s="100">
        <v>0</v>
      </c>
      <c r="N85" s="100">
        <v>0</v>
      </c>
      <c r="O85" s="100">
        <v>0</v>
      </c>
      <c r="P85" s="100">
        <v>0</v>
      </c>
      <c r="Q85" s="100">
        <v>0</v>
      </c>
      <c r="R85" s="100">
        <v>0</v>
      </c>
      <c r="S85" s="100">
        <v>0</v>
      </c>
      <c r="T85" s="100">
        <v>0</v>
      </c>
    </row>
    <row r="86" spans="1:20" x14ac:dyDescent="0.25">
      <c r="A86" t="s">
        <v>14</v>
      </c>
      <c r="B86" t="s">
        <v>109</v>
      </c>
      <c r="C86" t="s">
        <v>110</v>
      </c>
      <c r="D86" t="s">
        <v>107</v>
      </c>
      <c r="E86" t="s">
        <v>108</v>
      </c>
      <c r="F86" s="100"/>
      <c r="G86" s="100">
        <v>0</v>
      </c>
      <c r="H86" s="100">
        <v>0</v>
      </c>
      <c r="I86" s="100">
        <v>0</v>
      </c>
      <c r="J86" s="100">
        <v>0</v>
      </c>
      <c r="K86" s="100">
        <v>0</v>
      </c>
      <c r="L86" s="100">
        <v>0</v>
      </c>
      <c r="M86" s="100">
        <v>0</v>
      </c>
      <c r="N86" s="100">
        <v>0</v>
      </c>
      <c r="O86" s="100">
        <v>0</v>
      </c>
      <c r="P86" s="100">
        <v>0</v>
      </c>
      <c r="Q86" s="100">
        <v>0</v>
      </c>
      <c r="R86" s="100">
        <v>0</v>
      </c>
      <c r="S86" s="100">
        <v>0</v>
      </c>
      <c r="T86" s="100">
        <v>0</v>
      </c>
    </row>
    <row r="87" spans="1:20" x14ac:dyDescent="0.25">
      <c r="A87" t="s">
        <v>14</v>
      </c>
      <c r="B87" t="s">
        <v>111</v>
      </c>
      <c r="C87" t="s">
        <v>112</v>
      </c>
      <c r="D87" t="s">
        <v>107</v>
      </c>
      <c r="E87" t="s">
        <v>108</v>
      </c>
      <c r="F87" s="100"/>
      <c r="G87" s="100">
        <v>0</v>
      </c>
      <c r="H87" s="100">
        <v>0</v>
      </c>
      <c r="I87" s="100">
        <v>0</v>
      </c>
      <c r="J87" s="100">
        <v>0</v>
      </c>
      <c r="K87" s="100">
        <v>0</v>
      </c>
      <c r="L87" s="100">
        <v>0</v>
      </c>
      <c r="M87" s="100">
        <v>0</v>
      </c>
      <c r="N87" s="100">
        <v>0</v>
      </c>
      <c r="O87" s="100">
        <v>0</v>
      </c>
      <c r="P87" s="100">
        <v>0</v>
      </c>
      <c r="Q87" s="100">
        <v>0</v>
      </c>
      <c r="R87" s="100">
        <v>0</v>
      </c>
      <c r="S87" s="100">
        <v>0</v>
      </c>
      <c r="T87" s="100">
        <v>0</v>
      </c>
    </row>
    <row r="88" spans="1:20" x14ac:dyDescent="0.25">
      <c r="A88" t="s">
        <v>14</v>
      </c>
      <c r="B88" t="s">
        <v>113</v>
      </c>
      <c r="C88" t="s">
        <v>114</v>
      </c>
      <c r="D88" t="s">
        <v>107</v>
      </c>
      <c r="E88" t="s">
        <v>108</v>
      </c>
      <c r="F88" s="100"/>
      <c r="G88" s="100">
        <v>4.9528931695679104</v>
      </c>
      <c r="H88" s="100">
        <v>3.1950186367558202</v>
      </c>
      <c r="I88" s="100">
        <v>5.7815939824205502</v>
      </c>
      <c r="J88" s="100">
        <v>5.2481935322135902</v>
      </c>
      <c r="K88" s="100">
        <v>5.6474682196339403</v>
      </c>
      <c r="L88" s="100">
        <v>6.1005879359868702</v>
      </c>
      <c r="M88" s="100">
        <v>12.022</v>
      </c>
      <c r="N88" s="100">
        <v>13.090292284122</v>
      </c>
      <c r="O88" s="100">
        <v>12.7481423111469</v>
      </c>
      <c r="P88" s="100">
        <v>13.559813905423599</v>
      </c>
      <c r="Q88" s="100">
        <v>13.457971548091299</v>
      </c>
      <c r="R88" s="100">
        <v>13.4028558527305</v>
      </c>
      <c r="S88" s="100">
        <v>13.358357639342399</v>
      </c>
      <c r="T88" s="100">
        <v>13.300468692173499</v>
      </c>
    </row>
    <row r="89" spans="1:20" x14ac:dyDescent="0.25">
      <c r="A89" t="s">
        <v>14</v>
      </c>
      <c r="B89" t="s">
        <v>115</v>
      </c>
      <c r="C89" t="s">
        <v>116</v>
      </c>
      <c r="D89" t="s">
        <v>107</v>
      </c>
      <c r="E89" t="s">
        <v>108</v>
      </c>
      <c r="F89" s="100"/>
      <c r="G89" s="100">
        <v>4.9528931695679104</v>
      </c>
      <c r="H89" s="100">
        <v>3.1950186367558202</v>
      </c>
      <c r="I89" s="100">
        <v>5.7815939824205502</v>
      </c>
      <c r="J89" s="100">
        <v>5.2481935322135902</v>
      </c>
      <c r="K89" s="100">
        <v>5.6474682196339403</v>
      </c>
      <c r="L89" s="100">
        <v>6.1005879359868702</v>
      </c>
      <c r="M89" s="100">
        <v>12.022</v>
      </c>
      <c r="N89" s="100">
        <v>13.090292284122</v>
      </c>
      <c r="O89" s="100">
        <v>12.7481423111469</v>
      </c>
      <c r="P89" s="100">
        <v>13.559813905423599</v>
      </c>
      <c r="Q89" s="100">
        <v>13.457971548091299</v>
      </c>
      <c r="R89" s="100">
        <v>13.4028558527305</v>
      </c>
      <c r="S89" s="100">
        <v>13.358357639342399</v>
      </c>
      <c r="T89" s="100">
        <v>13.300468692173499</v>
      </c>
    </row>
    <row r="90" spans="1:20" x14ac:dyDescent="0.25">
      <c r="A90" t="s">
        <v>14</v>
      </c>
      <c r="B90" t="s">
        <v>117</v>
      </c>
      <c r="C90" t="s">
        <v>118</v>
      </c>
      <c r="D90" t="s">
        <v>119</v>
      </c>
      <c r="E90" t="s">
        <v>108</v>
      </c>
      <c r="F90" s="100"/>
      <c r="G90" s="100">
        <v>2.2653795175399801E-3</v>
      </c>
      <c r="H90" s="100">
        <v>6.5728255737704896E-2</v>
      </c>
      <c r="I90" s="100">
        <v>0.130661910074375</v>
      </c>
      <c r="J90" s="100">
        <v>7.5676609843737003E-2</v>
      </c>
      <c r="K90" s="100">
        <v>1.4018039906822</v>
      </c>
      <c r="L90" s="100">
        <v>1.52630367353303</v>
      </c>
      <c r="M90" s="100">
        <v>1.5458179599999999</v>
      </c>
      <c r="N90" s="100">
        <v>1.75568655460777</v>
      </c>
      <c r="O90" s="100">
        <v>1.7574140110558201</v>
      </c>
      <c r="P90" s="100">
        <v>1.8214706122651101</v>
      </c>
      <c r="Q90" s="100">
        <v>1.8273936299590601</v>
      </c>
      <c r="R90" s="100">
        <v>1.83612463404932</v>
      </c>
      <c r="S90" s="100">
        <v>1.8460427421034999</v>
      </c>
      <c r="T90" s="100">
        <v>1.8557602940779401</v>
      </c>
    </row>
    <row r="91" spans="1:20" x14ac:dyDescent="0.25">
      <c r="A91" t="s">
        <v>14</v>
      </c>
      <c r="B91" t="s">
        <v>120</v>
      </c>
      <c r="C91" t="s">
        <v>121</v>
      </c>
      <c r="D91" t="s">
        <v>119</v>
      </c>
      <c r="E91" t="s">
        <v>108</v>
      </c>
      <c r="F91" s="100"/>
      <c r="G91" s="100">
        <v>0</v>
      </c>
      <c r="H91" s="100">
        <v>0</v>
      </c>
      <c r="I91" s="100">
        <v>0</v>
      </c>
      <c r="J91" s="100">
        <v>0</v>
      </c>
      <c r="K91" s="100">
        <v>0</v>
      </c>
      <c r="L91" s="100">
        <v>0</v>
      </c>
      <c r="M91" s="100">
        <v>0</v>
      </c>
      <c r="N91" s="100">
        <v>0</v>
      </c>
      <c r="O91" s="100">
        <v>0</v>
      </c>
      <c r="P91" s="100">
        <v>0</v>
      </c>
      <c r="Q91" s="100">
        <v>0</v>
      </c>
      <c r="R91" s="100">
        <v>0</v>
      </c>
      <c r="S91" s="100">
        <v>0</v>
      </c>
      <c r="T91" s="100">
        <v>0</v>
      </c>
    </row>
    <row r="92" spans="1:20" x14ac:dyDescent="0.25">
      <c r="A92" t="s">
        <v>14</v>
      </c>
      <c r="B92" t="s">
        <v>122</v>
      </c>
      <c r="C92" t="s">
        <v>123</v>
      </c>
      <c r="D92" t="s">
        <v>119</v>
      </c>
      <c r="E92" t="s">
        <v>108</v>
      </c>
      <c r="F92" s="100"/>
      <c r="G92" s="100">
        <v>0</v>
      </c>
      <c r="H92" s="100">
        <v>0</v>
      </c>
      <c r="I92" s="100">
        <v>0</v>
      </c>
      <c r="J92" s="100">
        <v>0</v>
      </c>
      <c r="K92" s="100">
        <v>0</v>
      </c>
      <c r="L92" s="100">
        <v>0</v>
      </c>
      <c r="M92" s="100">
        <v>0</v>
      </c>
      <c r="N92" s="100">
        <v>0</v>
      </c>
      <c r="O92" s="100">
        <v>0</v>
      </c>
      <c r="P92" s="100">
        <v>0</v>
      </c>
      <c r="Q92" s="100">
        <v>0</v>
      </c>
      <c r="R92" s="100">
        <v>0</v>
      </c>
      <c r="S92" s="100">
        <v>0</v>
      </c>
      <c r="T92" s="100">
        <v>0</v>
      </c>
    </row>
    <row r="93" spans="1:20" x14ac:dyDescent="0.25">
      <c r="A93" t="s">
        <v>14</v>
      </c>
      <c r="B93" t="s">
        <v>124</v>
      </c>
      <c r="C93" t="s">
        <v>125</v>
      </c>
      <c r="D93" t="s">
        <v>119</v>
      </c>
      <c r="E93" t="s">
        <v>108</v>
      </c>
      <c r="F93" s="100"/>
      <c r="G93" s="100">
        <v>2.2653795175399801E-3</v>
      </c>
      <c r="H93" s="100">
        <v>6.5728255737704896E-2</v>
      </c>
      <c r="I93" s="100">
        <v>0.130661910074375</v>
      </c>
      <c r="J93" s="100">
        <v>7.5676609843737003E-2</v>
      </c>
      <c r="K93" s="100">
        <v>1.4018039906822</v>
      </c>
      <c r="L93" s="100">
        <v>1.52630367353303</v>
      </c>
      <c r="M93" s="100">
        <v>1.5458179599999999</v>
      </c>
      <c r="N93" s="100">
        <v>1.75568655460777</v>
      </c>
      <c r="O93" s="100">
        <v>1.7574140110558201</v>
      </c>
      <c r="P93" s="100">
        <v>1.8214706122651101</v>
      </c>
      <c r="Q93" s="100">
        <v>1.8273936299590601</v>
      </c>
      <c r="R93" s="100">
        <v>1.83612463404932</v>
      </c>
      <c r="S93" s="100">
        <v>1.8460427421034999</v>
      </c>
      <c r="T93" s="100">
        <v>1.8557602940779401</v>
      </c>
    </row>
    <row r="94" spans="1:20" x14ac:dyDescent="0.25">
      <c r="A94" t="s">
        <v>10</v>
      </c>
      <c r="B94" t="s">
        <v>105</v>
      </c>
      <c r="C94" t="s">
        <v>106</v>
      </c>
      <c r="D94" t="s">
        <v>107</v>
      </c>
      <c r="E94" t="s">
        <v>108</v>
      </c>
      <c r="F94" s="100"/>
      <c r="G94" s="100">
        <v>0</v>
      </c>
      <c r="H94" s="100">
        <v>0</v>
      </c>
      <c r="I94" s="100">
        <v>0</v>
      </c>
      <c r="J94" s="100">
        <v>0</v>
      </c>
      <c r="K94" s="100">
        <v>0</v>
      </c>
      <c r="L94" s="100">
        <v>0</v>
      </c>
      <c r="M94" s="100">
        <v>0</v>
      </c>
      <c r="N94" s="100">
        <v>0</v>
      </c>
      <c r="O94" s="100">
        <v>0</v>
      </c>
      <c r="P94" s="100">
        <v>0</v>
      </c>
      <c r="Q94" s="100">
        <v>0</v>
      </c>
      <c r="R94" s="100">
        <v>0</v>
      </c>
      <c r="S94" s="100">
        <v>0</v>
      </c>
      <c r="T94" s="100">
        <v>0</v>
      </c>
    </row>
    <row r="95" spans="1:20" x14ac:dyDescent="0.25">
      <c r="A95" t="s">
        <v>10</v>
      </c>
      <c r="B95" t="s">
        <v>109</v>
      </c>
      <c r="C95" t="s">
        <v>110</v>
      </c>
      <c r="D95" t="s">
        <v>107</v>
      </c>
      <c r="E95" t="s">
        <v>108</v>
      </c>
      <c r="F95" s="100"/>
      <c r="G95" s="100">
        <v>0</v>
      </c>
      <c r="H95" s="100">
        <v>0</v>
      </c>
      <c r="I95" s="100">
        <v>0</v>
      </c>
      <c r="J95" s="100">
        <v>0</v>
      </c>
      <c r="K95" s="100">
        <v>0</v>
      </c>
      <c r="L95" s="100">
        <v>0</v>
      </c>
      <c r="M95" s="100">
        <v>0</v>
      </c>
      <c r="N95" s="100">
        <v>0</v>
      </c>
      <c r="O95" s="100">
        <v>0</v>
      </c>
      <c r="P95" s="100">
        <v>0</v>
      </c>
      <c r="Q95" s="100">
        <v>0</v>
      </c>
      <c r="R95" s="100">
        <v>0</v>
      </c>
      <c r="S95" s="100">
        <v>0</v>
      </c>
      <c r="T95" s="100">
        <v>0</v>
      </c>
    </row>
    <row r="96" spans="1:20" x14ac:dyDescent="0.25">
      <c r="A96" t="s">
        <v>10</v>
      </c>
      <c r="B96" t="s">
        <v>111</v>
      </c>
      <c r="C96" t="s">
        <v>112</v>
      </c>
      <c r="D96" t="s">
        <v>107</v>
      </c>
      <c r="E96" t="s">
        <v>108</v>
      </c>
      <c r="F96" s="100"/>
      <c r="G96" s="100">
        <v>0</v>
      </c>
      <c r="H96" s="100">
        <v>0</v>
      </c>
      <c r="I96" s="100">
        <v>0</v>
      </c>
      <c r="J96" s="100">
        <v>0</v>
      </c>
      <c r="K96" s="100">
        <v>0</v>
      </c>
      <c r="L96" s="100">
        <v>0</v>
      </c>
      <c r="M96" s="100">
        <v>0</v>
      </c>
      <c r="N96" s="100">
        <v>0</v>
      </c>
      <c r="O96" s="100">
        <v>0</v>
      </c>
      <c r="P96" s="100">
        <v>0</v>
      </c>
      <c r="Q96" s="100">
        <v>0</v>
      </c>
      <c r="R96" s="100">
        <v>0</v>
      </c>
      <c r="S96" s="100">
        <v>0</v>
      </c>
      <c r="T96" s="100">
        <v>0</v>
      </c>
    </row>
    <row r="97" spans="1:20" x14ac:dyDescent="0.25">
      <c r="A97" t="s">
        <v>10</v>
      </c>
      <c r="B97" t="s">
        <v>113</v>
      </c>
      <c r="C97" t="s">
        <v>114</v>
      </c>
      <c r="D97" t="s">
        <v>107</v>
      </c>
      <c r="E97" t="s">
        <v>108</v>
      </c>
      <c r="F97" s="100"/>
      <c r="G97" s="100">
        <v>0</v>
      </c>
      <c r="H97" s="100">
        <v>8.7274023679448906E-2</v>
      </c>
      <c r="I97" s="100">
        <v>0.57639568409392905</v>
      </c>
      <c r="J97" s="100">
        <v>0.66572131313279803</v>
      </c>
      <c r="K97" s="100">
        <v>1.6071376818635801</v>
      </c>
      <c r="L97" s="100">
        <v>1.93254142478266</v>
      </c>
      <c r="M97" s="100">
        <v>2.65282823011131</v>
      </c>
      <c r="N97" s="100">
        <v>2.9646306422828101</v>
      </c>
      <c r="O97" s="100">
        <v>3.2800037490232499</v>
      </c>
      <c r="P97" s="100">
        <v>3.3121606485234598</v>
      </c>
      <c r="Q97" s="100">
        <v>3.3446328117442801</v>
      </c>
      <c r="R97" s="100">
        <v>3.3774233295064802</v>
      </c>
      <c r="S97" s="100">
        <v>3.41053532293301</v>
      </c>
      <c r="T97" s="100">
        <v>3.4439719437460798</v>
      </c>
    </row>
    <row r="98" spans="1:20" x14ac:dyDescent="0.25">
      <c r="A98" t="s">
        <v>10</v>
      </c>
      <c r="B98" t="s">
        <v>115</v>
      </c>
      <c r="C98" t="s">
        <v>116</v>
      </c>
      <c r="D98" t="s">
        <v>107</v>
      </c>
      <c r="E98" t="s">
        <v>108</v>
      </c>
      <c r="F98" s="100"/>
      <c r="G98" s="100">
        <v>0</v>
      </c>
      <c r="H98" s="100">
        <v>8.7274023679448906E-2</v>
      </c>
      <c r="I98" s="100">
        <v>0.57639568409392905</v>
      </c>
      <c r="J98" s="100">
        <v>0.66572131313279803</v>
      </c>
      <c r="K98" s="100">
        <v>1.6071376818635801</v>
      </c>
      <c r="L98" s="100">
        <v>1.93254142478266</v>
      </c>
      <c r="M98" s="100">
        <v>2.65282823011131</v>
      </c>
      <c r="N98" s="100">
        <v>2.9646306422828101</v>
      </c>
      <c r="O98" s="100">
        <v>3.2800037490232499</v>
      </c>
      <c r="P98" s="100">
        <v>3.3121606485234598</v>
      </c>
      <c r="Q98" s="100">
        <v>3.3446328117442801</v>
      </c>
      <c r="R98" s="100">
        <v>3.3774233295064802</v>
      </c>
      <c r="S98" s="100">
        <v>3.41053532293301</v>
      </c>
      <c r="T98" s="100">
        <v>3.4439719437460798</v>
      </c>
    </row>
    <row r="99" spans="1:20" x14ac:dyDescent="0.25">
      <c r="A99" t="s">
        <v>10</v>
      </c>
      <c r="B99" t="s">
        <v>117</v>
      </c>
      <c r="C99" t="s">
        <v>118</v>
      </c>
      <c r="D99" t="s">
        <v>119</v>
      </c>
      <c r="E99" t="s">
        <v>108</v>
      </c>
      <c r="F99" s="100"/>
      <c r="G99" s="100">
        <v>0</v>
      </c>
      <c r="H99" s="100">
        <v>1.08727190297832E-2</v>
      </c>
      <c r="I99" s="100">
        <v>0.17948166884724701</v>
      </c>
      <c r="J99" s="100">
        <v>0.186385922765924</v>
      </c>
      <c r="K99" s="100">
        <v>0.32576876544090799</v>
      </c>
      <c r="L99" s="100">
        <v>0.41800464850909103</v>
      </c>
      <c r="M99" s="100">
        <v>0.64176466988869296</v>
      </c>
      <c r="N99" s="100">
        <v>0.70707425435436699</v>
      </c>
      <c r="O99" s="100">
        <v>0.77304072481716501</v>
      </c>
      <c r="P99" s="100">
        <v>0.78061955545262396</v>
      </c>
      <c r="Q99" s="100">
        <v>0.78827268834921804</v>
      </c>
      <c r="R99" s="100">
        <v>0.79600085196048498</v>
      </c>
      <c r="S99" s="100">
        <v>0.80380478188166604</v>
      </c>
      <c r="T99" s="100">
        <v>0.81168522091972195</v>
      </c>
    </row>
    <row r="100" spans="1:20" x14ac:dyDescent="0.25">
      <c r="A100" t="s">
        <v>10</v>
      </c>
      <c r="B100" t="s">
        <v>120</v>
      </c>
      <c r="C100" t="s">
        <v>121</v>
      </c>
      <c r="D100" t="s">
        <v>119</v>
      </c>
      <c r="E100" t="s">
        <v>108</v>
      </c>
      <c r="F100" s="100"/>
      <c r="G100" s="100">
        <v>0</v>
      </c>
      <c r="H100" s="100">
        <v>0</v>
      </c>
      <c r="I100" s="100">
        <v>0</v>
      </c>
      <c r="J100" s="100">
        <v>0</v>
      </c>
      <c r="K100" s="100">
        <v>0</v>
      </c>
      <c r="L100" s="100">
        <v>0</v>
      </c>
      <c r="M100" s="100">
        <v>0</v>
      </c>
      <c r="N100" s="100">
        <v>0</v>
      </c>
      <c r="O100" s="100">
        <v>0</v>
      </c>
      <c r="P100" s="100">
        <v>0</v>
      </c>
      <c r="Q100" s="100">
        <v>0</v>
      </c>
      <c r="R100" s="100">
        <v>0</v>
      </c>
      <c r="S100" s="100">
        <v>0</v>
      </c>
      <c r="T100" s="100">
        <v>0</v>
      </c>
    </row>
    <row r="101" spans="1:20" x14ac:dyDescent="0.25">
      <c r="A101" t="s">
        <v>10</v>
      </c>
      <c r="B101" t="s">
        <v>122</v>
      </c>
      <c r="C101" t="s">
        <v>123</v>
      </c>
      <c r="D101" t="s">
        <v>119</v>
      </c>
      <c r="E101" t="s">
        <v>108</v>
      </c>
      <c r="F101" s="100"/>
      <c r="G101" s="100">
        <v>0</v>
      </c>
      <c r="H101" s="100">
        <v>0</v>
      </c>
      <c r="I101" s="100">
        <v>0</v>
      </c>
      <c r="J101" s="100">
        <v>0</v>
      </c>
      <c r="K101" s="100">
        <v>0</v>
      </c>
      <c r="L101" s="100">
        <v>0</v>
      </c>
      <c r="M101" s="100">
        <v>0</v>
      </c>
      <c r="N101" s="100">
        <v>0</v>
      </c>
      <c r="O101" s="100">
        <v>0</v>
      </c>
      <c r="P101" s="100">
        <v>0</v>
      </c>
      <c r="Q101" s="100">
        <v>0</v>
      </c>
      <c r="R101" s="100">
        <v>0</v>
      </c>
      <c r="S101" s="100">
        <v>0</v>
      </c>
      <c r="T101" s="100">
        <v>0</v>
      </c>
    </row>
    <row r="102" spans="1:20" x14ac:dyDescent="0.25">
      <c r="A102" t="s">
        <v>10</v>
      </c>
      <c r="B102" t="s">
        <v>124</v>
      </c>
      <c r="C102" t="s">
        <v>125</v>
      </c>
      <c r="D102" t="s">
        <v>119</v>
      </c>
      <c r="E102" t="s">
        <v>108</v>
      </c>
      <c r="F102" s="100"/>
      <c r="G102" s="100">
        <v>0</v>
      </c>
      <c r="H102" s="100">
        <v>1.08727190297832E-2</v>
      </c>
      <c r="I102" s="100">
        <v>0.17948166884724701</v>
      </c>
      <c r="J102" s="100">
        <v>0.186385922765924</v>
      </c>
      <c r="K102" s="100">
        <v>0.32576876544090799</v>
      </c>
      <c r="L102" s="100">
        <v>0.41800464850909103</v>
      </c>
      <c r="M102" s="100">
        <v>0.64176466988869296</v>
      </c>
      <c r="N102" s="100">
        <v>0.70707425435436699</v>
      </c>
      <c r="O102" s="100">
        <v>0.77304072481716501</v>
      </c>
      <c r="P102" s="100">
        <v>0.78061955545262396</v>
      </c>
      <c r="Q102" s="100">
        <v>0.78827268834921804</v>
      </c>
      <c r="R102" s="100">
        <v>0.79600085196048498</v>
      </c>
      <c r="S102" s="100">
        <v>0.80380478188166604</v>
      </c>
      <c r="T102" s="100">
        <v>0.81168522091972195</v>
      </c>
    </row>
    <row r="103" spans="1:20" x14ac:dyDescent="0.25">
      <c r="A103" t="s">
        <v>16</v>
      </c>
      <c r="B103" t="s">
        <v>105</v>
      </c>
      <c r="C103" t="s">
        <v>106</v>
      </c>
      <c r="D103" t="s">
        <v>107</v>
      </c>
      <c r="E103" t="s">
        <v>108</v>
      </c>
      <c r="F103" s="100"/>
      <c r="G103" s="100">
        <v>0</v>
      </c>
      <c r="H103" s="100">
        <v>0</v>
      </c>
      <c r="I103" s="100">
        <v>0</v>
      </c>
      <c r="J103" s="100">
        <v>0</v>
      </c>
      <c r="K103" s="100">
        <v>0</v>
      </c>
      <c r="L103" s="100">
        <v>0</v>
      </c>
      <c r="M103" s="100">
        <v>0</v>
      </c>
      <c r="N103" s="100">
        <v>0</v>
      </c>
      <c r="O103" s="100">
        <v>0</v>
      </c>
      <c r="P103" s="100">
        <v>0</v>
      </c>
      <c r="Q103" s="100">
        <v>0</v>
      </c>
      <c r="R103" s="100">
        <v>0</v>
      </c>
      <c r="S103" s="100">
        <v>0</v>
      </c>
      <c r="T103" s="100">
        <v>0</v>
      </c>
    </row>
    <row r="104" spans="1:20" x14ac:dyDescent="0.25">
      <c r="A104" t="s">
        <v>16</v>
      </c>
      <c r="B104" t="s">
        <v>109</v>
      </c>
      <c r="C104" t="s">
        <v>110</v>
      </c>
      <c r="D104" t="s">
        <v>107</v>
      </c>
      <c r="E104" t="s">
        <v>108</v>
      </c>
      <c r="F104" s="100"/>
      <c r="G104" s="100">
        <v>0</v>
      </c>
      <c r="H104" s="100">
        <v>0</v>
      </c>
      <c r="I104" s="100">
        <v>0</v>
      </c>
      <c r="J104" s="100">
        <v>0</v>
      </c>
      <c r="K104" s="100">
        <v>0</v>
      </c>
      <c r="L104" s="100">
        <v>0</v>
      </c>
      <c r="M104" s="100">
        <v>0</v>
      </c>
      <c r="N104" s="100">
        <v>0</v>
      </c>
      <c r="O104" s="100">
        <v>0</v>
      </c>
      <c r="P104" s="100">
        <v>0</v>
      </c>
      <c r="Q104" s="100">
        <v>0</v>
      </c>
      <c r="R104" s="100">
        <v>0</v>
      </c>
      <c r="S104" s="100">
        <v>0</v>
      </c>
      <c r="T104" s="100">
        <v>0</v>
      </c>
    </row>
    <row r="105" spans="1:20" x14ac:dyDescent="0.25">
      <c r="A105" t="s">
        <v>16</v>
      </c>
      <c r="B105" t="s">
        <v>111</v>
      </c>
      <c r="C105" t="s">
        <v>112</v>
      </c>
      <c r="D105" t="s">
        <v>107</v>
      </c>
      <c r="E105" t="s">
        <v>108</v>
      </c>
      <c r="F105" s="100"/>
      <c r="G105" s="100">
        <v>0</v>
      </c>
      <c r="H105" s="100">
        <v>0</v>
      </c>
      <c r="I105" s="100">
        <v>0</v>
      </c>
      <c r="J105" s="100">
        <v>0</v>
      </c>
      <c r="K105" s="100">
        <v>0</v>
      </c>
      <c r="L105" s="100">
        <v>0</v>
      </c>
      <c r="M105" s="100">
        <v>0</v>
      </c>
      <c r="N105" s="100">
        <v>0</v>
      </c>
      <c r="O105" s="100">
        <v>0</v>
      </c>
      <c r="P105" s="100">
        <v>0</v>
      </c>
      <c r="Q105" s="100">
        <v>0</v>
      </c>
      <c r="R105" s="100">
        <v>0</v>
      </c>
      <c r="S105" s="100">
        <v>0</v>
      </c>
      <c r="T105" s="100">
        <v>0</v>
      </c>
    </row>
    <row r="106" spans="1:20" x14ac:dyDescent="0.25">
      <c r="A106" t="s">
        <v>16</v>
      </c>
      <c r="B106" t="s">
        <v>113</v>
      </c>
      <c r="C106" t="s">
        <v>114</v>
      </c>
      <c r="D106" t="s">
        <v>107</v>
      </c>
      <c r="E106" t="s">
        <v>108</v>
      </c>
      <c r="F106" s="100"/>
      <c r="G106" s="100">
        <v>0</v>
      </c>
      <c r="H106" s="100">
        <v>0</v>
      </c>
      <c r="I106" s="100">
        <v>0</v>
      </c>
      <c r="J106" s="100">
        <v>0</v>
      </c>
      <c r="K106" s="100">
        <v>0</v>
      </c>
      <c r="L106" s="100">
        <v>0</v>
      </c>
      <c r="M106" s="100">
        <v>0</v>
      </c>
      <c r="N106" s="100">
        <v>0</v>
      </c>
      <c r="O106" s="100">
        <v>0</v>
      </c>
      <c r="P106" s="100">
        <v>0</v>
      </c>
      <c r="Q106" s="100">
        <v>0</v>
      </c>
      <c r="R106" s="100">
        <v>0</v>
      </c>
      <c r="S106" s="100">
        <v>0</v>
      </c>
      <c r="T106" s="100">
        <v>0</v>
      </c>
    </row>
    <row r="107" spans="1:20" x14ac:dyDescent="0.25">
      <c r="A107" t="s">
        <v>16</v>
      </c>
      <c r="B107" t="s">
        <v>115</v>
      </c>
      <c r="C107" t="s">
        <v>116</v>
      </c>
      <c r="D107" t="s">
        <v>107</v>
      </c>
      <c r="E107" t="s">
        <v>108</v>
      </c>
      <c r="F107" s="100"/>
      <c r="G107" s="100">
        <v>0</v>
      </c>
      <c r="H107" s="100">
        <v>0</v>
      </c>
      <c r="I107" s="100">
        <v>0</v>
      </c>
      <c r="J107" s="100">
        <v>0</v>
      </c>
      <c r="K107" s="100">
        <v>0</v>
      </c>
      <c r="L107" s="100">
        <v>0</v>
      </c>
      <c r="M107" s="100">
        <v>0</v>
      </c>
      <c r="N107" s="100">
        <v>0</v>
      </c>
      <c r="O107" s="100">
        <v>0</v>
      </c>
      <c r="P107" s="100">
        <v>0</v>
      </c>
      <c r="Q107" s="100">
        <v>0</v>
      </c>
      <c r="R107" s="100">
        <v>0</v>
      </c>
      <c r="S107" s="100">
        <v>0</v>
      </c>
      <c r="T107" s="100">
        <v>0</v>
      </c>
    </row>
    <row r="108" spans="1:20" x14ac:dyDescent="0.25">
      <c r="A108" t="s">
        <v>16</v>
      </c>
      <c r="B108" t="s">
        <v>117</v>
      </c>
      <c r="C108" t="s">
        <v>118</v>
      </c>
      <c r="D108" t="s">
        <v>119</v>
      </c>
      <c r="E108" t="s">
        <v>108</v>
      </c>
      <c r="F108" s="100"/>
      <c r="G108" s="100">
        <v>0</v>
      </c>
      <c r="H108" s="100">
        <v>0</v>
      </c>
      <c r="I108" s="100">
        <v>0</v>
      </c>
      <c r="J108" s="100">
        <v>0</v>
      </c>
      <c r="K108" s="100">
        <v>0</v>
      </c>
      <c r="L108" s="100">
        <v>0</v>
      </c>
      <c r="M108" s="100">
        <v>0</v>
      </c>
      <c r="N108" s="100">
        <v>0</v>
      </c>
      <c r="O108" s="100">
        <v>0</v>
      </c>
      <c r="P108" s="100">
        <v>0</v>
      </c>
      <c r="Q108" s="100">
        <v>0</v>
      </c>
      <c r="R108" s="100">
        <v>0</v>
      </c>
      <c r="S108" s="100">
        <v>0</v>
      </c>
      <c r="T108" s="100">
        <v>0</v>
      </c>
    </row>
    <row r="109" spans="1:20" x14ac:dyDescent="0.25">
      <c r="A109" t="s">
        <v>16</v>
      </c>
      <c r="B109" t="s">
        <v>120</v>
      </c>
      <c r="C109" t="s">
        <v>121</v>
      </c>
      <c r="D109" t="s">
        <v>119</v>
      </c>
      <c r="E109" t="s">
        <v>108</v>
      </c>
      <c r="F109" s="100"/>
      <c r="G109" s="100">
        <v>0</v>
      </c>
      <c r="H109" s="100">
        <v>0</v>
      </c>
      <c r="I109" s="100">
        <v>0</v>
      </c>
      <c r="J109" s="100">
        <v>0</v>
      </c>
      <c r="K109" s="100">
        <v>0</v>
      </c>
      <c r="L109" s="100">
        <v>0</v>
      </c>
      <c r="M109" s="100">
        <v>0</v>
      </c>
      <c r="N109" s="100">
        <v>0</v>
      </c>
      <c r="O109" s="100">
        <v>0</v>
      </c>
      <c r="P109" s="100">
        <v>0</v>
      </c>
      <c r="Q109" s="100">
        <v>0</v>
      </c>
      <c r="R109" s="100">
        <v>0</v>
      </c>
      <c r="S109" s="100">
        <v>0</v>
      </c>
      <c r="T109" s="100">
        <v>0</v>
      </c>
    </row>
    <row r="110" spans="1:20" x14ac:dyDescent="0.25">
      <c r="A110" t="s">
        <v>16</v>
      </c>
      <c r="B110" t="s">
        <v>122</v>
      </c>
      <c r="C110" t="s">
        <v>123</v>
      </c>
      <c r="D110" t="s">
        <v>119</v>
      </c>
      <c r="E110" t="s">
        <v>108</v>
      </c>
      <c r="F110" s="100"/>
      <c r="G110" s="100">
        <v>0</v>
      </c>
      <c r="H110" s="100">
        <v>0</v>
      </c>
      <c r="I110" s="100">
        <v>0</v>
      </c>
      <c r="J110" s="100">
        <v>0</v>
      </c>
      <c r="K110" s="100">
        <v>0</v>
      </c>
      <c r="L110" s="100">
        <v>0</v>
      </c>
      <c r="M110" s="100">
        <v>0</v>
      </c>
      <c r="N110" s="100">
        <v>0</v>
      </c>
      <c r="O110" s="100">
        <v>0</v>
      </c>
      <c r="P110" s="100">
        <v>0</v>
      </c>
      <c r="Q110" s="100">
        <v>0</v>
      </c>
      <c r="R110" s="100">
        <v>0</v>
      </c>
      <c r="S110" s="100">
        <v>0</v>
      </c>
      <c r="T110" s="100">
        <v>0</v>
      </c>
    </row>
    <row r="111" spans="1:20" x14ac:dyDescent="0.25">
      <c r="A111" t="s">
        <v>16</v>
      </c>
      <c r="B111" t="s">
        <v>124</v>
      </c>
      <c r="C111" t="s">
        <v>125</v>
      </c>
      <c r="D111" t="s">
        <v>119</v>
      </c>
      <c r="E111" t="s">
        <v>108</v>
      </c>
      <c r="F111" s="100"/>
      <c r="G111" s="100">
        <v>0</v>
      </c>
      <c r="H111" s="100">
        <v>0</v>
      </c>
      <c r="I111" s="100">
        <v>0</v>
      </c>
      <c r="J111" s="100">
        <v>0</v>
      </c>
      <c r="K111" s="100">
        <v>0</v>
      </c>
      <c r="L111" s="100">
        <v>0</v>
      </c>
      <c r="M111" s="100">
        <v>0</v>
      </c>
      <c r="N111" s="100">
        <v>0</v>
      </c>
      <c r="O111" s="100">
        <v>0</v>
      </c>
      <c r="P111" s="100">
        <v>0</v>
      </c>
      <c r="Q111" s="100">
        <v>0</v>
      </c>
      <c r="R111" s="100">
        <v>0</v>
      </c>
      <c r="S111" s="100">
        <v>0</v>
      </c>
      <c r="T111" s="100">
        <v>0</v>
      </c>
    </row>
    <row r="112" spans="1:20" x14ac:dyDescent="0.25">
      <c r="A112" t="s">
        <v>17</v>
      </c>
      <c r="B112" t="s">
        <v>105</v>
      </c>
      <c r="C112" t="s">
        <v>106</v>
      </c>
      <c r="D112" t="s">
        <v>107</v>
      </c>
      <c r="E112" t="s">
        <v>108</v>
      </c>
      <c r="F112" s="100"/>
      <c r="G112" s="100">
        <v>0</v>
      </c>
      <c r="H112" s="100">
        <v>0</v>
      </c>
      <c r="I112" s="100">
        <v>0</v>
      </c>
      <c r="J112" s="100">
        <v>0</v>
      </c>
      <c r="K112" s="100">
        <v>0</v>
      </c>
      <c r="L112" s="100">
        <v>0</v>
      </c>
      <c r="M112" s="100">
        <v>0</v>
      </c>
      <c r="N112" s="100">
        <v>0</v>
      </c>
      <c r="O112" s="100">
        <v>0</v>
      </c>
      <c r="P112" s="100">
        <v>0</v>
      </c>
      <c r="Q112" s="100">
        <v>0</v>
      </c>
      <c r="R112" s="100">
        <v>0</v>
      </c>
      <c r="S112" s="100">
        <v>0</v>
      </c>
      <c r="T112" s="100">
        <v>0</v>
      </c>
    </row>
    <row r="113" spans="1:20" x14ac:dyDescent="0.25">
      <c r="A113" t="s">
        <v>17</v>
      </c>
      <c r="B113" t="s">
        <v>109</v>
      </c>
      <c r="C113" t="s">
        <v>110</v>
      </c>
      <c r="D113" t="s">
        <v>107</v>
      </c>
      <c r="E113" t="s">
        <v>108</v>
      </c>
      <c r="F113" s="100"/>
      <c r="G113" s="100">
        <v>0</v>
      </c>
      <c r="H113" s="100">
        <v>0</v>
      </c>
      <c r="I113" s="100">
        <v>0</v>
      </c>
      <c r="J113" s="100">
        <v>0</v>
      </c>
      <c r="K113" s="100">
        <v>0</v>
      </c>
      <c r="L113" s="100">
        <v>0</v>
      </c>
      <c r="M113" s="100">
        <v>0</v>
      </c>
      <c r="N113" s="100">
        <v>0</v>
      </c>
      <c r="O113" s="100">
        <v>0</v>
      </c>
      <c r="P113" s="100">
        <v>0</v>
      </c>
      <c r="Q113" s="100">
        <v>0</v>
      </c>
      <c r="R113" s="100">
        <v>0</v>
      </c>
      <c r="S113" s="100">
        <v>0</v>
      </c>
      <c r="T113" s="100">
        <v>0</v>
      </c>
    </row>
    <row r="114" spans="1:20" x14ac:dyDescent="0.25">
      <c r="A114" t="s">
        <v>17</v>
      </c>
      <c r="B114" t="s">
        <v>111</v>
      </c>
      <c r="C114" t="s">
        <v>112</v>
      </c>
      <c r="D114" t="s">
        <v>107</v>
      </c>
      <c r="E114" t="s">
        <v>108</v>
      </c>
      <c r="F114" s="100"/>
      <c r="G114" s="100">
        <v>0</v>
      </c>
      <c r="H114" s="100">
        <v>0</v>
      </c>
      <c r="I114" s="100">
        <v>0</v>
      </c>
      <c r="J114" s="100">
        <v>0</v>
      </c>
      <c r="K114" s="100">
        <v>0</v>
      </c>
      <c r="L114" s="100">
        <v>0</v>
      </c>
      <c r="M114" s="100">
        <v>0</v>
      </c>
      <c r="N114" s="100">
        <v>0</v>
      </c>
      <c r="O114" s="100">
        <v>0</v>
      </c>
      <c r="P114" s="100">
        <v>0</v>
      </c>
      <c r="Q114" s="100">
        <v>0</v>
      </c>
      <c r="R114" s="100">
        <v>0</v>
      </c>
      <c r="S114" s="100">
        <v>0</v>
      </c>
      <c r="T114" s="100">
        <v>0</v>
      </c>
    </row>
    <row r="115" spans="1:20" x14ac:dyDescent="0.25">
      <c r="A115" t="s">
        <v>17</v>
      </c>
      <c r="B115" t="s">
        <v>113</v>
      </c>
      <c r="C115" t="s">
        <v>114</v>
      </c>
      <c r="D115" t="s">
        <v>107</v>
      </c>
      <c r="E115" t="s">
        <v>108</v>
      </c>
      <c r="F115" s="100"/>
      <c r="G115" s="100">
        <v>0</v>
      </c>
      <c r="H115" s="100">
        <v>0.10757446525487301</v>
      </c>
      <c r="I115" s="100">
        <v>0.15486216159567301</v>
      </c>
      <c r="J115" s="100">
        <v>0.229881745132448</v>
      </c>
      <c r="K115" s="100">
        <v>0.40072262063227898</v>
      </c>
      <c r="L115" s="100">
        <v>0.33201109234528903</v>
      </c>
      <c r="M115" s="100">
        <v>1.4370000000000001</v>
      </c>
      <c r="N115" s="100">
        <v>2.9823575941961198</v>
      </c>
      <c r="O115" s="100">
        <v>2.9186076799755898</v>
      </c>
      <c r="P115" s="100">
        <v>3.738</v>
      </c>
      <c r="Q115" s="100">
        <v>5.5229999999999997</v>
      </c>
      <c r="R115" s="100">
        <v>7.2110000000000003</v>
      </c>
      <c r="S115" s="100">
        <v>8.8989999999999991</v>
      </c>
      <c r="T115" s="100">
        <v>10.566000000000001</v>
      </c>
    </row>
    <row r="116" spans="1:20" x14ac:dyDescent="0.25">
      <c r="A116" t="s">
        <v>17</v>
      </c>
      <c r="B116" t="s">
        <v>115</v>
      </c>
      <c r="C116" t="s">
        <v>116</v>
      </c>
      <c r="D116" t="s">
        <v>107</v>
      </c>
      <c r="E116" t="s">
        <v>108</v>
      </c>
      <c r="F116" s="100"/>
      <c r="G116" s="100">
        <v>0</v>
      </c>
      <c r="H116" s="100">
        <v>0.10757446525487301</v>
      </c>
      <c r="I116" s="100">
        <v>0.15486216159567301</v>
      </c>
      <c r="J116" s="100">
        <v>0.229881745132448</v>
      </c>
      <c r="K116" s="100">
        <v>0.40072262063227898</v>
      </c>
      <c r="L116" s="100">
        <v>0.33201109234528903</v>
      </c>
      <c r="M116" s="100">
        <v>1.4370000000000001</v>
      </c>
      <c r="N116" s="100">
        <v>2.9823575941961198</v>
      </c>
      <c r="O116" s="100">
        <v>2.9186076799755898</v>
      </c>
      <c r="P116" s="100">
        <v>3.738</v>
      </c>
      <c r="Q116" s="100">
        <v>5.5229999999999997</v>
      </c>
      <c r="R116" s="100">
        <v>7.2110000000000003</v>
      </c>
      <c r="S116" s="100">
        <v>8.8989999999999991</v>
      </c>
      <c r="T116" s="100">
        <v>10.566000000000001</v>
      </c>
    </row>
    <row r="117" spans="1:20" x14ac:dyDescent="0.25">
      <c r="A117" t="s">
        <v>17</v>
      </c>
      <c r="B117" t="s">
        <v>117</v>
      </c>
      <c r="C117" t="s">
        <v>118</v>
      </c>
      <c r="D117" t="s">
        <v>119</v>
      </c>
      <c r="E117" t="s">
        <v>108</v>
      </c>
      <c r="F117" s="100"/>
      <c r="G117" s="100">
        <v>0</v>
      </c>
      <c r="H117" s="100">
        <v>5.3922548576358899E-2</v>
      </c>
      <c r="I117" s="100">
        <v>7.7625562204192006E-2</v>
      </c>
      <c r="J117" s="100">
        <v>0.11522930375198499</v>
      </c>
      <c r="K117" s="100">
        <v>0.20086487970049899</v>
      </c>
      <c r="L117" s="100">
        <v>0.22215623504308599</v>
      </c>
      <c r="M117" s="100">
        <v>0.28499999999999998</v>
      </c>
      <c r="N117" s="100">
        <v>0.45364615024573002</v>
      </c>
      <c r="O117" s="100">
        <v>0.443949156424157</v>
      </c>
      <c r="P117" s="100">
        <v>0.79600000000000004</v>
      </c>
      <c r="Q117" s="100">
        <v>1.127</v>
      </c>
      <c r="R117" s="100">
        <v>1.458</v>
      </c>
      <c r="S117" s="100">
        <v>1.7889999999999999</v>
      </c>
      <c r="T117" s="100">
        <v>2.12</v>
      </c>
    </row>
    <row r="118" spans="1:20" x14ac:dyDescent="0.25">
      <c r="A118" t="s">
        <v>17</v>
      </c>
      <c r="B118" t="s">
        <v>120</v>
      </c>
      <c r="C118" t="s">
        <v>121</v>
      </c>
      <c r="D118" t="s">
        <v>119</v>
      </c>
      <c r="E118" t="s">
        <v>108</v>
      </c>
      <c r="F118" s="100"/>
      <c r="G118" s="100">
        <v>0</v>
      </c>
      <c r="H118" s="100">
        <v>0</v>
      </c>
      <c r="I118" s="100">
        <v>0</v>
      </c>
      <c r="J118" s="100">
        <v>0</v>
      </c>
      <c r="K118" s="100">
        <v>0</v>
      </c>
      <c r="L118" s="100">
        <v>0</v>
      </c>
      <c r="M118" s="100">
        <v>0</v>
      </c>
      <c r="N118" s="100">
        <v>0</v>
      </c>
      <c r="O118" s="100">
        <v>0</v>
      </c>
      <c r="P118" s="100">
        <v>0</v>
      </c>
      <c r="Q118" s="100">
        <v>0</v>
      </c>
      <c r="R118" s="100">
        <v>0</v>
      </c>
      <c r="S118" s="100">
        <v>0</v>
      </c>
      <c r="T118" s="100">
        <v>0</v>
      </c>
    </row>
    <row r="119" spans="1:20" x14ac:dyDescent="0.25">
      <c r="A119" t="s">
        <v>17</v>
      </c>
      <c r="B119" t="s">
        <v>122</v>
      </c>
      <c r="C119" t="s">
        <v>123</v>
      </c>
      <c r="D119" t="s">
        <v>119</v>
      </c>
      <c r="E119" t="s">
        <v>108</v>
      </c>
      <c r="F119" s="100"/>
      <c r="G119" s="100">
        <v>0</v>
      </c>
      <c r="H119" s="100">
        <v>0</v>
      </c>
      <c r="I119" s="100">
        <v>0</v>
      </c>
      <c r="J119" s="100">
        <v>0</v>
      </c>
      <c r="K119" s="100">
        <v>0</v>
      </c>
      <c r="L119" s="100">
        <v>0</v>
      </c>
      <c r="M119" s="100">
        <v>0</v>
      </c>
      <c r="N119" s="100">
        <v>0</v>
      </c>
      <c r="O119" s="100">
        <v>0</v>
      </c>
      <c r="P119" s="100">
        <v>0</v>
      </c>
      <c r="Q119" s="100">
        <v>0</v>
      </c>
      <c r="R119" s="100">
        <v>0</v>
      </c>
      <c r="S119" s="100">
        <v>0</v>
      </c>
      <c r="T119" s="100">
        <v>0</v>
      </c>
    </row>
    <row r="120" spans="1:20" x14ac:dyDescent="0.25">
      <c r="A120" t="s">
        <v>17</v>
      </c>
      <c r="B120" t="s">
        <v>124</v>
      </c>
      <c r="C120" t="s">
        <v>125</v>
      </c>
      <c r="D120" t="s">
        <v>119</v>
      </c>
      <c r="E120" t="s">
        <v>108</v>
      </c>
      <c r="F120" s="100"/>
      <c r="G120" s="100">
        <v>0</v>
      </c>
      <c r="H120" s="100">
        <v>5.3922548576358899E-2</v>
      </c>
      <c r="I120" s="100">
        <v>7.7625562204192006E-2</v>
      </c>
      <c r="J120" s="100">
        <v>0.11522930375198499</v>
      </c>
      <c r="K120" s="100">
        <v>0.20086487970049899</v>
      </c>
      <c r="L120" s="100">
        <v>0.22215623504308599</v>
      </c>
      <c r="M120" s="100">
        <v>0.28499999999999998</v>
      </c>
      <c r="N120" s="100">
        <v>0.45364615024573002</v>
      </c>
      <c r="O120" s="100">
        <v>0.443949156424157</v>
      </c>
      <c r="P120" s="100">
        <v>0.79600000000000004</v>
      </c>
      <c r="Q120" s="100">
        <v>1.127</v>
      </c>
      <c r="R120" s="100">
        <v>1.458</v>
      </c>
      <c r="S120" s="100">
        <v>1.7889999999999999</v>
      </c>
      <c r="T120" s="100">
        <v>2.12</v>
      </c>
    </row>
    <row r="121" spans="1:20" x14ac:dyDescent="0.25">
      <c r="A121" t="s">
        <v>18</v>
      </c>
      <c r="B121" t="s">
        <v>105</v>
      </c>
      <c r="C121" t="s">
        <v>106</v>
      </c>
      <c r="D121" t="s">
        <v>107</v>
      </c>
      <c r="E121" t="s">
        <v>108</v>
      </c>
      <c r="F121" s="100"/>
      <c r="G121" s="100">
        <v>0</v>
      </c>
      <c r="H121" s="100">
        <v>0</v>
      </c>
      <c r="I121" s="100">
        <v>0</v>
      </c>
      <c r="J121" s="100">
        <v>0</v>
      </c>
      <c r="K121" s="100">
        <v>0</v>
      </c>
      <c r="L121" s="100">
        <v>0</v>
      </c>
      <c r="M121" s="100">
        <v>0</v>
      </c>
      <c r="N121" s="100">
        <v>0</v>
      </c>
      <c r="O121" s="100">
        <v>0</v>
      </c>
      <c r="P121" s="100">
        <v>0</v>
      </c>
      <c r="Q121" s="100">
        <v>0</v>
      </c>
      <c r="R121" s="100">
        <v>0</v>
      </c>
      <c r="S121" s="100">
        <v>0</v>
      </c>
      <c r="T121" s="100">
        <v>0</v>
      </c>
    </row>
    <row r="122" spans="1:20" x14ac:dyDescent="0.25">
      <c r="A122" t="s">
        <v>18</v>
      </c>
      <c r="B122" t="s">
        <v>109</v>
      </c>
      <c r="C122" t="s">
        <v>110</v>
      </c>
      <c r="D122" t="s">
        <v>107</v>
      </c>
      <c r="E122" t="s">
        <v>108</v>
      </c>
      <c r="F122" s="100"/>
      <c r="G122" s="100">
        <v>0</v>
      </c>
      <c r="H122" s="100">
        <v>0</v>
      </c>
      <c r="I122" s="100">
        <v>0</v>
      </c>
      <c r="J122" s="100">
        <v>0</v>
      </c>
      <c r="K122" s="100">
        <v>0</v>
      </c>
      <c r="L122" s="100">
        <v>0</v>
      </c>
      <c r="M122" s="100">
        <v>0</v>
      </c>
      <c r="N122" s="100">
        <v>0</v>
      </c>
      <c r="O122" s="100">
        <v>0</v>
      </c>
      <c r="P122" s="100">
        <v>0</v>
      </c>
      <c r="Q122" s="100">
        <v>0</v>
      </c>
      <c r="R122" s="100">
        <v>0</v>
      </c>
      <c r="S122" s="100">
        <v>0</v>
      </c>
      <c r="T122" s="100">
        <v>0</v>
      </c>
    </row>
    <row r="123" spans="1:20" x14ac:dyDescent="0.25">
      <c r="A123" t="s">
        <v>18</v>
      </c>
      <c r="B123" t="s">
        <v>111</v>
      </c>
      <c r="C123" t="s">
        <v>112</v>
      </c>
      <c r="D123" t="s">
        <v>107</v>
      </c>
      <c r="E123" t="s">
        <v>108</v>
      </c>
      <c r="F123" s="100"/>
      <c r="G123" s="100">
        <v>0</v>
      </c>
      <c r="H123" s="100">
        <v>0</v>
      </c>
      <c r="I123" s="100">
        <v>0</v>
      </c>
      <c r="J123" s="100">
        <v>0</v>
      </c>
      <c r="K123" s="100">
        <v>0</v>
      </c>
      <c r="L123" s="100">
        <v>0</v>
      </c>
      <c r="M123" s="100">
        <v>0</v>
      </c>
      <c r="N123" s="100">
        <v>0</v>
      </c>
      <c r="O123" s="100">
        <v>0</v>
      </c>
      <c r="P123" s="100">
        <v>0</v>
      </c>
      <c r="Q123" s="100">
        <v>0</v>
      </c>
      <c r="R123" s="100">
        <v>0</v>
      </c>
      <c r="S123" s="100">
        <v>0</v>
      </c>
      <c r="T123" s="100">
        <v>0</v>
      </c>
    </row>
    <row r="124" spans="1:20" x14ac:dyDescent="0.25">
      <c r="A124" t="s">
        <v>18</v>
      </c>
      <c r="B124" t="s">
        <v>113</v>
      </c>
      <c r="C124" t="s">
        <v>114</v>
      </c>
      <c r="D124" t="s">
        <v>107</v>
      </c>
      <c r="E124" t="s">
        <v>108</v>
      </c>
      <c r="F124" s="100"/>
      <c r="G124" s="100">
        <v>0.74370751966068704</v>
      </c>
      <c r="H124" s="100">
        <v>4.6398446937014698E-2</v>
      </c>
      <c r="I124" s="100">
        <v>1.44381304935767</v>
      </c>
      <c r="J124" s="100">
        <v>1.3669130107796399</v>
      </c>
      <c r="K124" s="100">
        <v>1.7239968386023301</v>
      </c>
      <c r="L124" s="100">
        <v>2.0506350430857601</v>
      </c>
      <c r="M124" s="100">
        <v>1.9783711399999999</v>
      </c>
      <c r="N124" s="100">
        <v>1.99076550394149</v>
      </c>
      <c r="O124" s="100">
        <v>1.9933059919704801</v>
      </c>
      <c r="P124" s="100">
        <v>1.94775546449688</v>
      </c>
      <c r="Q124" s="100">
        <v>1.94775546449688</v>
      </c>
      <c r="R124" s="100">
        <v>1.94775546449688</v>
      </c>
      <c r="S124" s="100">
        <v>1.94775546449688</v>
      </c>
      <c r="T124" s="100">
        <v>1.94775546449688</v>
      </c>
    </row>
    <row r="125" spans="1:20" x14ac:dyDescent="0.25">
      <c r="A125" t="s">
        <v>18</v>
      </c>
      <c r="B125" t="s">
        <v>115</v>
      </c>
      <c r="C125" t="s">
        <v>116</v>
      </c>
      <c r="D125" t="s">
        <v>107</v>
      </c>
      <c r="E125" t="s">
        <v>108</v>
      </c>
      <c r="F125" s="100"/>
      <c r="G125" s="100">
        <v>0.74370751966068704</v>
      </c>
      <c r="H125" s="100">
        <v>4.6398446937014698E-2</v>
      </c>
      <c r="I125" s="100">
        <v>1.44381304935767</v>
      </c>
      <c r="J125" s="100">
        <v>1.3669130107796399</v>
      </c>
      <c r="K125" s="100">
        <v>1.7239968386023301</v>
      </c>
      <c r="L125" s="100">
        <v>2.0506350430857601</v>
      </c>
      <c r="M125" s="100">
        <v>1.9783711399999999</v>
      </c>
      <c r="N125" s="100">
        <v>1.99076550394149</v>
      </c>
      <c r="O125" s="100">
        <v>1.9933059919704801</v>
      </c>
      <c r="P125" s="100">
        <v>1.94775546449688</v>
      </c>
      <c r="Q125" s="100">
        <v>1.94775546449688</v>
      </c>
      <c r="R125" s="100">
        <v>1.94775546449688</v>
      </c>
      <c r="S125" s="100">
        <v>1.94775546449688</v>
      </c>
      <c r="T125" s="100">
        <v>1.94775546449688</v>
      </c>
    </row>
    <row r="126" spans="1:20" x14ac:dyDescent="0.25">
      <c r="A126" t="s">
        <v>18</v>
      </c>
      <c r="B126" t="s">
        <v>117</v>
      </c>
      <c r="C126" t="s">
        <v>118</v>
      </c>
      <c r="D126" t="s">
        <v>119</v>
      </c>
      <c r="E126" t="s">
        <v>108</v>
      </c>
      <c r="F126" s="100"/>
      <c r="G126" s="100"/>
      <c r="H126" s="100"/>
      <c r="I126" s="100"/>
      <c r="J126" s="100"/>
      <c r="K126" s="100"/>
      <c r="L126" s="100"/>
      <c r="M126" s="100"/>
      <c r="N126" s="100"/>
      <c r="O126" s="100"/>
      <c r="P126" s="100"/>
      <c r="Q126" s="100"/>
      <c r="R126" s="100"/>
      <c r="S126" s="100"/>
      <c r="T126" s="100"/>
    </row>
    <row r="127" spans="1:20" x14ac:dyDescent="0.25">
      <c r="A127" t="s">
        <v>18</v>
      </c>
      <c r="B127" t="s">
        <v>120</v>
      </c>
      <c r="C127" t="s">
        <v>121</v>
      </c>
      <c r="D127" t="s">
        <v>119</v>
      </c>
      <c r="E127" t="s">
        <v>108</v>
      </c>
      <c r="F127" s="100"/>
      <c r="G127" s="100"/>
      <c r="H127" s="100"/>
      <c r="I127" s="100"/>
      <c r="J127" s="100"/>
      <c r="K127" s="100"/>
      <c r="L127" s="100"/>
      <c r="M127" s="100"/>
      <c r="N127" s="100"/>
      <c r="O127" s="100"/>
      <c r="P127" s="100"/>
      <c r="Q127" s="100"/>
      <c r="R127" s="100"/>
      <c r="S127" s="100"/>
      <c r="T127" s="100"/>
    </row>
    <row r="128" spans="1:20" x14ac:dyDescent="0.25">
      <c r="A128" t="s">
        <v>18</v>
      </c>
      <c r="B128" t="s">
        <v>122</v>
      </c>
      <c r="C128" t="s">
        <v>123</v>
      </c>
      <c r="D128" t="s">
        <v>119</v>
      </c>
      <c r="E128" t="s">
        <v>108</v>
      </c>
      <c r="F128" s="100"/>
      <c r="G128" s="100"/>
      <c r="H128" s="100"/>
      <c r="I128" s="100"/>
      <c r="J128" s="100"/>
      <c r="K128" s="100"/>
      <c r="L128" s="100"/>
      <c r="M128" s="100"/>
      <c r="N128" s="100"/>
      <c r="O128" s="100"/>
      <c r="P128" s="100"/>
      <c r="Q128" s="100"/>
      <c r="R128" s="100"/>
      <c r="S128" s="100"/>
      <c r="T128" s="100"/>
    </row>
    <row r="129" spans="1:20" x14ac:dyDescent="0.25">
      <c r="A129" t="s">
        <v>18</v>
      </c>
      <c r="B129" t="s">
        <v>124</v>
      </c>
      <c r="C129" t="s">
        <v>125</v>
      </c>
      <c r="D129" t="s">
        <v>119</v>
      </c>
      <c r="E129" t="s">
        <v>108</v>
      </c>
      <c r="F129" s="100"/>
      <c r="G129" s="100"/>
      <c r="H129" s="100"/>
      <c r="I129" s="100"/>
      <c r="J129" s="100"/>
      <c r="K129" s="100"/>
      <c r="L129" s="100"/>
      <c r="M129" s="100"/>
      <c r="N129" s="100"/>
      <c r="O129" s="100"/>
      <c r="P129" s="100"/>
      <c r="Q129" s="100"/>
      <c r="R129" s="100"/>
      <c r="S129" s="100"/>
      <c r="T129" s="100"/>
    </row>
    <row r="130" spans="1:20" x14ac:dyDescent="0.25">
      <c r="A130" t="s">
        <v>75</v>
      </c>
      <c r="B130" t="s">
        <v>105</v>
      </c>
      <c r="C130" t="s">
        <v>106</v>
      </c>
      <c r="D130" t="s">
        <v>107</v>
      </c>
      <c r="E130" t="s">
        <v>108</v>
      </c>
      <c r="F130" s="100"/>
      <c r="G130" s="100">
        <v>0</v>
      </c>
      <c r="H130" s="100">
        <v>0</v>
      </c>
      <c r="I130" s="100">
        <v>0</v>
      </c>
      <c r="J130" s="100">
        <v>0</v>
      </c>
      <c r="K130" s="100">
        <v>0</v>
      </c>
      <c r="L130" s="100">
        <v>0</v>
      </c>
      <c r="M130" s="100">
        <v>0</v>
      </c>
      <c r="N130" s="100">
        <v>0</v>
      </c>
      <c r="O130" s="100">
        <v>0</v>
      </c>
      <c r="P130" s="100">
        <v>0</v>
      </c>
      <c r="Q130" s="100">
        <v>0</v>
      </c>
      <c r="R130" s="100">
        <v>0</v>
      </c>
      <c r="S130" s="100">
        <v>0</v>
      </c>
      <c r="T130" s="100">
        <v>0</v>
      </c>
    </row>
    <row r="131" spans="1:20" x14ac:dyDescent="0.25">
      <c r="A131" t="s">
        <v>75</v>
      </c>
      <c r="B131" t="s">
        <v>109</v>
      </c>
      <c r="C131" t="s">
        <v>110</v>
      </c>
      <c r="D131" t="s">
        <v>107</v>
      </c>
      <c r="E131" t="s">
        <v>108</v>
      </c>
      <c r="F131" s="100"/>
      <c r="G131" s="100">
        <v>0</v>
      </c>
      <c r="H131" s="100">
        <v>0</v>
      </c>
      <c r="I131" s="100">
        <v>0</v>
      </c>
      <c r="J131" s="100">
        <v>0</v>
      </c>
      <c r="K131" s="100">
        <v>0</v>
      </c>
      <c r="L131" s="100">
        <v>0</v>
      </c>
      <c r="M131" s="100">
        <v>0</v>
      </c>
      <c r="N131" s="100">
        <v>0</v>
      </c>
      <c r="O131" s="100">
        <v>0</v>
      </c>
      <c r="P131" s="100">
        <v>0</v>
      </c>
      <c r="Q131" s="100">
        <v>0</v>
      </c>
      <c r="R131" s="100">
        <v>0</v>
      </c>
      <c r="S131" s="100">
        <v>0</v>
      </c>
      <c r="T131" s="100">
        <v>0</v>
      </c>
    </row>
    <row r="132" spans="1:20" x14ac:dyDescent="0.25">
      <c r="A132" t="s">
        <v>75</v>
      </c>
      <c r="B132" t="s">
        <v>111</v>
      </c>
      <c r="C132" t="s">
        <v>112</v>
      </c>
      <c r="D132" t="s">
        <v>107</v>
      </c>
      <c r="E132" t="s">
        <v>108</v>
      </c>
      <c r="F132" s="100"/>
      <c r="G132" s="100">
        <v>0</v>
      </c>
      <c r="H132" s="100">
        <v>0</v>
      </c>
      <c r="I132" s="100">
        <v>0</v>
      </c>
      <c r="J132" s="100">
        <v>0</v>
      </c>
      <c r="K132" s="100">
        <v>0</v>
      </c>
      <c r="L132" s="100">
        <v>0</v>
      </c>
      <c r="M132" s="100">
        <v>0</v>
      </c>
      <c r="N132" s="100">
        <v>0</v>
      </c>
      <c r="O132" s="100">
        <v>0</v>
      </c>
      <c r="P132" s="100">
        <v>0</v>
      </c>
      <c r="Q132" s="100">
        <v>0</v>
      </c>
      <c r="R132" s="100">
        <v>0</v>
      </c>
      <c r="S132" s="100">
        <v>0</v>
      </c>
      <c r="T132" s="100">
        <v>0</v>
      </c>
    </row>
    <row r="133" spans="1:20" x14ac:dyDescent="0.25">
      <c r="A133" t="s">
        <v>75</v>
      </c>
      <c r="B133" t="s">
        <v>113</v>
      </c>
      <c r="C133" t="s">
        <v>114</v>
      </c>
      <c r="D133" t="s">
        <v>107</v>
      </c>
      <c r="E133" t="s">
        <v>108</v>
      </c>
      <c r="F133" s="100"/>
      <c r="G133" s="100">
        <v>0</v>
      </c>
      <c r="H133" s="100">
        <v>0</v>
      </c>
      <c r="I133" s="100">
        <v>0</v>
      </c>
      <c r="J133" s="100">
        <v>0</v>
      </c>
      <c r="K133" s="100">
        <v>0</v>
      </c>
      <c r="L133" s="100">
        <v>0</v>
      </c>
      <c r="M133" s="100">
        <v>0</v>
      </c>
      <c r="N133" s="100">
        <v>0</v>
      </c>
      <c r="O133" s="100">
        <v>0</v>
      </c>
      <c r="P133" s="100">
        <v>0</v>
      </c>
      <c r="Q133" s="100">
        <v>0</v>
      </c>
      <c r="R133" s="100">
        <v>0</v>
      </c>
      <c r="S133" s="100">
        <v>0</v>
      </c>
      <c r="T133" s="100">
        <v>0</v>
      </c>
    </row>
    <row r="134" spans="1:20" x14ac:dyDescent="0.25">
      <c r="A134" t="s">
        <v>75</v>
      </c>
      <c r="B134" t="s">
        <v>115</v>
      </c>
      <c r="C134" t="s">
        <v>116</v>
      </c>
      <c r="D134" t="s">
        <v>107</v>
      </c>
      <c r="E134" t="s">
        <v>108</v>
      </c>
      <c r="F134" s="100"/>
      <c r="G134" s="100">
        <v>0</v>
      </c>
      <c r="H134" s="100">
        <v>0</v>
      </c>
      <c r="I134" s="100">
        <v>0</v>
      </c>
      <c r="J134" s="100">
        <v>0</v>
      </c>
      <c r="K134" s="100">
        <v>0</v>
      </c>
      <c r="L134" s="100">
        <v>0</v>
      </c>
      <c r="M134" s="100">
        <v>0</v>
      </c>
      <c r="N134" s="100">
        <v>0</v>
      </c>
      <c r="O134" s="100">
        <v>0</v>
      </c>
      <c r="P134" s="100">
        <v>0</v>
      </c>
      <c r="Q134" s="100">
        <v>0</v>
      </c>
      <c r="R134" s="100">
        <v>0</v>
      </c>
      <c r="S134" s="100">
        <v>0</v>
      </c>
      <c r="T134" s="100">
        <v>0</v>
      </c>
    </row>
    <row r="135" spans="1:20" x14ac:dyDescent="0.25">
      <c r="A135" t="s">
        <v>75</v>
      </c>
      <c r="B135" t="s">
        <v>117</v>
      </c>
      <c r="C135" t="s">
        <v>118</v>
      </c>
      <c r="D135" t="s">
        <v>119</v>
      </c>
      <c r="E135" t="s">
        <v>108</v>
      </c>
      <c r="F135" s="100"/>
      <c r="G135" s="100"/>
      <c r="H135" s="100"/>
      <c r="I135" s="100"/>
      <c r="J135" s="100"/>
      <c r="K135" s="100"/>
      <c r="L135" s="100"/>
      <c r="M135" s="100"/>
      <c r="N135" s="100"/>
      <c r="O135" s="100"/>
      <c r="P135" s="100"/>
      <c r="Q135" s="100"/>
      <c r="R135" s="100"/>
      <c r="S135" s="100"/>
      <c r="T135" s="100"/>
    </row>
    <row r="136" spans="1:20" x14ac:dyDescent="0.25">
      <c r="A136" t="s">
        <v>75</v>
      </c>
      <c r="B136" t="s">
        <v>120</v>
      </c>
      <c r="C136" t="s">
        <v>121</v>
      </c>
      <c r="D136" t="s">
        <v>119</v>
      </c>
      <c r="E136" t="s">
        <v>108</v>
      </c>
      <c r="F136" s="100"/>
      <c r="G136" s="100"/>
      <c r="H136" s="100"/>
      <c r="I136" s="100"/>
      <c r="J136" s="100"/>
      <c r="K136" s="100"/>
      <c r="L136" s="100"/>
      <c r="M136" s="100"/>
      <c r="N136" s="100"/>
      <c r="O136" s="100"/>
      <c r="P136" s="100"/>
      <c r="Q136" s="100"/>
      <c r="R136" s="100"/>
      <c r="S136" s="100"/>
      <c r="T136" s="100"/>
    </row>
    <row r="137" spans="1:20" x14ac:dyDescent="0.25">
      <c r="A137" t="s">
        <v>75</v>
      </c>
      <c r="B137" t="s">
        <v>122</v>
      </c>
      <c r="C137" t="s">
        <v>123</v>
      </c>
      <c r="D137" t="s">
        <v>119</v>
      </c>
      <c r="E137" t="s">
        <v>108</v>
      </c>
      <c r="F137" s="100"/>
      <c r="G137" s="100"/>
      <c r="H137" s="100"/>
      <c r="I137" s="100"/>
      <c r="J137" s="100"/>
      <c r="K137" s="100"/>
      <c r="L137" s="100"/>
      <c r="M137" s="100"/>
      <c r="N137" s="100"/>
      <c r="O137" s="100"/>
      <c r="P137" s="100"/>
      <c r="Q137" s="100"/>
      <c r="R137" s="100"/>
      <c r="S137" s="100"/>
      <c r="T137" s="100"/>
    </row>
    <row r="138" spans="1:20" x14ac:dyDescent="0.25">
      <c r="A138" t="s">
        <v>75</v>
      </c>
      <c r="B138" t="s">
        <v>124</v>
      </c>
      <c r="C138" t="s">
        <v>125</v>
      </c>
      <c r="D138" t="s">
        <v>119</v>
      </c>
      <c r="E138" t="s">
        <v>108</v>
      </c>
      <c r="F138" s="100"/>
      <c r="G138" s="100"/>
      <c r="H138" s="100"/>
      <c r="I138" s="100"/>
      <c r="J138" s="100"/>
      <c r="K138" s="100"/>
      <c r="L138" s="100"/>
      <c r="M138" s="100"/>
      <c r="N138" s="100"/>
      <c r="O138" s="100"/>
      <c r="P138" s="100"/>
      <c r="Q138" s="100"/>
      <c r="R138" s="100"/>
      <c r="S138" s="100"/>
      <c r="T138" s="100"/>
    </row>
    <row r="139" spans="1:20" x14ac:dyDescent="0.25">
      <c r="A139" t="s">
        <v>19</v>
      </c>
      <c r="B139" t="s">
        <v>105</v>
      </c>
      <c r="C139" t="s">
        <v>106</v>
      </c>
      <c r="D139" t="s">
        <v>107</v>
      </c>
      <c r="E139" t="s">
        <v>108</v>
      </c>
      <c r="F139" s="100"/>
      <c r="G139" s="100">
        <v>0</v>
      </c>
      <c r="H139" s="100">
        <v>0</v>
      </c>
      <c r="I139" s="100">
        <v>0</v>
      </c>
      <c r="J139" s="100">
        <v>0</v>
      </c>
      <c r="K139" s="100">
        <v>0</v>
      </c>
      <c r="L139" s="100">
        <v>0</v>
      </c>
      <c r="M139" s="100">
        <v>0</v>
      </c>
      <c r="N139" s="100">
        <v>0</v>
      </c>
      <c r="O139" s="100">
        <v>0</v>
      </c>
      <c r="P139" s="100">
        <v>0</v>
      </c>
      <c r="Q139" s="100">
        <v>0</v>
      </c>
      <c r="R139" s="100">
        <v>0</v>
      </c>
      <c r="S139" s="100">
        <v>0</v>
      </c>
      <c r="T139" s="100">
        <v>0</v>
      </c>
    </row>
    <row r="140" spans="1:20" x14ac:dyDescent="0.25">
      <c r="A140" t="s">
        <v>19</v>
      </c>
      <c r="B140" t="s">
        <v>109</v>
      </c>
      <c r="C140" t="s">
        <v>110</v>
      </c>
      <c r="D140" t="s">
        <v>107</v>
      </c>
      <c r="E140" t="s">
        <v>108</v>
      </c>
      <c r="F140" s="100"/>
      <c r="G140" s="100">
        <v>0</v>
      </c>
      <c r="H140" s="100">
        <v>0</v>
      </c>
      <c r="I140" s="100">
        <v>0</v>
      </c>
      <c r="J140" s="100">
        <v>0</v>
      </c>
      <c r="K140" s="100">
        <v>0</v>
      </c>
      <c r="L140" s="100">
        <v>0</v>
      </c>
      <c r="M140" s="100">
        <v>0</v>
      </c>
      <c r="N140" s="100">
        <v>0</v>
      </c>
      <c r="O140" s="100">
        <v>0</v>
      </c>
      <c r="P140" s="100">
        <v>0</v>
      </c>
      <c r="Q140" s="100">
        <v>0</v>
      </c>
      <c r="R140" s="100">
        <v>0</v>
      </c>
      <c r="S140" s="100">
        <v>0</v>
      </c>
      <c r="T140" s="100">
        <v>0</v>
      </c>
    </row>
    <row r="141" spans="1:20" x14ac:dyDescent="0.25">
      <c r="A141" t="s">
        <v>19</v>
      </c>
      <c r="B141" t="s">
        <v>111</v>
      </c>
      <c r="C141" t="s">
        <v>112</v>
      </c>
      <c r="D141" t="s">
        <v>107</v>
      </c>
      <c r="E141" t="s">
        <v>108</v>
      </c>
      <c r="F141" s="100"/>
      <c r="G141" s="100">
        <v>0</v>
      </c>
      <c r="H141" s="100">
        <v>0</v>
      </c>
      <c r="I141" s="100">
        <v>0</v>
      </c>
      <c r="J141" s="100">
        <v>0</v>
      </c>
      <c r="K141" s="100">
        <v>0</v>
      </c>
      <c r="L141" s="100">
        <v>0</v>
      </c>
      <c r="M141" s="100">
        <v>0</v>
      </c>
      <c r="N141" s="100">
        <v>0</v>
      </c>
      <c r="O141" s="100">
        <v>0</v>
      </c>
      <c r="P141" s="100">
        <v>0</v>
      </c>
      <c r="Q141" s="100">
        <v>0</v>
      </c>
      <c r="R141" s="100">
        <v>0</v>
      </c>
      <c r="S141" s="100">
        <v>0</v>
      </c>
      <c r="T141" s="100">
        <v>0</v>
      </c>
    </row>
    <row r="142" spans="1:20" x14ac:dyDescent="0.25">
      <c r="A142" t="s">
        <v>19</v>
      </c>
      <c r="B142" t="s">
        <v>113</v>
      </c>
      <c r="C142" t="s">
        <v>114</v>
      </c>
      <c r="D142" t="s">
        <v>107</v>
      </c>
      <c r="E142" t="s">
        <v>108</v>
      </c>
      <c r="F142" s="100"/>
      <c r="G142" s="100">
        <v>0</v>
      </c>
      <c r="H142" s="100">
        <v>0</v>
      </c>
      <c r="I142" s="100">
        <v>0</v>
      </c>
      <c r="J142" s="100">
        <v>0</v>
      </c>
      <c r="K142" s="100">
        <v>0</v>
      </c>
      <c r="L142" s="100">
        <v>0</v>
      </c>
      <c r="M142" s="100">
        <v>0</v>
      </c>
      <c r="N142" s="100">
        <v>0</v>
      </c>
      <c r="O142" s="100">
        <v>0</v>
      </c>
      <c r="P142" s="100">
        <v>0.66200000000000003</v>
      </c>
      <c r="Q142" s="100">
        <v>0.66200000000000003</v>
      </c>
      <c r="R142" s="100">
        <v>0.66200000000000003</v>
      </c>
      <c r="S142" s="100">
        <v>0.66200000000000003</v>
      </c>
      <c r="T142" s="100">
        <v>0.66200000000000003</v>
      </c>
    </row>
    <row r="143" spans="1:20" x14ac:dyDescent="0.25">
      <c r="A143" t="s">
        <v>19</v>
      </c>
      <c r="B143" t="s">
        <v>115</v>
      </c>
      <c r="C143" t="s">
        <v>116</v>
      </c>
      <c r="D143" t="s">
        <v>107</v>
      </c>
      <c r="E143" t="s">
        <v>108</v>
      </c>
      <c r="F143" s="100"/>
      <c r="G143" s="100">
        <v>0</v>
      </c>
      <c r="H143" s="100">
        <v>0</v>
      </c>
      <c r="I143" s="100">
        <v>0</v>
      </c>
      <c r="J143" s="100">
        <v>0</v>
      </c>
      <c r="K143" s="100">
        <v>0</v>
      </c>
      <c r="L143" s="100">
        <v>0</v>
      </c>
      <c r="M143" s="100">
        <v>0</v>
      </c>
      <c r="N143" s="100">
        <v>0</v>
      </c>
      <c r="O143" s="100">
        <v>0</v>
      </c>
      <c r="P143" s="100">
        <v>0.66200000000000003</v>
      </c>
      <c r="Q143" s="100">
        <v>0.66200000000000003</v>
      </c>
      <c r="R143" s="100">
        <v>0.66200000000000003</v>
      </c>
      <c r="S143" s="100">
        <v>0.66200000000000003</v>
      </c>
      <c r="T143" s="100">
        <v>0.66200000000000003</v>
      </c>
    </row>
    <row r="144" spans="1:20" x14ac:dyDescent="0.25">
      <c r="A144" t="s">
        <v>19</v>
      </c>
      <c r="B144" t="s">
        <v>117</v>
      </c>
      <c r="C144" t="s">
        <v>118</v>
      </c>
      <c r="D144" t="s">
        <v>119</v>
      </c>
      <c r="E144" t="s">
        <v>108</v>
      </c>
      <c r="F144" s="100"/>
      <c r="G144" s="100"/>
      <c r="H144" s="100"/>
      <c r="I144" s="100"/>
      <c r="J144" s="100"/>
      <c r="K144" s="100"/>
      <c r="L144" s="100"/>
      <c r="M144" s="100"/>
      <c r="N144" s="100"/>
      <c r="O144" s="100"/>
      <c r="P144" s="100"/>
      <c r="Q144" s="100"/>
      <c r="R144" s="100"/>
      <c r="S144" s="100"/>
      <c r="T144" s="100"/>
    </row>
    <row r="145" spans="1:20" x14ac:dyDescent="0.25">
      <c r="A145" t="s">
        <v>19</v>
      </c>
      <c r="B145" t="s">
        <v>120</v>
      </c>
      <c r="C145" t="s">
        <v>121</v>
      </c>
      <c r="D145" t="s">
        <v>119</v>
      </c>
      <c r="E145" t="s">
        <v>108</v>
      </c>
      <c r="F145" s="100"/>
      <c r="G145" s="100"/>
      <c r="H145" s="100"/>
      <c r="I145" s="100"/>
      <c r="J145" s="100"/>
      <c r="K145" s="100"/>
      <c r="L145" s="100"/>
      <c r="M145" s="100"/>
      <c r="N145" s="100"/>
      <c r="O145" s="100"/>
      <c r="P145" s="100"/>
      <c r="Q145" s="100"/>
      <c r="R145" s="100"/>
      <c r="S145" s="100"/>
      <c r="T145" s="100"/>
    </row>
    <row r="146" spans="1:20" x14ac:dyDescent="0.25">
      <c r="A146" t="s">
        <v>19</v>
      </c>
      <c r="B146" t="s">
        <v>122</v>
      </c>
      <c r="C146" t="s">
        <v>123</v>
      </c>
      <c r="D146" t="s">
        <v>119</v>
      </c>
      <c r="E146" t="s">
        <v>108</v>
      </c>
      <c r="F146" s="100"/>
      <c r="G146" s="100"/>
      <c r="H146" s="100"/>
      <c r="I146" s="100"/>
      <c r="J146" s="100"/>
      <c r="K146" s="100"/>
      <c r="L146" s="100"/>
      <c r="M146" s="100"/>
      <c r="N146" s="100"/>
      <c r="O146" s="100"/>
      <c r="P146" s="100"/>
      <c r="Q146" s="100"/>
      <c r="R146" s="100"/>
      <c r="S146" s="100"/>
      <c r="T146" s="100"/>
    </row>
    <row r="147" spans="1:20" x14ac:dyDescent="0.25">
      <c r="A147" t="s">
        <v>19</v>
      </c>
      <c r="B147" t="s">
        <v>124</v>
      </c>
      <c r="C147" t="s">
        <v>125</v>
      </c>
      <c r="D147" t="s">
        <v>119</v>
      </c>
      <c r="E147" t="s">
        <v>108</v>
      </c>
      <c r="F147" s="100"/>
      <c r="G147" s="100"/>
      <c r="H147" s="100"/>
      <c r="I147" s="100"/>
      <c r="J147" s="100"/>
      <c r="K147" s="100"/>
      <c r="L147" s="100"/>
      <c r="M147" s="100"/>
      <c r="N147" s="100"/>
      <c r="O147" s="100"/>
      <c r="P147" s="100"/>
      <c r="Q147" s="100"/>
      <c r="R147" s="100"/>
      <c r="S147" s="100"/>
      <c r="T147" s="100"/>
    </row>
    <row r="148" spans="1:20" x14ac:dyDescent="0.25">
      <c r="A148" t="s">
        <v>20</v>
      </c>
      <c r="B148" t="s">
        <v>105</v>
      </c>
      <c r="C148" t="s">
        <v>106</v>
      </c>
      <c r="D148" t="s">
        <v>107</v>
      </c>
      <c r="E148" t="s">
        <v>108</v>
      </c>
      <c r="F148" s="100"/>
      <c r="G148" s="100">
        <v>0</v>
      </c>
      <c r="H148" s="100">
        <v>0</v>
      </c>
      <c r="I148" s="100">
        <v>0</v>
      </c>
      <c r="J148" s="100">
        <v>0</v>
      </c>
      <c r="K148" s="100">
        <v>0</v>
      </c>
      <c r="L148" s="100">
        <v>0</v>
      </c>
      <c r="M148" s="100">
        <v>0</v>
      </c>
      <c r="N148" s="100"/>
      <c r="O148" s="100"/>
      <c r="P148" s="100"/>
      <c r="Q148" s="100"/>
      <c r="R148" s="100"/>
      <c r="S148" s="100"/>
      <c r="T148" s="100"/>
    </row>
    <row r="149" spans="1:20" x14ac:dyDescent="0.25">
      <c r="A149" t="s">
        <v>20</v>
      </c>
      <c r="B149" t="s">
        <v>109</v>
      </c>
      <c r="C149" t="s">
        <v>110</v>
      </c>
      <c r="D149" t="s">
        <v>107</v>
      </c>
      <c r="E149" t="s">
        <v>108</v>
      </c>
      <c r="F149" s="100"/>
      <c r="G149" s="100">
        <v>0</v>
      </c>
      <c r="H149" s="100">
        <v>0</v>
      </c>
      <c r="I149" s="100">
        <v>0</v>
      </c>
      <c r="J149" s="100">
        <v>0</v>
      </c>
      <c r="K149" s="100">
        <v>0</v>
      </c>
      <c r="L149" s="100">
        <v>0</v>
      </c>
      <c r="M149" s="100">
        <v>0</v>
      </c>
      <c r="N149" s="100"/>
      <c r="O149" s="100"/>
      <c r="P149" s="100"/>
      <c r="Q149" s="100"/>
      <c r="R149" s="100"/>
      <c r="S149" s="100"/>
      <c r="T149" s="100"/>
    </row>
    <row r="150" spans="1:20" x14ac:dyDescent="0.25">
      <c r="A150" t="s">
        <v>20</v>
      </c>
      <c r="B150" t="s">
        <v>111</v>
      </c>
      <c r="C150" t="s">
        <v>112</v>
      </c>
      <c r="D150" t="s">
        <v>107</v>
      </c>
      <c r="E150" t="s">
        <v>108</v>
      </c>
      <c r="F150" s="100"/>
      <c r="G150" s="100">
        <v>0</v>
      </c>
      <c r="H150" s="100">
        <v>0</v>
      </c>
      <c r="I150" s="100">
        <v>0</v>
      </c>
      <c r="J150" s="100">
        <v>0</v>
      </c>
      <c r="K150" s="100">
        <v>0</v>
      </c>
      <c r="L150" s="100">
        <v>0</v>
      </c>
      <c r="M150" s="100">
        <v>0</v>
      </c>
      <c r="N150" s="100"/>
      <c r="O150" s="100"/>
      <c r="P150" s="100"/>
      <c r="Q150" s="100"/>
      <c r="R150" s="100"/>
      <c r="S150" s="100"/>
      <c r="T150" s="100"/>
    </row>
    <row r="151" spans="1:20" x14ac:dyDescent="0.25">
      <c r="A151" t="s">
        <v>20</v>
      </c>
      <c r="B151" t="s">
        <v>113</v>
      </c>
      <c r="C151" t="s">
        <v>114</v>
      </c>
      <c r="D151" t="s">
        <v>107</v>
      </c>
      <c r="E151" t="s">
        <v>108</v>
      </c>
      <c r="F151" s="100"/>
      <c r="G151" s="100">
        <v>0</v>
      </c>
      <c r="H151" s="100">
        <v>0</v>
      </c>
      <c r="I151" s="100">
        <v>0</v>
      </c>
      <c r="J151" s="100">
        <v>0</v>
      </c>
      <c r="K151" s="100">
        <v>5.8264226289517503E-2</v>
      </c>
      <c r="L151" s="100">
        <v>5.7475256462864201E-2</v>
      </c>
      <c r="M151" s="100">
        <v>2.5000000000000001E-2</v>
      </c>
      <c r="N151" s="100"/>
      <c r="O151" s="100"/>
      <c r="P151" s="100"/>
      <c r="Q151" s="100"/>
      <c r="R151" s="100"/>
      <c r="S151" s="100"/>
      <c r="T151" s="100"/>
    </row>
    <row r="152" spans="1:20" x14ac:dyDescent="0.25">
      <c r="A152" t="s">
        <v>20</v>
      </c>
      <c r="B152" t="s">
        <v>115</v>
      </c>
      <c r="C152" t="s">
        <v>116</v>
      </c>
      <c r="D152" t="s">
        <v>107</v>
      </c>
      <c r="E152" t="s">
        <v>108</v>
      </c>
      <c r="F152" s="100"/>
      <c r="G152" s="100">
        <v>0</v>
      </c>
      <c r="H152" s="100">
        <v>0</v>
      </c>
      <c r="I152" s="100">
        <v>0</v>
      </c>
      <c r="J152" s="100">
        <v>0</v>
      </c>
      <c r="K152" s="100">
        <v>5.8264226289517503E-2</v>
      </c>
      <c r="L152" s="100">
        <v>5.7475256462864201E-2</v>
      </c>
      <c r="M152" s="100">
        <v>2.5000000000000001E-2</v>
      </c>
      <c r="N152" s="100"/>
      <c r="O152" s="100"/>
      <c r="P152" s="100"/>
      <c r="Q152" s="100"/>
      <c r="R152" s="100"/>
      <c r="S152" s="100"/>
      <c r="T152" s="100"/>
    </row>
    <row r="153" spans="1:20" x14ac:dyDescent="0.25">
      <c r="A153" t="s">
        <v>20</v>
      </c>
      <c r="B153" t="s">
        <v>117</v>
      </c>
      <c r="C153" t="s">
        <v>118</v>
      </c>
      <c r="D153" t="s">
        <v>119</v>
      </c>
      <c r="E153" t="s">
        <v>108</v>
      </c>
      <c r="F153" s="100"/>
      <c r="G153" s="100"/>
      <c r="H153" s="100"/>
      <c r="I153" s="100"/>
      <c r="J153" s="100"/>
      <c r="K153" s="100"/>
      <c r="L153" s="100"/>
      <c r="M153" s="100"/>
      <c r="N153" s="100"/>
      <c r="O153" s="100"/>
      <c r="P153" s="100"/>
      <c r="Q153" s="100"/>
      <c r="R153" s="100"/>
      <c r="S153" s="100"/>
      <c r="T153" s="100"/>
    </row>
    <row r="154" spans="1:20" x14ac:dyDescent="0.25">
      <c r="A154" t="s">
        <v>20</v>
      </c>
      <c r="B154" t="s">
        <v>120</v>
      </c>
      <c r="C154" t="s">
        <v>121</v>
      </c>
      <c r="D154" t="s">
        <v>119</v>
      </c>
      <c r="E154" t="s">
        <v>108</v>
      </c>
      <c r="F154" s="100"/>
      <c r="G154" s="100"/>
      <c r="H154" s="100"/>
      <c r="I154" s="100"/>
      <c r="J154" s="100"/>
      <c r="K154" s="100"/>
      <c r="L154" s="100"/>
      <c r="M154" s="100"/>
      <c r="N154" s="100"/>
      <c r="O154" s="100"/>
      <c r="P154" s="100"/>
      <c r="Q154" s="100"/>
      <c r="R154" s="100"/>
      <c r="S154" s="100"/>
      <c r="T154" s="100"/>
    </row>
    <row r="155" spans="1:20" x14ac:dyDescent="0.25">
      <c r="A155" t="s">
        <v>20</v>
      </c>
      <c r="B155" t="s">
        <v>122</v>
      </c>
      <c r="C155" t="s">
        <v>123</v>
      </c>
      <c r="D155" t="s">
        <v>119</v>
      </c>
      <c r="E155" t="s">
        <v>108</v>
      </c>
      <c r="F155" s="100"/>
      <c r="G155" s="100"/>
      <c r="H155" s="100"/>
      <c r="I155" s="100"/>
      <c r="J155" s="100"/>
      <c r="K155" s="100"/>
      <c r="L155" s="100"/>
      <c r="M155" s="100"/>
      <c r="N155" s="100"/>
      <c r="O155" s="100"/>
      <c r="P155" s="100"/>
      <c r="Q155" s="100"/>
      <c r="R155" s="100"/>
      <c r="S155" s="100"/>
      <c r="T155" s="100"/>
    </row>
    <row r="156" spans="1:20" x14ac:dyDescent="0.25">
      <c r="A156" t="s">
        <v>20</v>
      </c>
      <c r="B156" t="s">
        <v>124</v>
      </c>
      <c r="C156" t="s">
        <v>125</v>
      </c>
      <c r="D156" t="s">
        <v>119</v>
      </c>
      <c r="E156" t="s">
        <v>108</v>
      </c>
      <c r="F156" s="100"/>
      <c r="G156" s="100"/>
      <c r="H156" s="100"/>
      <c r="I156" s="100"/>
      <c r="J156" s="100"/>
      <c r="K156" s="100"/>
      <c r="L156" s="100"/>
      <c r="M156" s="100"/>
      <c r="N156" s="100"/>
      <c r="O156" s="100"/>
      <c r="P156" s="100"/>
      <c r="Q156" s="100"/>
      <c r="R156" s="100"/>
      <c r="S156" s="100"/>
      <c r="T156" s="100"/>
    </row>
    <row r="157" spans="1:20" x14ac:dyDescent="0.25">
      <c r="A157" t="s">
        <v>21</v>
      </c>
      <c r="B157" t="s">
        <v>105</v>
      </c>
      <c r="C157" t="s">
        <v>106</v>
      </c>
      <c r="D157" t="s">
        <v>107</v>
      </c>
      <c r="E157" t="s">
        <v>108</v>
      </c>
      <c r="F157" s="100"/>
      <c r="G157" s="100">
        <v>0</v>
      </c>
      <c r="H157" s="100">
        <v>0</v>
      </c>
      <c r="I157" s="100">
        <v>0</v>
      </c>
      <c r="J157" s="100">
        <v>0</v>
      </c>
      <c r="K157" s="100">
        <v>0</v>
      </c>
      <c r="L157" s="100">
        <v>0</v>
      </c>
      <c r="M157" s="100">
        <v>0</v>
      </c>
      <c r="N157" s="100">
        <v>0</v>
      </c>
      <c r="O157" s="100">
        <v>0</v>
      </c>
      <c r="P157" s="100">
        <v>0</v>
      </c>
      <c r="Q157" s="100">
        <v>0</v>
      </c>
      <c r="R157" s="100">
        <v>0</v>
      </c>
      <c r="S157" s="100">
        <v>0</v>
      </c>
      <c r="T157" s="100">
        <v>0</v>
      </c>
    </row>
    <row r="158" spans="1:20" x14ac:dyDescent="0.25">
      <c r="A158" t="s">
        <v>21</v>
      </c>
      <c r="B158" t="s">
        <v>109</v>
      </c>
      <c r="C158" t="s">
        <v>110</v>
      </c>
      <c r="D158" t="s">
        <v>107</v>
      </c>
      <c r="E158" t="s">
        <v>108</v>
      </c>
      <c r="F158" s="100"/>
      <c r="G158" s="100">
        <v>0</v>
      </c>
      <c r="H158" s="100">
        <v>0</v>
      </c>
      <c r="I158" s="100">
        <v>0</v>
      </c>
      <c r="J158" s="100">
        <v>0</v>
      </c>
      <c r="K158" s="100">
        <v>0</v>
      </c>
      <c r="L158" s="100">
        <v>0</v>
      </c>
      <c r="M158" s="100">
        <v>0</v>
      </c>
      <c r="N158" s="100">
        <v>0</v>
      </c>
      <c r="O158" s="100">
        <v>0</v>
      </c>
      <c r="P158" s="100">
        <v>0</v>
      </c>
      <c r="Q158" s="100">
        <v>0</v>
      </c>
      <c r="R158" s="100">
        <v>0</v>
      </c>
      <c r="S158" s="100">
        <v>0</v>
      </c>
      <c r="T158" s="100">
        <v>0</v>
      </c>
    </row>
    <row r="159" spans="1:20" x14ac:dyDescent="0.25">
      <c r="A159" t="s">
        <v>21</v>
      </c>
      <c r="B159" t="s">
        <v>111</v>
      </c>
      <c r="C159" t="s">
        <v>112</v>
      </c>
      <c r="D159" t="s">
        <v>107</v>
      </c>
      <c r="E159" t="s">
        <v>108</v>
      </c>
      <c r="F159" s="100"/>
      <c r="G159" s="100">
        <v>0</v>
      </c>
      <c r="H159" s="100">
        <v>0</v>
      </c>
      <c r="I159" s="100">
        <v>0</v>
      </c>
      <c r="J159" s="100">
        <v>0</v>
      </c>
      <c r="K159" s="100">
        <v>0</v>
      </c>
      <c r="L159" s="100">
        <v>0</v>
      </c>
      <c r="M159" s="100">
        <v>0</v>
      </c>
      <c r="N159" s="100">
        <v>0</v>
      </c>
      <c r="O159" s="100">
        <v>0</v>
      </c>
      <c r="P159" s="100">
        <v>0</v>
      </c>
      <c r="Q159" s="100">
        <v>0</v>
      </c>
      <c r="R159" s="100">
        <v>0</v>
      </c>
      <c r="S159" s="100">
        <v>0</v>
      </c>
      <c r="T159" s="100">
        <v>0</v>
      </c>
    </row>
    <row r="160" spans="1:20" x14ac:dyDescent="0.25">
      <c r="A160" t="s">
        <v>21</v>
      </c>
      <c r="B160" t="s">
        <v>113</v>
      </c>
      <c r="C160" t="s">
        <v>114</v>
      </c>
      <c r="D160" t="s">
        <v>107</v>
      </c>
      <c r="E160" t="s">
        <v>108</v>
      </c>
      <c r="F160" s="100"/>
      <c r="G160" s="100">
        <v>0.119346823363082</v>
      </c>
      <c r="H160" s="100">
        <v>0.101429163071613</v>
      </c>
      <c r="I160" s="100">
        <v>9.4069810682893801E-2</v>
      </c>
      <c r="J160" s="100">
        <v>9.7188769115066506E-2</v>
      </c>
      <c r="K160" s="100">
        <v>0.10508369384359401</v>
      </c>
      <c r="L160" s="100">
        <v>0.100581698810012</v>
      </c>
      <c r="M160" s="100">
        <v>9.8000000000000004E-2</v>
      </c>
      <c r="N160" s="100">
        <v>0.105882352941177</v>
      </c>
      <c r="O160" s="100">
        <v>0.31141868512110799</v>
      </c>
      <c r="P160" s="100">
        <v>0.30499999999999999</v>
      </c>
      <c r="Q160" s="100">
        <v>0.38</v>
      </c>
      <c r="R160" s="100">
        <v>0.38</v>
      </c>
      <c r="S160" s="100">
        <v>0.38</v>
      </c>
      <c r="T160" s="100">
        <v>0.38</v>
      </c>
    </row>
    <row r="161" spans="1:20" x14ac:dyDescent="0.25">
      <c r="A161" t="s">
        <v>21</v>
      </c>
      <c r="B161" t="s">
        <v>115</v>
      </c>
      <c r="C161" t="s">
        <v>116</v>
      </c>
      <c r="D161" t="s">
        <v>107</v>
      </c>
      <c r="E161" t="s">
        <v>108</v>
      </c>
      <c r="F161" s="100"/>
      <c r="G161" s="100">
        <v>0.119346823363082</v>
      </c>
      <c r="H161" s="100">
        <v>0.101429163071613</v>
      </c>
      <c r="I161" s="100">
        <v>9.4069810682893801E-2</v>
      </c>
      <c r="J161" s="100">
        <v>9.7188769115066506E-2</v>
      </c>
      <c r="K161" s="100">
        <v>0.10508369384359401</v>
      </c>
      <c r="L161" s="100">
        <v>0.100581698810012</v>
      </c>
      <c r="M161" s="100">
        <v>9.8000000000000004E-2</v>
      </c>
      <c r="N161" s="100">
        <v>0.105882352941177</v>
      </c>
      <c r="O161" s="100">
        <v>0.31141868512110799</v>
      </c>
      <c r="P161" s="100">
        <v>0.30499999999999999</v>
      </c>
      <c r="Q161" s="100">
        <v>0.38</v>
      </c>
      <c r="R161" s="100">
        <v>0.38</v>
      </c>
      <c r="S161" s="100">
        <v>0.38</v>
      </c>
      <c r="T161" s="100">
        <v>0.38</v>
      </c>
    </row>
    <row r="162" spans="1:20" x14ac:dyDescent="0.25">
      <c r="A162" t="s">
        <v>21</v>
      </c>
      <c r="B162" t="s">
        <v>117</v>
      </c>
      <c r="C162" t="s">
        <v>118</v>
      </c>
      <c r="D162" t="s">
        <v>119</v>
      </c>
      <c r="E162" t="s">
        <v>108</v>
      </c>
      <c r="F162" s="100"/>
      <c r="G162" s="100"/>
      <c r="H162" s="100"/>
      <c r="I162" s="100"/>
      <c r="J162" s="100"/>
      <c r="K162" s="100"/>
      <c r="L162" s="100"/>
      <c r="M162" s="100"/>
      <c r="N162" s="100"/>
      <c r="O162" s="100"/>
      <c r="P162" s="100"/>
      <c r="Q162" s="100"/>
      <c r="R162" s="100"/>
      <c r="S162" s="100"/>
      <c r="T162" s="100"/>
    </row>
    <row r="163" spans="1:20" x14ac:dyDescent="0.25">
      <c r="A163" t="s">
        <v>21</v>
      </c>
      <c r="B163" t="s">
        <v>120</v>
      </c>
      <c r="C163" t="s">
        <v>121</v>
      </c>
      <c r="D163" t="s">
        <v>119</v>
      </c>
      <c r="E163" t="s">
        <v>108</v>
      </c>
      <c r="F163" s="100"/>
      <c r="G163" s="100"/>
      <c r="H163" s="100"/>
      <c r="I163" s="100"/>
      <c r="J163" s="100"/>
      <c r="K163" s="100"/>
      <c r="L163" s="100"/>
      <c r="M163" s="100"/>
      <c r="N163" s="100"/>
      <c r="O163" s="100"/>
      <c r="P163" s="100"/>
      <c r="Q163" s="100"/>
      <c r="R163" s="100"/>
      <c r="S163" s="100"/>
      <c r="T163" s="100"/>
    </row>
    <row r="164" spans="1:20" x14ac:dyDescent="0.25">
      <c r="A164" t="s">
        <v>21</v>
      </c>
      <c r="B164" t="s">
        <v>122</v>
      </c>
      <c r="C164" t="s">
        <v>123</v>
      </c>
      <c r="D164" t="s">
        <v>119</v>
      </c>
      <c r="E164" t="s">
        <v>108</v>
      </c>
      <c r="F164" s="100"/>
      <c r="G164" s="100"/>
      <c r="H164" s="100"/>
      <c r="I164" s="100"/>
      <c r="J164" s="100"/>
      <c r="K164" s="100"/>
      <c r="L164" s="100"/>
      <c r="M164" s="100"/>
      <c r="N164" s="100"/>
      <c r="O164" s="100"/>
      <c r="P164" s="100"/>
      <c r="Q164" s="100"/>
      <c r="R164" s="100"/>
      <c r="S164" s="100"/>
      <c r="T164" s="100"/>
    </row>
    <row r="165" spans="1:20" x14ac:dyDescent="0.25">
      <c r="A165" t="s">
        <v>21</v>
      </c>
      <c r="B165" t="s">
        <v>124</v>
      </c>
      <c r="C165" t="s">
        <v>125</v>
      </c>
      <c r="D165" t="s">
        <v>119</v>
      </c>
      <c r="E165" t="s">
        <v>108</v>
      </c>
      <c r="F165" s="100"/>
      <c r="G165" s="100"/>
      <c r="H165" s="100"/>
      <c r="I165" s="100"/>
      <c r="J165" s="100"/>
      <c r="K165" s="100"/>
      <c r="L165" s="100"/>
      <c r="M165" s="100"/>
      <c r="N165" s="100"/>
      <c r="O165" s="100"/>
      <c r="P165" s="100"/>
      <c r="Q165" s="100"/>
      <c r="R165" s="100"/>
      <c r="S165" s="100"/>
      <c r="T165" s="100"/>
    </row>
    <row r="166" spans="1:20" x14ac:dyDescent="0.25">
      <c r="A166" t="s">
        <v>23</v>
      </c>
      <c r="B166" t="s">
        <v>105</v>
      </c>
      <c r="C166" t="s">
        <v>106</v>
      </c>
      <c r="D166" t="s">
        <v>107</v>
      </c>
      <c r="E166" t="s">
        <v>108</v>
      </c>
      <c r="F166" s="100"/>
      <c r="G166" s="100">
        <v>0</v>
      </c>
      <c r="H166" s="100">
        <v>0</v>
      </c>
      <c r="I166" s="100">
        <v>0</v>
      </c>
      <c r="J166" s="100">
        <v>0</v>
      </c>
      <c r="K166" s="100">
        <v>0</v>
      </c>
      <c r="L166" s="100">
        <v>0</v>
      </c>
      <c r="M166" s="100">
        <v>0</v>
      </c>
      <c r="N166" s="100">
        <v>0</v>
      </c>
      <c r="O166" s="100">
        <v>0</v>
      </c>
      <c r="P166" s="100">
        <v>0</v>
      </c>
      <c r="Q166" s="100">
        <v>0</v>
      </c>
      <c r="R166" s="100">
        <v>0</v>
      </c>
      <c r="S166" s="100">
        <v>0</v>
      </c>
      <c r="T166" s="100">
        <v>0</v>
      </c>
    </row>
    <row r="167" spans="1:20" x14ac:dyDescent="0.25">
      <c r="A167" t="s">
        <v>23</v>
      </c>
      <c r="B167" t="s">
        <v>109</v>
      </c>
      <c r="C167" t="s">
        <v>110</v>
      </c>
      <c r="D167" t="s">
        <v>107</v>
      </c>
      <c r="E167" t="s">
        <v>108</v>
      </c>
      <c r="F167" s="100"/>
      <c r="G167" s="100">
        <v>0</v>
      </c>
      <c r="H167" s="100">
        <v>0</v>
      </c>
      <c r="I167" s="100">
        <v>0</v>
      </c>
      <c r="J167" s="100">
        <v>0</v>
      </c>
      <c r="K167" s="100">
        <v>0</v>
      </c>
      <c r="L167" s="100">
        <v>0</v>
      </c>
      <c r="M167" s="100">
        <v>0</v>
      </c>
      <c r="N167" s="100">
        <v>0</v>
      </c>
      <c r="O167" s="100">
        <v>0</v>
      </c>
      <c r="P167" s="100">
        <v>0</v>
      </c>
      <c r="Q167" s="100">
        <v>0</v>
      </c>
      <c r="R167" s="100">
        <v>0</v>
      </c>
      <c r="S167" s="100">
        <v>0</v>
      </c>
      <c r="T167" s="100">
        <v>0</v>
      </c>
    </row>
    <row r="168" spans="1:20" x14ac:dyDescent="0.25">
      <c r="A168" t="s">
        <v>23</v>
      </c>
      <c r="B168" t="s">
        <v>111</v>
      </c>
      <c r="C168" t="s">
        <v>112</v>
      </c>
      <c r="D168" t="s">
        <v>107</v>
      </c>
      <c r="E168" t="s">
        <v>108</v>
      </c>
      <c r="F168" s="100"/>
      <c r="G168" s="100">
        <v>0</v>
      </c>
      <c r="H168" s="100">
        <v>0</v>
      </c>
      <c r="I168" s="100">
        <v>0</v>
      </c>
      <c r="J168" s="100">
        <v>0</v>
      </c>
      <c r="K168" s="100">
        <v>0</v>
      </c>
      <c r="L168" s="100">
        <v>0</v>
      </c>
      <c r="M168" s="100">
        <v>0</v>
      </c>
      <c r="N168" s="100">
        <v>0</v>
      </c>
      <c r="O168" s="100">
        <v>0</v>
      </c>
      <c r="P168" s="100">
        <v>0</v>
      </c>
      <c r="Q168" s="100">
        <v>0</v>
      </c>
      <c r="R168" s="100">
        <v>0</v>
      </c>
      <c r="S168" s="100">
        <v>0</v>
      </c>
      <c r="T168" s="100">
        <v>0</v>
      </c>
    </row>
    <row r="169" spans="1:20" x14ac:dyDescent="0.25">
      <c r="A169" t="s">
        <v>23</v>
      </c>
      <c r="B169" t="s">
        <v>113</v>
      </c>
      <c r="C169" t="s">
        <v>114</v>
      </c>
      <c r="D169" t="s">
        <v>107</v>
      </c>
      <c r="E169" t="s">
        <v>108</v>
      </c>
      <c r="F169" s="100"/>
      <c r="G169" s="100">
        <v>0.76470372006715503</v>
      </c>
      <c r="H169" s="100">
        <v>0.68842346850733405</v>
      </c>
      <c r="I169" s="100">
        <v>0.852970081135902</v>
      </c>
      <c r="J169" s="100">
        <v>1.0648962981532499</v>
      </c>
      <c r="K169" s="100">
        <v>1.2277104825291201</v>
      </c>
      <c r="L169" s="100">
        <v>1.38556421830119</v>
      </c>
      <c r="M169" s="100">
        <v>1.5589999999999999</v>
      </c>
      <c r="N169" s="100">
        <v>1.58226763990268</v>
      </c>
      <c r="O169" s="100">
        <v>1.6039275731603799</v>
      </c>
      <c r="P169" s="100">
        <v>2.0830000000000002</v>
      </c>
      <c r="Q169" s="100">
        <v>2.1360000000000001</v>
      </c>
      <c r="R169" s="100">
        <v>2.1800000000000002</v>
      </c>
      <c r="S169" s="100">
        <v>2.1739999999999999</v>
      </c>
      <c r="T169" s="100">
        <v>2.2149999999999999</v>
      </c>
    </row>
    <row r="170" spans="1:20" x14ac:dyDescent="0.25">
      <c r="A170" t="s">
        <v>23</v>
      </c>
      <c r="B170" t="s">
        <v>115</v>
      </c>
      <c r="C170" t="s">
        <v>116</v>
      </c>
      <c r="D170" t="s">
        <v>107</v>
      </c>
      <c r="E170" t="s">
        <v>108</v>
      </c>
      <c r="F170" s="100"/>
      <c r="G170" s="100">
        <v>0.76470372006715503</v>
      </c>
      <c r="H170" s="100">
        <v>0.68842346850733405</v>
      </c>
      <c r="I170" s="100">
        <v>0.852970081135902</v>
      </c>
      <c r="J170" s="100">
        <v>1.0648962981532499</v>
      </c>
      <c r="K170" s="100">
        <v>1.2277104825291201</v>
      </c>
      <c r="L170" s="100">
        <v>1.38556421830119</v>
      </c>
      <c r="M170" s="100">
        <v>1.5589999999999999</v>
      </c>
      <c r="N170" s="100">
        <v>1.58226763990268</v>
      </c>
      <c r="O170" s="100">
        <v>1.6039275731603799</v>
      </c>
      <c r="P170" s="100">
        <v>2.0830000000000002</v>
      </c>
      <c r="Q170" s="100">
        <v>2.1360000000000001</v>
      </c>
      <c r="R170" s="100">
        <v>2.1800000000000002</v>
      </c>
      <c r="S170" s="100">
        <v>2.1739999999999999</v>
      </c>
      <c r="T170" s="100">
        <v>2.2149999999999999</v>
      </c>
    </row>
    <row r="171" spans="1:20" x14ac:dyDescent="0.25">
      <c r="A171" t="s">
        <v>23</v>
      </c>
      <c r="B171" t="s">
        <v>117</v>
      </c>
      <c r="C171" t="s">
        <v>118</v>
      </c>
      <c r="D171" t="s">
        <v>119</v>
      </c>
      <c r="E171" t="s">
        <v>108</v>
      </c>
      <c r="F171" s="100"/>
      <c r="G171" s="100"/>
      <c r="H171" s="100"/>
      <c r="I171" s="100"/>
      <c r="J171" s="100"/>
      <c r="K171" s="100"/>
      <c r="L171" s="100"/>
      <c r="M171" s="100"/>
      <c r="N171" s="100"/>
      <c r="O171" s="100"/>
      <c r="P171" s="100"/>
      <c r="Q171" s="100"/>
      <c r="R171" s="100"/>
      <c r="S171" s="100"/>
      <c r="T171" s="100"/>
    </row>
    <row r="172" spans="1:20" x14ac:dyDescent="0.25">
      <c r="A172" t="s">
        <v>23</v>
      </c>
      <c r="B172" t="s">
        <v>120</v>
      </c>
      <c r="C172" t="s">
        <v>121</v>
      </c>
      <c r="D172" t="s">
        <v>119</v>
      </c>
      <c r="E172" t="s">
        <v>108</v>
      </c>
      <c r="F172" s="100"/>
      <c r="G172" s="100"/>
      <c r="H172" s="100"/>
      <c r="I172" s="100"/>
      <c r="J172" s="100"/>
      <c r="K172" s="100"/>
      <c r="L172" s="100"/>
      <c r="M172" s="100"/>
      <c r="N172" s="100"/>
      <c r="O172" s="100"/>
      <c r="P172" s="100"/>
      <c r="Q172" s="100"/>
      <c r="R172" s="100"/>
      <c r="S172" s="100"/>
      <c r="T172" s="100"/>
    </row>
    <row r="173" spans="1:20" x14ac:dyDescent="0.25">
      <c r="A173" t="s">
        <v>23</v>
      </c>
      <c r="B173" t="s">
        <v>122</v>
      </c>
      <c r="C173" t="s">
        <v>123</v>
      </c>
      <c r="D173" t="s">
        <v>119</v>
      </c>
      <c r="E173" t="s">
        <v>108</v>
      </c>
      <c r="F173" s="100"/>
      <c r="G173" s="100"/>
      <c r="H173" s="100"/>
      <c r="I173" s="100"/>
      <c r="J173" s="100"/>
      <c r="K173" s="100"/>
      <c r="L173" s="100"/>
      <c r="M173" s="100"/>
      <c r="N173" s="100"/>
      <c r="O173" s="100"/>
      <c r="P173" s="100"/>
      <c r="Q173" s="100"/>
      <c r="R173" s="100"/>
      <c r="S173" s="100"/>
      <c r="T173" s="100"/>
    </row>
    <row r="174" spans="1:20" x14ac:dyDescent="0.25">
      <c r="A174" t="s">
        <v>23</v>
      </c>
      <c r="B174" t="s">
        <v>124</v>
      </c>
      <c r="C174" t="s">
        <v>125</v>
      </c>
      <c r="D174" t="s">
        <v>119</v>
      </c>
      <c r="E174" t="s">
        <v>108</v>
      </c>
      <c r="F174" s="100"/>
      <c r="G174" s="100"/>
      <c r="H174" s="100"/>
      <c r="I174" s="100"/>
      <c r="J174" s="100"/>
      <c r="K174" s="100"/>
      <c r="L174" s="100"/>
      <c r="M174" s="100"/>
      <c r="N174" s="100"/>
      <c r="O174" s="100"/>
      <c r="P174" s="100"/>
      <c r="Q174" s="100"/>
      <c r="R174" s="100"/>
      <c r="S174" s="100"/>
      <c r="T174" s="100"/>
    </row>
    <row r="175" spans="1:20" x14ac:dyDescent="0.25">
      <c r="A175" t="s">
        <v>24</v>
      </c>
      <c r="B175" t="s">
        <v>105</v>
      </c>
      <c r="C175" t="s">
        <v>106</v>
      </c>
      <c r="D175" t="s">
        <v>107</v>
      </c>
      <c r="E175" t="s">
        <v>108</v>
      </c>
      <c r="F175" s="100"/>
      <c r="G175" s="100">
        <v>0</v>
      </c>
      <c r="H175" s="100">
        <v>0</v>
      </c>
      <c r="I175" s="100">
        <v>0</v>
      </c>
      <c r="J175" s="100">
        <v>0</v>
      </c>
      <c r="K175" s="100">
        <v>0</v>
      </c>
      <c r="L175" s="100">
        <v>0</v>
      </c>
      <c r="M175" s="100">
        <v>0</v>
      </c>
      <c r="N175" s="100">
        <v>0</v>
      </c>
      <c r="O175" s="100">
        <v>0</v>
      </c>
      <c r="P175" s="100">
        <v>0</v>
      </c>
      <c r="Q175" s="100">
        <v>0</v>
      </c>
      <c r="R175" s="100">
        <v>0</v>
      </c>
      <c r="S175" s="100">
        <v>0</v>
      </c>
      <c r="T175" s="100">
        <v>0</v>
      </c>
    </row>
    <row r="176" spans="1:20" x14ac:dyDescent="0.25">
      <c r="A176" t="s">
        <v>24</v>
      </c>
      <c r="B176" t="s">
        <v>109</v>
      </c>
      <c r="C176" t="s">
        <v>110</v>
      </c>
      <c r="D176" t="s">
        <v>107</v>
      </c>
      <c r="E176" t="s">
        <v>108</v>
      </c>
      <c r="F176" s="100"/>
      <c r="G176" s="100">
        <v>0</v>
      </c>
      <c r="H176" s="100">
        <v>0</v>
      </c>
      <c r="I176" s="100">
        <v>0</v>
      </c>
      <c r="J176" s="100">
        <v>0</v>
      </c>
      <c r="K176" s="100">
        <v>0</v>
      </c>
      <c r="L176" s="100">
        <v>0</v>
      </c>
      <c r="M176" s="100">
        <v>0</v>
      </c>
      <c r="N176" s="100">
        <v>0</v>
      </c>
      <c r="O176" s="100">
        <v>0</v>
      </c>
      <c r="P176" s="100">
        <v>0</v>
      </c>
      <c r="Q176" s="100">
        <v>0</v>
      </c>
      <c r="R176" s="100">
        <v>0</v>
      </c>
      <c r="S176" s="100">
        <v>0</v>
      </c>
      <c r="T176" s="100">
        <v>0</v>
      </c>
    </row>
    <row r="177" spans="1:20" x14ac:dyDescent="0.25">
      <c r="A177" t="s">
        <v>24</v>
      </c>
      <c r="B177" t="s">
        <v>111</v>
      </c>
      <c r="C177" t="s">
        <v>112</v>
      </c>
      <c r="D177" t="s">
        <v>107</v>
      </c>
      <c r="E177" t="s">
        <v>108</v>
      </c>
      <c r="F177" s="100"/>
      <c r="G177" s="100">
        <v>0</v>
      </c>
      <c r="H177" s="100">
        <v>0</v>
      </c>
      <c r="I177" s="100">
        <v>0</v>
      </c>
      <c r="J177" s="100">
        <v>0</v>
      </c>
      <c r="K177" s="100">
        <v>0</v>
      </c>
      <c r="L177" s="100">
        <v>0</v>
      </c>
      <c r="M177" s="100">
        <v>0</v>
      </c>
      <c r="N177" s="100">
        <v>0</v>
      </c>
      <c r="O177" s="100">
        <v>0</v>
      </c>
      <c r="P177" s="100">
        <v>0</v>
      </c>
      <c r="Q177" s="100">
        <v>0</v>
      </c>
      <c r="R177" s="100">
        <v>0</v>
      </c>
      <c r="S177" s="100">
        <v>0</v>
      </c>
      <c r="T177" s="100">
        <v>0</v>
      </c>
    </row>
    <row r="178" spans="1:20" x14ac:dyDescent="0.25">
      <c r="A178" t="s">
        <v>24</v>
      </c>
      <c r="B178" t="s">
        <v>113</v>
      </c>
      <c r="C178" t="s">
        <v>114</v>
      </c>
      <c r="D178" t="s">
        <v>107</v>
      </c>
      <c r="E178" t="s">
        <v>108</v>
      </c>
      <c r="F178" s="100"/>
      <c r="G178" s="100">
        <v>0</v>
      </c>
      <c r="H178" s="100">
        <v>0</v>
      </c>
      <c r="I178" s="100">
        <v>0</v>
      </c>
      <c r="J178" s="100">
        <v>0</v>
      </c>
      <c r="K178" s="100">
        <v>3.17019816971714E-3</v>
      </c>
      <c r="L178" s="100">
        <v>4.2751327369716902E-2</v>
      </c>
      <c r="M178" s="100">
        <v>0.11503167</v>
      </c>
      <c r="N178" s="100">
        <v>0.17223713100756299</v>
      </c>
      <c r="O178" s="100">
        <v>0.24276722135950099</v>
      </c>
      <c r="P178" s="100">
        <v>0.72429600000000005</v>
      </c>
      <c r="Q178" s="100">
        <v>0.72429600000000005</v>
      </c>
      <c r="R178" s="100">
        <v>0.72429600000000005</v>
      </c>
      <c r="S178" s="100">
        <v>0.72429600000000005</v>
      </c>
      <c r="T178" s="100">
        <v>0.72429600000000005</v>
      </c>
    </row>
    <row r="179" spans="1:20" x14ac:dyDescent="0.25">
      <c r="A179" t="s">
        <v>24</v>
      </c>
      <c r="B179" t="s">
        <v>115</v>
      </c>
      <c r="C179" t="s">
        <v>116</v>
      </c>
      <c r="D179" t="s">
        <v>107</v>
      </c>
      <c r="E179" t="s">
        <v>108</v>
      </c>
      <c r="F179" s="100"/>
      <c r="G179" s="100">
        <v>0</v>
      </c>
      <c r="H179" s="100">
        <v>0</v>
      </c>
      <c r="I179" s="100">
        <v>0</v>
      </c>
      <c r="J179" s="100">
        <v>0</v>
      </c>
      <c r="K179" s="100">
        <v>3.17019816971714E-3</v>
      </c>
      <c r="L179" s="100">
        <v>4.2751327369716902E-2</v>
      </c>
      <c r="M179" s="100">
        <v>0.11503167</v>
      </c>
      <c r="N179" s="100">
        <v>0.17223713100756299</v>
      </c>
      <c r="O179" s="100">
        <v>0.24276722135950099</v>
      </c>
      <c r="P179" s="100">
        <v>0.72429600000000005</v>
      </c>
      <c r="Q179" s="100">
        <v>0.72429600000000005</v>
      </c>
      <c r="R179" s="100">
        <v>0.72429600000000005</v>
      </c>
      <c r="S179" s="100">
        <v>0.72429600000000005</v>
      </c>
      <c r="T179" s="100">
        <v>0.72429600000000005</v>
      </c>
    </row>
    <row r="180" spans="1:20" x14ac:dyDescent="0.25">
      <c r="A180" t="s">
        <v>24</v>
      </c>
      <c r="B180" t="s">
        <v>117</v>
      </c>
      <c r="C180" t="s">
        <v>118</v>
      </c>
      <c r="D180" t="s">
        <v>119</v>
      </c>
      <c r="E180" t="s">
        <v>108</v>
      </c>
      <c r="F180" s="100"/>
      <c r="G180" s="100"/>
      <c r="H180" s="100"/>
      <c r="I180" s="100"/>
      <c r="J180" s="100"/>
      <c r="K180" s="100"/>
      <c r="L180" s="100"/>
      <c r="M180" s="100"/>
      <c r="N180" s="100"/>
      <c r="O180" s="100"/>
      <c r="P180" s="100"/>
      <c r="Q180" s="100"/>
      <c r="R180" s="100"/>
      <c r="S180" s="100"/>
      <c r="T180" s="100"/>
    </row>
    <row r="181" spans="1:20" x14ac:dyDescent="0.25">
      <c r="A181" t="s">
        <v>24</v>
      </c>
      <c r="B181" t="s">
        <v>120</v>
      </c>
      <c r="C181" t="s">
        <v>121</v>
      </c>
      <c r="D181" t="s">
        <v>119</v>
      </c>
      <c r="E181" t="s">
        <v>108</v>
      </c>
      <c r="F181" s="100"/>
      <c r="G181" s="100"/>
      <c r="H181" s="100"/>
      <c r="I181" s="100"/>
      <c r="J181" s="100"/>
      <c r="K181" s="100"/>
      <c r="L181" s="100"/>
      <c r="M181" s="100"/>
      <c r="N181" s="100"/>
      <c r="O181" s="100"/>
      <c r="P181" s="100"/>
      <c r="Q181" s="100"/>
      <c r="R181" s="100"/>
      <c r="S181" s="100"/>
      <c r="T181" s="100"/>
    </row>
    <row r="182" spans="1:20" x14ac:dyDescent="0.25">
      <c r="A182" t="s">
        <v>24</v>
      </c>
      <c r="B182" t="s">
        <v>122</v>
      </c>
      <c r="C182" t="s">
        <v>123</v>
      </c>
      <c r="D182" t="s">
        <v>119</v>
      </c>
      <c r="E182" t="s">
        <v>108</v>
      </c>
      <c r="F182" s="100"/>
      <c r="G182" s="100"/>
      <c r="H182" s="100"/>
      <c r="I182" s="100"/>
      <c r="J182" s="100"/>
      <c r="K182" s="100"/>
      <c r="L182" s="100"/>
      <c r="M182" s="100"/>
      <c r="N182" s="100"/>
      <c r="O182" s="100"/>
      <c r="P182" s="100"/>
      <c r="Q182" s="100"/>
      <c r="R182" s="100"/>
      <c r="S182" s="100"/>
      <c r="T182" s="100"/>
    </row>
    <row r="183" spans="1:20" x14ac:dyDescent="0.25">
      <c r="A183" t="s">
        <v>24</v>
      </c>
      <c r="B183" t="s">
        <v>124</v>
      </c>
      <c r="C183" t="s">
        <v>125</v>
      </c>
      <c r="D183" t="s">
        <v>119</v>
      </c>
      <c r="E183" t="s">
        <v>108</v>
      </c>
      <c r="F183" s="100"/>
      <c r="G183" s="100"/>
      <c r="H183" s="100"/>
      <c r="I183" s="100"/>
      <c r="J183" s="100"/>
      <c r="K183" s="100"/>
      <c r="L183" s="100"/>
      <c r="M183" s="100"/>
      <c r="N183" s="100"/>
      <c r="O183" s="100"/>
      <c r="P183" s="100"/>
      <c r="Q183" s="100"/>
      <c r="R183" s="100"/>
      <c r="S183" s="100"/>
      <c r="T183" s="100"/>
    </row>
    <row r="184" spans="1:20" x14ac:dyDescent="0.25">
      <c r="A184" t="s">
        <v>22</v>
      </c>
      <c r="B184" t="s">
        <v>105</v>
      </c>
      <c r="C184" t="s">
        <v>106</v>
      </c>
      <c r="D184" t="s">
        <v>107</v>
      </c>
      <c r="E184" t="s">
        <v>108</v>
      </c>
      <c r="F184" s="100"/>
      <c r="G184" s="100">
        <v>0</v>
      </c>
      <c r="H184" s="100">
        <v>0</v>
      </c>
      <c r="I184" s="100">
        <v>0</v>
      </c>
      <c r="J184" s="100">
        <v>0</v>
      </c>
      <c r="K184" s="100">
        <v>0</v>
      </c>
      <c r="L184" s="100">
        <v>0</v>
      </c>
      <c r="M184" s="100">
        <v>0</v>
      </c>
      <c r="N184" s="100">
        <v>0</v>
      </c>
      <c r="O184" s="100">
        <v>0</v>
      </c>
      <c r="P184" s="100">
        <v>0</v>
      </c>
      <c r="Q184" s="100">
        <v>0</v>
      </c>
      <c r="R184" s="100">
        <v>0</v>
      </c>
      <c r="S184" s="100">
        <v>0</v>
      </c>
      <c r="T184" s="100">
        <v>0</v>
      </c>
    </row>
    <row r="185" spans="1:20" x14ac:dyDescent="0.25">
      <c r="A185" t="s">
        <v>22</v>
      </c>
      <c r="B185" t="s">
        <v>109</v>
      </c>
      <c r="C185" t="s">
        <v>110</v>
      </c>
      <c r="D185" t="s">
        <v>107</v>
      </c>
      <c r="E185" t="s">
        <v>108</v>
      </c>
      <c r="F185" s="100"/>
      <c r="G185" s="100">
        <v>0</v>
      </c>
      <c r="H185" s="100">
        <v>0</v>
      </c>
      <c r="I185" s="100">
        <v>0</v>
      </c>
      <c r="J185" s="100">
        <v>0</v>
      </c>
      <c r="K185" s="100">
        <v>0</v>
      </c>
      <c r="L185" s="100">
        <v>0</v>
      </c>
      <c r="M185" s="100">
        <v>0</v>
      </c>
      <c r="N185" s="100">
        <v>0</v>
      </c>
      <c r="O185" s="100">
        <v>0</v>
      </c>
      <c r="P185" s="100">
        <v>0</v>
      </c>
      <c r="Q185" s="100">
        <v>0</v>
      </c>
      <c r="R185" s="100">
        <v>0</v>
      </c>
      <c r="S185" s="100">
        <v>0</v>
      </c>
      <c r="T185" s="100">
        <v>0</v>
      </c>
    </row>
    <row r="186" spans="1:20" x14ac:dyDescent="0.25">
      <c r="A186" t="s">
        <v>22</v>
      </c>
      <c r="B186" t="s">
        <v>111</v>
      </c>
      <c r="C186" t="s">
        <v>112</v>
      </c>
      <c r="D186" t="s">
        <v>107</v>
      </c>
      <c r="E186" t="s">
        <v>108</v>
      </c>
      <c r="F186" s="100"/>
      <c r="G186" s="100">
        <v>0</v>
      </c>
      <c r="H186" s="100">
        <v>0</v>
      </c>
      <c r="I186" s="100">
        <v>0</v>
      </c>
      <c r="J186" s="100">
        <v>0</v>
      </c>
      <c r="K186" s="100">
        <v>0</v>
      </c>
      <c r="L186" s="100">
        <v>0</v>
      </c>
      <c r="M186" s="100">
        <v>0</v>
      </c>
      <c r="N186" s="100">
        <v>0</v>
      </c>
      <c r="O186" s="100">
        <v>0</v>
      </c>
      <c r="P186" s="100">
        <v>0</v>
      </c>
      <c r="Q186" s="100">
        <v>0</v>
      </c>
      <c r="R186" s="100">
        <v>0</v>
      </c>
      <c r="S186" s="100">
        <v>0</v>
      </c>
      <c r="T186" s="100">
        <v>0</v>
      </c>
    </row>
    <row r="187" spans="1:20" x14ac:dyDescent="0.25">
      <c r="A187" t="s">
        <v>22</v>
      </c>
      <c r="B187" t="s">
        <v>113</v>
      </c>
      <c r="C187" t="s">
        <v>114</v>
      </c>
      <c r="D187" t="s">
        <v>107</v>
      </c>
      <c r="E187" t="s">
        <v>108</v>
      </c>
      <c r="F187" s="100"/>
      <c r="G187" s="100">
        <v>3.9782274454360701E-2</v>
      </c>
      <c r="H187" s="100">
        <v>5.2872648835202797E-2</v>
      </c>
      <c r="I187" s="100">
        <v>0.15325980392156899</v>
      </c>
      <c r="J187" s="100">
        <v>0.160936241330325</v>
      </c>
      <c r="K187" s="100">
        <v>0.18311613976705499</v>
      </c>
      <c r="L187" s="100">
        <v>0.169346737792368</v>
      </c>
      <c r="M187" s="100">
        <v>0.111</v>
      </c>
      <c r="N187" s="100">
        <v>0.11037866125126899</v>
      </c>
      <c r="O187" s="100">
        <v>0.110147047560696</v>
      </c>
      <c r="P187" s="100">
        <v>0.11799999999999999</v>
      </c>
      <c r="Q187" s="100">
        <v>0.38200000000000001</v>
      </c>
      <c r="R187" s="100">
        <v>0.38</v>
      </c>
      <c r="S187" s="100">
        <v>0.379</v>
      </c>
      <c r="T187" s="100">
        <v>0.378</v>
      </c>
    </row>
    <row r="188" spans="1:20" x14ac:dyDescent="0.25">
      <c r="A188" t="s">
        <v>22</v>
      </c>
      <c r="B188" t="s">
        <v>115</v>
      </c>
      <c r="C188" t="s">
        <v>116</v>
      </c>
      <c r="D188" t="s">
        <v>107</v>
      </c>
      <c r="E188" t="s">
        <v>108</v>
      </c>
      <c r="F188" s="100"/>
      <c r="G188" s="100">
        <v>3.9782274454360701E-2</v>
      </c>
      <c r="H188" s="100">
        <v>5.2872648835202797E-2</v>
      </c>
      <c r="I188" s="100">
        <v>0.15325980392156899</v>
      </c>
      <c r="J188" s="100">
        <v>0.160936241330325</v>
      </c>
      <c r="K188" s="100">
        <v>0.18311613976705499</v>
      </c>
      <c r="L188" s="100">
        <v>0.169346737792368</v>
      </c>
      <c r="M188" s="100">
        <v>0.111</v>
      </c>
      <c r="N188" s="100">
        <v>0.11037866125126899</v>
      </c>
      <c r="O188" s="100">
        <v>0.110147047560696</v>
      </c>
      <c r="P188" s="100">
        <v>0.11799999999999999</v>
      </c>
      <c r="Q188" s="100">
        <v>0.38200000000000001</v>
      </c>
      <c r="R188" s="100">
        <v>0.38</v>
      </c>
      <c r="S188" s="100">
        <v>0.379</v>
      </c>
      <c r="T188" s="100">
        <v>0.378</v>
      </c>
    </row>
    <row r="189" spans="1:20" x14ac:dyDescent="0.25">
      <c r="A189" t="s">
        <v>22</v>
      </c>
      <c r="B189" t="s">
        <v>117</v>
      </c>
      <c r="C189" t="s">
        <v>118</v>
      </c>
      <c r="D189" t="s">
        <v>119</v>
      </c>
      <c r="E189" t="s">
        <v>108</v>
      </c>
      <c r="F189" s="100"/>
      <c r="G189" s="100"/>
      <c r="H189" s="100"/>
      <c r="I189" s="100"/>
      <c r="J189" s="100"/>
      <c r="K189" s="100"/>
      <c r="L189" s="100"/>
      <c r="M189" s="100"/>
      <c r="N189" s="100"/>
      <c r="O189" s="100"/>
      <c r="P189" s="100"/>
      <c r="Q189" s="100"/>
      <c r="R189" s="100"/>
      <c r="S189" s="100"/>
      <c r="T189" s="100"/>
    </row>
    <row r="190" spans="1:20" x14ac:dyDescent="0.25">
      <c r="A190" t="s">
        <v>22</v>
      </c>
      <c r="B190" t="s">
        <v>120</v>
      </c>
      <c r="C190" t="s">
        <v>121</v>
      </c>
      <c r="D190" t="s">
        <v>119</v>
      </c>
      <c r="E190" t="s">
        <v>108</v>
      </c>
      <c r="F190" s="100"/>
      <c r="G190" s="100"/>
      <c r="H190" s="100"/>
      <c r="I190" s="100"/>
      <c r="J190" s="100"/>
      <c r="K190" s="100"/>
      <c r="L190" s="100"/>
      <c r="M190" s="100"/>
      <c r="N190" s="100"/>
      <c r="O190" s="100"/>
      <c r="P190" s="100"/>
      <c r="Q190" s="100"/>
      <c r="R190" s="100"/>
      <c r="S190" s="100"/>
      <c r="T190" s="100"/>
    </row>
    <row r="191" spans="1:20" x14ac:dyDescent="0.25">
      <c r="A191" t="s">
        <v>22</v>
      </c>
      <c r="B191" t="s">
        <v>122</v>
      </c>
      <c r="C191" t="s">
        <v>123</v>
      </c>
      <c r="D191" t="s">
        <v>119</v>
      </c>
      <c r="E191" t="s">
        <v>108</v>
      </c>
      <c r="F191" s="100"/>
      <c r="G191" s="100"/>
      <c r="H191" s="100"/>
      <c r="I191" s="100"/>
      <c r="J191" s="100"/>
      <c r="K191" s="100"/>
      <c r="L191" s="100"/>
      <c r="M191" s="100"/>
      <c r="N191" s="100"/>
      <c r="O191" s="100"/>
      <c r="P191" s="100"/>
      <c r="Q191" s="100"/>
      <c r="R191" s="100"/>
      <c r="S191" s="100"/>
      <c r="T191" s="100"/>
    </row>
    <row r="192" spans="1:20" x14ac:dyDescent="0.25">
      <c r="A192" t="s">
        <v>22</v>
      </c>
      <c r="B192" t="s">
        <v>124</v>
      </c>
      <c r="C192" t="s">
        <v>125</v>
      </c>
      <c r="D192" t="s">
        <v>119</v>
      </c>
      <c r="E192" t="s">
        <v>108</v>
      </c>
      <c r="F192" s="100"/>
      <c r="G192" s="100"/>
      <c r="H192" s="100"/>
      <c r="I192" s="100"/>
      <c r="J192" s="100"/>
      <c r="K192" s="100"/>
      <c r="L192" s="100"/>
      <c r="M192" s="100"/>
      <c r="N192" s="100"/>
      <c r="O192" s="100"/>
      <c r="P192" s="100"/>
      <c r="Q192" s="100"/>
      <c r="R192" s="100"/>
      <c r="S192" s="100"/>
      <c r="T192" s="100"/>
    </row>
  </sheetData>
  <autoFilter ref="A2:T19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showGridLines="0" zoomScale="80" zoomScaleNormal="80" workbookViewId="0"/>
  </sheetViews>
  <sheetFormatPr defaultColWidth="9" defaultRowHeight="16.8" x14ac:dyDescent="0.45"/>
  <cols>
    <col min="1" max="1" width="10.69921875" style="4" bestFit="1" customWidth="1"/>
    <col min="2" max="2" width="22.19921875" style="4" customWidth="1"/>
    <col min="3" max="16" width="9.5" style="4" bestFit="1" customWidth="1"/>
    <col min="17" max="16384" width="9" style="4"/>
  </cols>
  <sheetData>
    <row r="1" spans="1:16" ht="19.2" x14ac:dyDescent="0.5">
      <c r="A1" s="11" t="s">
        <v>77</v>
      </c>
    </row>
    <row r="2" spans="1:16" s="13" customFormat="1" x14ac:dyDescent="0.45">
      <c r="A2" s="10" t="s">
        <v>25</v>
      </c>
      <c r="B2" s="13" t="s">
        <v>171</v>
      </c>
      <c r="C2" s="20"/>
      <c r="D2" s="20"/>
      <c r="E2" s="20"/>
      <c r="F2" s="20"/>
      <c r="G2" s="20"/>
      <c r="H2" s="20"/>
      <c r="I2" s="20"/>
      <c r="J2" s="20"/>
      <c r="K2" s="20"/>
      <c r="L2" s="20"/>
      <c r="M2" s="20"/>
      <c r="N2" s="20"/>
      <c r="O2" s="20"/>
      <c r="P2" s="20"/>
    </row>
    <row r="3" spans="1:16" s="13" customFormat="1" x14ac:dyDescent="0.45">
      <c r="A3" s="10"/>
      <c r="C3" s="20"/>
      <c r="D3" s="20"/>
      <c r="E3" s="20"/>
      <c r="F3" s="20"/>
      <c r="G3" s="20"/>
      <c r="H3" s="20"/>
      <c r="I3" s="20"/>
      <c r="J3" s="20"/>
      <c r="K3" s="20"/>
      <c r="L3" s="20"/>
      <c r="M3" s="20"/>
      <c r="N3" s="20"/>
      <c r="O3" s="20"/>
      <c r="P3" s="20"/>
    </row>
    <row r="4" spans="1:16" s="13" customFormat="1" ht="17.399999999999999" thickBot="1" x14ac:dyDescent="0.5">
      <c r="A4" s="10"/>
      <c r="C4" s="20"/>
      <c r="D4" s="20"/>
      <c r="E4" s="20"/>
      <c r="F4" s="20"/>
      <c r="G4" s="20"/>
      <c r="H4" s="20"/>
      <c r="I4" s="20"/>
      <c r="J4" s="20"/>
      <c r="K4" s="20"/>
      <c r="L4" s="20"/>
      <c r="M4" s="20"/>
      <c r="N4" s="20"/>
      <c r="O4" s="20"/>
      <c r="P4" s="20"/>
    </row>
    <row r="5" spans="1:16" ht="17.399999999999999" thickBot="1" x14ac:dyDescent="0.5">
      <c r="A5" s="38" t="s">
        <v>116</v>
      </c>
      <c r="B5" s="36"/>
      <c r="C5" s="37"/>
      <c r="D5" s="37"/>
      <c r="E5" s="37"/>
      <c r="F5" s="37"/>
      <c r="G5" s="37"/>
      <c r="H5" s="36"/>
      <c r="I5" s="36"/>
      <c r="J5" s="36"/>
      <c r="K5" s="36"/>
      <c r="L5" s="36"/>
      <c r="M5" s="36"/>
      <c r="N5" s="36"/>
      <c r="O5" s="36"/>
      <c r="P5" s="36"/>
    </row>
    <row r="6" spans="1:16" x14ac:dyDescent="0.45">
      <c r="A6" s="10" t="s">
        <v>26</v>
      </c>
      <c r="B6" s="4" t="s">
        <v>170</v>
      </c>
    </row>
    <row r="7" spans="1:16" ht="16.95" customHeight="1" x14ac:dyDescent="0.45">
      <c r="A7" s="19" t="s">
        <v>60</v>
      </c>
      <c r="B7" s="60" t="s">
        <v>115</v>
      </c>
      <c r="C7" s="55" t="s">
        <v>68</v>
      </c>
      <c r="D7" s="56"/>
      <c r="E7" s="56"/>
      <c r="F7" s="57"/>
      <c r="G7" s="55" t="s">
        <v>67</v>
      </c>
      <c r="H7" s="56"/>
      <c r="I7" s="56"/>
      <c r="J7" s="56"/>
      <c r="K7" s="57"/>
      <c r="L7" s="55" t="s">
        <v>66</v>
      </c>
      <c r="M7" s="56"/>
      <c r="N7" s="56"/>
      <c r="O7" s="56"/>
      <c r="P7" s="57"/>
    </row>
    <row r="8" spans="1:16" x14ac:dyDescent="0.45">
      <c r="A8" s="7" t="s">
        <v>2</v>
      </c>
      <c r="B8" s="7" t="s">
        <v>27</v>
      </c>
      <c r="C8" s="7" t="s">
        <v>28</v>
      </c>
      <c r="D8" s="7" t="s">
        <v>29</v>
      </c>
      <c r="E8" s="7" t="s">
        <v>30</v>
      </c>
      <c r="F8" s="7" t="s">
        <v>31</v>
      </c>
      <c r="G8" s="7" t="s">
        <v>32</v>
      </c>
      <c r="H8" s="7" t="s">
        <v>33</v>
      </c>
      <c r="I8" s="7" t="s">
        <v>34</v>
      </c>
      <c r="J8" s="7" t="s">
        <v>35</v>
      </c>
      <c r="K8" s="7" t="s">
        <v>36</v>
      </c>
      <c r="L8" s="7" t="s">
        <v>4</v>
      </c>
      <c r="M8" s="7" t="s">
        <v>5</v>
      </c>
      <c r="N8" s="7" t="s">
        <v>6</v>
      </c>
      <c r="O8" s="7" t="s">
        <v>7</v>
      </c>
      <c r="P8" s="7" t="s">
        <v>8</v>
      </c>
    </row>
    <row r="9" spans="1:16" x14ac:dyDescent="0.45">
      <c r="A9" s="8" t="s">
        <v>3</v>
      </c>
      <c r="B9" s="8" t="s">
        <v>38</v>
      </c>
      <c r="C9" s="92">
        <f>F_inputs!G8</f>
        <v>1.7238985596889599E-2</v>
      </c>
      <c r="D9" s="92">
        <f>F_inputs!H8</f>
        <v>3.6363433994823099E-2</v>
      </c>
      <c r="E9" s="92">
        <f>F_inputs!I8</f>
        <v>0.147974983096687</v>
      </c>
      <c r="F9" s="92">
        <f>F_inputs!J8</f>
        <v>0.14421559288042099</v>
      </c>
      <c r="G9" s="92">
        <f>F_inputs!K8</f>
        <v>0.498367221297837</v>
      </c>
      <c r="H9" s="92">
        <f>F_inputs!L8</f>
        <v>0.68765038982355398</v>
      </c>
      <c r="I9" s="92">
        <f>F_inputs!M8</f>
        <v>1.0609999999999999</v>
      </c>
      <c r="J9" s="92">
        <f>F_inputs!N8</f>
        <v>1.0672167968749999</v>
      </c>
      <c r="K9" s="92">
        <f>F_inputs!O8</f>
        <v>1.07662419273384</v>
      </c>
      <c r="L9" s="92">
        <f>F_inputs!P8</f>
        <v>1.09251282218001</v>
      </c>
      <c r="M9" s="92">
        <f>F_inputs!Q8</f>
        <v>1.101</v>
      </c>
      <c r="N9" s="92">
        <f>F_inputs!R8</f>
        <v>1.11179411764706</v>
      </c>
      <c r="O9" s="92">
        <f>F_inputs!S8</f>
        <v>1.1259999999999999</v>
      </c>
      <c r="P9" s="92">
        <f>F_inputs!T8</f>
        <v>1.137</v>
      </c>
    </row>
    <row r="10" spans="1:16" x14ac:dyDescent="0.45">
      <c r="A10" s="8" t="s">
        <v>39</v>
      </c>
      <c r="B10" s="8" t="s">
        <v>40</v>
      </c>
      <c r="C10" s="92">
        <f>F_inputs!G26</f>
        <v>0</v>
      </c>
      <c r="D10" s="92">
        <f>F_inputs!H26</f>
        <v>0</v>
      </c>
      <c r="E10" s="92">
        <f>F_inputs!I26</f>
        <v>0</v>
      </c>
      <c r="F10" s="92">
        <f>F_inputs!J26</f>
        <v>0</v>
      </c>
      <c r="G10" s="92">
        <f>F_inputs!K26</f>
        <v>0</v>
      </c>
      <c r="H10" s="92">
        <f>F_inputs!L26</f>
        <v>0</v>
      </c>
      <c r="I10" s="92">
        <f>F_inputs!M26</f>
        <v>0</v>
      </c>
      <c r="J10" s="92">
        <f>F_inputs!N26</f>
        <v>0</v>
      </c>
      <c r="K10" s="92">
        <f>F_inputs!O26</f>
        <v>2.6644758743827698E-2</v>
      </c>
      <c r="L10" s="92">
        <f>F_inputs!P26</f>
        <v>2.8071272840815301E-2</v>
      </c>
      <c r="M10" s="92">
        <f>F_inputs!Q26</f>
        <v>2.8577494409820499E-2</v>
      </c>
      <c r="N10" s="92">
        <f>F_inputs!R26</f>
        <v>2.9110436927161299E-2</v>
      </c>
      <c r="O10" s="92">
        <f>F_inputs!S26</f>
        <v>2.96736216165462E-2</v>
      </c>
      <c r="P10" s="92">
        <f>F_inputs!T26</f>
        <v>3.0260057000325399E-2</v>
      </c>
    </row>
    <row r="11" spans="1:16" x14ac:dyDescent="0.45">
      <c r="A11" s="8" t="s">
        <v>9</v>
      </c>
      <c r="B11" s="8" t="s">
        <v>41</v>
      </c>
      <c r="C11" s="92">
        <f>F_inputs!G35</f>
        <v>6.1883538040116599E-2</v>
      </c>
      <c r="D11" s="92">
        <f>F_inputs!H35</f>
        <v>0.118693701466782</v>
      </c>
      <c r="E11" s="92">
        <f>F_inputs!I35</f>
        <v>0.13951926977687601</v>
      </c>
      <c r="F11" s="92">
        <f>F_inputs!J35</f>
        <v>0.19751265981449001</v>
      </c>
      <c r="G11" s="92">
        <f>F_inputs!K35</f>
        <v>0.26531031613976702</v>
      </c>
      <c r="H11" s="92">
        <f>F_inputs!L35</f>
        <v>0.29763972096840402</v>
      </c>
      <c r="I11" s="92">
        <f>F_inputs!M35</f>
        <v>0.28699999999999998</v>
      </c>
      <c r="J11" s="92">
        <f>F_inputs!N35</f>
        <v>0.28997148676171303</v>
      </c>
      <c r="K11" s="92">
        <f>F_inputs!O35</f>
        <v>0.29300430173606001</v>
      </c>
      <c r="L11" s="92">
        <f>F_inputs!P35</f>
        <v>1.1439999999999999</v>
      </c>
      <c r="M11" s="92">
        <f>F_inputs!Q35</f>
        <v>1.131</v>
      </c>
      <c r="N11" s="92">
        <f>F_inputs!R35</f>
        <v>1.1200000000000001</v>
      </c>
      <c r="O11" s="92">
        <f>F_inputs!S35</f>
        <v>1.1100000000000001</v>
      </c>
      <c r="P11" s="92">
        <f>F_inputs!T35</f>
        <v>1.101</v>
      </c>
    </row>
    <row r="12" spans="1:16" x14ac:dyDescent="0.45">
      <c r="A12" s="8" t="s">
        <v>10</v>
      </c>
      <c r="B12" s="8" t="s">
        <v>42</v>
      </c>
      <c r="C12" s="92">
        <f>F_inputs!G98</f>
        <v>0</v>
      </c>
      <c r="D12" s="92">
        <f>F_inputs!H98</f>
        <v>8.7274023679448906E-2</v>
      </c>
      <c r="E12" s="92">
        <f>F_inputs!I98</f>
        <v>0.57639568409392905</v>
      </c>
      <c r="F12" s="92">
        <f>F_inputs!J98</f>
        <v>0.66572131313279803</v>
      </c>
      <c r="G12" s="92">
        <f>F_inputs!K98</f>
        <v>1.6071376818635801</v>
      </c>
      <c r="H12" s="92">
        <f>F_inputs!L98</f>
        <v>1.93254142478266</v>
      </c>
      <c r="I12" s="92">
        <f>F_inputs!M98</f>
        <v>2.65282823011131</v>
      </c>
      <c r="J12" s="92">
        <f>F_inputs!N98</f>
        <v>2.9646306422828101</v>
      </c>
      <c r="K12" s="92">
        <f>F_inputs!O98</f>
        <v>3.2800037490232499</v>
      </c>
      <c r="L12" s="92">
        <f>F_inputs!P98</f>
        <v>3.3121606485234598</v>
      </c>
      <c r="M12" s="92">
        <f>F_inputs!Q98</f>
        <v>3.3446328117442801</v>
      </c>
      <c r="N12" s="92">
        <f>F_inputs!R98</f>
        <v>3.3774233295064802</v>
      </c>
      <c r="O12" s="92">
        <f>F_inputs!S98</f>
        <v>3.41053532293301</v>
      </c>
      <c r="P12" s="92">
        <f>F_inputs!T98</f>
        <v>3.4439719437460798</v>
      </c>
    </row>
    <row r="13" spans="1:16" x14ac:dyDescent="0.45">
      <c r="A13" s="8" t="s">
        <v>11</v>
      </c>
      <c r="B13" s="8" t="s">
        <v>43</v>
      </c>
      <c r="C13" s="93">
        <f>F_inputs!G80</f>
        <v>0.16796960325174501</v>
      </c>
      <c r="D13" s="93">
        <f>F_inputs!H80</f>
        <v>0.131642105263158</v>
      </c>
      <c r="E13" s="93">
        <f>F_inputs!I80</f>
        <v>0.13529141311697099</v>
      </c>
      <c r="F13" s="93">
        <f>F_inputs!J80</f>
        <v>0.13063006601487401</v>
      </c>
      <c r="G13" s="93">
        <f>F_inputs!K80</f>
        <v>0.88124642262895203</v>
      </c>
      <c r="H13" s="93">
        <f>F_inputs!L80</f>
        <v>1.58672761592121</v>
      </c>
      <c r="I13" s="93">
        <f>F_inputs!M80</f>
        <v>1.66</v>
      </c>
      <c r="J13" s="93">
        <f>F_inputs!N80</f>
        <v>1.7976030952008799</v>
      </c>
      <c r="K13" s="93">
        <f>F_inputs!O80</f>
        <v>2.1558107777097399</v>
      </c>
      <c r="L13" s="93">
        <f>F_inputs!P80</f>
        <v>2.0019999999999998</v>
      </c>
      <c r="M13" s="93">
        <f>F_inputs!Q80</f>
        <v>2.0019999999999998</v>
      </c>
      <c r="N13" s="93">
        <f>F_inputs!R80</f>
        <v>2.0019999999999998</v>
      </c>
      <c r="O13" s="93">
        <f>F_inputs!S80</f>
        <v>2.0019999999999998</v>
      </c>
      <c r="P13" s="93">
        <f>F_inputs!T80</f>
        <v>2.0019999999999998</v>
      </c>
    </row>
    <row r="14" spans="1:16" x14ac:dyDescent="0.45">
      <c r="A14" s="8" t="s">
        <v>44</v>
      </c>
      <c r="B14" s="8" t="s">
        <v>45</v>
      </c>
      <c r="C14" s="93">
        <f>F_inputs!G44</f>
        <v>0</v>
      </c>
      <c r="D14" s="93">
        <f>F_inputs!H44</f>
        <v>0</v>
      </c>
      <c r="E14" s="93">
        <f>F_inputs!I44</f>
        <v>0</v>
      </c>
      <c r="F14" s="93">
        <f>F_inputs!J44</f>
        <v>0</v>
      </c>
      <c r="G14" s="93">
        <f>F_inputs!K44</f>
        <v>0</v>
      </c>
      <c r="H14" s="93">
        <f>F_inputs!L44</f>
        <v>0</v>
      </c>
      <c r="I14" s="93">
        <f>F_inputs!M44</f>
        <v>0.504</v>
      </c>
      <c r="J14" s="93">
        <f>F_inputs!N44</f>
        <v>0.88731147192510695</v>
      </c>
      <c r="K14" s="93">
        <f>F_inputs!O44</f>
        <v>1.4122651727987201</v>
      </c>
      <c r="L14" s="93">
        <f>F_inputs!P44</f>
        <v>1.77194462844112</v>
      </c>
      <c r="M14" s="93">
        <f>F_inputs!Q44</f>
        <v>2.1260569440373098</v>
      </c>
      <c r="N14" s="93">
        <f>F_inputs!R44</f>
        <v>2.5480361288968898</v>
      </c>
      <c r="O14" s="93">
        <f>F_inputs!S44</f>
        <v>2.9609171875941702</v>
      </c>
      <c r="P14" s="93">
        <f>F_inputs!T44</f>
        <v>3.4535311345818598</v>
      </c>
    </row>
    <row r="15" spans="1:16" x14ac:dyDescent="0.45">
      <c r="A15" s="8" t="s">
        <v>13</v>
      </c>
      <c r="B15" s="8" t="s">
        <v>47</v>
      </c>
      <c r="C15" s="93">
        <f>F_inputs!G62</f>
        <v>0</v>
      </c>
      <c r="D15" s="93">
        <f>F_inputs!H62</f>
        <v>0</v>
      </c>
      <c r="E15" s="93">
        <f>F_inputs!I62</f>
        <v>0</v>
      </c>
      <c r="F15" s="93">
        <f>F_inputs!J62</f>
        <v>0</v>
      </c>
      <c r="G15" s="93">
        <f>F_inputs!K62</f>
        <v>0</v>
      </c>
      <c r="H15" s="93">
        <f>F_inputs!L62</f>
        <v>0</v>
      </c>
      <c r="I15" s="93">
        <f>F_inputs!M62</f>
        <v>0</v>
      </c>
      <c r="J15" s="93">
        <f>F_inputs!N62</f>
        <v>0</v>
      </c>
      <c r="K15" s="93">
        <f>F_inputs!O62</f>
        <v>0</v>
      </c>
      <c r="L15" s="93">
        <f>F_inputs!P62</f>
        <v>0</v>
      </c>
      <c r="M15" s="93">
        <f>F_inputs!Q62</f>
        <v>0</v>
      </c>
      <c r="N15" s="93">
        <f>F_inputs!R62</f>
        <v>0</v>
      </c>
      <c r="O15" s="93">
        <f>F_inputs!S62</f>
        <v>0</v>
      </c>
      <c r="P15" s="93">
        <f>F_inputs!T62</f>
        <v>0</v>
      </c>
    </row>
    <row r="16" spans="1:16" x14ac:dyDescent="0.45">
      <c r="A16" s="8" t="s">
        <v>14</v>
      </c>
      <c r="B16" s="8" t="s">
        <v>48</v>
      </c>
      <c r="C16" s="93">
        <f>F_inputs!G89</f>
        <v>4.9528931695679104</v>
      </c>
      <c r="D16" s="93">
        <f>F_inputs!H89</f>
        <v>3.1950186367558202</v>
      </c>
      <c r="E16" s="93">
        <f>F_inputs!I89</f>
        <v>5.7815939824205502</v>
      </c>
      <c r="F16" s="93">
        <f>F_inputs!J89</f>
        <v>5.2481935322135902</v>
      </c>
      <c r="G16" s="93">
        <f>F_inputs!K89</f>
        <v>5.6474682196339403</v>
      </c>
      <c r="H16" s="93">
        <f>F_inputs!L89</f>
        <v>6.1005879359868702</v>
      </c>
      <c r="I16" s="93">
        <f>F_inputs!M89</f>
        <v>12.022</v>
      </c>
      <c r="J16" s="93">
        <f>F_inputs!N89</f>
        <v>13.090292284122</v>
      </c>
      <c r="K16" s="93">
        <f>F_inputs!O89</f>
        <v>12.7481423111469</v>
      </c>
      <c r="L16" s="93">
        <f>F_inputs!P89</f>
        <v>13.559813905423599</v>
      </c>
      <c r="M16" s="93">
        <f>F_inputs!Q89</f>
        <v>13.457971548091299</v>
      </c>
      <c r="N16" s="93">
        <f>F_inputs!R89</f>
        <v>13.4028558527305</v>
      </c>
      <c r="O16" s="93">
        <f>F_inputs!S89</f>
        <v>13.358357639342399</v>
      </c>
      <c r="P16" s="93">
        <f>F_inputs!T89</f>
        <v>13.300468692173499</v>
      </c>
    </row>
    <row r="17" spans="1:16" x14ac:dyDescent="0.45">
      <c r="A17" s="8" t="s">
        <v>15</v>
      </c>
      <c r="B17" s="8" t="s">
        <v>49</v>
      </c>
      <c r="C17" s="93">
        <f>F_inputs!G17</f>
        <v>0</v>
      </c>
      <c r="D17" s="93">
        <f>F_inputs!H17</f>
        <v>0</v>
      </c>
      <c r="E17" s="93">
        <f>F_inputs!I17</f>
        <v>0</v>
      </c>
      <c r="F17" s="93">
        <f>F_inputs!J17</f>
        <v>0</v>
      </c>
      <c r="G17" s="93">
        <f>F_inputs!K17</f>
        <v>0</v>
      </c>
      <c r="H17" s="93">
        <f>F_inputs!L17</f>
        <v>0</v>
      </c>
      <c r="I17" s="93">
        <f>F_inputs!M17</f>
        <v>0</v>
      </c>
      <c r="J17" s="93">
        <f>F_inputs!N17</f>
        <v>0</v>
      </c>
      <c r="K17" s="93">
        <f>F_inputs!O17</f>
        <v>0</v>
      </c>
      <c r="L17" s="93">
        <f>F_inputs!P17</f>
        <v>0</v>
      </c>
      <c r="M17" s="93">
        <f>F_inputs!Q17</f>
        <v>0</v>
      </c>
      <c r="N17" s="93">
        <f>F_inputs!R17</f>
        <v>0</v>
      </c>
      <c r="O17" s="93">
        <f>F_inputs!S17</f>
        <v>0</v>
      </c>
      <c r="P17" s="93">
        <f>F_inputs!T17</f>
        <v>0</v>
      </c>
    </row>
    <row r="18" spans="1:16" x14ac:dyDescent="0.45">
      <c r="A18" s="8" t="s">
        <v>16</v>
      </c>
      <c r="B18" s="8" t="s">
        <v>50</v>
      </c>
      <c r="C18" s="93">
        <f>F_inputs!G107</f>
        <v>0</v>
      </c>
      <c r="D18" s="93">
        <f>F_inputs!H107</f>
        <v>0</v>
      </c>
      <c r="E18" s="93">
        <f>F_inputs!I107</f>
        <v>0</v>
      </c>
      <c r="F18" s="93">
        <f>F_inputs!J107</f>
        <v>0</v>
      </c>
      <c r="G18" s="93">
        <f>F_inputs!K107</f>
        <v>0</v>
      </c>
      <c r="H18" s="93">
        <f>F_inputs!L107</f>
        <v>0</v>
      </c>
      <c r="I18" s="93">
        <f>F_inputs!M107</f>
        <v>0</v>
      </c>
      <c r="J18" s="93">
        <f>F_inputs!N107</f>
        <v>0</v>
      </c>
      <c r="K18" s="93">
        <f>F_inputs!O107</f>
        <v>0</v>
      </c>
      <c r="L18" s="93">
        <f>F_inputs!P107</f>
        <v>0</v>
      </c>
      <c r="M18" s="93">
        <f>F_inputs!Q107</f>
        <v>0</v>
      </c>
      <c r="N18" s="93">
        <f>F_inputs!R107</f>
        <v>0</v>
      </c>
      <c r="O18" s="93">
        <f>F_inputs!S107</f>
        <v>0</v>
      </c>
      <c r="P18" s="93">
        <f>F_inputs!T107</f>
        <v>0</v>
      </c>
    </row>
    <row r="19" spans="1:16" x14ac:dyDescent="0.45">
      <c r="A19" s="8" t="s">
        <v>17</v>
      </c>
      <c r="B19" s="8" t="s">
        <v>51</v>
      </c>
      <c r="C19" s="93">
        <f>F_inputs!G116</f>
        <v>0</v>
      </c>
      <c r="D19" s="93">
        <f>F_inputs!H116</f>
        <v>0.10757446525487301</v>
      </c>
      <c r="E19" s="93">
        <f>F_inputs!I116</f>
        <v>0.15486216159567301</v>
      </c>
      <c r="F19" s="93">
        <f>F_inputs!J116</f>
        <v>0.229881745132448</v>
      </c>
      <c r="G19" s="93">
        <f>F_inputs!K116</f>
        <v>0.40072262063227898</v>
      </c>
      <c r="H19" s="93">
        <f>F_inputs!L116</f>
        <v>0.33201109234528903</v>
      </c>
      <c r="I19" s="93">
        <f>F_inputs!M116</f>
        <v>1.4370000000000001</v>
      </c>
      <c r="J19" s="93">
        <f>F_inputs!N116</f>
        <v>2.9823575941961198</v>
      </c>
      <c r="K19" s="93">
        <f>F_inputs!O116</f>
        <v>2.9186076799755898</v>
      </c>
      <c r="L19" s="93">
        <f>F_inputs!P116</f>
        <v>3.738</v>
      </c>
      <c r="M19" s="93">
        <f>F_inputs!Q116</f>
        <v>5.5229999999999997</v>
      </c>
      <c r="N19" s="93">
        <f>F_inputs!R116</f>
        <v>7.2110000000000003</v>
      </c>
      <c r="O19" s="93">
        <f>F_inputs!S116</f>
        <v>8.8989999999999991</v>
      </c>
      <c r="P19" s="93">
        <f>F_inputs!T116</f>
        <v>10.566000000000001</v>
      </c>
    </row>
    <row r="20" spans="1:16" x14ac:dyDescent="0.45">
      <c r="A20" s="8" t="s">
        <v>18</v>
      </c>
      <c r="B20" s="8" t="s">
        <v>52</v>
      </c>
      <c r="C20" s="93">
        <f>F_inputs!G125</f>
        <v>0.74370751966068704</v>
      </c>
      <c r="D20" s="93">
        <f>F_inputs!H125</f>
        <v>4.6398446937014698E-2</v>
      </c>
      <c r="E20" s="93">
        <f>F_inputs!I125</f>
        <v>1.44381304935767</v>
      </c>
      <c r="F20" s="93">
        <f>F_inputs!J125</f>
        <v>1.3669130107796399</v>
      </c>
      <c r="G20" s="93">
        <f>F_inputs!K125</f>
        <v>1.7239968386023301</v>
      </c>
      <c r="H20" s="93">
        <f>F_inputs!L125</f>
        <v>2.0506350430857601</v>
      </c>
      <c r="I20" s="93">
        <f>F_inputs!M125</f>
        <v>1.9783711399999999</v>
      </c>
      <c r="J20" s="93">
        <f>F_inputs!N125</f>
        <v>1.99076550394149</v>
      </c>
      <c r="K20" s="93">
        <f>F_inputs!O125</f>
        <v>1.9933059919704801</v>
      </c>
      <c r="L20" s="93">
        <f>F_inputs!P125</f>
        <v>1.94775546449688</v>
      </c>
      <c r="M20" s="93">
        <f>F_inputs!Q125</f>
        <v>1.94775546449688</v>
      </c>
      <c r="N20" s="93">
        <f>F_inputs!R125</f>
        <v>1.94775546449688</v>
      </c>
      <c r="O20" s="93">
        <f>F_inputs!S125</f>
        <v>1.94775546449688</v>
      </c>
      <c r="P20" s="93">
        <f>F_inputs!T125</f>
        <v>1.94775546449688</v>
      </c>
    </row>
    <row r="21" spans="1:16" x14ac:dyDescent="0.45">
      <c r="A21" s="8" t="s">
        <v>19</v>
      </c>
      <c r="B21" s="8" t="s">
        <v>53</v>
      </c>
      <c r="C21" s="93">
        <f>F_inputs!G143</f>
        <v>0</v>
      </c>
      <c r="D21" s="93">
        <f>F_inputs!H143</f>
        <v>0</v>
      </c>
      <c r="E21" s="93">
        <f>F_inputs!I143</f>
        <v>0</v>
      </c>
      <c r="F21" s="93">
        <f>F_inputs!J143</f>
        <v>0</v>
      </c>
      <c r="G21" s="93">
        <f>F_inputs!K143</f>
        <v>0</v>
      </c>
      <c r="H21" s="93">
        <f>F_inputs!L143</f>
        <v>0</v>
      </c>
      <c r="I21" s="93">
        <f>F_inputs!M143</f>
        <v>0</v>
      </c>
      <c r="J21" s="93">
        <f>F_inputs!N143</f>
        <v>0</v>
      </c>
      <c r="K21" s="93">
        <f>F_inputs!O143</f>
        <v>0</v>
      </c>
      <c r="L21" s="93">
        <f>F_inputs!P143</f>
        <v>0.66200000000000003</v>
      </c>
      <c r="M21" s="93">
        <f>F_inputs!Q143</f>
        <v>0.66200000000000003</v>
      </c>
      <c r="N21" s="93">
        <f>F_inputs!R143</f>
        <v>0.66200000000000003</v>
      </c>
      <c r="O21" s="93">
        <f>F_inputs!S143</f>
        <v>0.66200000000000003</v>
      </c>
      <c r="P21" s="93">
        <f>F_inputs!T143</f>
        <v>0.66200000000000003</v>
      </c>
    </row>
    <row r="22" spans="1:16" x14ac:dyDescent="0.45">
      <c r="A22" s="8" t="s">
        <v>21</v>
      </c>
      <c r="B22" s="8" t="s">
        <v>55</v>
      </c>
      <c r="C22" s="93">
        <f>F_inputs!G161</f>
        <v>0.119346823363082</v>
      </c>
      <c r="D22" s="93">
        <f>F_inputs!H161</f>
        <v>0.101429163071613</v>
      </c>
      <c r="E22" s="93">
        <f>F_inputs!I161</f>
        <v>9.4069810682893801E-2</v>
      </c>
      <c r="F22" s="93">
        <f>F_inputs!J161</f>
        <v>9.7188769115066506E-2</v>
      </c>
      <c r="G22" s="93">
        <f>F_inputs!K161</f>
        <v>0.10508369384359401</v>
      </c>
      <c r="H22" s="93">
        <f>F_inputs!L161</f>
        <v>0.100581698810012</v>
      </c>
      <c r="I22" s="93">
        <f>F_inputs!M161</f>
        <v>9.8000000000000004E-2</v>
      </c>
      <c r="J22" s="93">
        <f>F_inputs!N161</f>
        <v>0.105882352941177</v>
      </c>
      <c r="K22" s="93">
        <f>F_inputs!O161</f>
        <v>0.31141868512110799</v>
      </c>
      <c r="L22" s="93">
        <f>F_inputs!P161</f>
        <v>0.30499999999999999</v>
      </c>
      <c r="M22" s="93">
        <f>F_inputs!Q161</f>
        <v>0.38</v>
      </c>
      <c r="N22" s="93">
        <f>F_inputs!R161</f>
        <v>0.38</v>
      </c>
      <c r="O22" s="93">
        <f>F_inputs!S161</f>
        <v>0.38</v>
      </c>
      <c r="P22" s="93">
        <f>F_inputs!T161</f>
        <v>0.38</v>
      </c>
    </row>
    <row r="23" spans="1:16" x14ac:dyDescent="0.45">
      <c r="A23" s="8" t="s">
        <v>22</v>
      </c>
      <c r="B23" s="8" t="s">
        <v>56</v>
      </c>
      <c r="C23" s="93">
        <f>F_inputs!G188</f>
        <v>3.9782274454360701E-2</v>
      </c>
      <c r="D23" s="93">
        <f>F_inputs!H188</f>
        <v>5.2872648835202797E-2</v>
      </c>
      <c r="E23" s="93">
        <f>F_inputs!I188</f>
        <v>0.15325980392156899</v>
      </c>
      <c r="F23" s="93">
        <f>F_inputs!J188</f>
        <v>0.160936241330325</v>
      </c>
      <c r="G23" s="93">
        <f>F_inputs!K188</f>
        <v>0.18311613976705499</v>
      </c>
      <c r="H23" s="93">
        <f>F_inputs!L188</f>
        <v>0.169346737792368</v>
      </c>
      <c r="I23" s="93">
        <f>F_inputs!M188</f>
        <v>0.111</v>
      </c>
      <c r="J23" s="93">
        <f>F_inputs!N188</f>
        <v>0.11037866125126899</v>
      </c>
      <c r="K23" s="93">
        <f>F_inputs!O188</f>
        <v>0.110147047560696</v>
      </c>
      <c r="L23" s="93">
        <f>F_inputs!P188</f>
        <v>0.11799999999999999</v>
      </c>
      <c r="M23" s="93">
        <f>F_inputs!Q188</f>
        <v>0.38200000000000001</v>
      </c>
      <c r="N23" s="93">
        <f>F_inputs!R188</f>
        <v>0.38</v>
      </c>
      <c r="O23" s="93">
        <f>F_inputs!S188</f>
        <v>0.379</v>
      </c>
      <c r="P23" s="93">
        <f>F_inputs!T188</f>
        <v>0.378</v>
      </c>
    </row>
    <row r="24" spans="1:16" x14ac:dyDescent="0.45">
      <c r="A24" s="8" t="s">
        <v>23</v>
      </c>
      <c r="B24" s="8" t="s">
        <v>57</v>
      </c>
      <c r="C24" s="93">
        <f>F_inputs!G170</f>
        <v>0.76470372006715503</v>
      </c>
      <c r="D24" s="93">
        <f>F_inputs!H170</f>
        <v>0.68842346850733405</v>
      </c>
      <c r="E24" s="93">
        <f>F_inputs!I170</f>
        <v>0.852970081135902</v>
      </c>
      <c r="F24" s="93">
        <f>F_inputs!J170</f>
        <v>1.0648962981532499</v>
      </c>
      <c r="G24" s="93">
        <f>F_inputs!K170</f>
        <v>1.2277104825291201</v>
      </c>
      <c r="H24" s="93">
        <f>F_inputs!L170</f>
        <v>1.38556421830119</v>
      </c>
      <c r="I24" s="93">
        <f>F_inputs!M170</f>
        <v>1.5589999999999999</v>
      </c>
      <c r="J24" s="93">
        <f>F_inputs!N170</f>
        <v>1.58226763990268</v>
      </c>
      <c r="K24" s="93">
        <f>F_inputs!O170</f>
        <v>1.6039275731603799</v>
      </c>
      <c r="L24" s="93">
        <f>F_inputs!P170</f>
        <v>2.0830000000000002</v>
      </c>
      <c r="M24" s="93">
        <f>F_inputs!Q170</f>
        <v>2.1360000000000001</v>
      </c>
      <c r="N24" s="93">
        <f>F_inputs!R170</f>
        <v>2.1800000000000002</v>
      </c>
      <c r="O24" s="93">
        <f>F_inputs!S170</f>
        <v>2.1739999999999999</v>
      </c>
      <c r="P24" s="93">
        <f>F_inputs!T170</f>
        <v>2.2149999999999999</v>
      </c>
    </row>
    <row r="25" spans="1:16" x14ac:dyDescent="0.45">
      <c r="A25" s="8" t="s">
        <v>24</v>
      </c>
      <c r="B25" s="8" t="s">
        <v>58</v>
      </c>
      <c r="C25" s="93">
        <f>F_inputs!G179</f>
        <v>0</v>
      </c>
      <c r="D25" s="93">
        <f>F_inputs!H179</f>
        <v>0</v>
      </c>
      <c r="E25" s="93">
        <f>F_inputs!I179</f>
        <v>0</v>
      </c>
      <c r="F25" s="93">
        <f>F_inputs!J179</f>
        <v>0</v>
      </c>
      <c r="G25" s="93">
        <f>F_inputs!K179</f>
        <v>3.17019816971714E-3</v>
      </c>
      <c r="H25" s="93">
        <f>F_inputs!L179</f>
        <v>4.2751327369716902E-2</v>
      </c>
      <c r="I25" s="93">
        <f>F_inputs!M179</f>
        <v>0.11503167</v>
      </c>
      <c r="J25" s="93">
        <f>F_inputs!N179</f>
        <v>0.17223713100756299</v>
      </c>
      <c r="K25" s="93">
        <f>F_inputs!O179</f>
        <v>0.24276722135950099</v>
      </c>
      <c r="L25" s="93">
        <f>F_inputs!P179</f>
        <v>0.72429600000000005</v>
      </c>
      <c r="M25" s="93">
        <f>F_inputs!Q179</f>
        <v>0.72429600000000005</v>
      </c>
      <c r="N25" s="93">
        <f>F_inputs!R179</f>
        <v>0.72429600000000005</v>
      </c>
      <c r="O25" s="93">
        <f>F_inputs!S179</f>
        <v>0.72429600000000005</v>
      </c>
      <c r="P25" s="93">
        <f>F_inputs!T179</f>
        <v>0.72429600000000005</v>
      </c>
    </row>
    <row r="27" spans="1:16" x14ac:dyDescent="0.45">
      <c r="A27" s="27" t="s">
        <v>12</v>
      </c>
      <c r="B27" s="27" t="s">
        <v>46</v>
      </c>
      <c r="C27" s="95">
        <f>F_inputs!G53</f>
        <v>0</v>
      </c>
      <c r="D27" s="95">
        <f>F_inputs!H53</f>
        <v>0.123611837686292</v>
      </c>
      <c r="E27" s="95">
        <f>F_inputs!I53</f>
        <v>2.2999095135180902E-3</v>
      </c>
      <c r="F27" s="95">
        <f>F_inputs!J53</f>
        <v>0.309949579089841</v>
      </c>
      <c r="G27" s="95">
        <f>F_inputs!K53</f>
        <v>0.52304190601947598</v>
      </c>
      <c r="H27" s="95">
        <f>F_inputs!L53</f>
        <v>0.51740300100877101</v>
      </c>
      <c r="I27" s="95">
        <f>F_inputs!M53</f>
        <v>0.504</v>
      </c>
      <c r="J27" s="95">
        <f>F_inputs!N53</f>
        <v>0</v>
      </c>
      <c r="K27" s="95">
        <f>F_inputs!O53</f>
        <v>0</v>
      </c>
      <c r="L27" s="95">
        <f>F_inputs!P53</f>
        <v>0</v>
      </c>
      <c r="M27" s="95">
        <f>F_inputs!Q53</f>
        <v>0</v>
      </c>
      <c r="N27" s="95">
        <f>F_inputs!R53</f>
        <v>0</v>
      </c>
      <c r="O27" s="95">
        <f>F_inputs!S53</f>
        <v>0</v>
      </c>
      <c r="P27" s="95">
        <f>F_inputs!T53</f>
        <v>0</v>
      </c>
    </row>
    <row r="28" spans="1:16" x14ac:dyDescent="0.45">
      <c r="A28" s="27" t="s">
        <v>20</v>
      </c>
      <c r="B28" s="27" t="s">
        <v>54</v>
      </c>
      <c r="C28" s="95">
        <f>F_inputs!G152</f>
        <v>0</v>
      </c>
      <c r="D28" s="95">
        <f>F_inputs!H152</f>
        <v>0</v>
      </c>
      <c r="E28" s="95">
        <f>F_inputs!I152</f>
        <v>0</v>
      </c>
      <c r="F28" s="95">
        <f>F_inputs!J152</f>
        <v>0</v>
      </c>
      <c r="G28" s="95">
        <f>F_inputs!K152</f>
        <v>5.8264226289517503E-2</v>
      </c>
      <c r="H28" s="95">
        <f>F_inputs!L152</f>
        <v>5.7475256462864201E-2</v>
      </c>
      <c r="I28" s="95">
        <f>F_inputs!M152</f>
        <v>2.5000000000000001E-2</v>
      </c>
      <c r="J28" s="95">
        <f>F_inputs!N152</f>
        <v>0</v>
      </c>
      <c r="K28" s="95">
        <f>F_inputs!O152</f>
        <v>0</v>
      </c>
      <c r="L28" s="95">
        <f>F_inputs!P152</f>
        <v>0</v>
      </c>
      <c r="M28" s="95">
        <f>F_inputs!Q152</f>
        <v>0</v>
      </c>
      <c r="N28" s="95">
        <f>F_inputs!R152</f>
        <v>0</v>
      </c>
      <c r="O28" s="95">
        <f>F_inputs!S152</f>
        <v>0</v>
      </c>
      <c r="P28" s="95">
        <f>F_inputs!T152</f>
        <v>0</v>
      </c>
    </row>
    <row r="29" spans="1:16" x14ac:dyDescent="0.45">
      <c r="A29" s="102" t="s">
        <v>126</v>
      </c>
      <c r="B29" s="103"/>
      <c r="C29" s="104" t="str">
        <f>IF(SUM(C9:C28)=SUMIF(F_inputs!$B$4:$B$192,'BP costs b4'!$B7,F_inputs!G$4:G$192),"ok","error")</f>
        <v>ok</v>
      </c>
      <c r="D29" s="104" t="str">
        <f>IF(SUM(D9:D28)=SUMIF(F_inputs!$B$4:$B$192,'BP costs b4'!$B7,F_inputs!H$4:H$192),"ok","error")</f>
        <v>ok</v>
      </c>
      <c r="E29" s="104" t="str">
        <f>IF(SUM(E9:E28)=SUMIF(F_inputs!$B$4:$B$192,'BP costs b4'!$B7,F_inputs!I$4:I$192),"ok","error")</f>
        <v>ok</v>
      </c>
      <c r="F29" s="104" t="str">
        <f>IF(SUM(F9:F28)=SUMIF(F_inputs!$B$4:$B$192,'BP costs b4'!$B7,F_inputs!J$4:J$192),"ok","error")</f>
        <v>ok</v>
      </c>
      <c r="G29" s="104" t="str">
        <f>IF(SUM(G9:G28)=SUMIF(F_inputs!$B$4:$B$192,'BP costs b4'!$B7,F_inputs!K$4:K$192),"ok","error")</f>
        <v>ok</v>
      </c>
      <c r="H29" s="104" t="str">
        <f>IF(SUM(H9:H28)=SUMIF(F_inputs!$B$4:$B$192,'BP costs b4'!$B7,F_inputs!L$4:L$192),"ok","error")</f>
        <v>ok</v>
      </c>
      <c r="I29" s="104" t="str">
        <f>IF(SUM(I9:I28)=SUMIF(F_inputs!$B$4:$B$192,'BP costs b4'!$B7,F_inputs!M$4:M$192),"ok","error")</f>
        <v>ok</v>
      </c>
      <c r="J29" s="104" t="str">
        <f>IF(SUM(J9:J28)=SUMIF(F_inputs!$B$4:$B$192,'BP costs b4'!$B7,F_inputs!N$4:N$192),"ok","error")</f>
        <v>ok</v>
      </c>
      <c r="K29" s="104" t="str">
        <f>IF(SUM(K9:K28)=SUMIF(F_inputs!$B$4:$B$192,'BP costs b4'!$B7,F_inputs!O$4:O$192),"ok","error")</f>
        <v>ok</v>
      </c>
      <c r="L29" s="104" t="str">
        <f>IF(SUM(L9:L28)=SUMIF(F_inputs!$B$4:$B$192,'BP costs b4'!$B7,F_inputs!P$4:P$192),"ok","error")</f>
        <v>ok</v>
      </c>
      <c r="M29" s="104" t="str">
        <f>IF(SUM(M9:M28)=SUMIF(F_inputs!$B$4:$B$192,'BP costs b4'!$B7,F_inputs!Q$4:Q$192),"ok","error")</f>
        <v>ok</v>
      </c>
      <c r="N29" s="104" t="str">
        <f>IF(SUM(N9:N28)=SUMIF(F_inputs!$B$4:$B$192,'BP costs b4'!$B7,F_inputs!R$4:R$192),"ok","error")</f>
        <v>ok</v>
      </c>
      <c r="O29" s="104" t="str">
        <f>IF(SUM(O9:O28)=SUMIF(F_inputs!$B$4:$B$192,'BP costs b4'!$B7,F_inputs!S$4:S$192),"ok","error")</f>
        <v>ok</v>
      </c>
      <c r="P29" s="104" t="str">
        <f>IF(SUM(P9:P28)=SUMIF(F_inputs!$B$4:$B$192,'BP costs b4'!$B7,F_inputs!T$4:T$192),"ok","error")</f>
        <v>ok</v>
      </c>
    </row>
    <row r="30" spans="1:16" s="14" customFormat="1" ht="17.399999999999999" thickBot="1" x14ac:dyDescent="0.5">
      <c r="A30" s="12"/>
      <c r="B30" s="13"/>
      <c r="C30" s="101"/>
      <c r="D30" s="101"/>
      <c r="E30" s="101"/>
      <c r="F30" s="101"/>
      <c r="G30" s="101"/>
      <c r="H30" s="101"/>
      <c r="I30" s="101"/>
      <c r="J30" s="101"/>
      <c r="K30" s="101"/>
      <c r="L30" s="101"/>
      <c r="M30" s="101"/>
      <c r="N30" s="101"/>
      <c r="O30" s="101"/>
      <c r="P30" s="101"/>
    </row>
    <row r="31" spans="1:16" ht="17.399999999999999" thickBot="1" x14ac:dyDescent="0.5">
      <c r="A31" s="38" t="s">
        <v>167</v>
      </c>
      <c r="B31" s="36"/>
      <c r="C31" s="37"/>
      <c r="D31" s="37"/>
      <c r="E31" s="37"/>
      <c r="F31" s="37"/>
      <c r="G31" s="37"/>
      <c r="H31" s="36"/>
      <c r="I31" s="36"/>
      <c r="J31" s="36"/>
      <c r="K31" s="36"/>
      <c r="L31" s="36"/>
      <c r="M31" s="36"/>
      <c r="N31" s="36"/>
      <c r="O31" s="36"/>
      <c r="P31" s="36"/>
    </row>
    <row r="32" spans="1:16" x14ac:dyDescent="0.45">
      <c r="A32" s="10" t="s">
        <v>26</v>
      </c>
      <c r="B32" s="4" t="s">
        <v>169</v>
      </c>
    </row>
    <row r="33" spans="1:16" ht="16.95" customHeight="1" x14ac:dyDescent="0.45">
      <c r="A33" s="19" t="s">
        <v>60</v>
      </c>
      <c r="B33" s="61" t="s">
        <v>124</v>
      </c>
      <c r="C33" s="55" t="s">
        <v>68</v>
      </c>
      <c r="D33" s="56"/>
      <c r="E33" s="56"/>
      <c r="F33" s="57"/>
      <c r="G33" s="55" t="s">
        <v>67</v>
      </c>
      <c r="H33" s="56"/>
      <c r="I33" s="56"/>
      <c r="J33" s="56"/>
      <c r="K33" s="57"/>
      <c r="L33" s="55" t="s">
        <v>66</v>
      </c>
      <c r="M33" s="56"/>
      <c r="N33" s="56"/>
      <c r="O33" s="56"/>
      <c r="P33" s="57"/>
    </row>
    <row r="34" spans="1:16" ht="15.75" customHeight="1" x14ac:dyDescent="0.45">
      <c r="A34" s="15" t="s">
        <v>2</v>
      </c>
      <c r="B34" s="15" t="s">
        <v>27</v>
      </c>
      <c r="C34" s="15" t="s">
        <v>28</v>
      </c>
      <c r="D34" s="15" t="s">
        <v>29</v>
      </c>
      <c r="E34" s="15" t="s">
        <v>30</v>
      </c>
      <c r="F34" s="15" t="s">
        <v>31</v>
      </c>
      <c r="G34" s="15" t="s">
        <v>32</v>
      </c>
      <c r="H34" s="15" t="s">
        <v>33</v>
      </c>
      <c r="I34" s="15" t="s">
        <v>34</v>
      </c>
      <c r="J34" s="15" t="s">
        <v>35</v>
      </c>
      <c r="K34" s="15" t="s">
        <v>36</v>
      </c>
      <c r="L34" s="15" t="s">
        <v>4</v>
      </c>
      <c r="M34" s="15" t="s">
        <v>5</v>
      </c>
      <c r="N34" s="15" t="s">
        <v>6</v>
      </c>
      <c r="O34" s="15" t="s">
        <v>7</v>
      </c>
      <c r="P34" s="15" t="s">
        <v>8</v>
      </c>
    </row>
    <row r="35" spans="1:16" x14ac:dyDescent="0.45">
      <c r="A35" s="16" t="s">
        <v>3</v>
      </c>
      <c r="B35" s="16" t="s">
        <v>38</v>
      </c>
      <c r="C35" s="88">
        <f>F_inputs!G12</f>
        <v>0</v>
      </c>
      <c r="D35" s="88">
        <f>F_inputs!H12</f>
        <v>0</v>
      </c>
      <c r="E35" s="88">
        <f>F_inputs!I12</f>
        <v>4.2278566599053399E-3</v>
      </c>
      <c r="F35" s="88">
        <f>F_inputs!J12</f>
        <v>2.40359321467369E-2</v>
      </c>
      <c r="G35" s="88">
        <f>F_inputs!K12</f>
        <v>8.5315474209650605E-2</v>
      </c>
      <c r="H35" s="88">
        <f>F_inputs!L12</f>
        <v>0.12521395157981099</v>
      </c>
      <c r="I35" s="84">
        <f>F_inputs!M12</f>
        <v>0.16</v>
      </c>
      <c r="J35" s="84">
        <f>F_inputs!N12</f>
        <v>0.158203125</v>
      </c>
      <c r="K35" s="84">
        <f>F_inputs!O12</f>
        <v>0.15781862144955899</v>
      </c>
      <c r="L35" s="84">
        <f>F_inputs!P12</f>
        <v>0.161</v>
      </c>
      <c r="M35" s="84">
        <f>F_inputs!Q12</f>
        <v>0.16200000000000001</v>
      </c>
      <c r="N35" s="84">
        <f>F_inputs!R12</f>
        <v>0.16400000000000001</v>
      </c>
      <c r="O35" s="84">
        <f>F_inputs!S12</f>
        <v>0.16500000000000001</v>
      </c>
      <c r="P35" s="84">
        <f>F_inputs!T12</f>
        <v>0.16700000000000001</v>
      </c>
    </row>
    <row r="36" spans="1:16" x14ac:dyDescent="0.45">
      <c r="A36" s="16" t="s">
        <v>39</v>
      </c>
      <c r="B36" s="16" t="s">
        <v>40</v>
      </c>
      <c r="C36" s="88">
        <f>F_inputs!G30</f>
        <v>0</v>
      </c>
      <c r="D36" s="88">
        <f>F_inputs!H30</f>
        <v>0</v>
      </c>
      <c r="E36" s="88">
        <f>F_inputs!I30</f>
        <v>0</v>
      </c>
      <c r="F36" s="88">
        <f>F_inputs!J30</f>
        <v>0</v>
      </c>
      <c r="G36" s="88">
        <f>F_inputs!K30</f>
        <v>0</v>
      </c>
      <c r="H36" s="88">
        <f>F_inputs!L30</f>
        <v>0</v>
      </c>
      <c r="I36" s="84">
        <f>F_inputs!M30</f>
        <v>0</v>
      </c>
      <c r="J36" s="84">
        <f>F_inputs!N30</f>
        <v>0</v>
      </c>
      <c r="K36" s="84">
        <f>F_inputs!O30</f>
        <v>4.0169343589577904E-3</v>
      </c>
      <c r="L36" s="84">
        <f>F_inputs!P30</f>
        <v>4.2319940464865501E-3</v>
      </c>
      <c r="M36" s="84">
        <f>F_inputs!Q30</f>
        <v>4.3083114503457099E-3</v>
      </c>
      <c r="N36" s="84">
        <f>F_inputs!R30</f>
        <v>4.3886572748224198E-3</v>
      </c>
      <c r="O36" s="84">
        <f>F_inputs!S30</f>
        <v>4.4735623757084699E-3</v>
      </c>
      <c r="P36" s="84">
        <f>F_inputs!T30</f>
        <v>4.5619727255659902E-3</v>
      </c>
    </row>
    <row r="37" spans="1:16" x14ac:dyDescent="0.45">
      <c r="A37" s="16" t="s">
        <v>9</v>
      </c>
      <c r="B37" s="16" t="s">
        <v>41</v>
      </c>
      <c r="C37" s="88">
        <f>F_inputs!G39</f>
        <v>0</v>
      </c>
      <c r="D37" s="88">
        <f>F_inputs!H39</f>
        <v>0</v>
      </c>
      <c r="E37" s="88">
        <f>F_inputs!I39</f>
        <v>0</v>
      </c>
      <c r="F37" s="88">
        <f>F_inputs!J39</f>
        <v>2.0900810562379901E-3</v>
      </c>
      <c r="G37" s="88">
        <f>F_inputs!K39</f>
        <v>1.9768219633943401E-2</v>
      </c>
      <c r="H37" s="88">
        <f>F_inputs!L39</f>
        <v>2.0526877308165801E-2</v>
      </c>
      <c r="I37" s="84">
        <f>F_inputs!M39</f>
        <v>0</v>
      </c>
      <c r="J37" s="84">
        <f>F_inputs!N39</f>
        <v>0</v>
      </c>
      <c r="K37" s="84">
        <f>F_inputs!O39</f>
        <v>0</v>
      </c>
      <c r="L37" s="84">
        <f>F_inputs!P39</f>
        <v>8.1000000000000003E-2</v>
      </c>
      <c r="M37" s="84">
        <f>F_inputs!Q39</f>
        <v>0.08</v>
      </c>
      <c r="N37" s="84">
        <f>F_inputs!R39</f>
        <v>7.9000000000000001E-2</v>
      </c>
      <c r="O37" s="84">
        <f>F_inputs!S39</f>
        <v>7.8E-2</v>
      </c>
      <c r="P37" s="84">
        <f>F_inputs!T39</f>
        <v>7.6999999999999999E-2</v>
      </c>
    </row>
    <row r="38" spans="1:16" x14ac:dyDescent="0.45">
      <c r="A38" s="16" t="s">
        <v>10</v>
      </c>
      <c r="B38" s="16" t="s">
        <v>42</v>
      </c>
      <c r="C38" s="88">
        <f>F_inputs!G102</f>
        <v>0</v>
      </c>
      <c r="D38" s="88">
        <f>F_inputs!H102</f>
        <v>1.08727190297832E-2</v>
      </c>
      <c r="E38" s="88">
        <f>F_inputs!I102</f>
        <v>0.17948166884724701</v>
      </c>
      <c r="F38" s="88">
        <f>F_inputs!J102</f>
        <v>0.186385922765924</v>
      </c>
      <c r="G38" s="88">
        <f>F_inputs!K102</f>
        <v>0.32576876544090799</v>
      </c>
      <c r="H38" s="88">
        <f>F_inputs!L102</f>
        <v>0.41800464850909103</v>
      </c>
      <c r="I38" s="84">
        <f>F_inputs!M102</f>
        <v>0.64176466988869296</v>
      </c>
      <c r="J38" s="84">
        <f>F_inputs!N102</f>
        <v>0.70707425435436699</v>
      </c>
      <c r="K38" s="84">
        <f>F_inputs!O102</f>
        <v>0.77304072481716501</v>
      </c>
      <c r="L38" s="84">
        <f>F_inputs!P102</f>
        <v>0.78061955545262396</v>
      </c>
      <c r="M38" s="84">
        <f>F_inputs!Q102</f>
        <v>0.78827268834921804</v>
      </c>
      <c r="N38" s="84">
        <f>F_inputs!R102</f>
        <v>0.79600085196048498</v>
      </c>
      <c r="O38" s="84">
        <f>F_inputs!S102</f>
        <v>0.80380478188166604</v>
      </c>
      <c r="P38" s="84">
        <f>F_inputs!T102</f>
        <v>0.81168522091972195</v>
      </c>
    </row>
    <row r="39" spans="1:16" x14ac:dyDescent="0.45">
      <c r="A39" s="16" t="s">
        <v>11</v>
      </c>
      <c r="B39" s="16" t="s">
        <v>43</v>
      </c>
      <c r="C39" s="88">
        <f>F_inputs!G84</f>
        <v>1.8786074047892499E-2</v>
      </c>
      <c r="D39" s="88">
        <f>F_inputs!H84</f>
        <v>1.5106471095772201E-2</v>
      </c>
      <c r="E39" s="88">
        <f>F_inputs!I84</f>
        <v>1.47974983096687E-2</v>
      </c>
      <c r="F39" s="88">
        <f>F_inputs!J84</f>
        <v>1.4630567393665901E-2</v>
      </c>
      <c r="G39" s="88">
        <f>F_inputs!K84</f>
        <v>9.7800665557404298E-2</v>
      </c>
      <c r="H39" s="88">
        <f>F_inputs!L84</f>
        <v>0.176531144850226</v>
      </c>
      <c r="I39" s="84">
        <f>F_inputs!M84</f>
        <v>0.184</v>
      </c>
      <c r="J39" s="84">
        <f>F_inputs!N84</f>
        <v>0.199407847428482</v>
      </c>
      <c r="K39" s="84">
        <f>F_inputs!O84</f>
        <v>0.23932180036742201</v>
      </c>
      <c r="L39" s="84">
        <f>F_inputs!P84</f>
        <v>0.222</v>
      </c>
      <c r="M39" s="84">
        <f>F_inputs!Q84</f>
        <v>0.222</v>
      </c>
      <c r="N39" s="84">
        <f>F_inputs!R84</f>
        <v>0.222</v>
      </c>
      <c r="O39" s="84">
        <f>F_inputs!S84</f>
        <v>0.222</v>
      </c>
      <c r="P39" s="84">
        <f>F_inputs!T84</f>
        <v>0.222</v>
      </c>
    </row>
    <row r="40" spans="1:16" x14ac:dyDescent="0.45">
      <c r="A40" s="16" t="s">
        <v>44</v>
      </c>
      <c r="B40" s="16" t="s">
        <v>45</v>
      </c>
      <c r="C40" s="88">
        <f>F_inputs!G48</f>
        <v>0</v>
      </c>
      <c r="D40" s="88">
        <f>F_inputs!H48</f>
        <v>0</v>
      </c>
      <c r="E40" s="88">
        <f>F_inputs!I48</f>
        <v>0</v>
      </c>
      <c r="F40" s="88">
        <f>F_inputs!J48</f>
        <v>0</v>
      </c>
      <c r="G40" s="88">
        <f>F_inputs!K48</f>
        <v>0</v>
      </c>
      <c r="H40" s="88">
        <f>F_inputs!L48</f>
        <v>0</v>
      </c>
      <c r="I40" s="84">
        <f>F_inputs!M48</f>
        <v>8.4000000000000005E-2</v>
      </c>
      <c r="J40" s="84">
        <f>F_inputs!N48</f>
        <v>0.168824749083096</v>
      </c>
      <c r="K40" s="84">
        <f>F_inputs!O48</f>
        <v>0.28955932013025898</v>
      </c>
      <c r="L40" s="84">
        <f>F_inputs!P48</f>
        <v>0.40779906209359501</v>
      </c>
      <c r="M40" s="84">
        <f>F_inputs!Q48</f>
        <v>0.63771838317488005</v>
      </c>
      <c r="N40" s="84">
        <f>F_inputs!R48</f>
        <v>1.00000767291891</v>
      </c>
      <c r="O40" s="84">
        <f>F_inputs!S48</f>
        <v>1.48907796605019</v>
      </c>
      <c r="P40" s="84">
        <f>F_inputs!T48</f>
        <v>2.1291032741238598</v>
      </c>
    </row>
    <row r="41" spans="1:16" x14ac:dyDescent="0.45">
      <c r="A41" s="16" t="s">
        <v>13</v>
      </c>
      <c r="B41" s="16" t="s">
        <v>47</v>
      </c>
      <c r="C41" s="89">
        <f>F_inputs!G66</f>
        <v>0</v>
      </c>
      <c r="D41" s="89">
        <f>F_inputs!H66</f>
        <v>0</v>
      </c>
      <c r="E41" s="89">
        <f>F_inputs!I66</f>
        <v>0</v>
      </c>
      <c r="F41" s="89">
        <f>F_inputs!J66</f>
        <v>0</v>
      </c>
      <c r="G41" s="89">
        <f>F_inputs!K66</f>
        <v>0</v>
      </c>
      <c r="H41" s="89">
        <f>F_inputs!L66</f>
        <v>0</v>
      </c>
      <c r="I41" s="84">
        <f>F_inputs!M66</f>
        <v>0</v>
      </c>
      <c r="J41" s="84">
        <f>F_inputs!N66</f>
        <v>0</v>
      </c>
      <c r="K41" s="84">
        <f>F_inputs!O66</f>
        <v>0</v>
      </c>
      <c r="L41" s="84">
        <f>F_inputs!P66</f>
        <v>0</v>
      </c>
      <c r="M41" s="84">
        <f>F_inputs!Q66</f>
        <v>0</v>
      </c>
      <c r="N41" s="84">
        <f>F_inputs!R66</f>
        <v>0</v>
      </c>
      <c r="O41" s="84">
        <f>F_inputs!S66</f>
        <v>0</v>
      </c>
      <c r="P41" s="84">
        <f>F_inputs!T66</f>
        <v>0</v>
      </c>
    </row>
    <row r="42" spans="1:16" x14ac:dyDescent="0.45">
      <c r="A42" s="16" t="s">
        <v>14</v>
      </c>
      <c r="B42" s="16" t="s">
        <v>48</v>
      </c>
      <c r="C42" s="88">
        <f>F_inputs!G93</f>
        <v>2.2653795175399801E-3</v>
      </c>
      <c r="D42" s="88">
        <f>F_inputs!H93</f>
        <v>6.5728255737704896E-2</v>
      </c>
      <c r="E42" s="88">
        <f>F_inputs!I93</f>
        <v>0.130661910074375</v>
      </c>
      <c r="F42" s="88">
        <f>F_inputs!J93</f>
        <v>7.5676609843737003E-2</v>
      </c>
      <c r="G42" s="88">
        <f>F_inputs!K93</f>
        <v>1.4018039906822</v>
      </c>
      <c r="H42" s="88">
        <f>F_inputs!L93</f>
        <v>1.52630367353303</v>
      </c>
      <c r="I42" s="84">
        <f>F_inputs!M93</f>
        <v>1.5458179599999999</v>
      </c>
      <c r="J42" s="84">
        <f>F_inputs!N93</f>
        <v>1.75568655460777</v>
      </c>
      <c r="K42" s="84">
        <f>F_inputs!O93</f>
        <v>1.7574140110558201</v>
      </c>
      <c r="L42" s="84">
        <f>F_inputs!P93</f>
        <v>1.8214706122651101</v>
      </c>
      <c r="M42" s="84">
        <f>F_inputs!Q93</f>
        <v>1.8273936299590601</v>
      </c>
      <c r="N42" s="84">
        <f>F_inputs!R93</f>
        <v>1.83612463404932</v>
      </c>
      <c r="O42" s="84">
        <f>F_inputs!S93</f>
        <v>1.8460427421034999</v>
      </c>
      <c r="P42" s="84">
        <f>F_inputs!T93</f>
        <v>1.8557602940779401</v>
      </c>
    </row>
    <row r="43" spans="1:16" x14ac:dyDescent="0.45">
      <c r="A43" s="16" t="s">
        <v>15</v>
      </c>
      <c r="B43" s="16" t="s">
        <v>49</v>
      </c>
      <c r="C43" s="88">
        <f>F_inputs!G21</f>
        <v>0</v>
      </c>
      <c r="D43" s="88">
        <f>F_inputs!H21</f>
        <v>0</v>
      </c>
      <c r="E43" s="88">
        <f>F_inputs!I21</f>
        <v>1.00411595672752E-3</v>
      </c>
      <c r="F43" s="88">
        <f>F_inputs!J21</f>
        <v>3.50402089078299E-3</v>
      </c>
      <c r="G43" s="88">
        <f>F_inputs!K21</f>
        <v>8.7177848585690502E-3</v>
      </c>
      <c r="H43" s="88">
        <f>F_inputs!L21</f>
        <v>1.8962729257283501E-2</v>
      </c>
      <c r="I43" s="84">
        <f>F_inputs!M21</f>
        <v>2.8000000000000001E-2</v>
      </c>
      <c r="J43" s="84">
        <f>F_inputs!N21</f>
        <v>2.7290461104421699E-2</v>
      </c>
      <c r="K43" s="84">
        <f>F_inputs!O21</f>
        <v>2.66768853604262E-2</v>
      </c>
      <c r="L43" s="84">
        <f>F_inputs!P21</f>
        <v>2.8000000000000001E-2</v>
      </c>
      <c r="M43" s="84">
        <f>F_inputs!Q21</f>
        <v>2.8000000000000001E-2</v>
      </c>
      <c r="N43" s="84">
        <f>F_inputs!R21</f>
        <v>2.8000000000000001E-2</v>
      </c>
      <c r="O43" s="84">
        <f>F_inputs!S21</f>
        <v>2.8000000000000001E-2</v>
      </c>
      <c r="P43" s="84">
        <f>F_inputs!T21</f>
        <v>2.8000000000000001E-2</v>
      </c>
    </row>
    <row r="44" spans="1:16" x14ac:dyDescent="0.45">
      <c r="A44" s="16" t="s">
        <v>16</v>
      </c>
      <c r="B44" s="16" t="s">
        <v>50</v>
      </c>
      <c r="C44" s="88">
        <f>F_inputs!G111</f>
        <v>0</v>
      </c>
      <c r="D44" s="88">
        <f>F_inputs!H111</f>
        <v>0</v>
      </c>
      <c r="E44" s="88">
        <f>F_inputs!I111</f>
        <v>0</v>
      </c>
      <c r="F44" s="88">
        <f>F_inputs!J111</f>
        <v>0</v>
      </c>
      <c r="G44" s="88">
        <f>F_inputs!K111</f>
        <v>0</v>
      </c>
      <c r="H44" s="88">
        <f>F_inputs!L111</f>
        <v>0</v>
      </c>
      <c r="I44" s="84">
        <f>F_inputs!M111</f>
        <v>0</v>
      </c>
      <c r="J44" s="84">
        <f>F_inputs!N111</f>
        <v>0</v>
      </c>
      <c r="K44" s="84">
        <f>F_inputs!O111</f>
        <v>0</v>
      </c>
      <c r="L44" s="84">
        <f>F_inputs!P111</f>
        <v>0</v>
      </c>
      <c r="M44" s="84">
        <f>F_inputs!Q111</f>
        <v>0</v>
      </c>
      <c r="N44" s="84">
        <f>F_inputs!R111</f>
        <v>0</v>
      </c>
      <c r="O44" s="84">
        <f>F_inputs!S111</f>
        <v>0</v>
      </c>
      <c r="P44" s="84">
        <f>F_inputs!T111</f>
        <v>0</v>
      </c>
    </row>
    <row r="45" spans="1:16" x14ac:dyDescent="0.45">
      <c r="A45" s="16" t="s">
        <v>17</v>
      </c>
      <c r="B45" s="16" t="s">
        <v>51</v>
      </c>
      <c r="C45" s="88">
        <f>F_inputs!G120</f>
        <v>0</v>
      </c>
      <c r="D45" s="88">
        <f>F_inputs!H120</f>
        <v>5.3922548576358899E-2</v>
      </c>
      <c r="E45" s="88">
        <f>F_inputs!I120</f>
        <v>7.7625562204192006E-2</v>
      </c>
      <c r="F45" s="88">
        <f>F_inputs!J120</f>
        <v>0.11522930375198499</v>
      </c>
      <c r="G45" s="88">
        <f>F_inputs!K120</f>
        <v>0.20086487970049899</v>
      </c>
      <c r="H45" s="88">
        <f>F_inputs!L120</f>
        <v>0.22215623504308599</v>
      </c>
      <c r="I45" s="84">
        <f>F_inputs!M120</f>
        <v>0.28499999999999998</v>
      </c>
      <c r="J45" s="84">
        <f>F_inputs!N120</f>
        <v>0.45364615024573002</v>
      </c>
      <c r="K45" s="84">
        <f>F_inputs!O120</f>
        <v>0.443949156424157</v>
      </c>
      <c r="L45" s="84">
        <f>F_inputs!P120</f>
        <v>0.79600000000000004</v>
      </c>
      <c r="M45" s="84">
        <f>F_inputs!Q120</f>
        <v>1.127</v>
      </c>
      <c r="N45" s="84">
        <f>F_inputs!R120</f>
        <v>1.458</v>
      </c>
      <c r="O45" s="84">
        <f>F_inputs!S120</f>
        <v>1.7889999999999999</v>
      </c>
      <c r="P45" s="84">
        <f>F_inputs!T120</f>
        <v>2.12</v>
      </c>
    </row>
    <row r="47" spans="1:16" x14ac:dyDescent="0.45">
      <c r="A47" s="27" t="s">
        <v>12</v>
      </c>
      <c r="B47" s="27" t="s">
        <v>46</v>
      </c>
      <c r="C47" s="89">
        <f>F_inputs!G57</f>
        <v>0</v>
      </c>
      <c r="D47" s="89">
        <f>F_inputs!H57</f>
        <v>3.32764178788508E-2</v>
      </c>
      <c r="E47" s="89">
        <f>F_inputs!I57</f>
        <v>2.2209292633202701E-2</v>
      </c>
      <c r="F47" s="89">
        <f>F_inputs!J57</f>
        <v>8.3438705452651196E-2</v>
      </c>
      <c r="G47" s="89">
        <f>F_inputs!K57</f>
        <v>6.0759325975531797E-2</v>
      </c>
      <c r="H47" s="89">
        <f>F_inputs!L57</f>
        <v>6.0104280818064598E-2</v>
      </c>
      <c r="I47" s="91">
        <f>F_inputs!M57</f>
        <v>8.4000000000000005E-2</v>
      </c>
      <c r="J47" s="91">
        <f>F_inputs!N57</f>
        <v>0</v>
      </c>
      <c r="K47" s="91">
        <f>F_inputs!O57</f>
        <v>0</v>
      </c>
      <c r="L47" s="91">
        <f>F_inputs!P57</f>
        <v>0</v>
      </c>
      <c r="M47" s="91">
        <f>F_inputs!Q57</f>
        <v>0</v>
      </c>
      <c r="N47" s="91">
        <f>F_inputs!R57</f>
        <v>0</v>
      </c>
      <c r="O47" s="91">
        <f>F_inputs!S57</f>
        <v>0</v>
      </c>
      <c r="P47" s="91">
        <f>F_inputs!T57</f>
        <v>0</v>
      </c>
    </row>
    <row r="48" spans="1:16" x14ac:dyDescent="0.45">
      <c r="A48" s="27" t="s">
        <v>74</v>
      </c>
      <c r="B48" s="27" t="s">
        <v>76</v>
      </c>
      <c r="C48" s="89">
        <f>F_inputs!G75</f>
        <v>0</v>
      </c>
      <c r="D48" s="89">
        <f>F_inputs!H75</f>
        <v>0</v>
      </c>
      <c r="E48" s="89">
        <f>F_inputs!I75</f>
        <v>0</v>
      </c>
      <c r="F48" s="89">
        <f>F_inputs!J75</f>
        <v>0</v>
      </c>
      <c r="G48" s="89">
        <f>F_inputs!K75</f>
        <v>0</v>
      </c>
      <c r="H48" s="89">
        <f>F_inputs!L75</f>
        <v>0</v>
      </c>
      <c r="I48" s="91">
        <f>F_inputs!M75</f>
        <v>0</v>
      </c>
      <c r="J48" s="91">
        <f>F_inputs!N75</f>
        <v>0</v>
      </c>
      <c r="K48" s="91">
        <f>F_inputs!O75</f>
        <v>0</v>
      </c>
      <c r="L48" s="91">
        <f>F_inputs!P75</f>
        <v>0</v>
      </c>
      <c r="M48" s="91">
        <f>F_inputs!Q75</f>
        <v>0</v>
      </c>
      <c r="N48" s="91">
        <f>F_inputs!R75</f>
        <v>0</v>
      </c>
      <c r="O48" s="91">
        <f>F_inputs!S75</f>
        <v>0</v>
      </c>
      <c r="P48" s="91">
        <f>F_inputs!T75</f>
        <v>0</v>
      </c>
    </row>
    <row r="49" spans="1:16" x14ac:dyDescent="0.45">
      <c r="A49" s="102" t="s">
        <v>126</v>
      </c>
      <c r="B49" s="103"/>
      <c r="C49" s="104" t="str">
        <f>IF(SUM(C35:C48)=SUMIF(F_inputs!$B$4:$B$192,'BP costs b4'!$B33,F_inputs!G$4:G$192),"ok","error")</f>
        <v>ok</v>
      </c>
      <c r="D49" s="104" t="str">
        <f>IF(SUM(D35:D48)=SUMIF(F_inputs!$B$4:$B$192,'BP costs b4'!$B33,F_inputs!H$4:H$192),"ok","error")</f>
        <v>ok</v>
      </c>
      <c r="E49" s="104" t="str">
        <f>IF(SUM(E35:E48)=SUMIF(F_inputs!$B$4:$B$192,'BP costs b4'!$B33,F_inputs!I$4:I$192),"ok","error")</f>
        <v>ok</v>
      </c>
      <c r="F49" s="104" t="str">
        <f>IF(SUM(F35:F48)=SUMIF(F_inputs!$B$4:$B$192,'BP costs b4'!$B33,F_inputs!J$4:J$192),"ok","error")</f>
        <v>ok</v>
      </c>
      <c r="G49" s="104" t="str">
        <f>IF(SUM(G35:G48)=SUMIF(F_inputs!$B$4:$B$192,'BP costs b4'!$B33,F_inputs!K$4:K$192),"ok","error")</f>
        <v>ok</v>
      </c>
      <c r="H49" s="104" t="str">
        <f>IF(SUM(H35:H48)=SUMIF(F_inputs!$B$4:$B$192,'BP costs b4'!$B33,F_inputs!L$4:L$192),"ok","error")</f>
        <v>ok</v>
      </c>
      <c r="I49" s="104" t="str">
        <f>IF(SUM(I35:I48)=SUMIF(F_inputs!$B$4:$B$192,'BP costs b4'!$B33,F_inputs!M$4:M$192),"ok","error")</f>
        <v>ok</v>
      </c>
      <c r="J49" s="104" t="str">
        <f>IF(SUM(J35:J48)=SUMIF(F_inputs!$B$4:$B$192,'BP costs b4'!$B33,F_inputs!N$4:N$192),"ok","error")</f>
        <v>ok</v>
      </c>
      <c r="K49" s="104" t="str">
        <f>IF(SUM(K35:K48)=SUMIF(F_inputs!$B$4:$B$192,'BP costs b4'!$B33,F_inputs!O$4:O$192),"ok","error")</f>
        <v>ok</v>
      </c>
      <c r="L49" s="104" t="str">
        <f>IF(SUM(L35:L48)=SUMIF(F_inputs!$B$4:$B$192,'BP costs b4'!$B33,F_inputs!P$4:P$192),"ok","error")</f>
        <v>ok</v>
      </c>
      <c r="M49" s="104" t="str">
        <f>IF(SUM(M35:M48)=SUMIF(F_inputs!$B$4:$B$192,'BP costs b4'!$B33,F_inputs!Q$4:Q$192),"ok","error")</f>
        <v>ok</v>
      </c>
      <c r="N49" s="104" t="str">
        <f>IF(SUM(N35:N48)=SUMIF(F_inputs!$B$4:$B$192,'BP costs b4'!$B33,F_inputs!R$4:R$192),"ok","error")</f>
        <v>ok</v>
      </c>
      <c r="O49" s="104" t="str">
        <f>IF(SUM(O35:O48)=SUMIF(F_inputs!$B$4:$B$192,'BP costs b4'!$B33,F_inputs!S$4:S$192),"ok","error")</f>
        <v>ok</v>
      </c>
      <c r="P49" s="104" t="str">
        <f>IF(SUM(P35:P48)=SUMIF(F_inputs!$B$4:$B$192,'BP costs b4'!$B33,F_inputs!T$4:T$192),"ok","error")</f>
        <v>ok</v>
      </c>
    </row>
  </sheetData>
  <conditionalFormatting sqref="C29:P29 C49:P49">
    <cfRule type="cellIs" dxfId="20" priority="1" operator="equal">
      <formula>"error"</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showGridLines="0" zoomScale="80" zoomScaleNormal="80" workbookViewId="0"/>
  </sheetViews>
  <sheetFormatPr defaultColWidth="9" defaultRowHeight="16.8" x14ac:dyDescent="0.45"/>
  <cols>
    <col min="1" max="1" width="10.69921875" style="4" bestFit="1" customWidth="1"/>
    <col min="2" max="2" width="22.19921875" style="4" customWidth="1"/>
    <col min="3" max="16" width="9.5" style="4" bestFit="1" customWidth="1"/>
    <col min="17" max="16384" width="9" style="4"/>
  </cols>
  <sheetData>
    <row r="1" spans="1:17" ht="19.2" x14ac:dyDescent="0.5">
      <c r="A1" s="11" t="s">
        <v>77</v>
      </c>
    </row>
    <row r="2" spans="1:17" s="13" customFormat="1" x14ac:dyDescent="0.45">
      <c r="A2" s="10" t="s">
        <v>25</v>
      </c>
      <c r="B2" s="13" t="s">
        <v>171</v>
      </c>
      <c r="C2" s="20"/>
      <c r="D2" s="20"/>
      <c r="E2" s="20"/>
      <c r="F2" s="20"/>
      <c r="G2" s="20"/>
      <c r="H2" s="20"/>
      <c r="I2" s="20"/>
      <c r="J2" s="20"/>
      <c r="K2" s="20"/>
      <c r="L2" s="20"/>
      <c r="M2" s="20"/>
      <c r="N2" s="20"/>
      <c r="O2" s="20"/>
      <c r="P2" s="20"/>
    </row>
    <row r="3" spans="1:17" s="13" customFormat="1" x14ac:dyDescent="0.45">
      <c r="A3" s="10"/>
      <c r="C3" s="20"/>
      <c r="D3" s="20"/>
      <c r="E3" s="20"/>
      <c r="F3" s="20"/>
      <c r="G3" s="20"/>
      <c r="H3" s="20"/>
      <c r="I3" s="20"/>
      <c r="J3" s="20"/>
      <c r="K3" s="20"/>
      <c r="L3" s="20"/>
      <c r="M3" s="20"/>
      <c r="N3" s="20"/>
      <c r="O3" s="20"/>
      <c r="P3" s="20"/>
    </row>
    <row r="4" spans="1:17" s="13" customFormat="1" ht="17.399999999999999" thickBot="1" x14ac:dyDescent="0.5">
      <c r="A4" s="10"/>
      <c r="C4" s="20"/>
      <c r="D4" s="20"/>
      <c r="E4" s="20"/>
      <c r="F4" s="20"/>
      <c r="G4" s="20"/>
      <c r="H4" s="20"/>
      <c r="I4" s="20"/>
      <c r="J4" s="20"/>
      <c r="K4" s="20"/>
      <c r="L4" s="20"/>
      <c r="M4" s="20"/>
      <c r="N4" s="20"/>
      <c r="O4" s="20"/>
      <c r="P4" s="20"/>
    </row>
    <row r="5" spans="1:17" ht="17.399999999999999" thickBot="1" x14ac:dyDescent="0.5">
      <c r="A5" s="38" t="s">
        <v>116</v>
      </c>
      <c r="B5" s="36"/>
      <c r="C5" s="37"/>
      <c r="D5" s="37"/>
      <c r="E5" s="37"/>
      <c r="F5" s="37"/>
      <c r="G5" s="37"/>
      <c r="H5" s="36"/>
      <c r="I5" s="36"/>
      <c r="J5" s="36"/>
      <c r="K5" s="36"/>
      <c r="L5" s="36"/>
      <c r="M5" s="36"/>
      <c r="N5" s="36"/>
      <c r="O5" s="36"/>
      <c r="P5" s="36"/>
    </row>
    <row r="6" spans="1:17" x14ac:dyDescent="0.45">
      <c r="A6" s="10" t="s">
        <v>26</v>
      </c>
    </row>
    <row r="7" spans="1:17" ht="16.95" customHeight="1" x14ac:dyDescent="0.45">
      <c r="A7" s="19" t="s">
        <v>60</v>
      </c>
      <c r="B7" s="60" t="s">
        <v>115</v>
      </c>
      <c r="C7" s="55" t="s">
        <v>68</v>
      </c>
      <c r="D7" s="56"/>
      <c r="E7" s="56"/>
      <c r="F7" s="57"/>
      <c r="G7" s="55" t="s">
        <v>67</v>
      </c>
      <c r="H7" s="56"/>
      <c r="I7" s="56"/>
      <c r="J7" s="56"/>
      <c r="K7" s="57"/>
      <c r="L7" s="55" t="s">
        <v>66</v>
      </c>
      <c r="M7" s="56"/>
      <c r="N7" s="56"/>
      <c r="O7" s="56"/>
      <c r="P7" s="57"/>
    </row>
    <row r="8" spans="1:17" x14ac:dyDescent="0.45">
      <c r="A8" s="7" t="s">
        <v>2</v>
      </c>
      <c r="B8" s="7" t="s">
        <v>27</v>
      </c>
      <c r="C8" s="7" t="s">
        <v>28</v>
      </c>
      <c r="D8" s="7" t="s">
        <v>29</v>
      </c>
      <c r="E8" s="7" t="s">
        <v>30</v>
      </c>
      <c r="F8" s="7" t="s">
        <v>31</v>
      </c>
      <c r="G8" s="7" t="s">
        <v>32</v>
      </c>
      <c r="H8" s="7" t="s">
        <v>33</v>
      </c>
      <c r="I8" s="7" t="s">
        <v>34</v>
      </c>
      <c r="J8" s="7" t="s">
        <v>35</v>
      </c>
      <c r="K8" s="7" t="s">
        <v>36</v>
      </c>
      <c r="L8" s="7" t="s">
        <v>4</v>
      </c>
      <c r="M8" s="7" t="s">
        <v>5</v>
      </c>
      <c r="N8" s="7" t="s">
        <v>6</v>
      </c>
      <c r="O8" s="7" t="s">
        <v>7</v>
      </c>
      <c r="P8" s="7" t="s">
        <v>8</v>
      </c>
    </row>
    <row r="9" spans="1:17" x14ac:dyDescent="0.45">
      <c r="A9" s="8" t="s">
        <v>3</v>
      </c>
      <c r="B9" s="8" t="s">
        <v>38</v>
      </c>
      <c r="C9" s="92"/>
      <c r="D9" s="92"/>
      <c r="E9" s="92"/>
      <c r="F9" s="92"/>
      <c r="G9" s="92"/>
      <c r="H9" s="93"/>
      <c r="I9" s="93"/>
      <c r="J9" s="93"/>
      <c r="K9" s="93"/>
      <c r="L9" s="93">
        <v>0</v>
      </c>
      <c r="M9" s="93">
        <v>0</v>
      </c>
      <c r="N9" s="93">
        <v>0</v>
      </c>
      <c r="O9" s="93">
        <v>0</v>
      </c>
      <c r="P9" s="93">
        <v>0</v>
      </c>
    </row>
    <row r="10" spans="1:17" x14ac:dyDescent="0.45">
      <c r="A10" s="8" t="s">
        <v>39</v>
      </c>
      <c r="B10" s="8" t="s">
        <v>40</v>
      </c>
      <c r="C10" s="92"/>
      <c r="D10" s="92"/>
      <c r="E10" s="92"/>
      <c r="F10" s="92"/>
      <c r="G10" s="92"/>
      <c r="H10" s="93"/>
      <c r="I10" s="93"/>
      <c r="J10" s="93"/>
      <c r="K10" s="93"/>
      <c r="L10" s="93">
        <v>0</v>
      </c>
      <c r="M10" s="93">
        <v>0</v>
      </c>
      <c r="N10" s="93">
        <v>0</v>
      </c>
      <c r="O10" s="93">
        <v>0</v>
      </c>
      <c r="P10" s="93">
        <v>0</v>
      </c>
    </row>
    <row r="11" spans="1:17" x14ac:dyDescent="0.45">
      <c r="A11" s="97" t="s">
        <v>9</v>
      </c>
      <c r="B11" s="8" t="s">
        <v>41</v>
      </c>
      <c r="C11" s="92"/>
      <c r="D11" s="92"/>
      <c r="E11" s="92"/>
      <c r="F11" s="92"/>
      <c r="G11" s="92"/>
      <c r="H11" s="93"/>
      <c r="I11" s="92"/>
      <c r="J11" s="92"/>
      <c r="K11" s="92"/>
      <c r="L11" s="93">
        <v>3.1707999999999998</v>
      </c>
      <c r="M11" s="93">
        <v>3.1707999999999998</v>
      </c>
      <c r="N11" s="93">
        <v>3.1707999999999998</v>
      </c>
      <c r="O11" s="93">
        <v>3.1707999999999998</v>
      </c>
      <c r="P11" s="93">
        <v>3.1707999999999998</v>
      </c>
      <c r="Q11" s="4" t="s">
        <v>129</v>
      </c>
    </row>
    <row r="12" spans="1:17" x14ac:dyDescent="0.45">
      <c r="A12" s="8" t="s">
        <v>10</v>
      </c>
      <c r="B12" s="8" t="s">
        <v>42</v>
      </c>
      <c r="C12" s="92"/>
      <c r="D12" s="92"/>
      <c r="E12" s="92"/>
      <c r="F12" s="92"/>
      <c r="G12" s="92"/>
      <c r="H12" s="93"/>
      <c r="I12" s="93"/>
      <c r="J12" s="93"/>
      <c r="K12" s="93"/>
      <c r="L12" s="93">
        <v>0</v>
      </c>
      <c r="M12" s="93">
        <v>0</v>
      </c>
      <c r="N12" s="93">
        <v>0</v>
      </c>
      <c r="O12" s="93">
        <v>0</v>
      </c>
      <c r="P12" s="93">
        <v>0</v>
      </c>
    </row>
    <row r="13" spans="1:17" x14ac:dyDescent="0.45">
      <c r="A13" s="8" t="s">
        <v>11</v>
      </c>
      <c r="B13" s="8" t="s">
        <v>43</v>
      </c>
      <c r="C13" s="93"/>
      <c r="D13" s="93"/>
      <c r="E13" s="93"/>
      <c r="F13" s="93"/>
      <c r="G13" s="93"/>
      <c r="H13" s="93"/>
      <c r="I13" s="93"/>
      <c r="J13" s="93"/>
      <c r="K13" s="93"/>
      <c r="L13" s="93">
        <v>0</v>
      </c>
      <c r="M13" s="93">
        <v>0</v>
      </c>
      <c r="N13" s="93">
        <v>0</v>
      </c>
      <c r="O13" s="93">
        <v>0</v>
      </c>
      <c r="P13" s="93">
        <v>0</v>
      </c>
    </row>
    <row r="14" spans="1:17" x14ac:dyDescent="0.45">
      <c r="A14" s="8" t="s">
        <v>44</v>
      </c>
      <c r="B14" s="8" t="s">
        <v>45</v>
      </c>
      <c r="C14" s="93"/>
      <c r="D14" s="93"/>
      <c r="E14" s="93"/>
      <c r="F14" s="93"/>
      <c r="G14" s="93"/>
      <c r="H14" s="93"/>
      <c r="I14" s="93"/>
      <c r="J14" s="93"/>
      <c r="K14" s="93"/>
      <c r="L14" s="93">
        <v>0</v>
      </c>
      <c r="M14" s="93">
        <v>0</v>
      </c>
      <c r="N14" s="93">
        <v>0</v>
      </c>
      <c r="O14" s="93">
        <v>0</v>
      </c>
      <c r="P14" s="93">
        <v>0</v>
      </c>
    </row>
    <row r="15" spans="1:17" x14ac:dyDescent="0.45">
      <c r="A15" s="8" t="s">
        <v>13</v>
      </c>
      <c r="B15" s="8" t="s">
        <v>47</v>
      </c>
      <c r="C15" s="93"/>
      <c r="D15" s="93"/>
      <c r="E15" s="93"/>
      <c r="F15" s="93"/>
      <c r="G15" s="93"/>
      <c r="H15" s="93"/>
      <c r="I15" s="93"/>
      <c r="J15" s="93"/>
      <c r="K15" s="93"/>
      <c r="L15" s="93">
        <v>0</v>
      </c>
      <c r="M15" s="93">
        <v>0</v>
      </c>
      <c r="N15" s="93">
        <v>0</v>
      </c>
      <c r="O15" s="93">
        <v>0</v>
      </c>
      <c r="P15" s="93">
        <v>0</v>
      </c>
    </row>
    <row r="16" spans="1:17" x14ac:dyDescent="0.45">
      <c r="A16" s="8" t="s">
        <v>14</v>
      </c>
      <c r="B16" s="8" t="s">
        <v>48</v>
      </c>
      <c r="C16" s="93"/>
      <c r="D16" s="93"/>
      <c r="E16" s="93"/>
      <c r="F16" s="93"/>
      <c r="G16" s="93"/>
      <c r="H16" s="93"/>
      <c r="I16" s="93"/>
      <c r="J16" s="93"/>
      <c r="K16" s="93"/>
      <c r="L16" s="93">
        <v>0</v>
      </c>
      <c r="M16" s="93">
        <v>0</v>
      </c>
      <c r="N16" s="93">
        <v>0</v>
      </c>
      <c r="O16" s="93">
        <v>0</v>
      </c>
      <c r="P16" s="93">
        <v>0</v>
      </c>
    </row>
    <row r="17" spans="1:16" x14ac:dyDescent="0.45">
      <c r="A17" s="8" t="s">
        <v>15</v>
      </c>
      <c r="B17" s="8" t="s">
        <v>49</v>
      </c>
      <c r="C17" s="93"/>
      <c r="D17" s="93"/>
      <c r="E17" s="93"/>
      <c r="F17" s="93"/>
      <c r="G17" s="93"/>
      <c r="H17" s="93"/>
      <c r="I17" s="93"/>
      <c r="J17" s="93"/>
      <c r="K17" s="93"/>
      <c r="L17" s="93">
        <v>0</v>
      </c>
      <c r="M17" s="93">
        <v>0</v>
      </c>
      <c r="N17" s="93">
        <v>0</v>
      </c>
      <c r="O17" s="93">
        <v>0</v>
      </c>
      <c r="P17" s="93">
        <v>0</v>
      </c>
    </row>
    <row r="18" spans="1:16" x14ac:dyDescent="0.45">
      <c r="A18" s="8" t="s">
        <v>16</v>
      </c>
      <c r="B18" s="8" t="s">
        <v>50</v>
      </c>
      <c r="C18" s="93"/>
      <c r="D18" s="93"/>
      <c r="E18" s="93"/>
      <c r="F18" s="93"/>
      <c r="G18" s="93"/>
      <c r="H18" s="93"/>
      <c r="I18" s="93"/>
      <c r="J18" s="93"/>
      <c r="K18" s="93"/>
      <c r="L18" s="93">
        <v>0</v>
      </c>
      <c r="M18" s="93">
        <v>0</v>
      </c>
      <c r="N18" s="93">
        <v>0</v>
      </c>
      <c r="O18" s="93">
        <v>0</v>
      </c>
      <c r="P18" s="93">
        <v>0</v>
      </c>
    </row>
    <row r="19" spans="1:16" x14ac:dyDescent="0.45">
      <c r="A19" s="8" t="s">
        <v>17</v>
      </c>
      <c r="B19" s="8" t="s">
        <v>51</v>
      </c>
      <c r="C19" s="93"/>
      <c r="D19" s="93"/>
      <c r="E19" s="93"/>
      <c r="F19" s="93"/>
      <c r="G19" s="93"/>
      <c r="H19" s="93"/>
      <c r="I19" s="93"/>
      <c r="J19" s="93"/>
      <c r="K19" s="93"/>
      <c r="L19" s="93">
        <v>0</v>
      </c>
      <c r="M19" s="93">
        <v>0</v>
      </c>
      <c r="N19" s="93">
        <v>0</v>
      </c>
      <c r="O19" s="93">
        <v>0</v>
      </c>
      <c r="P19" s="93">
        <v>0</v>
      </c>
    </row>
    <row r="20" spans="1:16" x14ac:dyDescent="0.45">
      <c r="A20" s="8" t="s">
        <v>18</v>
      </c>
      <c r="B20" s="8" t="s">
        <v>52</v>
      </c>
      <c r="C20" s="93"/>
      <c r="D20" s="93"/>
      <c r="E20" s="93"/>
      <c r="F20" s="93"/>
      <c r="G20" s="93"/>
      <c r="H20" s="93"/>
      <c r="I20" s="93"/>
      <c r="J20" s="93"/>
      <c r="K20" s="93"/>
      <c r="L20" s="93">
        <v>0</v>
      </c>
      <c r="M20" s="93">
        <v>0</v>
      </c>
      <c r="N20" s="93">
        <v>0</v>
      </c>
      <c r="O20" s="93">
        <v>0</v>
      </c>
      <c r="P20" s="93">
        <v>0</v>
      </c>
    </row>
    <row r="21" spans="1:16" x14ac:dyDescent="0.45">
      <c r="A21" s="8" t="s">
        <v>19</v>
      </c>
      <c r="B21" s="8" t="s">
        <v>53</v>
      </c>
      <c r="C21" s="93"/>
      <c r="D21" s="93"/>
      <c r="E21" s="93"/>
      <c r="F21" s="93"/>
      <c r="G21" s="93"/>
      <c r="H21" s="93"/>
      <c r="I21" s="93"/>
      <c r="J21" s="93"/>
      <c r="K21" s="93"/>
      <c r="L21" s="93">
        <v>0</v>
      </c>
      <c r="M21" s="93">
        <v>0</v>
      </c>
      <c r="N21" s="93">
        <v>0</v>
      </c>
      <c r="O21" s="93">
        <v>0</v>
      </c>
      <c r="P21" s="93">
        <v>0</v>
      </c>
    </row>
    <row r="22" spans="1:16" x14ac:dyDescent="0.45">
      <c r="A22" s="8" t="s">
        <v>21</v>
      </c>
      <c r="B22" s="8" t="s">
        <v>55</v>
      </c>
      <c r="C22" s="93"/>
      <c r="D22" s="93"/>
      <c r="E22" s="93"/>
      <c r="F22" s="93"/>
      <c r="G22" s="93"/>
      <c r="H22" s="93"/>
      <c r="I22" s="93"/>
      <c r="J22" s="93"/>
      <c r="K22" s="93"/>
      <c r="L22" s="93">
        <v>0</v>
      </c>
      <c r="M22" s="93">
        <v>0</v>
      </c>
      <c r="N22" s="93">
        <v>0</v>
      </c>
      <c r="O22" s="93">
        <v>0</v>
      </c>
      <c r="P22" s="93">
        <v>0</v>
      </c>
    </row>
    <row r="23" spans="1:16" x14ac:dyDescent="0.45">
      <c r="A23" s="8" t="s">
        <v>22</v>
      </c>
      <c r="B23" s="8" t="s">
        <v>56</v>
      </c>
      <c r="C23" s="93"/>
      <c r="D23" s="93"/>
      <c r="E23" s="93"/>
      <c r="F23" s="93"/>
      <c r="G23" s="93"/>
      <c r="H23" s="93"/>
      <c r="I23" s="93"/>
      <c r="J23" s="93"/>
      <c r="K23" s="93"/>
      <c r="L23" s="93">
        <v>0</v>
      </c>
      <c r="M23" s="93">
        <v>0</v>
      </c>
      <c r="N23" s="93">
        <v>0</v>
      </c>
      <c r="O23" s="93">
        <v>0</v>
      </c>
      <c r="P23" s="93">
        <v>0</v>
      </c>
    </row>
    <row r="24" spans="1:16" x14ac:dyDescent="0.45">
      <c r="A24" s="8" t="s">
        <v>23</v>
      </c>
      <c r="B24" s="8" t="s">
        <v>57</v>
      </c>
      <c r="C24" s="93"/>
      <c r="D24" s="93"/>
      <c r="E24" s="93"/>
      <c r="F24" s="93"/>
      <c r="G24" s="93"/>
      <c r="H24" s="93"/>
      <c r="I24" s="93"/>
      <c r="J24" s="93"/>
      <c r="K24" s="93"/>
      <c r="L24" s="93">
        <v>0</v>
      </c>
      <c r="M24" s="93">
        <v>0</v>
      </c>
      <c r="N24" s="93">
        <v>0</v>
      </c>
      <c r="O24" s="93">
        <v>0</v>
      </c>
      <c r="P24" s="93">
        <v>0</v>
      </c>
    </row>
    <row r="25" spans="1:16" x14ac:dyDescent="0.45">
      <c r="A25" s="8" t="s">
        <v>24</v>
      </c>
      <c r="B25" s="8" t="s">
        <v>58</v>
      </c>
      <c r="C25" s="93"/>
      <c r="D25" s="93"/>
      <c r="E25" s="93"/>
      <c r="F25" s="93"/>
      <c r="G25" s="93"/>
      <c r="H25" s="93"/>
      <c r="I25" s="93"/>
      <c r="J25" s="93"/>
      <c r="K25" s="93"/>
      <c r="L25" s="93">
        <v>0</v>
      </c>
      <c r="M25" s="93">
        <v>0</v>
      </c>
      <c r="N25" s="93">
        <v>0</v>
      </c>
      <c r="O25" s="93">
        <v>0</v>
      </c>
      <c r="P25" s="93">
        <v>0</v>
      </c>
    </row>
    <row r="26" spans="1:16" s="10" customFormat="1" x14ac:dyDescent="0.45"/>
    <row r="27" spans="1:16" x14ac:dyDescent="0.45">
      <c r="A27" s="27" t="s">
        <v>12</v>
      </c>
      <c r="B27" s="27" t="s">
        <v>46</v>
      </c>
      <c r="C27" s="95"/>
      <c r="D27" s="95"/>
      <c r="E27" s="95"/>
      <c r="F27" s="95"/>
      <c r="G27" s="95"/>
      <c r="H27" s="95"/>
      <c r="I27" s="95"/>
      <c r="J27" s="95"/>
      <c r="K27" s="95"/>
      <c r="L27" s="95"/>
      <c r="M27" s="95"/>
      <c r="N27" s="95"/>
      <c r="O27" s="95"/>
      <c r="P27" s="95"/>
    </row>
    <row r="28" spans="1:16" x14ac:dyDescent="0.45">
      <c r="A28" s="27" t="s">
        <v>20</v>
      </c>
      <c r="B28" s="27" t="s">
        <v>54</v>
      </c>
      <c r="C28" s="95"/>
      <c r="D28" s="95"/>
      <c r="E28" s="95"/>
      <c r="F28" s="95"/>
      <c r="G28" s="95"/>
      <c r="H28" s="95"/>
      <c r="I28" s="95"/>
      <c r="J28" s="95"/>
      <c r="K28" s="95"/>
      <c r="L28" s="95"/>
      <c r="M28" s="95"/>
      <c r="N28" s="95"/>
      <c r="O28" s="95"/>
      <c r="P28" s="95"/>
    </row>
    <row r="29" spans="1:16" x14ac:dyDescent="0.45">
      <c r="C29" s="17"/>
      <c r="D29" s="17"/>
      <c r="E29" s="17"/>
      <c r="F29" s="17"/>
      <c r="G29" s="17"/>
      <c r="H29" s="17"/>
      <c r="I29" s="17"/>
      <c r="J29" s="17"/>
      <c r="K29" s="17"/>
      <c r="L29" s="17"/>
      <c r="M29" s="17"/>
      <c r="N29" s="17"/>
      <c r="O29" s="17"/>
      <c r="P29" s="17"/>
    </row>
    <row r="30" spans="1:16" s="14" customFormat="1" ht="17.399999999999999" thickBot="1" x14ac:dyDescent="0.5">
      <c r="A30" s="12"/>
      <c r="B30" s="13"/>
      <c r="C30" s="13"/>
      <c r="D30" s="13"/>
      <c r="E30" s="13"/>
      <c r="F30" s="13"/>
      <c r="G30" s="13"/>
      <c r="H30" s="13"/>
      <c r="I30" s="13"/>
      <c r="J30" s="13"/>
      <c r="K30" s="13"/>
      <c r="L30" s="13"/>
      <c r="M30" s="13"/>
      <c r="N30" s="13"/>
      <c r="O30" s="13"/>
      <c r="P30" s="13"/>
    </row>
    <row r="31" spans="1:16" ht="17.399999999999999" thickBot="1" x14ac:dyDescent="0.5">
      <c r="A31" s="38" t="s">
        <v>167</v>
      </c>
      <c r="B31" s="36"/>
      <c r="C31" s="37"/>
      <c r="D31" s="37"/>
      <c r="E31" s="37"/>
      <c r="F31" s="37"/>
      <c r="G31" s="37"/>
      <c r="H31" s="36"/>
      <c r="I31" s="36"/>
      <c r="J31" s="36"/>
      <c r="K31" s="36"/>
      <c r="L31" s="36"/>
      <c r="M31" s="36"/>
      <c r="N31" s="36"/>
      <c r="O31" s="36"/>
      <c r="P31" s="36"/>
    </row>
    <row r="32" spans="1:16" x14ac:dyDescent="0.45">
      <c r="A32" s="10" t="s">
        <v>26</v>
      </c>
    </row>
    <row r="33" spans="1:17" ht="16.95" customHeight="1" x14ac:dyDescent="0.45">
      <c r="A33" s="19" t="s">
        <v>60</v>
      </c>
      <c r="B33" s="61" t="s">
        <v>124</v>
      </c>
      <c r="C33" s="55" t="s">
        <v>68</v>
      </c>
      <c r="D33" s="56"/>
      <c r="E33" s="56"/>
      <c r="F33" s="57"/>
      <c r="G33" s="55" t="s">
        <v>67</v>
      </c>
      <c r="H33" s="56"/>
      <c r="I33" s="56"/>
      <c r="J33" s="56"/>
      <c r="K33" s="57"/>
      <c r="L33" s="55" t="s">
        <v>66</v>
      </c>
      <c r="M33" s="56"/>
      <c r="N33" s="56"/>
      <c r="O33" s="56"/>
      <c r="P33" s="57"/>
    </row>
    <row r="34" spans="1:17" ht="15.75" customHeight="1" x14ac:dyDescent="0.45">
      <c r="A34" s="15" t="s">
        <v>2</v>
      </c>
      <c r="B34" s="15" t="s">
        <v>27</v>
      </c>
      <c r="C34" s="15" t="s">
        <v>28</v>
      </c>
      <c r="D34" s="15" t="s">
        <v>29</v>
      </c>
      <c r="E34" s="15" t="s">
        <v>30</v>
      </c>
      <c r="F34" s="15" t="s">
        <v>31</v>
      </c>
      <c r="G34" s="15" t="s">
        <v>32</v>
      </c>
      <c r="H34" s="15" t="s">
        <v>33</v>
      </c>
      <c r="I34" s="15" t="s">
        <v>34</v>
      </c>
      <c r="J34" s="15" t="s">
        <v>35</v>
      </c>
      <c r="K34" s="15" t="s">
        <v>36</v>
      </c>
      <c r="L34" s="15" t="s">
        <v>4</v>
      </c>
      <c r="M34" s="15" t="s">
        <v>5</v>
      </c>
      <c r="N34" s="15" t="s">
        <v>6</v>
      </c>
      <c r="O34" s="15" t="s">
        <v>7</v>
      </c>
      <c r="P34" s="15" t="s">
        <v>8</v>
      </c>
    </row>
    <row r="35" spans="1:17" x14ac:dyDescent="0.45">
      <c r="A35" s="16" t="s">
        <v>3</v>
      </c>
      <c r="B35" s="16" t="s">
        <v>38</v>
      </c>
      <c r="C35" s="88"/>
      <c r="D35" s="88"/>
      <c r="E35" s="88"/>
      <c r="F35" s="88"/>
      <c r="G35" s="88"/>
      <c r="H35" s="88"/>
      <c r="I35" s="84"/>
      <c r="J35" s="84"/>
      <c r="K35" s="84"/>
      <c r="L35" s="84">
        <v>0</v>
      </c>
      <c r="M35" s="84">
        <v>0</v>
      </c>
      <c r="N35" s="84">
        <v>0</v>
      </c>
      <c r="O35" s="84">
        <v>0</v>
      </c>
      <c r="P35" s="84">
        <v>0</v>
      </c>
    </row>
    <row r="36" spans="1:17" x14ac:dyDescent="0.45">
      <c r="A36" s="16" t="s">
        <v>39</v>
      </c>
      <c r="B36" s="16" t="s">
        <v>40</v>
      </c>
      <c r="C36" s="88"/>
      <c r="D36" s="88"/>
      <c r="E36" s="88"/>
      <c r="F36" s="88"/>
      <c r="G36" s="88"/>
      <c r="H36" s="88"/>
      <c r="I36" s="84"/>
      <c r="J36" s="84"/>
      <c r="K36" s="84"/>
      <c r="L36" s="84">
        <v>0</v>
      </c>
      <c r="M36" s="84">
        <v>0</v>
      </c>
      <c r="N36" s="84">
        <v>0</v>
      </c>
      <c r="O36" s="84">
        <v>0</v>
      </c>
      <c r="P36" s="84">
        <v>0</v>
      </c>
    </row>
    <row r="37" spans="1:17" x14ac:dyDescent="0.45">
      <c r="A37" s="97" t="s">
        <v>9</v>
      </c>
      <c r="B37" s="8" t="s">
        <v>41</v>
      </c>
      <c r="C37" s="88"/>
      <c r="D37" s="88"/>
      <c r="E37" s="88"/>
      <c r="F37" s="88"/>
      <c r="G37" s="88"/>
      <c r="H37" s="88"/>
      <c r="I37" s="107"/>
      <c r="J37" s="107"/>
      <c r="K37" s="107"/>
      <c r="L37" s="84">
        <v>0.32799999999999996</v>
      </c>
      <c r="M37" s="84">
        <v>0.32799999999999996</v>
      </c>
      <c r="N37" s="84">
        <v>0.32799999999999996</v>
      </c>
      <c r="O37" s="84">
        <v>0.32799999999999996</v>
      </c>
      <c r="P37" s="84">
        <v>0.32799999999999996</v>
      </c>
      <c r="Q37" s="4" t="s">
        <v>129</v>
      </c>
    </row>
    <row r="38" spans="1:17" x14ac:dyDescent="0.45">
      <c r="A38" s="16" t="s">
        <v>10</v>
      </c>
      <c r="B38" s="16" t="s">
        <v>42</v>
      </c>
      <c r="C38" s="88"/>
      <c r="D38" s="88"/>
      <c r="E38" s="88"/>
      <c r="F38" s="88"/>
      <c r="G38" s="88"/>
      <c r="H38" s="88"/>
      <c r="I38" s="84"/>
      <c r="J38" s="84"/>
      <c r="K38" s="84"/>
      <c r="L38" s="84">
        <v>0</v>
      </c>
      <c r="M38" s="84">
        <v>0</v>
      </c>
      <c r="N38" s="84">
        <v>0</v>
      </c>
      <c r="O38" s="84">
        <v>0</v>
      </c>
      <c r="P38" s="84">
        <v>0</v>
      </c>
    </row>
    <row r="39" spans="1:17" x14ac:dyDescent="0.45">
      <c r="A39" s="16" t="s">
        <v>11</v>
      </c>
      <c r="B39" s="16" t="s">
        <v>43</v>
      </c>
      <c r="C39" s="88"/>
      <c r="D39" s="88"/>
      <c r="E39" s="88"/>
      <c r="F39" s="88"/>
      <c r="G39" s="88"/>
      <c r="H39" s="88"/>
      <c r="I39" s="84"/>
      <c r="J39" s="84"/>
      <c r="K39" s="84"/>
      <c r="L39" s="84">
        <v>0</v>
      </c>
      <c r="M39" s="84">
        <v>0</v>
      </c>
      <c r="N39" s="84">
        <v>0</v>
      </c>
      <c r="O39" s="84">
        <v>0</v>
      </c>
      <c r="P39" s="84">
        <v>0</v>
      </c>
    </row>
    <row r="40" spans="1:17" x14ac:dyDescent="0.45">
      <c r="A40" s="16" t="s">
        <v>44</v>
      </c>
      <c r="B40" s="16" t="s">
        <v>45</v>
      </c>
      <c r="C40" s="88"/>
      <c r="D40" s="88"/>
      <c r="E40" s="88"/>
      <c r="F40" s="88"/>
      <c r="G40" s="88"/>
      <c r="H40" s="88"/>
      <c r="I40" s="84"/>
      <c r="J40" s="84"/>
      <c r="K40" s="84"/>
      <c r="L40" s="84">
        <v>0</v>
      </c>
      <c r="M40" s="84">
        <v>0</v>
      </c>
      <c r="N40" s="84">
        <v>0</v>
      </c>
      <c r="O40" s="84">
        <v>0</v>
      </c>
      <c r="P40" s="84">
        <v>0</v>
      </c>
    </row>
    <row r="41" spans="1:17" x14ac:dyDescent="0.45">
      <c r="A41" s="16" t="s">
        <v>13</v>
      </c>
      <c r="B41" s="16" t="s">
        <v>47</v>
      </c>
      <c r="C41" s="89"/>
      <c r="D41" s="89"/>
      <c r="E41" s="89"/>
      <c r="F41" s="89"/>
      <c r="G41" s="89"/>
      <c r="H41" s="89"/>
      <c r="I41" s="84"/>
      <c r="J41" s="84"/>
      <c r="K41" s="84"/>
      <c r="L41" s="84">
        <v>0</v>
      </c>
      <c r="M41" s="84">
        <v>0</v>
      </c>
      <c r="N41" s="84">
        <v>0</v>
      </c>
      <c r="O41" s="84">
        <v>0</v>
      </c>
      <c r="P41" s="84">
        <v>0</v>
      </c>
    </row>
    <row r="42" spans="1:17" x14ac:dyDescent="0.45">
      <c r="A42" s="16" t="s">
        <v>14</v>
      </c>
      <c r="B42" s="16" t="s">
        <v>48</v>
      </c>
      <c r="C42" s="88"/>
      <c r="D42" s="88"/>
      <c r="E42" s="88"/>
      <c r="F42" s="88"/>
      <c r="G42" s="88"/>
      <c r="H42" s="88"/>
      <c r="I42" s="84"/>
      <c r="J42" s="84"/>
      <c r="K42" s="84"/>
      <c r="L42" s="84">
        <v>0</v>
      </c>
      <c r="M42" s="84">
        <v>0</v>
      </c>
      <c r="N42" s="84">
        <v>0</v>
      </c>
      <c r="O42" s="84">
        <v>0</v>
      </c>
      <c r="P42" s="84">
        <v>0</v>
      </c>
    </row>
    <row r="43" spans="1:17" x14ac:dyDescent="0.45">
      <c r="A43" s="16" t="s">
        <v>15</v>
      </c>
      <c r="B43" s="16" t="s">
        <v>49</v>
      </c>
      <c r="C43" s="88"/>
      <c r="D43" s="88"/>
      <c r="E43" s="88"/>
      <c r="F43" s="88"/>
      <c r="G43" s="88"/>
      <c r="H43" s="88"/>
      <c r="I43" s="84"/>
      <c r="J43" s="84"/>
      <c r="K43" s="84"/>
      <c r="L43" s="84">
        <v>0</v>
      </c>
      <c r="M43" s="84">
        <v>0</v>
      </c>
      <c r="N43" s="84">
        <v>0</v>
      </c>
      <c r="O43" s="84">
        <v>0</v>
      </c>
      <c r="P43" s="84">
        <v>0</v>
      </c>
    </row>
    <row r="44" spans="1:17" x14ac:dyDescent="0.45">
      <c r="A44" s="16" t="s">
        <v>16</v>
      </c>
      <c r="B44" s="16" t="s">
        <v>50</v>
      </c>
      <c r="C44" s="88"/>
      <c r="D44" s="88"/>
      <c r="E44" s="88"/>
      <c r="F44" s="88"/>
      <c r="G44" s="88"/>
      <c r="H44" s="88"/>
      <c r="I44" s="84"/>
      <c r="J44" s="84"/>
      <c r="K44" s="84"/>
      <c r="L44" s="84">
        <v>0</v>
      </c>
      <c r="M44" s="84">
        <v>0</v>
      </c>
      <c r="N44" s="84">
        <v>0</v>
      </c>
      <c r="O44" s="84">
        <v>0</v>
      </c>
      <c r="P44" s="84">
        <v>0</v>
      </c>
    </row>
    <row r="45" spans="1:17" x14ac:dyDescent="0.45">
      <c r="A45" s="16" t="s">
        <v>17</v>
      </c>
      <c r="B45" s="16" t="s">
        <v>51</v>
      </c>
      <c r="C45" s="88"/>
      <c r="D45" s="88"/>
      <c r="E45" s="88"/>
      <c r="F45" s="88"/>
      <c r="G45" s="88"/>
      <c r="H45" s="88"/>
      <c r="I45" s="84"/>
      <c r="J45" s="84"/>
      <c r="K45" s="84"/>
      <c r="L45" s="84">
        <v>0</v>
      </c>
      <c r="M45" s="84">
        <v>0</v>
      </c>
      <c r="N45" s="84">
        <v>0</v>
      </c>
      <c r="O45" s="84">
        <v>0</v>
      </c>
      <c r="P45" s="84">
        <v>0</v>
      </c>
    </row>
    <row r="47" spans="1:17" x14ac:dyDescent="0.45">
      <c r="A47" s="27" t="s">
        <v>12</v>
      </c>
      <c r="B47" s="27" t="s">
        <v>46</v>
      </c>
      <c r="C47" s="89"/>
      <c r="D47" s="89"/>
      <c r="E47" s="89"/>
      <c r="F47" s="89"/>
      <c r="G47" s="89"/>
      <c r="H47" s="89"/>
      <c r="I47" s="91"/>
      <c r="J47" s="91"/>
      <c r="K47" s="91"/>
      <c r="L47" s="91"/>
      <c r="M47" s="91"/>
      <c r="N47" s="91"/>
      <c r="O47" s="91"/>
      <c r="P47" s="91"/>
    </row>
    <row r="48" spans="1:17" x14ac:dyDescent="0.45">
      <c r="A48" s="27" t="s">
        <v>74</v>
      </c>
      <c r="B48" s="27" t="s">
        <v>76</v>
      </c>
      <c r="C48" s="89"/>
      <c r="D48" s="89"/>
      <c r="E48" s="89"/>
      <c r="F48" s="89"/>
      <c r="G48" s="89"/>
      <c r="H48" s="89"/>
      <c r="I48" s="91"/>
      <c r="J48" s="91"/>
      <c r="K48" s="91"/>
      <c r="L48" s="91"/>
      <c r="M48" s="91"/>
      <c r="N48" s="91"/>
      <c r="O48" s="91"/>
      <c r="P48" s="91"/>
    </row>
    <row r="49" spans="3:16" x14ac:dyDescent="0.45">
      <c r="C49" s="68"/>
      <c r="D49" s="68"/>
      <c r="E49" s="68"/>
      <c r="F49" s="68"/>
      <c r="G49" s="68"/>
      <c r="H49" s="68"/>
      <c r="I49" s="17"/>
      <c r="J49" s="17"/>
      <c r="K49" s="17"/>
      <c r="L49" s="17"/>
      <c r="M49" s="17"/>
      <c r="N49" s="17"/>
      <c r="O49" s="17"/>
      <c r="P49" s="17"/>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U49"/>
  <sheetViews>
    <sheetView showGridLines="0" zoomScale="80" zoomScaleNormal="80" workbookViewId="0"/>
  </sheetViews>
  <sheetFormatPr defaultColWidth="9" defaultRowHeight="16.8" x14ac:dyDescent="0.45"/>
  <cols>
    <col min="1" max="1" width="10.69921875" style="4" bestFit="1" customWidth="1"/>
    <col min="2" max="2" width="22.19921875" style="4" customWidth="1"/>
    <col min="3" max="16" width="9.5" style="4" customWidth="1"/>
    <col min="17" max="17" width="12.5" style="13" customWidth="1"/>
    <col min="18" max="21" width="11" customWidth="1"/>
    <col min="22" max="16384" width="9" style="4"/>
  </cols>
  <sheetData>
    <row r="1" spans="1:21" ht="19.2" x14ac:dyDescent="0.5">
      <c r="A1" s="11" t="s">
        <v>77</v>
      </c>
    </row>
    <row r="2" spans="1:21" s="13" customFormat="1" x14ac:dyDescent="0.45">
      <c r="A2" s="10" t="s">
        <v>25</v>
      </c>
      <c r="B2" s="13" t="s">
        <v>171</v>
      </c>
      <c r="C2" s="20"/>
      <c r="D2" s="20"/>
      <c r="E2" s="20"/>
      <c r="F2" s="20"/>
      <c r="G2" s="20"/>
      <c r="H2" s="20"/>
      <c r="I2" s="20"/>
      <c r="J2" s="20"/>
      <c r="K2" s="20"/>
      <c r="L2" s="20"/>
      <c r="M2" s="20"/>
      <c r="N2" s="20"/>
      <c r="O2" s="20"/>
      <c r="P2" s="20"/>
      <c r="Q2" s="20"/>
      <c r="R2"/>
      <c r="S2"/>
      <c r="T2"/>
      <c r="U2"/>
    </row>
    <row r="3" spans="1:21" s="13" customFormat="1" x14ac:dyDescent="0.45">
      <c r="A3" s="10"/>
      <c r="C3" s="20"/>
      <c r="D3" s="20"/>
      <c r="E3" s="20"/>
      <c r="F3" s="20"/>
      <c r="G3" s="20"/>
      <c r="H3" s="20"/>
      <c r="I3" s="20"/>
      <c r="J3" s="20"/>
      <c r="K3" s="20"/>
      <c r="L3" s="20"/>
      <c r="M3" s="20"/>
      <c r="N3" s="20"/>
      <c r="O3" s="20"/>
      <c r="P3" s="20"/>
      <c r="Q3" s="20"/>
      <c r="R3"/>
      <c r="S3"/>
      <c r="T3"/>
      <c r="U3"/>
    </row>
    <row r="4" spans="1:21" s="13" customFormat="1" ht="17.399999999999999" thickBot="1" x14ac:dyDescent="0.5">
      <c r="A4" s="10"/>
      <c r="C4" s="20"/>
      <c r="D4" s="20"/>
      <c r="E4" s="20"/>
      <c r="F4" s="20"/>
      <c r="G4" s="20"/>
      <c r="H4" s="20"/>
      <c r="I4" s="20"/>
      <c r="J4" s="20"/>
      <c r="K4" s="20"/>
      <c r="L4" s="20"/>
      <c r="M4" s="20"/>
      <c r="N4" s="20"/>
      <c r="O4" s="20"/>
      <c r="P4" s="20"/>
      <c r="Q4" s="20"/>
      <c r="R4"/>
      <c r="S4"/>
      <c r="T4"/>
      <c r="U4"/>
    </row>
    <row r="5" spans="1:21" ht="17.399999999999999" thickBot="1" x14ac:dyDescent="0.5">
      <c r="A5" s="38" t="s">
        <v>116</v>
      </c>
      <c r="B5" s="36"/>
      <c r="C5" s="37"/>
      <c r="D5" s="37"/>
      <c r="E5" s="37"/>
      <c r="F5" s="37"/>
      <c r="G5" s="37"/>
      <c r="H5" s="36"/>
      <c r="I5" s="36"/>
      <c r="J5" s="36"/>
      <c r="K5" s="36"/>
      <c r="L5" s="36"/>
      <c r="M5" s="36"/>
      <c r="N5" s="36"/>
      <c r="O5" s="36"/>
      <c r="P5" s="36"/>
      <c r="Q5" s="36"/>
    </row>
    <row r="6" spans="1:21" x14ac:dyDescent="0.45">
      <c r="A6" s="10" t="s">
        <v>26</v>
      </c>
      <c r="B6" s="4" t="s">
        <v>170</v>
      </c>
    </row>
    <row r="7" spans="1:21" x14ac:dyDescent="0.45">
      <c r="A7" s="19" t="s">
        <v>60</v>
      </c>
      <c r="B7" s="60" t="s">
        <v>115</v>
      </c>
      <c r="C7" s="55" t="s">
        <v>68</v>
      </c>
      <c r="D7" s="56"/>
      <c r="E7" s="56"/>
      <c r="F7" s="57"/>
      <c r="G7" s="55" t="s">
        <v>67</v>
      </c>
      <c r="H7" s="56"/>
      <c r="I7" s="56"/>
      <c r="J7" s="56"/>
      <c r="K7" s="57"/>
      <c r="L7" s="55" t="s">
        <v>66</v>
      </c>
      <c r="M7" s="56"/>
      <c r="N7" s="56"/>
      <c r="O7" s="56"/>
      <c r="P7" s="57"/>
    </row>
    <row r="8" spans="1:21" x14ac:dyDescent="0.45">
      <c r="A8" s="7" t="s">
        <v>2</v>
      </c>
      <c r="B8" s="7" t="s">
        <v>27</v>
      </c>
      <c r="C8" s="7" t="s">
        <v>28</v>
      </c>
      <c r="D8" s="7" t="s">
        <v>29</v>
      </c>
      <c r="E8" s="7" t="s">
        <v>30</v>
      </c>
      <c r="F8" s="7" t="s">
        <v>31</v>
      </c>
      <c r="G8" s="7" t="s">
        <v>32</v>
      </c>
      <c r="H8" s="7" t="s">
        <v>33</v>
      </c>
      <c r="I8" s="7" t="s">
        <v>34</v>
      </c>
      <c r="J8" s="7" t="s">
        <v>35</v>
      </c>
      <c r="K8" s="7" t="s">
        <v>36</v>
      </c>
      <c r="L8" s="7" t="s">
        <v>4</v>
      </c>
      <c r="M8" s="7" t="s">
        <v>5</v>
      </c>
      <c r="N8" s="7" t="s">
        <v>6</v>
      </c>
      <c r="O8" s="7" t="s">
        <v>7</v>
      </c>
      <c r="P8" s="7" t="s">
        <v>8</v>
      </c>
      <c r="Q8" s="32"/>
    </row>
    <row r="9" spans="1:21" x14ac:dyDescent="0.45">
      <c r="A9" s="8" t="s">
        <v>3</v>
      </c>
      <c r="B9" s="8" t="s">
        <v>38</v>
      </c>
      <c r="C9" s="92">
        <f xml:space="preserve"> 'BP costs b4'!C9 + 'BP costs norm'!C9</f>
        <v>1.7238985596889599E-2</v>
      </c>
      <c r="D9" s="92">
        <f xml:space="preserve"> 'BP costs b4'!D9 + 'BP costs norm'!D9</f>
        <v>3.6363433994823099E-2</v>
      </c>
      <c r="E9" s="92">
        <f xml:space="preserve"> 'BP costs b4'!E9 + 'BP costs norm'!E9</f>
        <v>0.147974983096687</v>
      </c>
      <c r="F9" s="92">
        <f xml:space="preserve"> 'BP costs b4'!F9 + 'BP costs norm'!F9</f>
        <v>0.14421559288042099</v>
      </c>
      <c r="G9" s="92">
        <f xml:space="preserve"> 'BP costs b4'!G9 + 'BP costs norm'!G9</f>
        <v>0.498367221297837</v>
      </c>
      <c r="H9" s="93">
        <f xml:space="preserve"> 'BP costs b4'!H9 + 'BP costs norm'!H9</f>
        <v>0.68765038982355398</v>
      </c>
      <c r="I9" s="93">
        <f xml:space="preserve"> 'BP costs b4'!I9 + 'BP costs norm'!I9</f>
        <v>1.0609999999999999</v>
      </c>
      <c r="J9" s="93">
        <f xml:space="preserve"> 'BP costs b4'!J9 + 'BP costs norm'!J9</f>
        <v>1.0672167968749999</v>
      </c>
      <c r="K9" s="93">
        <f xml:space="preserve"> 'BP costs b4'!K9 + 'BP costs norm'!K9</f>
        <v>1.07662419273384</v>
      </c>
      <c r="L9" s="93">
        <f xml:space="preserve"> 'BP costs b4'!L9 + 'BP costs norm'!L9</f>
        <v>1.09251282218001</v>
      </c>
      <c r="M9" s="93">
        <f xml:space="preserve"> 'BP costs b4'!M9 + 'BP costs norm'!M9</f>
        <v>1.101</v>
      </c>
      <c r="N9" s="93">
        <f xml:space="preserve"> 'BP costs b4'!N9 + 'BP costs norm'!N9</f>
        <v>1.11179411764706</v>
      </c>
      <c r="O9" s="93">
        <f xml:space="preserve"> 'BP costs b4'!O9 + 'BP costs norm'!O9</f>
        <v>1.1259999999999999</v>
      </c>
      <c r="P9" s="93">
        <f xml:space="preserve"> 'BP costs b4'!P9 + 'BP costs norm'!P9</f>
        <v>1.137</v>
      </c>
      <c r="Q9" s="65"/>
    </row>
    <row r="10" spans="1:21" x14ac:dyDescent="0.45">
      <c r="A10" s="8" t="s">
        <v>39</v>
      </c>
      <c r="B10" s="8" t="s">
        <v>40</v>
      </c>
      <c r="C10" s="92">
        <f xml:space="preserve"> 'BP costs b4'!C10 + 'BP costs norm'!C10</f>
        <v>0</v>
      </c>
      <c r="D10" s="92">
        <f xml:space="preserve"> 'BP costs b4'!D10 + 'BP costs norm'!D10</f>
        <v>0</v>
      </c>
      <c r="E10" s="92">
        <f xml:space="preserve"> 'BP costs b4'!E10 + 'BP costs norm'!E10</f>
        <v>0</v>
      </c>
      <c r="F10" s="92">
        <f xml:space="preserve"> 'BP costs b4'!F10 + 'BP costs norm'!F10</f>
        <v>0</v>
      </c>
      <c r="G10" s="92">
        <f xml:space="preserve"> 'BP costs b4'!G10 + 'BP costs norm'!G10</f>
        <v>0</v>
      </c>
      <c r="H10" s="93">
        <f xml:space="preserve"> 'BP costs b4'!H10 + 'BP costs norm'!H10</f>
        <v>0</v>
      </c>
      <c r="I10" s="93">
        <f xml:space="preserve"> 'BP costs b4'!I10 + 'BP costs norm'!I10</f>
        <v>0</v>
      </c>
      <c r="J10" s="93">
        <f xml:space="preserve"> 'BP costs b4'!J10 + 'BP costs norm'!J10</f>
        <v>0</v>
      </c>
      <c r="K10" s="93">
        <f xml:space="preserve"> 'BP costs b4'!K10 + 'BP costs norm'!K10</f>
        <v>2.6644758743827698E-2</v>
      </c>
      <c r="L10" s="93">
        <f xml:space="preserve"> 'BP costs b4'!L10 + 'BP costs norm'!L10</f>
        <v>2.8071272840815301E-2</v>
      </c>
      <c r="M10" s="93">
        <f xml:space="preserve"> 'BP costs b4'!M10 + 'BP costs norm'!M10</f>
        <v>2.8577494409820499E-2</v>
      </c>
      <c r="N10" s="93">
        <f xml:space="preserve"> 'BP costs b4'!N10 + 'BP costs norm'!N10</f>
        <v>2.9110436927161299E-2</v>
      </c>
      <c r="O10" s="93">
        <f xml:space="preserve"> 'BP costs b4'!O10 + 'BP costs norm'!O10</f>
        <v>2.96736216165462E-2</v>
      </c>
      <c r="P10" s="93">
        <f xml:space="preserve"> 'BP costs b4'!P10 + 'BP costs norm'!P10</f>
        <v>3.0260057000325399E-2</v>
      </c>
      <c r="Q10" s="65"/>
    </row>
    <row r="11" spans="1:21" x14ac:dyDescent="0.45">
      <c r="A11" s="97" t="s">
        <v>9</v>
      </c>
      <c r="B11" s="8" t="s">
        <v>41</v>
      </c>
      <c r="C11" s="92">
        <f xml:space="preserve"> 'BP costs b4'!C11 + 'BP costs norm'!C11</f>
        <v>6.1883538040116599E-2</v>
      </c>
      <c r="D11" s="92">
        <f xml:space="preserve"> 'BP costs b4'!D11 + 'BP costs norm'!D11</f>
        <v>0.118693701466782</v>
      </c>
      <c r="E11" s="92">
        <f xml:space="preserve"> 'BP costs b4'!E11 + 'BP costs norm'!E11</f>
        <v>0.13951926977687601</v>
      </c>
      <c r="F11" s="92">
        <f xml:space="preserve"> 'BP costs b4'!F11 + 'BP costs norm'!F11</f>
        <v>0.19751265981449001</v>
      </c>
      <c r="G11" s="92">
        <f xml:space="preserve"> 'BP costs b4'!G11 + 'BP costs norm'!G11</f>
        <v>0.26531031613976702</v>
      </c>
      <c r="H11" s="93">
        <f xml:space="preserve"> 'BP costs b4'!H11 + 'BP costs norm'!H11</f>
        <v>0.29763972096840402</v>
      </c>
      <c r="I11" s="92">
        <f xml:space="preserve"> 'BP costs b4'!I11 + 'BP costs norm'!I11</f>
        <v>0.28699999999999998</v>
      </c>
      <c r="J11" s="92">
        <f xml:space="preserve"> 'BP costs b4'!J11 + 'BP costs norm'!J11</f>
        <v>0.28997148676171303</v>
      </c>
      <c r="K11" s="92">
        <f xml:space="preserve"> 'BP costs b4'!K11 + 'BP costs norm'!K11</f>
        <v>0.29300430173606001</v>
      </c>
      <c r="L11" s="92">
        <f xml:space="preserve"> 'BP costs b4'!L11 + 'BP costs norm'!L11</f>
        <v>4.3148</v>
      </c>
      <c r="M11" s="92">
        <f xml:space="preserve"> 'BP costs b4'!M11 + 'BP costs norm'!M11</f>
        <v>4.3018000000000001</v>
      </c>
      <c r="N11" s="92">
        <f xml:space="preserve"> 'BP costs b4'!N11 + 'BP costs norm'!N11</f>
        <v>4.2907999999999999</v>
      </c>
      <c r="O11" s="92">
        <f xml:space="preserve"> 'BP costs b4'!O11 + 'BP costs norm'!O11</f>
        <v>4.2808000000000002</v>
      </c>
      <c r="P11" s="92">
        <f xml:space="preserve"> 'BP costs b4'!P11 + 'BP costs norm'!P11</f>
        <v>4.2717999999999998</v>
      </c>
      <c r="Q11" s="65"/>
    </row>
    <row r="12" spans="1:21" x14ac:dyDescent="0.45">
      <c r="A12" s="8" t="s">
        <v>10</v>
      </c>
      <c r="B12" s="8" t="s">
        <v>42</v>
      </c>
      <c r="C12" s="92">
        <f xml:space="preserve"> 'BP costs b4'!C12 + 'BP costs norm'!C12</f>
        <v>0</v>
      </c>
      <c r="D12" s="92">
        <f xml:space="preserve"> 'BP costs b4'!D12 + 'BP costs norm'!D12</f>
        <v>8.7274023679448906E-2</v>
      </c>
      <c r="E12" s="92">
        <f xml:space="preserve"> 'BP costs b4'!E12 + 'BP costs norm'!E12</f>
        <v>0.57639568409392905</v>
      </c>
      <c r="F12" s="92">
        <f xml:space="preserve"> 'BP costs b4'!F12 + 'BP costs norm'!F12</f>
        <v>0.66572131313279803</v>
      </c>
      <c r="G12" s="92">
        <f xml:space="preserve"> 'BP costs b4'!G12 + 'BP costs norm'!G12</f>
        <v>1.6071376818635801</v>
      </c>
      <c r="H12" s="93">
        <f xml:space="preserve"> 'BP costs b4'!H12 + 'BP costs norm'!H12</f>
        <v>1.93254142478266</v>
      </c>
      <c r="I12" s="93">
        <f xml:space="preserve"> 'BP costs b4'!I12 + 'BP costs norm'!I12</f>
        <v>2.65282823011131</v>
      </c>
      <c r="J12" s="93">
        <f xml:space="preserve"> 'BP costs b4'!J12 + 'BP costs norm'!J12</f>
        <v>2.9646306422828101</v>
      </c>
      <c r="K12" s="93">
        <f xml:space="preserve"> 'BP costs b4'!K12 + 'BP costs norm'!K12</f>
        <v>3.2800037490232499</v>
      </c>
      <c r="L12" s="93">
        <f xml:space="preserve"> 'BP costs b4'!L12 + 'BP costs norm'!L12</f>
        <v>3.3121606485234598</v>
      </c>
      <c r="M12" s="93">
        <f xml:space="preserve"> 'BP costs b4'!M12 + 'BP costs norm'!M12</f>
        <v>3.3446328117442801</v>
      </c>
      <c r="N12" s="93">
        <f xml:space="preserve"> 'BP costs b4'!N12 + 'BP costs norm'!N12</f>
        <v>3.3774233295064802</v>
      </c>
      <c r="O12" s="93">
        <f xml:space="preserve"> 'BP costs b4'!O12 + 'BP costs norm'!O12</f>
        <v>3.41053532293301</v>
      </c>
      <c r="P12" s="93">
        <f xml:space="preserve"> 'BP costs b4'!P12 + 'BP costs norm'!P12</f>
        <v>3.4439719437460798</v>
      </c>
      <c r="Q12" s="65"/>
    </row>
    <row r="13" spans="1:21" x14ac:dyDescent="0.45">
      <c r="A13" s="8" t="s">
        <v>11</v>
      </c>
      <c r="B13" s="8" t="s">
        <v>43</v>
      </c>
      <c r="C13" s="93">
        <f xml:space="preserve"> 'BP costs b4'!C13 + 'BP costs norm'!C13</f>
        <v>0.16796960325174501</v>
      </c>
      <c r="D13" s="93">
        <f xml:space="preserve"> 'BP costs b4'!D13 + 'BP costs norm'!D13</f>
        <v>0.131642105263158</v>
      </c>
      <c r="E13" s="93">
        <f xml:space="preserve"> 'BP costs b4'!E13 + 'BP costs norm'!E13</f>
        <v>0.13529141311697099</v>
      </c>
      <c r="F13" s="93">
        <f xml:space="preserve"> 'BP costs b4'!F13 + 'BP costs norm'!F13</f>
        <v>0.13063006601487401</v>
      </c>
      <c r="G13" s="93">
        <f xml:space="preserve"> 'BP costs b4'!G13 + 'BP costs norm'!G13</f>
        <v>0.88124642262895203</v>
      </c>
      <c r="H13" s="93">
        <f xml:space="preserve"> 'BP costs b4'!H13 + 'BP costs norm'!H13</f>
        <v>1.58672761592121</v>
      </c>
      <c r="I13" s="93">
        <f xml:space="preserve"> 'BP costs b4'!I13 + 'BP costs norm'!I13</f>
        <v>1.66</v>
      </c>
      <c r="J13" s="93">
        <f xml:space="preserve"> 'BP costs b4'!J13 + 'BP costs norm'!J13</f>
        <v>1.7976030952008799</v>
      </c>
      <c r="K13" s="93">
        <f xml:space="preserve"> 'BP costs b4'!K13 + 'BP costs norm'!K13</f>
        <v>2.1558107777097399</v>
      </c>
      <c r="L13" s="93">
        <f xml:space="preserve"> 'BP costs b4'!L13 + 'BP costs norm'!L13</f>
        <v>2.0019999999999998</v>
      </c>
      <c r="M13" s="93">
        <f xml:space="preserve"> 'BP costs b4'!M13 + 'BP costs norm'!M13</f>
        <v>2.0019999999999998</v>
      </c>
      <c r="N13" s="93">
        <f xml:space="preserve"> 'BP costs b4'!N13 + 'BP costs norm'!N13</f>
        <v>2.0019999999999998</v>
      </c>
      <c r="O13" s="93">
        <f xml:space="preserve"> 'BP costs b4'!O13 + 'BP costs norm'!O13</f>
        <v>2.0019999999999998</v>
      </c>
      <c r="P13" s="93">
        <f xml:space="preserve"> 'BP costs b4'!P13 + 'BP costs norm'!P13</f>
        <v>2.0019999999999998</v>
      </c>
      <c r="Q13" s="65"/>
    </row>
    <row r="14" spans="1:21" x14ac:dyDescent="0.45">
      <c r="A14" s="8" t="s">
        <v>44</v>
      </c>
      <c r="B14" s="8" t="s">
        <v>45</v>
      </c>
      <c r="C14" s="93">
        <f xml:space="preserve"> 'BP costs b4'!C14 + 'BP costs norm'!C14</f>
        <v>0</v>
      </c>
      <c r="D14" s="93">
        <f xml:space="preserve"> 'BP costs b4'!D14 + 'BP costs norm'!D14</f>
        <v>0</v>
      </c>
      <c r="E14" s="93">
        <f xml:space="preserve"> 'BP costs b4'!E14 + 'BP costs norm'!E14</f>
        <v>0</v>
      </c>
      <c r="F14" s="93">
        <f xml:space="preserve"> 'BP costs b4'!F14 + 'BP costs norm'!F14</f>
        <v>0</v>
      </c>
      <c r="G14" s="93">
        <f xml:space="preserve"> 'BP costs b4'!G14 + 'BP costs norm'!G14</f>
        <v>0</v>
      </c>
      <c r="H14" s="93">
        <f xml:space="preserve"> 'BP costs b4'!H14 + 'BP costs norm'!H14</f>
        <v>0</v>
      </c>
      <c r="I14" s="93">
        <f xml:space="preserve"> 'BP costs b4'!I14 + 'BP costs norm'!I14</f>
        <v>0.504</v>
      </c>
      <c r="J14" s="93">
        <f xml:space="preserve"> 'BP costs b4'!J14 + 'BP costs norm'!J14</f>
        <v>0.88731147192510695</v>
      </c>
      <c r="K14" s="93">
        <f xml:space="preserve"> 'BP costs b4'!K14 + 'BP costs norm'!K14</f>
        <v>1.4122651727987201</v>
      </c>
      <c r="L14" s="93">
        <f xml:space="preserve"> 'BP costs b4'!L14 + 'BP costs norm'!L14</f>
        <v>1.77194462844112</v>
      </c>
      <c r="M14" s="93">
        <f xml:space="preserve"> 'BP costs b4'!M14 + 'BP costs norm'!M14</f>
        <v>2.1260569440373098</v>
      </c>
      <c r="N14" s="93">
        <f xml:space="preserve"> 'BP costs b4'!N14 + 'BP costs norm'!N14</f>
        <v>2.5480361288968898</v>
      </c>
      <c r="O14" s="93">
        <f xml:space="preserve"> 'BP costs b4'!O14 + 'BP costs norm'!O14</f>
        <v>2.9609171875941702</v>
      </c>
      <c r="P14" s="93">
        <f xml:space="preserve"> 'BP costs b4'!P14 + 'BP costs norm'!P14</f>
        <v>3.4535311345818598</v>
      </c>
      <c r="Q14" s="65"/>
    </row>
    <row r="15" spans="1:21" x14ac:dyDescent="0.45">
      <c r="A15" s="8" t="s">
        <v>13</v>
      </c>
      <c r="B15" s="8" t="s">
        <v>47</v>
      </c>
      <c r="C15" s="93">
        <f xml:space="preserve"> 'BP costs b4'!C15 + 'BP costs norm'!C15</f>
        <v>0</v>
      </c>
      <c r="D15" s="93">
        <f xml:space="preserve"> 'BP costs b4'!D15 + 'BP costs norm'!D15</f>
        <v>0</v>
      </c>
      <c r="E15" s="93">
        <f xml:space="preserve"> 'BP costs b4'!E15 + 'BP costs norm'!E15</f>
        <v>0</v>
      </c>
      <c r="F15" s="93">
        <f xml:space="preserve"> 'BP costs b4'!F15 + 'BP costs norm'!F15</f>
        <v>0</v>
      </c>
      <c r="G15" s="93">
        <f xml:space="preserve"> 'BP costs b4'!G15 + 'BP costs norm'!G15</f>
        <v>0</v>
      </c>
      <c r="H15" s="93">
        <f xml:space="preserve"> 'BP costs b4'!H15 + 'BP costs norm'!H15</f>
        <v>0</v>
      </c>
      <c r="I15" s="93">
        <f xml:space="preserve"> 'BP costs b4'!I15 + 'BP costs norm'!I15</f>
        <v>0</v>
      </c>
      <c r="J15" s="93">
        <f xml:space="preserve"> 'BP costs b4'!J15 + 'BP costs norm'!J15</f>
        <v>0</v>
      </c>
      <c r="K15" s="93">
        <f xml:space="preserve"> 'BP costs b4'!K15 + 'BP costs norm'!K15</f>
        <v>0</v>
      </c>
      <c r="L15" s="93">
        <f xml:space="preserve"> 'BP costs b4'!L15 + 'BP costs norm'!L15</f>
        <v>0</v>
      </c>
      <c r="M15" s="93">
        <f xml:space="preserve"> 'BP costs b4'!M15 + 'BP costs norm'!M15</f>
        <v>0</v>
      </c>
      <c r="N15" s="93">
        <f xml:space="preserve"> 'BP costs b4'!N15 + 'BP costs norm'!N15</f>
        <v>0</v>
      </c>
      <c r="O15" s="93">
        <f xml:space="preserve"> 'BP costs b4'!O15 + 'BP costs norm'!O15</f>
        <v>0</v>
      </c>
      <c r="P15" s="93">
        <f xml:space="preserve"> 'BP costs b4'!P15 + 'BP costs norm'!P15</f>
        <v>0</v>
      </c>
      <c r="Q15" s="65"/>
    </row>
    <row r="16" spans="1:21" x14ac:dyDescent="0.45">
      <c r="A16" s="8" t="s">
        <v>14</v>
      </c>
      <c r="B16" s="8" t="s">
        <v>48</v>
      </c>
      <c r="C16" s="93">
        <f xml:space="preserve"> 'BP costs b4'!C16 + 'BP costs norm'!C16</f>
        <v>4.9528931695679104</v>
      </c>
      <c r="D16" s="93">
        <f xml:space="preserve"> 'BP costs b4'!D16 + 'BP costs norm'!D16</f>
        <v>3.1950186367558202</v>
      </c>
      <c r="E16" s="93">
        <f xml:space="preserve"> 'BP costs b4'!E16 + 'BP costs norm'!E16</f>
        <v>5.7815939824205502</v>
      </c>
      <c r="F16" s="93">
        <f xml:space="preserve"> 'BP costs b4'!F16 + 'BP costs norm'!F16</f>
        <v>5.2481935322135902</v>
      </c>
      <c r="G16" s="93">
        <f xml:space="preserve"> 'BP costs b4'!G16 + 'BP costs norm'!G16</f>
        <v>5.6474682196339403</v>
      </c>
      <c r="H16" s="93">
        <f xml:space="preserve"> 'BP costs b4'!H16 + 'BP costs norm'!H16</f>
        <v>6.1005879359868702</v>
      </c>
      <c r="I16" s="93">
        <f xml:space="preserve"> 'BP costs b4'!I16 + 'BP costs norm'!I16</f>
        <v>12.022</v>
      </c>
      <c r="J16" s="93">
        <f xml:space="preserve"> 'BP costs b4'!J16 + 'BP costs norm'!J16</f>
        <v>13.090292284122</v>
      </c>
      <c r="K16" s="93">
        <f xml:space="preserve"> 'BP costs b4'!K16 + 'BP costs norm'!K16</f>
        <v>12.7481423111469</v>
      </c>
      <c r="L16" s="93">
        <f xml:space="preserve"> 'BP costs b4'!L16 + 'BP costs norm'!L16</f>
        <v>13.559813905423599</v>
      </c>
      <c r="M16" s="93">
        <f xml:space="preserve"> 'BP costs b4'!M16 + 'BP costs norm'!M16</f>
        <v>13.457971548091299</v>
      </c>
      <c r="N16" s="93">
        <f xml:space="preserve"> 'BP costs b4'!N16 + 'BP costs norm'!N16</f>
        <v>13.4028558527305</v>
      </c>
      <c r="O16" s="93">
        <f xml:space="preserve"> 'BP costs b4'!O16 + 'BP costs norm'!O16</f>
        <v>13.358357639342399</v>
      </c>
      <c r="P16" s="93">
        <f xml:space="preserve"> 'BP costs b4'!P16 + 'BP costs norm'!P16</f>
        <v>13.300468692173499</v>
      </c>
      <c r="Q16" s="65"/>
    </row>
    <row r="17" spans="1:21" x14ac:dyDescent="0.45">
      <c r="A17" s="8" t="s">
        <v>15</v>
      </c>
      <c r="B17" s="8" t="s">
        <v>49</v>
      </c>
      <c r="C17" s="93">
        <f xml:space="preserve"> 'BP costs b4'!C17 + 'BP costs norm'!C17</f>
        <v>0</v>
      </c>
      <c r="D17" s="93">
        <f xml:space="preserve"> 'BP costs b4'!D17 + 'BP costs norm'!D17</f>
        <v>0</v>
      </c>
      <c r="E17" s="93">
        <f xml:space="preserve"> 'BP costs b4'!E17 + 'BP costs norm'!E17</f>
        <v>0</v>
      </c>
      <c r="F17" s="93">
        <f xml:space="preserve"> 'BP costs b4'!F17 + 'BP costs norm'!F17</f>
        <v>0</v>
      </c>
      <c r="G17" s="93">
        <f xml:space="preserve"> 'BP costs b4'!G17 + 'BP costs norm'!G17</f>
        <v>0</v>
      </c>
      <c r="H17" s="93">
        <f xml:space="preserve"> 'BP costs b4'!H17 + 'BP costs norm'!H17</f>
        <v>0</v>
      </c>
      <c r="I17" s="93">
        <f xml:space="preserve"> 'BP costs b4'!I17 + 'BP costs norm'!I17</f>
        <v>0</v>
      </c>
      <c r="J17" s="93">
        <f xml:space="preserve"> 'BP costs b4'!J17 + 'BP costs norm'!J17</f>
        <v>0</v>
      </c>
      <c r="K17" s="93">
        <f xml:space="preserve"> 'BP costs b4'!K17 + 'BP costs norm'!K17</f>
        <v>0</v>
      </c>
      <c r="L17" s="93">
        <f xml:space="preserve"> 'BP costs b4'!L17 + 'BP costs norm'!L17</f>
        <v>0</v>
      </c>
      <c r="M17" s="93">
        <f xml:space="preserve"> 'BP costs b4'!M17 + 'BP costs norm'!M17</f>
        <v>0</v>
      </c>
      <c r="N17" s="93">
        <f xml:space="preserve"> 'BP costs b4'!N17 + 'BP costs norm'!N17</f>
        <v>0</v>
      </c>
      <c r="O17" s="93">
        <f xml:space="preserve"> 'BP costs b4'!O17 + 'BP costs norm'!O17</f>
        <v>0</v>
      </c>
      <c r="P17" s="93">
        <f xml:space="preserve"> 'BP costs b4'!P17 + 'BP costs norm'!P17</f>
        <v>0</v>
      </c>
      <c r="Q17" s="65"/>
    </row>
    <row r="18" spans="1:21" x14ac:dyDescent="0.45">
      <c r="A18" s="8" t="s">
        <v>16</v>
      </c>
      <c r="B18" s="8" t="s">
        <v>50</v>
      </c>
      <c r="C18" s="93">
        <f xml:space="preserve"> 'BP costs b4'!C18 + 'BP costs norm'!C18</f>
        <v>0</v>
      </c>
      <c r="D18" s="93">
        <f xml:space="preserve"> 'BP costs b4'!D18 + 'BP costs norm'!D18</f>
        <v>0</v>
      </c>
      <c r="E18" s="93">
        <f xml:space="preserve"> 'BP costs b4'!E18 + 'BP costs norm'!E18</f>
        <v>0</v>
      </c>
      <c r="F18" s="93">
        <f xml:space="preserve"> 'BP costs b4'!F18 + 'BP costs norm'!F18</f>
        <v>0</v>
      </c>
      <c r="G18" s="93">
        <f xml:space="preserve"> 'BP costs b4'!G18 + 'BP costs norm'!G18</f>
        <v>0</v>
      </c>
      <c r="H18" s="93">
        <f xml:space="preserve"> 'BP costs b4'!H18 + 'BP costs norm'!H18</f>
        <v>0</v>
      </c>
      <c r="I18" s="93">
        <f xml:space="preserve"> 'BP costs b4'!I18 + 'BP costs norm'!I18</f>
        <v>0</v>
      </c>
      <c r="J18" s="93">
        <f xml:space="preserve"> 'BP costs b4'!J18 + 'BP costs norm'!J18</f>
        <v>0</v>
      </c>
      <c r="K18" s="93">
        <f xml:space="preserve"> 'BP costs b4'!K18 + 'BP costs norm'!K18</f>
        <v>0</v>
      </c>
      <c r="L18" s="93">
        <f xml:space="preserve"> 'BP costs b4'!L18 + 'BP costs norm'!L18</f>
        <v>0</v>
      </c>
      <c r="M18" s="93">
        <f xml:space="preserve"> 'BP costs b4'!M18 + 'BP costs norm'!M18</f>
        <v>0</v>
      </c>
      <c r="N18" s="93">
        <f xml:space="preserve"> 'BP costs b4'!N18 + 'BP costs norm'!N18</f>
        <v>0</v>
      </c>
      <c r="O18" s="93">
        <f xml:space="preserve"> 'BP costs b4'!O18 + 'BP costs norm'!O18</f>
        <v>0</v>
      </c>
      <c r="P18" s="93">
        <f xml:space="preserve"> 'BP costs b4'!P18 + 'BP costs norm'!P18</f>
        <v>0</v>
      </c>
      <c r="Q18" s="65"/>
    </row>
    <row r="19" spans="1:21" x14ac:dyDescent="0.45">
      <c r="A19" s="8" t="s">
        <v>17</v>
      </c>
      <c r="B19" s="8" t="s">
        <v>51</v>
      </c>
      <c r="C19" s="93">
        <f xml:space="preserve"> 'BP costs b4'!C19 + 'BP costs norm'!C19</f>
        <v>0</v>
      </c>
      <c r="D19" s="93">
        <f xml:space="preserve"> 'BP costs b4'!D19 + 'BP costs norm'!D19</f>
        <v>0.10757446525487301</v>
      </c>
      <c r="E19" s="93">
        <f xml:space="preserve"> 'BP costs b4'!E19 + 'BP costs norm'!E19</f>
        <v>0.15486216159567301</v>
      </c>
      <c r="F19" s="93">
        <f xml:space="preserve"> 'BP costs b4'!F19 + 'BP costs norm'!F19</f>
        <v>0.229881745132448</v>
      </c>
      <c r="G19" s="93">
        <f xml:space="preserve"> 'BP costs b4'!G19 + 'BP costs norm'!G19</f>
        <v>0.40072262063227898</v>
      </c>
      <c r="H19" s="93">
        <f xml:space="preserve"> 'BP costs b4'!H19 + 'BP costs norm'!H19</f>
        <v>0.33201109234528903</v>
      </c>
      <c r="I19" s="93">
        <f xml:space="preserve"> 'BP costs b4'!I19 + 'BP costs norm'!I19</f>
        <v>1.4370000000000001</v>
      </c>
      <c r="J19" s="93">
        <f xml:space="preserve"> 'BP costs b4'!J19 + 'BP costs norm'!J19</f>
        <v>2.9823575941961198</v>
      </c>
      <c r="K19" s="93">
        <f xml:space="preserve"> 'BP costs b4'!K19 + 'BP costs norm'!K19</f>
        <v>2.9186076799755898</v>
      </c>
      <c r="L19" s="93">
        <f xml:space="preserve"> 'BP costs b4'!L19 + 'BP costs norm'!L19</f>
        <v>3.738</v>
      </c>
      <c r="M19" s="93">
        <f xml:space="preserve"> 'BP costs b4'!M19 + 'BP costs norm'!M19</f>
        <v>5.5229999999999997</v>
      </c>
      <c r="N19" s="93">
        <f xml:space="preserve"> 'BP costs b4'!N19 + 'BP costs norm'!N19</f>
        <v>7.2110000000000003</v>
      </c>
      <c r="O19" s="93">
        <f xml:space="preserve"> 'BP costs b4'!O19 + 'BP costs norm'!O19</f>
        <v>8.8989999999999991</v>
      </c>
      <c r="P19" s="93">
        <f xml:space="preserve"> 'BP costs b4'!P19 + 'BP costs norm'!P19</f>
        <v>10.566000000000001</v>
      </c>
      <c r="Q19" s="65"/>
    </row>
    <row r="20" spans="1:21" x14ac:dyDescent="0.45">
      <c r="A20" s="8" t="s">
        <v>18</v>
      </c>
      <c r="B20" s="8" t="s">
        <v>52</v>
      </c>
      <c r="C20" s="93">
        <f xml:space="preserve"> 'BP costs b4'!C20 + 'BP costs norm'!C20</f>
        <v>0.74370751966068704</v>
      </c>
      <c r="D20" s="93">
        <f xml:space="preserve"> 'BP costs b4'!D20 + 'BP costs norm'!D20</f>
        <v>4.6398446937014698E-2</v>
      </c>
      <c r="E20" s="93">
        <f xml:space="preserve"> 'BP costs b4'!E20 + 'BP costs norm'!E20</f>
        <v>1.44381304935767</v>
      </c>
      <c r="F20" s="93">
        <f xml:space="preserve"> 'BP costs b4'!F20 + 'BP costs norm'!F20</f>
        <v>1.3669130107796399</v>
      </c>
      <c r="G20" s="93">
        <f xml:space="preserve"> 'BP costs b4'!G20 + 'BP costs norm'!G20</f>
        <v>1.7239968386023301</v>
      </c>
      <c r="H20" s="93">
        <f xml:space="preserve"> 'BP costs b4'!H20 + 'BP costs norm'!H20</f>
        <v>2.0506350430857601</v>
      </c>
      <c r="I20" s="93">
        <f xml:space="preserve"> 'BP costs b4'!I20 + 'BP costs norm'!I20</f>
        <v>1.9783711399999999</v>
      </c>
      <c r="J20" s="93">
        <f xml:space="preserve"> 'BP costs b4'!J20 + 'BP costs norm'!J20</f>
        <v>1.99076550394149</v>
      </c>
      <c r="K20" s="93">
        <f xml:space="preserve"> 'BP costs b4'!K20 + 'BP costs norm'!K20</f>
        <v>1.9933059919704801</v>
      </c>
      <c r="L20" s="93">
        <f xml:space="preserve"> 'BP costs b4'!L20 + 'BP costs norm'!L20</f>
        <v>1.94775546449688</v>
      </c>
      <c r="M20" s="93">
        <f xml:space="preserve"> 'BP costs b4'!M20 + 'BP costs norm'!M20</f>
        <v>1.94775546449688</v>
      </c>
      <c r="N20" s="93">
        <f xml:space="preserve"> 'BP costs b4'!N20 + 'BP costs norm'!N20</f>
        <v>1.94775546449688</v>
      </c>
      <c r="O20" s="93">
        <f xml:space="preserve"> 'BP costs b4'!O20 + 'BP costs norm'!O20</f>
        <v>1.94775546449688</v>
      </c>
      <c r="P20" s="93">
        <f xml:space="preserve"> 'BP costs b4'!P20 + 'BP costs norm'!P20</f>
        <v>1.94775546449688</v>
      </c>
      <c r="Q20" s="65"/>
    </row>
    <row r="21" spans="1:21" x14ac:dyDescent="0.45">
      <c r="A21" s="8" t="s">
        <v>19</v>
      </c>
      <c r="B21" s="8" t="s">
        <v>53</v>
      </c>
      <c r="C21" s="93">
        <f xml:space="preserve"> 'BP costs b4'!C21 + 'BP costs norm'!C21</f>
        <v>0</v>
      </c>
      <c r="D21" s="93">
        <f xml:space="preserve"> 'BP costs b4'!D21 + 'BP costs norm'!D21</f>
        <v>0</v>
      </c>
      <c r="E21" s="93">
        <f xml:space="preserve"> 'BP costs b4'!E21 + 'BP costs norm'!E21</f>
        <v>0</v>
      </c>
      <c r="F21" s="93">
        <f xml:space="preserve"> 'BP costs b4'!F21 + 'BP costs norm'!F21</f>
        <v>0</v>
      </c>
      <c r="G21" s="93">
        <f xml:space="preserve"> 'BP costs b4'!G21 + 'BP costs norm'!G21</f>
        <v>0</v>
      </c>
      <c r="H21" s="93">
        <f xml:space="preserve"> 'BP costs b4'!H21 + 'BP costs norm'!H21</f>
        <v>0</v>
      </c>
      <c r="I21" s="93">
        <f xml:space="preserve"> 'BP costs b4'!I21 + 'BP costs norm'!I21</f>
        <v>0</v>
      </c>
      <c r="J21" s="93">
        <f xml:space="preserve"> 'BP costs b4'!J21 + 'BP costs norm'!J21</f>
        <v>0</v>
      </c>
      <c r="K21" s="93">
        <f xml:space="preserve"> 'BP costs b4'!K21 + 'BP costs norm'!K21</f>
        <v>0</v>
      </c>
      <c r="L21" s="93">
        <f xml:space="preserve"> 'BP costs b4'!L21 + 'BP costs norm'!L21</f>
        <v>0.66200000000000003</v>
      </c>
      <c r="M21" s="93">
        <f xml:space="preserve"> 'BP costs b4'!M21 + 'BP costs norm'!M21</f>
        <v>0.66200000000000003</v>
      </c>
      <c r="N21" s="93">
        <f xml:space="preserve"> 'BP costs b4'!N21 + 'BP costs norm'!N21</f>
        <v>0.66200000000000003</v>
      </c>
      <c r="O21" s="93">
        <f xml:space="preserve"> 'BP costs b4'!O21 + 'BP costs norm'!O21</f>
        <v>0.66200000000000003</v>
      </c>
      <c r="P21" s="93">
        <f xml:space="preserve"> 'BP costs b4'!P21 + 'BP costs norm'!P21</f>
        <v>0.66200000000000003</v>
      </c>
      <c r="Q21" s="65"/>
    </row>
    <row r="22" spans="1:21" x14ac:dyDescent="0.45">
      <c r="A22" s="8" t="s">
        <v>21</v>
      </c>
      <c r="B22" s="8" t="s">
        <v>55</v>
      </c>
      <c r="C22" s="93">
        <f xml:space="preserve"> 'BP costs b4'!C22 + 'BP costs norm'!C22</f>
        <v>0.119346823363082</v>
      </c>
      <c r="D22" s="93">
        <f xml:space="preserve"> 'BP costs b4'!D22 + 'BP costs norm'!D22</f>
        <v>0.101429163071613</v>
      </c>
      <c r="E22" s="93">
        <f xml:space="preserve"> 'BP costs b4'!E22 + 'BP costs norm'!E22</f>
        <v>9.4069810682893801E-2</v>
      </c>
      <c r="F22" s="93">
        <f xml:space="preserve"> 'BP costs b4'!F22 + 'BP costs norm'!F22</f>
        <v>9.7188769115066506E-2</v>
      </c>
      <c r="G22" s="93">
        <f xml:space="preserve"> 'BP costs b4'!G22 + 'BP costs norm'!G22</f>
        <v>0.10508369384359401</v>
      </c>
      <c r="H22" s="93">
        <f xml:space="preserve"> 'BP costs b4'!H22 + 'BP costs norm'!H22</f>
        <v>0.100581698810012</v>
      </c>
      <c r="I22" s="93">
        <f xml:space="preserve"> 'BP costs b4'!I22 + 'BP costs norm'!I22</f>
        <v>9.8000000000000004E-2</v>
      </c>
      <c r="J22" s="93">
        <f xml:space="preserve"> 'BP costs b4'!J22 + 'BP costs norm'!J22</f>
        <v>0.105882352941177</v>
      </c>
      <c r="K22" s="93">
        <f xml:space="preserve"> 'BP costs b4'!K22 + 'BP costs norm'!K22</f>
        <v>0.31141868512110799</v>
      </c>
      <c r="L22" s="93">
        <f xml:space="preserve"> 'BP costs b4'!L22 + 'BP costs norm'!L22</f>
        <v>0.30499999999999999</v>
      </c>
      <c r="M22" s="93">
        <f xml:space="preserve"> 'BP costs b4'!M22 + 'BP costs norm'!M22</f>
        <v>0.38</v>
      </c>
      <c r="N22" s="93">
        <f xml:space="preserve"> 'BP costs b4'!N22 + 'BP costs norm'!N22</f>
        <v>0.38</v>
      </c>
      <c r="O22" s="93">
        <f xml:space="preserve"> 'BP costs b4'!O22 + 'BP costs norm'!O22</f>
        <v>0.38</v>
      </c>
      <c r="P22" s="93">
        <f xml:space="preserve"> 'BP costs b4'!P22 + 'BP costs norm'!P22</f>
        <v>0.38</v>
      </c>
      <c r="Q22" s="65"/>
    </row>
    <row r="23" spans="1:21" x14ac:dyDescent="0.45">
      <c r="A23" s="8" t="s">
        <v>22</v>
      </c>
      <c r="B23" s="8" t="s">
        <v>56</v>
      </c>
      <c r="C23" s="93">
        <f xml:space="preserve"> 'BP costs b4'!C23 + 'BP costs norm'!C23</f>
        <v>3.9782274454360701E-2</v>
      </c>
      <c r="D23" s="93">
        <f xml:space="preserve"> 'BP costs b4'!D23 + 'BP costs norm'!D23</f>
        <v>5.2872648835202797E-2</v>
      </c>
      <c r="E23" s="93">
        <f xml:space="preserve"> 'BP costs b4'!E23 + 'BP costs norm'!E23</f>
        <v>0.15325980392156899</v>
      </c>
      <c r="F23" s="93">
        <f xml:space="preserve"> 'BP costs b4'!F23 + 'BP costs norm'!F23</f>
        <v>0.160936241330325</v>
      </c>
      <c r="G23" s="93">
        <f xml:space="preserve"> 'BP costs b4'!G23 + 'BP costs norm'!G23</f>
        <v>0.18311613976705499</v>
      </c>
      <c r="H23" s="93">
        <f xml:space="preserve"> 'BP costs b4'!H23 + 'BP costs norm'!H23</f>
        <v>0.169346737792368</v>
      </c>
      <c r="I23" s="93">
        <f xml:space="preserve"> 'BP costs b4'!I23 + 'BP costs norm'!I23</f>
        <v>0.111</v>
      </c>
      <c r="J23" s="93">
        <f xml:space="preserve"> 'BP costs b4'!J23 + 'BP costs norm'!J23</f>
        <v>0.11037866125126899</v>
      </c>
      <c r="K23" s="93">
        <f xml:space="preserve"> 'BP costs b4'!K23 + 'BP costs norm'!K23</f>
        <v>0.110147047560696</v>
      </c>
      <c r="L23" s="93">
        <f xml:space="preserve"> 'BP costs b4'!L23 + 'BP costs norm'!L23</f>
        <v>0.11799999999999999</v>
      </c>
      <c r="M23" s="93">
        <f xml:space="preserve"> 'BP costs b4'!M23 + 'BP costs norm'!M23</f>
        <v>0.38200000000000001</v>
      </c>
      <c r="N23" s="93">
        <f xml:space="preserve"> 'BP costs b4'!N23 + 'BP costs norm'!N23</f>
        <v>0.38</v>
      </c>
      <c r="O23" s="93">
        <f xml:space="preserve"> 'BP costs b4'!O23 + 'BP costs norm'!O23</f>
        <v>0.379</v>
      </c>
      <c r="P23" s="93">
        <f xml:space="preserve"> 'BP costs b4'!P23 + 'BP costs norm'!P23</f>
        <v>0.378</v>
      </c>
      <c r="Q23" s="65"/>
    </row>
    <row r="24" spans="1:21" x14ac:dyDescent="0.45">
      <c r="A24" s="8" t="s">
        <v>23</v>
      </c>
      <c r="B24" s="8" t="s">
        <v>57</v>
      </c>
      <c r="C24" s="93">
        <f xml:space="preserve"> 'BP costs b4'!C24 + 'BP costs norm'!C24</f>
        <v>0.76470372006715503</v>
      </c>
      <c r="D24" s="93">
        <f xml:space="preserve"> 'BP costs b4'!D24 + 'BP costs norm'!D24</f>
        <v>0.68842346850733405</v>
      </c>
      <c r="E24" s="93">
        <f xml:space="preserve"> 'BP costs b4'!E24 + 'BP costs norm'!E24</f>
        <v>0.852970081135902</v>
      </c>
      <c r="F24" s="93">
        <f xml:space="preserve"> 'BP costs b4'!F24 + 'BP costs norm'!F24</f>
        <v>1.0648962981532499</v>
      </c>
      <c r="G24" s="93">
        <f xml:space="preserve"> 'BP costs b4'!G24 + 'BP costs norm'!G24</f>
        <v>1.2277104825291201</v>
      </c>
      <c r="H24" s="93">
        <f xml:space="preserve"> 'BP costs b4'!H24 + 'BP costs norm'!H24</f>
        <v>1.38556421830119</v>
      </c>
      <c r="I24" s="93">
        <f xml:space="preserve"> 'BP costs b4'!I24 + 'BP costs norm'!I24</f>
        <v>1.5589999999999999</v>
      </c>
      <c r="J24" s="93">
        <f xml:space="preserve"> 'BP costs b4'!J24 + 'BP costs norm'!J24</f>
        <v>1.58226763990268</v>
      </c>
      <c r="K24" s="93">
        <f xml:space="preserve"> 'BP costs b4'!K24 + 'BP costs norm'!K24</f>
        <v>1.6039275731603799</v>
      </c>
      <c r="L24" s="93">
        <f xml:space="preserve"> 'BP costs b4'!L24 + 'BP costs norm'!L24</f>
        <v>2.0830000000000002</v>
      </c>
      <c r="M24" s="93">
        <f xml:space="preserve"> 'BP costs b4'!M24 + 'BP costs norm'!M24</f>
        <v>2.1360000000000001</v>
      </c>
      <c r="N24" s="93">
        <f xml:space="preserve"> 'BP costs b4'!N24 + 'BP costs norm'!N24</f>
        <v>2.1800000000000002</v>
      </c>
      <c r="O24" s="93">
        <f xml:space="preserve"> 'BP costs b4'!O24 + 'BP costs norm'!O24</f>
        <v>2.1739999999999999</v>
      </c>
      <c r="P24" s="93">
        <f xml:space="preserve"> 'BP costs b4'!P24 + 'BP costs norm'!P24</f>
        <v>2.2149999999999999</v>
      </c>
      <c r="Q24" s="65"/>
    </row>
    <row r="25" spans="1:21" x14ac:dyDescent="0.45">
      <c r="A25" s="8" t="s">
        <v>24</v>
      </c>
      <c r="B25" s="8" t="s">
        <v>58</v>
      </c>
      <c r="C25" s="93">
        <f xml:space="preserve"> 'BP costs b4'!C25 + 'BP costs norm'!C25</f>
        <v>0</v>
      </c>
      <c r="D25" s="93">
        <f xml:space="preserve"> 'BP costs b4'!D25 + 'BP costs norm'!D25</f>
        <v>0</v>
      </c>
      <c r="E25" s="93">
        <f xml:space="preserve"> 'BP costs b4'!E25 + 'BP costs norm'!E25</f>
        <v>0</v>
      </c>
      <c r="F25" s="93">
        <f xml:space="preserve"> 'BP costs b4'!F25 + 'BP costs norm'!F25</f>
        <v>0</v>
      </c>
      <c r="G25" s="93">
        <f xml:space="preserve"> 'BP costs b4'!G25 + 'BP costs norm'!G25</f>
        <v>3.17019816971714E-3</v>
      </c>
      <c r="H25" s="93">
        <f xml:space="preserve"> 'BP costs b4'!H25 + 'BP costs norm'!H25</f>
        <v>4.2751327369716902E-2</v>
      </c>
      <c r="I25" s="93">
        <f xml:space="preserve"> 'BP costs b4'!I25 + 'BP costs norm'!I25</f>
        <v>0.11503167</v>
      </c>
      <c r="J25" s="93">
        <f xml:space="preserve"> 'BP costs b4'!J25 + 'BP costs norm'!J25</f>
        <v>0.17223713100756299</v>
      </c>
      <c r="K25" s="93">
        <f xml:space="preserve"> 'BP costs b4'!K25 + 'BP costs norm'!K25</f>
        <v>0.24276722135950099</v>
      </c>
      <c r="L25" s="93">
        <f xml:space="preserve"> 'BP costs b4'!L25 + 'BP costs norm'!L25</f>
        <v>0.72429600000000005</v>
      </c>
      <c r="M25" s="93">
        <f xml:space="preserve"> 'BP costs b4'!M25 + 'BP costs norm'!M25</f>
        <v>0.72429600000000005</v>
      </c>
      <c r="N25" s="93">
        <f xml:space="preserve"> 'BP costs b4'!N25 + 'BP costs norm'!N25</f>
        <v>0.72429600000000005</v>
      </c>
      <c r="O25" s="93">
        <f xml:space="preserve"> 'BP costs b4'!O25 + 'BP costs norm'!O25</f>
        <v>0.72429600000000005</v>
      </c>
      <c r="P25" s="93">
        <f xml:space="preserve"> 'BP costs b4'!P25 + 'BP costs norm'!P25</f>
        <v>0.72429600000000005</v>
      </c>
      <c r="Q25" s="65"/>
    </row>
    <row r="26" spans="1:21" s="10" customFormat="1" x14ac:dyDescent="0.45">
      <c r="A26" s="25" t="s">
        <v>59</v>
      </c>
      <c r="B26" s="26"/>
      <c r="C26" s="94">
        <f t="shared" ref="C26:P26" si="0" xml:space="preserve"> SUM( C9:C25 )</f>
        <v>6.8675256340019457</v>
      </c>
      <c r="D26" s="94">
        <f t="shared" si="0"/>
        <v>4.5656900937660705</v>
      </c>
      <c r="E26" s="94">
        <f t="shared" si="0"/>
        <v>9.4797502391987223</v>
      </c>
      <c r="F26" s="94">
        <f t="shared" si="0"/>
        <v>9.3060892285669023</v>
      </c>
      <c r="G26" s="94">
        <f t="shared" si="0"/>
        <v>12.543329835108175</v>
      </c>
      <c r="H26" s="94">
        <f t="shared" si="0"/>
        <v>14.686037205187036</v>
      </c>
      <c r="I26" s="94">
        <f t="shared" si="0"/>
        <v>23.485231040111312</v>
      </c>
      <c r="J26" s="94">
        <f t="shared" si="0"/>
        <v>27.040914660407807</v>
      </c>
      <c r="K26" s="94">
        <f t="shared" si="0"/>
        <v>28.172669463040091</v>
      </c>
      <c r="L26" s="94">
        <f t="shared" si="0"/>
        <v>35.659354741905886</v>
      </c>
      <c r="M26" s="94">
        <f t="shared" si="0"/>
        <v>38.117090262779598</v>
      </c>
      <c r="N26" s="94">
        <f t="shared" si="0"/>
        <v>40.247071330204975</v>
      </c>
      <c r="O26" s="94">
        <f t="shared" si="0"/>
        <v>42.334335235983005</v>
      </c>
      <c r="P26" s="94">
        <f t="shared" si="0"/>
        <v>44.512083291998643</v>
      </c>
      <c r="Q26" s="66"/>
      <c r="R26"/>
      <c r="S26"/>
      <c r="T26"/>
      <c r="U26"/>
    </row>
    <row r="27" spans="1:21" x14ac:dyDescent="0.45">
      <c r="A27" s="27" t="s">
        <v>12</v>
      </c>
      <c r="B27" s="27" t="s">
        <v>46</v>
      </c>
      <c r="C27" s="95">
        <f xml:space="preserve"> 'BP costs b4'!C27 + 'BP costs norm'!C27</f>
        <v>0</v>
      </c>
      <c r="D27" s="95">
        <f xml:space="preserve"> 'BP costs b4'!D27 + 'BP costs norm'!D27</f>
        <v>0.123611837686292</v>
      </c>
      <c r="E27" s="95">
        <f xml:space="preserve"> 'BP costs b4'!E27 + 'BP costs norm'!E27</f>
        <v>2.2999095135180902E-3</v>
      </c>
      <c r="F27" s="95">
        <f xml:space="preserve"> 'BP costs b4'!F27 + 'BP costs norm'!F27</f>
        <v>0.309949579089841</v>
      </c>
      <c r="G27" s="95">
        <f xml:space="preserve"> 'BP costs b4'!G27 + 'BP costs norm'!G27</f>
        <v>0.52304190601947598</v>
      </c>
      <c r="H27" s="95">
        <f xml:space="preserve"> 'BP costs b4'!H27 + 'BP costs norm'!H27</f>
        <v>0.51740300100877101</v>
      </c>
      <c r="I27" s="95">
        <f xml:space="preserve"> 'BP costs b4'!I27 + 'BP costs norm'!I27</f>
        <v>0.504</v>
      </c>
      <c r="J27" s="95">
        <f xml:space="preserve"> 'BP costs b4'!J27 + 'BP costs norm'!J27</f>
        <v>0</v>
      </c>
      <c r="K27" s="95">
        <f xml:space="preserve"> 'BP costs b4'!K27 + 'BP costs norm'!K27</f>
        <v>0</v>
      </c>
      <c r="L27" s="95">
        <f xml:space="preserve"> 'BP costs b4'!L27 + 'BP costs norm'!L27</f>
        <v>0</v>
      </c>
      <c r="M27" s="95">
        <f xml:space="preserve"> 'BP costs b4'!M27 + 'BP costs norm'!M27</f>
        <v>0</v>
      </c>
      <c r="N27" s="95">
        <f xml:space="preserve"> 'BP costs b4'!N27 + 'BP costs norm'!N27</f>
        <v>0</v>
      </c>
      <c r="O27" s="95">
        <f xml:space="preserve"> 'BP costs b4'!O27 + 'BP costs norm'!O27</f>
        <v>0</v>
      </c>
      <c r="P27" s="95">
        <f xml:space="preserve"> 'BP costs b4'!P27 + 'BP costs norm'!P27</f>
        <v>0</v>
      </c>
      <c r="Q27" s="67"/>
    </row>
    <row r="28" spans="1:21" x14ac:dyDescent="0.45">
      <c r="A28" s="27" t="s">
        <v>20</v>
      </c>
      <c r="B28" s="27" t="s">
        <v>54</v>
      </c>
      <c r="C28" s="95">
        <f xml:space="preserve"> 'BP costs b4'!C28 + 'BP costs norm'!C28</f>
        <v>0</v>
      </c>
      <c r="D28" s="95">
        <f xml:space="preserve"> 'BP costs b4'!D28 + 'BP costs norm'!D28</f>
        <v>0</v>
      </c>
      <c r="E28" s="95">
        <f xml:space="preserve"> 'BP costs b4'!E28 + 'BP costs norm'!E28</f>
        <v>0</v>
      </c>
      <c r="F28" s="95">
        <f xml:space="preserve"> 'BP costs b4'!F28 + 'BP costs norm'!F28</f>
        <v>0</v>
      </c>
      <c r="G28" s="95">
        <f xml:space="preserve"> 'BP costs b4'!G28 + 'BP costs norm'!G28</f>
        <v>5.8264226289517503E-2</v>
      </c>
      <c r="H28" s="95">
        <f xml:space="preserve"> 'BP costs b4'!H28 + 'BP costs norm'!H28</f>
        <v>5.7475256462864201E-2</v>
      </c>
      <c r="I28" s="95">
        <f xml:space="preserve"> 'BP costs b4'!I28 + 'BP costs norm'!I28</f>
        <v>2.5000000000000001E-2</v>
      </c>
      <c r="J28" s="95">
        <f xml:space="preserve"> 'BP costs b4'!J28 + 'BP costs norm'!J28</f>
        <v>0</v>
      </c>
      <c r="K28" s="95">
        <f xml:space="preserve"> 'BP costs b4'!K28 + 'BP costs norm'!K28</f>
        <v>0</v>
      </c>
      <c r="L28" s="95">
        <f xml:space="preserve"> 'BP costs b4'!L28 + 'BP costs norm'!L28</f>
        <v>0</v>
      </c>
      <c r="M28" s="95">
        <f xml:space="preserve"> 'BP costs b4'!M28 + 'BP costs norm'!M28</f>
        <v>0</v>
      </c>
      <c r="N28" s="95">
        <f xml:space="preserve"> 'BP costs b4'!N28 + 'BP costs norm'!N28</f>
        <v>0</v>
      </c>
      <c r="O28" s="95">
        <f xml:space="preserve"> 'BP costs b4'!O28 + 'BP costs norm'!O28</f>
        <v>0</v>
      </c>
      <c r="P28" s="95">
        <f xml:space="preserve"> 'BP costs b4'!P28 + 'BP costs norm'!P28</f>
        <v>0</v>
      </c>
      <c r="Q28" s="67"/>
    </row>
    <row r="29" spans="1:21" x14ac:dyDescent="0.45">
      <c r="C29" s="17"/>
      <c r="D29" s="17"/>
      <c r="E29" s="17"/>
      <c r="F29" s="17"/>
      <c r="G29" s="17"/>
      <c r="H29" s="17"/>
      <c r="I29" s="17"/>
      <c r="J29" s="17"/>
      <c r="K29" s="17"/>
      <c r="L29" s="17"/>
      <c r="M29" s="17"/>
      <c r="N29" s="17"/>
      <c r="O29" s="17"/>
      <c r="P29" s="17"/>
      <c r="Q29" s="17"/>
    </row>
    <row r="30" spans="1:21" s="14" customFormat="1" ht="17.399999999999999" thickBot="1" x14ac:dyDescent="0.5">
      <c r="A30" s="12"/>
      <c r="B30" s="13"/>
      <c r="C30" s="13"/>
      <c r="D30" s="13"/>
      <c r="E30" s="13"/>
      <c r="F30" s="13"/>
      <c r="G30" s="13"/>
      <c r="H30" s="13"/>
      <c r="I30" s="13"/>
      <c r="J30" s="13"/>
      <c r="K30" s="13"/>
      <c r="L30" s="13"/>
      <c r="M30" s="13"/>
      <c r="N30" s="13"/>
      <c r="O30" s="13"/>
      <c r="P30" s="13"/>
      <c r="Q30" s="13"/>
      <c r="R30"/>
      <c r="S30"/>
      <c r="T30"/>
      <c r="U30"/>
    </row>
    <row r="31" spans="1:21" ht="17.399999999999999" thickBot="1" x14ac:dyDescent="0.5">
      <c r="A31" s="38" t="s">
        <v>168</v>
      </c>
      <c r="B31" s="36"/>
      <c r="C31" s="37"/>
      <c r="D31" s="37"/>
      <c r="E31" s="37"/>
      <c r="F31" s="37"/>
      <c r="G31" s="37"/>
      <c r="H31" s="36"/>
      <c r="I31" s="36"/>
      <c r="J31" s="36"/>
      <c r="K31" s="36"/>
      <c r="L31" s="36"/>
      <c r="M31" s="36"/>
      <c r="N31" s="36"/>
      <c r="O31" s="36"/>
      <c r="P31" s="36"/>
      <c r="Q31" s="36"/>
    </row>
    <row r="32" spans="1:21" x14ac:dyDescent="0.45">
      <c r="A32" s="10" t="s">
        <v>26</v>
      </c>
      <c r="B32" s="4" t="s">
        <v>169</v>
      </c>
    </row>
    <row r="33" spans="1:17" x14ac:dyDescent="0.45">
      <c r="A33" s="19" t="s">
        <v>60</v>
      </c>
      <c r="B33" s="61" t="s">
        <v>61</v>
      </c>
      <c r="C33" s="55" t="s">
        <v>68</v>
      </c>
      <c r="D33" s="56"/>
      <c r="E33" s="56"/>
      <c r="F33" s="57"/>
      <c r="G33" s="55" t="s">
        <v>67</v>
      </c>
      <c r="H33" s="56"/>
      <c r="I33" s="56"/>
      <c r="J33" s="56"/>
      <c r="K33" s="57"/>
      <c r="L33" s="55" t="s">
        <v>66</v>
      </c>
      <c r="M33" s="56"/>
      <c r="N33" s="56"/>
      <c r="O33" s="56"/>
      <c r="P33" s="57"/>
    </row>
    <row r="34" spans="1:17" ht="15.75" customHeight="1" x14ac:dyDescent="0.45">
      <c r="A34" s="15" t="s">
        <v>2</v>
      </c>
      <c r="B34" s="15" t="s">
        <v>27</v>
      </c>
      <c r="C34" s="15" t="s">
        <v>28</v>
      </c>
      <c r="D34" s="15" t="s">
        <v>29</v>
      </c>
      <c r="E34" s="15" t="s">
        <v>30</v>
      </c>
      <c r="F34" s="15" t="s">
        <v>31</v>
      </c>
      <c r="G34" s="15" t="s">
        <v>32</v>
      </c>
      <c r="H34" s="15" t="s">
        <v>33</v>
      </c>
      <c r="I34" s="15" t="s">
        <v>34</v>
      </c>
      <c r="J34" s="15" t="s">
        <v>35</v>
      </c>
      <c r="K34" s="15" t="s">
        <v>36</v>
      </c>
      <c r="L34" s="15" t="s">
        <v>4</v>
      </c>
      <c r="M34" s="15" t="s">
        <v>5</v>
      </c>
      <c r="N34" s="15" t="s">
        <v>6</v>
      </c>
      <c r="O34" s="15" t="s">
        <v>7</v>
      </c>
      <c r="P34" s="15" t="s">
        <v>8</v>
      </c>
      <c r="Q34" s="21"/>
    </row>
    <row r="35" spans="1:17" x14ac:dyDescent="0.45">
      <c r="A35" s="16" t="s">
        <v>3</v>
      </c>
      <c r="B35" s="16" t="s">
        <v>38</v>
      </c>
      <c r="C35" s="88">
        <f xml:space="preserve"> 'BP costs b4'!C35 + 'BP costs norm'!C35</f>
        <v>0</v>
      </c>
      <c r="D35" s="88">
        <f xml:space="preserve"> 'BP costs b4'!D35 + 'BP costs norm'!D35</f>
        <v>0</v>
      </c>
      <c r="E35" s="88">
        <f xml:space="preserve"> 'BP costs b4'!E35 + 'BP costs norm'!E35</f>
        <v>4.2278566599053399E-3</v>
      </c>
      <c r="F35" s="88">
        <f xml:space="preserve"> 'BP costs b4'!F35 + 'BP costs norm'!F35</f>
        <v>2.40359321467369E-2</v>
      </c>
      <c r="G35" s="88">
        <f xml:space="preserve"> 'BP costs b4'!G35 + 'BP costs norm'!G35</f>
        <v>8.5315474209650605E-2</v>
      </c>
      <c r="H35" s="88">
        <f xml:space="preserve"> 'BP costs b4'!H35 + 'BP costs norm'!H35</f>
        <v>0.12521395157981099</v>
      </c>
      <c r="I35" s="84">
        <f xml:space="preserve"> 'BP costs b4'!I35 + 'BP costs norm'!I35</f>
        <v>0.16</v>
      </c>
      <c r="J35" s="84">
        <f xml:space="preserve"> 'BP costs b4'!J35 + 'BP costs norm'!J35</f>
        <v>0.158203125</v>
      </c>
      <c r="K35" s="84">
        <f xml:space="preserve"> 'BP costs b4'!K35 + 'BP costs norm'!K35</f>
        <v>0.15781862144955899</v>
      </c>
      <c r="L35" s="84">
        <f xml:space="preserve"> 'BP costs b4'!L35 + 'BP costs norm'!L35</f>
        <v>0.161</v>
      </c>
      <c r="M35" s="84">
        <f xml:space="preserve"> 'BP costs b4'!M35 + 'BP costs norm'!M35</f>
        <v>0.16200000000000001</v>
      </c>
      <c r="N35" s="84">
        <f xml:space="preserve"> 'BP costs b4'!N35 + 'BP costs norm'!N35</f>
        <v>0.16400000000000001</v>
      </c>
      <c r="O35" s="84">
        <f xml:space="preserve"> 'BP costs b4'!O35 + 'BP costs norm'!O35</f>
        <v>0.16500000000000001</v>
      </c>
      <c r="P35" s="84">
        <f xml:space="preserve"> 'BP costs b4'!P35 + 'BP costs norm'!P35</f>
        <v>0.16700000000000001</v>
      </c>
      <c r="Q35" s="22"/>
    </row>
    <row r="36" spans="1:17" x14ac:dyDescent="0.45">
      <c r="A36" s="16" t="s">
        <v>39</v>
      </c>
      <c r="B36" s="16" t="s">
        <v>40</v>
      </c>
      <c r="C36" s="88">
        <f xml:space="preserve"> 'BP costs b4'!C36 + 'BP costs norm'!C36</f>
        <v>0</v>
      </c>
      <c r="D36" s="88">
        <f xml:space="preserve"> 'BP costs b4'!D36 + 'BP costs norm'!D36</f>
        <v>0</v>
      </c>
      <c r="E36" s="88">
        <f xml:space="preserve"> 'BP costs b4'!E36 + 'BP costs norm'!E36</f>
        <v>0</v>
      </c>
      <c r="F36" s="88">
        <f xml:space="preserve"> 'BP costs b4'!F36 + 'BP costs norm'!F36</f>
        <v>0</v>
      </c>
      <c r="G36" s="88">
        <f xml:space="preserve"> 'BP costs b4'!G36 + 'BP costs norm'!G36</f>
        <v>0</v>
      </c>
      <c r="H36" s="88">
        <f xml:space="preserve"> 'BP costs b4'!H36 + 'BP costs norm'!H36</f>
        <v>0</v>
      </c>
      <c r="I36" s="84">
        <f xml:space="preserve"> 'BP costs b4'!I36 + 'BP costs norm'!I36</f>
        <v>0</v>
      </c>
      <c r="J36" s="84">
        <f xml:space="preserve"> 'BP costs b4'!J36 + 'BP costs norm'!J36</f>
        <v>0</v>
      </c>
      <c r="K36" s="84">
        <f xml:space="preserve"> 'BP costs b4'!K36 + 'BP costs norm'!K36</f>
        <v>4.0169343589577904E-3</v>
      </c>
      <c r="L36" s="84">
        <f xml:space="preserve"> 'BP costs b4'!L36 + 'BP costs norm'!L36</f>
        <v>4.2319940464865501E-3</v>
      </c>
      <c r="M36" s="84">
        <f xml:space="preserve"> 'BP costs b4'!M36 + 'BP costs norm'!M36</f>
        <v>4.3083114503457099E-3</v>
      </c>
      <c r="N36" s="84">
        <f xml:space="preserve"> 'BP costs b4'!N36 + 'BP costs norm'!N36</f>
        <v>4.3886572748224198E-3</v>
      </c>
      <c r="O36" s="84">
        <f xml:space="preserve"> 'BP costs b4'!O36 + 'BP costs norm'!O36</f>
        <v>4.4735623757084699E-3</v>
      </c>
      <c r="P36" s="84">
        <f xml:space="preserve"> 'BP costs b4'!P36 + 'BP costs norm'!P36</f>
        <v>4.5619727255659902E-3</v>
      </c>
      <c r="Q36" s="22"/>
    </row>
    <row r="37" spans="1:17" x14ac:dyDescent="0.45">
      <c r="A37" s="97" t="s">
        <v>9</v>
      </c>
      <c r="B37" s="106" t="s">
        <v>41</v>
      </c>
      <c r="C37" s="88">
        <f xml:space="preserve"> 'BP costs b4'!C37 + 'BP costs norm'!C37</f>
        <v>0</v>
      </c>
      <c r="D37" s="88">
        <f xml:space="preserve"> 'BP costs b4'!D37 + 'BP costs norm'!D37</f>
        <v>0</v>
      </c>
      <c r="E37" s="88">
        <f xml:space="preserve"> 'BP costs b4'!E37 + 'BP costs norm'!E37</f>
        <v>0</v>
      </c>
      <c r="F37" s="88">
        <f xml:space="preserve"> 'BP costs b4'!F37 + 'BP costs norm'!F37</f>
        <v>2.0900810562379901E-3</v>
      </c>
      <c r="G37" s="88">
        <f xml:space="preserve"> 'BP costs b4'!G37 + 'BP costs norm'!G37</f>
        <v>1.9768219633943401E-2</v>
      </c>
      <c r="H37" s="88">
        <f xml:space="preserve"> 'BP costs b4'!H37 + 'BP costs norm'!H37</f>
        <v>2.0526877308165801E-2</v>
      </c>
      <c r="I37" s="107">
        <f xml:space="preserve"> 'BP costs b4'!I37 + 'BP costs norm'!I37</f>
        <v>0</v>
      </c>
      <c r="J37" s="107">
        <f xml:space="preserve"> 'BP costs b4'!J37 + 'BP costs norm'!J37</f>
        <v>0</v>
      </c>
      <c r="K37" s="107">
        <f xml:space="preserve"> 'BP costs b4'!K37 + 'BP costs norm'!K37</f>
        <v>0</v>
      </c>
      <c r="L37" s="107">
        <f xml:space="preserve"> 'BP costs b4'!L37 + 'BP costs norm'!L37</f>
        <v>0.40899999999999997</v>
      </c>
      <c r="M37" s="107">
        <f xml:space="preserve"> 'BP costs b4'!M37 + 'BP costs norm'!M37</f>
        <v>0.40799999999999997</v>
      </c>
      <c r="N37" s="107">
        <f xml:space="preserve"> 'BP costs b4'!N37 + 'BP costs norm'!N37</f>
        <v>0.40699999999999997</v>
      </c>
      <c r="O37" s="107">
        <f xml:space="preserve"> 'BP costs b4'!O37 + 'BP costs norm'!O37</f>
        <v>0.40599999999999997</v>
      </c>
      <c r="P37" s="107">
        <f xml:space="preserve"> 'BP costs b4'!P37 + 'BP costs norm'!P37</f>
        <v>0.40499999999999997</v>
      </c>
      <c r="Q37" s="22"/>
    </row>
    <row r="38" spans="1:17" x14ac:dyDescent="0.45">
      <c r="A38" s="16" t="s">
        <v>10</v>
      </c>
      <c r="B38" s="16" t="s">
        <v>42</v>
      </c>
      <c r="C38" s="88">
        <f xml:space="preserve"> 'BP costs b4'!C38 + 'BP costs norm'!C38</f>
        <v>0</v>
      </c>
      <c r="D38" s="88">
        <f xml:space="preserve"> 'BP costs b4'!D38 + 'BP costs norm'!D38</f>
        <v>1.08727190297832E-2</v>
      </c>
      <c r="E38" s="88">
        <f xml:space="preserve"> 'BP costs b4'!E38 + 'BP costs norm'!E38</f>
        <v>0.17948166884724701</v>
      </c>
      <c r="F38" s="88">
        <f xml:space="preserve"> 'BP costs b4'!F38 + 'BP costs norm'!F38</f>
        <v>0.186385922765924</v>
      </c>
      <c r="G38" s="88">
        <f xml:space="preserve"> 'BP costs b4'!G38 + 'BP costs norm'!G38</f>
        <v>0.32576876544090799</v>
      </c>
      <c r="H38" s="88">
        <f xml:space="preserve"> 'BP costs b4'!H38 + 'BP costs norm'!H38</f>
        <v>0.41800464850909103</v>
      </c>
      <c r="I38" s="84">
        <f xml:space="preserve"> 'BP costs b4'!I38 + 'BP costs norm'!I38</f>
        <v>0.64176466988869296</v>
      </c>
      <c r="J38" s="84">
        <f xml:space="preserve"> 'BP costs b4'!J38 + 'BP costs norm'!J38</f>
        <v>0.70707425435436699</v>
      </c>
      <c r="K38" s="84">
        <f xml:space="preserve"> 'BP costs b4'!K38 + 'BP costs norm'!K38</f>
        <v>0.77304072481716501</v>
      </c>
      <c r="L38" s="84">
        <f xml:space="preserve"> 'BP costs b4'!L38 + 'BP costs norm'!L38</f>
        <v>0.78061955545262396</v>
      </c>
      <c r="M38" s="84">
        <f xml:space="preserve"> 'BP costs b4'!M38 + 'BP costs norm'!M38</f>
        <v>0.78827268834921804</v>
      </c>
      <c r="N38" s="84">
        <f xml:space="preserve"> 'BP costs b4'!N38 + 'BP costs norm'!N38</f>
        <v>0.79600085196048498</v>
      </c>
      <c r="O38" s="84">
        <f xml:space="preserve"> 'BP costs b4'!O38 + 'BP costs norm'!O38</f>
        <v>0.80380478188166604</v>
      </c>
      <c r="P38" s="84">
        <f xml:space="preserve"> 'BP costs b4'!P38 + 'BP costs norm'!P38</f>
        <v>0.81168522091972195</v>
      </c>
      <c r="Q38" s="22"/>
    </row>
    <row r="39" spans="1:17" x14ac:dyDescent="0.45">
      <c r="A39" s="16" t="s">
        <v>11</v>
      </c>
      <c r="B39" s="16" t="s">
        <v>43</v>
      </c>
      <c r="C39" s="88">
        <f xml:space="preserve"> 'BP costs b4'!C39 + 'BP costs norm'!C39</f>
        <v>1.8786074047892499E-2</v>
      </c>
      <c r="D39" s="88">
        <f xml:space="preserve"> 'BP costs b4'!D39 + 'BP costs norm'!D39</f>
        <v>1.5106471095772201E-2</v>
      </c>
      <c r="E39" s="88">
        <f xml:space="preserve"> 'BP costs b4'!E39 + 'BP costs norm'!E39</f>
        <v>1.47974983096687E-2</v>
      </c>
      <c r="F39" s="88">
        <f xml:space="preserve"> 'BP costs b4'!F39 + 'BP costs norm'!F39</f>
        <v>1.4630567393665901E-2</v>
      </c>
      <c r="G39" s="88">
        <f xml:space="preserve"> 'BP costs b4'!G39 + 'BP costs norm'!G39</f>
        <v>9.7800665557404298E-2</v>
      </c>
      <c r="H39" s="88">
        <f xml:space="preserve"> 'BP costs b4'!H39 + 'BP costs norm'!H39</f>
        <v>0.176531144850226</v>
      </c>
      <c r="I39" s="84">
        <f xml:space="preserve"> 'BP costs b4'!I39 + 'BP costs norm'!I39</f>
        <v>0.184</v>
      </c>
      <c r="J39" s="84">
        <f xml:space="preserve"> 'BP costs b4'!J39 + 'BP costs norm'!J39</f>
        <v>0.199407847428482</v>
      </c>
      <c r="K39" s="84">
        <f xml:space="preserve"> 'BP costs b4'!K39 + 'BP costs norm'!K39</f>
        <v>0.23932180036742201</v>
      </c>
      <c r="L39" s="84">
        <f xml:space="preserve"> 'BP costs b4'!L39 + 'BP costs norm'!L39</f>
        <v>0.222</v>
      </c>
      <c r="M39" s="84">
        <f xml:space="preserve"> 'BP costs b4'!M39 + 'BP costs norm'!M39</f>
        <v>0.222</v>
      </c>
      <c r="N39" s="84">
        <f xml:space="preserve"> 'BP costs b4'!N39 + 'BP costs norm'!N39</f>
        <v>0.222</v>
      </c>
      <c r="O39" s="84">
        <f xml:space="preserve"> 'BP costs b4'!O39 + 'BP costs norm'!O39</f>
        <v>0.222</v>
      </c>
      <c r="P39" s="84">
        <f xml:space="preserve"> 'BP costs b4'!P39 + 'BP costs norm'!P39</f>
        <v>0.222</v>
      </c>
      <c r="Q39" s="22"/>
    </row>
    <row r="40" spans="1:17" x14ac:dyDescent="0.45">
      <c r="A40" s="16" t="s">
        <v>44</v>
      </c>
      <c r="B40" s="16" t="s">
        <v>45</v>
      </c>
      <c r="C40" s="88">
        <f xml:space="preserve"> 'BP costs b4'!C40 + 'BP costs norm'!C40</f>
        <v>0</v>
      </c>
      <c r="D40" s="88">
        <f xml:space="preserve"> 'BP costs b4'!D40 + 'BP costs norm'!D40</f>
        <v>0</v>
      </c>
      <c r="E40" s="88">
        <f xml:space="preserve"> 'BP costs b4'!E40 + 'BP costs norm'!E40</f>
        <v>0</v>
      </c>
      <c r="F40" s="88">
        <f xml:space="preserve"> 'BP costs b4'!F40 + 'BP costs norm'!F40</f>
        <v>0</v>
      </c>
      <c r="G40" s="88">
        <f xml:space="preserve"> 'BP costs b4'!G40 + 'BP costs norm'!G40</f>
        <v>0</v>
      </c>
      <c r="H40" s="88">
        <f xml:space="preserve"> 'BP costs b4'!H40 + 'BP costs norm'!H40</f>
        <v>0</v>
      </c>
      <c r="I40" s="84">
        <f xml:space="preserve"> 'BP costs b4'!I40 + 'BP costs norm'!I40</f>
        <v>8.4000000000000005E-2</v>
      </c>
      <c r="J40" s="84">
        <f xml:space="preserve"> 'BP costs b4'!J40 + 'BP costs norm'!J40</f>
        <v>0.168824749083096</v>
      </c>
      <c r="K40" s="84">
        <f xml:space="preserve"> 'BP costs b4'!K40 + 'BP costs norm'!K40</f>
        <v>0.28955932013025898</v>
      </c>
      <c r="L40" s="84">
        <f xml:space="preserve"> 'BP costs b4'!L40 + 'BP costs norm'!L40</f>
        <v>0.40779906209359501</v>
      </c>
      <c r="M40" s="84">
        <f xml:space="preserve"> 'BP costs b4'!M40 + 'BP costs norm'!M40</f>
        <v>0.63771838317488005</v>
      </c>
      <c r="N40" s="84">
        <f xml:space="preserve"> 'BP costs b4'!N40 + 'BP costs norm'!N40</f>
        <v>1.00000767291891</v>
      </c>
      <c r="O40" s="84">
        <f xml:space="preserve"> 'BP costs b4'!O40 + 'BP costs norm'!O40</f>
        <v>1.48907796605019</v>
      </c>
      <c r="P40" s="84">
        <f xml:space="preserve"> 'BP costs b4'!P40 + 'BP costs norm'!P40</f>
        <v>2.1291032741238598</v>
      </c>
      <c r="Q40" s="22"/>
    </row>
    <row r="41" spans="1:17" x14ac:dyDescent="0.45">
      <c r="A41" s="16" t="s">
        <v>13</v>
      </c>
      <c r="B41" s="16" t="s">
        <v>47</v>
      </c>
      <c r="C41" s="89">
        <f xml:space="preserve"> 'BP costs b4'!C41 + 'BP costs norm'!C41</f>
        <v>0</v>
      </c>
      <c r="D41" s="89">
        <f xml:space="preserve"> 'BP costs b4'!D41 + 'BP costs norm'!D41</f>
        <v>0</v>
      </c>
      <c r="E41" s="89">
        <f xml:space="preserve"> 'BP costs b4'!E41 + 'BP costs norm'!E41</f>
        <v>0</v>
      </c>
      <c r="F41" s="89">
        <f xml:space="preserve"> 'BP costs b4'!F41 + 'BP costs norm'!F41</f>
        <v>0</v>
      </c>
      <c r="G41" s="89">
        <f xml:space="preserve"> 'BP costs b4'!G41 + 'BP costs norm'!G41</f>
        <v>0</v>
      </c>
      <c r="H41" s="89">
        <f xml:space="preserve"> 'BP costs b4'!H41 + 'BP costs norm'!H41</f>
        <v>0</v>
      </c>
      <c r="I41" s="84">
        <f xml:space="preserve"> 'BP costs b4'!I41 + 'BP costs norm'!I41</f>
        <v>0</v>
      </c>
      <c r="J41" s="84">
        <f xml:space="preserve"> 'BP costs b4'!J41 + 'BP costs norm'!J41</f>
        <v>0</v>
      </c>
      <c r="K41" s="84">
        <f xml:space="preserve"> 'BP costs b4'!K41 + 'BP costs norm'!K41</f>
        <v>0</v>
      </c>
      <c r="L41" s="84">
        <f xml:space="preserve"> 'BP costs b4'!L41 + 'BP costs norm'!L41</f>
        <v>0</v>
      </c>
      <c r="M41" s="84">
        <f xml:space="preserve"> 'BP costs b4'!M41 + 'BP costs norm'!M41</f>
        <v>0</v>
      </c>
      <c r="N41" s="84">
        <f xml:space="preserve"> 'BP costs b4'!N41 + 'BP costs norm'!N41</f>
        <v>0</v>
      </c>
      <c r="O41" s="84">
        <f xml:space="preserve"> 'BP costs b4'!O41 + 'BP costs norm'!O41</f>
        <v>0</v>
      </c>
      <c r="P41" s="84">
        <f xml:space="preserve"> 'BP costs b4'!P41 + 'BP costs norm'!P41</f>
        <v>0</v>
      </c>
      <c r="Q41" s="22"/>
    </row>
    <row r="42" spans="1:17" x14ac:dyDescent="0.45">
      <c r="A42" s="16" t="s">
        <v>14</v>
      </c>
      <c r="B42" s="16" t="s">
        <v>48</v>
      </c>
      <c r="C42" s="88">
        <f xml:space="preserve"> 'BP costs b4'!C42 + 'BP costs norm'!C42</f>
        <v>2.2653795175399801E-3</v>
      </c>
      <c r="D42" s="88">
        <f xml:space="preserve"> 'BP costs b4'!D42 + 'BP costs norm'!D42</f>
        <v>6.5728255737704896E-2</v>
      </c>
      <c r="E42" s="88">
        <f xml:space="preserve"> 'BP costs b4'!E42 + 'BP costs norm'!E42</f>
        <v>0.130661910074375</v>
      </c>
      <c r="F42" s="88">
        <f xml:space="preserve"> 'BP costs b4'!F42 + 'BP costs norm'!F42</f>
        <v>7.5676609843737003E-2</v>
      </c>
      <c r="G42" s="88">
        <f xml:space="preserve"> 'BP costs b4'!G42 + 'BP costs norm'!G42</f>
        <v>1.4018039906822</v>
      </c>
      <c r="H42" s="88">
        <f xml:space="preserve"> 'BP costs b4'!H42 + 'BP costs norm'!H42</f>
        <v>1.52630367353303</v>
      </c>
      <c r="I42" s="84">
        <f xml:space="preserve"> 'BP costs b4'!I42 + 'BP costs norm'!I42</f>
        <v>1.5458179599999999</v>
      </c>
      <c r="J42" s="84">
        <f xml:space="preserve"> 'BP costs b4'!J42 + 'BP costs norm'!J42</f>
        <v>1.75568655460777</v>
      </c>
      <c r="K42" s="84">
        <f xml:space="preserve"> 'BP costs b4'!K42 + 'BP costs norm'!K42</f>
        <v>1.7574140110558201</v>
      </c>
      <c r="L42" s="84">
        <f xml:space="preserve"> 'BP costs b4'!L42 + 'BP costs norm'!L42</f>
        <v>1.8214706122651101</v>
      </c>
      <c r="M42" s="84">
        <f xml:space="preserve"> 'BP costs b4'!M42 + 'BP costs norm'!M42</f>
        <v>1.8273936299590601</v>
      </c>
      <c r="N42" s="84">
        <f xml:space="preserve"> 'BP costs b4'!N42 + 'BP costs norm'!N42</f>
        <v>1.83612463404932</v>
      </c>
      <c r="O42" s="84">
        <f xml:space="preserve"> 'BP costs b4'!O42 + 'BP costs norm'!O42</f>
        <v>1.8460427421034999</v>
      </c>
      <c r="P42" s="84">
        <f xml:space="preserve"> 'BP costs b4'!P42 + 'BP costs norm'!P42</f>
        <v>1.8557602940779401</v>
      </c>
      <c r="Q42" s="22"/>
    </row>
    <row r="43" spans="1:17" x14ac:dyDescent="0.45">
      <c r="A43" s="16" t="s">
        <v>15</v>
      </c>
      <c r="B43" s="16" t="s">
        <v>49</v>
      </c>
      <c r="C43" s="88">
        <f xml:space="preserve"> 'BP costs b4'!C43 + 'BP costs norm'!C43</f>
        <v>0</v>
      </c>
      <c r="D43" s="88">
        <f xml:space="preserve"> 'BP costs b4'!D43 + 'BP costs norm'!D43</f>
        <v>0</v>
      </c>
      <c r="E43" s="88">
        <f xml:space="preserve"> 'BP costs b4'!E43 + 'BP costs norm'!E43</f>
        <v>1.00411595672752E-3</v>
      </c>
      <c r="F43" s="88">
        <f xml:space="preserve"> 'BP costs b4'!F43 + 'BP costs norm'!F43</f>
        <v>3.50402089078299E-3</v>
      </c>
      <c r="G43" s="88">
        <f xml:space="preserve"> 'BP costs b4'!G43 + 'BP costs norm'!G43</f>
        <v>8.7177848585690502E-3</v>
      </c>
      <c r="H43" s="88">
        <f xml:space="preserve"> 'BP costs b4'!H43 + 'BP costs norm'!H43</f>
        <v>1.8962729257283501E-2</v>
      </c>
      <c r="I43" s="84">
        <f xml:space="preserve"> 'BP costs b4'!I43 + 'BP costs norm'!I43</f>
        <v>2.8000000000000001E-2</v>
      </c>
      <c r="J43" s="84">
        <f xml:space="preserve"> 'BP costs b4'!J43 + 'BP costs norm'!J43</f>
        <v>2.7290461104421699E-2</v>
      </c>
      <c r="K43" s="84">
        <f xml:space="preserve"> 'BP costs b4'!K43 + 'BP costs norm'!K43</f>
        <v>2.66768853604262E-2</v>
      </c>
      <c r="L43" s="84">
        <f xml:space="preserve"> 'BP costs b4'!L43 + 'BP costs norm'!L43</f>
        <v>2.8000000000000001E-2</v>
      </c>
      <c r="M43" s="84">
        <f xml:space="preserve"> 'BP costs b4'!M43 + 'BP costs norm'!M43</f>
        <v>2.8000000000000001E-2</v>
      </c>
      <c r="N43" s="84">
        <f xml:space="preserve"> 'BP costs b4'!N43 + 'BP costs norm'!N43</f>
        <v>2.8000000000000001E-2</v>
      </c>
      <c r="O43" s="84">
        <f xml:space="preserve"> 'BP costs b4'!O43 + 'BP costs norm'!O43</f>
        <v>2.8000000000000001E-2</v>
      </c>
      <c r="P43" s="84">
        <f xml:space="preserve"> 'BP costs b4'!P43 + 'BP costs norm'!P43</f>
        <v>2.8000000000000001E-2</v>
      </c>
      <c r="Q43" s="22"/>
    </row>
    <row r="44" spans="1:17" x14ac:dyDescent="0.45">
      <c r="A44" s="16" t="s">
        <v>16</v>
      </c>
      <c r="B44" s="16" t="s">
        <v>50</v>
      </c>
      <c r="C44" s="88">
        <f xml:space="preserve"> 'BP costs b4'!C44 + 'BP costs norm'!C44</f>
        <v>0</v>
      </c>
      <c r="D44" s="88">
        <f xml:space="preserve"> 'BP costs b4'!D44 + 'BP costs norm'!D44</f>
        <v>0</v>
      </c>
      <c r="E44" s="88">
        <f xml:space="preserve"> 'BP costs b4'!E44 + 'BP costs norm'!E44</f>
        <v>0</v>
      </c>
      <c r="F44" s="88">
        <f xml:space="preserve"> 'BP costs b4'!F44 + 'BP costs norm'!F44</f>
        <v>0</v>
      </c>
      <c r="G44" s="88">
        <f xml:space="preserve"> 'BP costs b4'!G44 + 'BP costs norm'!G44</f>
        <v>0</v>
      </c>
      <c r="H44" s="88">
        <f xml:space="preserve"> 'BP costs b4'!H44 + 'BP costs norm'!H44</f>
        <v>0</v>
      </c>
      <c r="I44" s="84">
        <f xml:space="preserve"> 'BP costs b4'!I44 + 'BP costs norm'!I44</f>
        <v>0</v>
      </c>
      <c r="J44" s="84">
        <f xml:space="preserve"> 'BP costs b4'!J44 + 'BP costs norm'!J44</f>
        <v>0</v>
      </c>
      <c r="K44" s="84">
        <f xml:space="preserve"> 'BP costs b4'!K44 + 'BP costs norm'!K44</f>
        <v>0</v>
      </c>
      <c r="L44" s="84">
        <f xml:space="preserve"> 'BP costs b4'!L44 + 'BP costs norm'!L44</f>
        <v>0</v>
      </c>
      <c r="M44" s="84">
        <f xml:space="preserve"> 'BP costs b4'!M44 + 'BP costs norm'!M44</f>
        <v>0</v>
      </c>
      <c r="N44" s="84">
        <f xml:space="preserve"> 'BP costs b4'!N44 + 'BP costs norm'!N44</f>
        <v>0</v>
      </c>
      <c r="O44" s="84">
        <f xml:space="preserve"> 'BP costs b4'!O44 + 'BP costs norm'!O44</f>
        <v>0</v>
      </c>
      <c r="P44" s="84">
        <f xml:space="preserve"> 'BP costs b4'!P44 + 'BP costs norm'!P44</f>
        <v>0</v>
      </c>
      <c r="Q44" s="22"/>
    </row>
    <row r="45" spans="1:17" x14ac:dyDescent="0.45">
      <c r="A45" s="16" t="s">
        <v>17</v>
      </c>
      <c r="B45" s="16" t="s">
        <v>51</v>
      </c>
      <c r="C45" s="88">
        <f xml:space="preserve"> 'BP costs b4'!C45 + 'BP costs norm'!C45</f>
        <v>0</v>
      </c>
      <c r="D45" s="88">
        <f xml:space="preserve"> 'BP costs b4'!D45 + 'BP costs norm'!D45</f>
        <v>5.3922548576358899E-2</v>
      </c>
      <c r="E45" s="88">
        <f xml:space="preserve"> 'BP costs b4'!E45 + 'BP costs norm'!E45</f>
        <v>7.7625562204192006E-2</v>
      </c>
      <c r="F45" s="88">
        <f xml:space="preserve"> 'BP costs b4'!F45 + 'BP costs norm'!F45</f>
        <v>0.11522930375198499</v>
      </c>
      <c r="G45" s="88">
        <f xml:space="preserve"> 'BP costs b4'!G45 + 'BP costs norm'!G45</f>
        <v>0.20086487970049899</v>
      </c>
      <c r="H45" s="88">
        <f xml:space="preserve"> 'BP costs b4'!H45 + 'BP costs norm'!H45</f>
        <v>0.22215623504308599</v>
      </c>
      <c r="I45" s="84">
        <f xml:space="preserve"> 'BP costs b4'!I45 + 'BP costs norm'!I45</f>
        <v>0.28499999999999998</v>
      </c>
      <c r="J45" s="84">
        <f xml:space="preserve"> 'BP costs b4'!J45 + 'BP costs norm'!J45</f>
        <v>0.45364615024573002</v>
      </c>
      <c r="K45" s="84">
        <f xml:space="preserve"> 'BP costs b4'!K45 + 'BP costs norm'!K45</f>
        <v>0.443949156424157</v>
      </c>
      <c r="L45" s="84">
        <f xml:space="preserve"> 'BP costs b4'!L45 + 'BP costs norm'!L45</f>
        <v>0.79600000000000004</v>
      </c>
      <c r="M45" s="84">
        <f xml:space="preserve"> 'BP costs b4'!M45 + 'BP costs norm'!M45</f>
        <v>1.127</v>
      </c>
      <c r="N45" s="84">
        <f xml:space="preserve"> 'BP costs b4'!N45 + 'BP costs norm'!N45</f>
        <v>1.458</v>
      </c>
      <c r="O45" s="84">
        <f xml:space="preserve"> 'BP costs b4'!O45 + 'BP costs norm'!O45</f>
        <v>1.7889999999999999</v>
      </c>
      <c r="P45" s="84">
        <f xml:space="preserve"> 'BP costs b4'!P45 + 'BP costs norm'!P45</f>
        <v>2.12</v>
      </c>
      <c r="Q45" s="22"/>
    </row>
    <row r="46" spans="1:17" x14ac:dyDescent="0.45">
      <c r="A46" s="25" t="s">
        <v>59</v>
      </c>
      <c r="B46" s="24"/>
      <c r="C46" s="90">
        <f t="shared" ref="C46:P46" si="1" xml:space="preserve"> SUM( C35:C45 )</f>
        <v>2.105145356543248E-2</v>
      </c>
      <c r="D46" s="90">
        <f t="shared" si="1"/>
        <v>0.14562999443961919</v>
      </c>
      <c r="E46" s="90">
        <f t="shared" si="1"/>
        <v>0.40779861205211554</v>
      </c>
      <c r="F46" s="90">
        <f t="shared" si="1"/>
        <v>0.42155243784906976</v>
      </c>
      <c r="G46" s="90">
        <f t="shared" si="1"/>
        <v>2.1400397800831743</v>
      </c>
      <c r="H46" s="90">
        <f t="shared" si="1"/>
        <v>2.5076992600806935</v>
      </c>
      <c r="I46" s="85">
        <f t="shared" si="1"/>
        <v>2.9285826298886932</v>
      </c>
      <c r="J46" s="85">
        <f t="shared" si="1"/>
        <v>3.470133141823867</v>
      </c>
      <c r="K46" s="85">
        <f t="shared" si="1"/>
        <v>3.6917974539637659</v>
      </c>
      <c r="L46" s="85">
        <f t="shared" si="1"/>
        <v>4.6301212238578158</v>
      </c>
      <c r="M46" s="85">
        <f t="shared" si="1"/>
        <v>5.2046930129335029</v>
      </c>
      <c r="N46" s="85">
        <f t="shared" si="1"/>
        <v>5.9155218162035377</v>
      </c>
      <c r="O46" s="85">
        <f t="shared" si="1"/>
        <v>6.7533990524110639</v>
      </c>
      <c r="P46" s="85">
        <f t="shared" si="1"/>
        <v>7.7431107618470874</v>
      </c>
      <c r="Q46" s="23"/>
    </row>
    <row r="47" spans="1:17" x14ac:dyDescent="0.45">
      <c r="A47" s="27" t="s">
        <v>12</v>
      </c>
      <c r="B47" s="27" t="s">
        <v>46</v>
      </c>
      <c r="C47" s="89">
        <f xml:space="preserve"> 'BP costs b4'!C47 + 'BP costs norm'!C47</f>
        <v>0</v>
      </c>
      <c r="D47" s="89">
        <f xml:space="preserve"> 'BP costs b4'!D47 + 'BP costs norm'!D47</f>
        <v>3.32764178788508E-2</v>
      </c>
      <c r="E47" s="89">
        <f xml:space="preserve"> 'BP costs b4'!E47 + 'BP costs norm'!E47</f>
        <v>2.2209292633202701E-2</v>
      </c>
      <c r="F47" s="89">
        <f xml:space="preserve"> 'BP costs b4'!F47 + 'BP costs norm'!F47</f>
        <v>8.3438705452651196E-2</v>
      </c>
      <c r="G47" s="89">
        <f xml:space="preserve"> 'BP costs b4'!G47 + 'BP costs norm'!G47</f>
        <v>6.0759325975531797E-2</v>
      </c>
      <c r="H47" s="89">
        <f xml:space="preserve"> 'BP costs b4'!H47 + 'BP costs norm'!H47</f>
        <v>6.0104280818064598E-2</v>
      </c>
      <c r="I47" s="91">
        <f xml:space="preserve"> 'BP costs b4'!I47 + 'BP costs norm'!I47</f>
        <v>8.4000000000000005E-2</v>
      </c>
      <c r="J47" s="91">
        <f xml:space="preserve"> 'BP costs b4'!J47 + 'BP costs norm'!J47</f>
        <v>0</v>
      </c>
      <c r="K47" s="91">
        <f xml:space="preserve"> 'BP costs b4'!K47 + 'BP costs norm'!K47</f>
        <v>0</v>
      </c>
      <c r="L47" s="91">
        <f xml:space="preserve"> 'BP costs b4'!L47 + 'BP costs norm'!L47</f>
        <v>0</v>
      </c>
      <c r="M47" s="91">
        <f xml:space="preserve"> 'BP costs b4'!M47 + 'BP costs norm'!M47</f>
        <v>0</v>
      </c>
      <c r="N47" s="91">
        <f xml:space="preserve"> 'BP costs b4'!N47 + 'BP costs norm'!N47</f>
        <v>0</v>
      </c>
      <c r="O47" s="91">
        <f xml:space="preserve"> 'BP costs b4'!O47 + 'BP costs norm'!O47</f>
        <v>0</v>
      </c>
      <c r="P47" s="91">
        <f xml:space="preserve"> 'BP costs b4'!P47 + 'BP costs norm'!P47</f>
        <v>0</v>
      </c>
      <c r="Q47" s="59"/>
    </row>
    <row r="48" spans="1:17" x14ac:dyDescent="0.45">
      <c r="A48" s="27" t="s">
        <v>74</v>
      </c>
      <c r="B48" s="27" t="s">
        <v>76</v>
      </c>
      <c r="C48" s="89">
        <f xml:space="preserve"> 'BP costs b4'!C48 + 'BP costs norm'!C48</f>
        <v>0</v>
      </c>
      <c r="D48" s="89">
        <f xml:space="preserve"> 'BP costs b4'!D48 + 'BP costs norm'!D48</f>
        <v>0</v>
      </c>
      <c r="E48" s="89">
        <f xml:space="preserve"> 'BP costs b4'!E48 + 'BP costs norm'!E48</f>
        <v>0</v>
      </c>
      <c r="F48" s="89">
        <f xml:space="preserve"> 'BP costs b4'!F48 + 'BP costs norm'!F48</f>
        <v>0</v>
      </c>
      <c r="G48" s="89">
        <f xml:space="preserve"> 'BP costs b4'!G48 + 'BP costs norm'!G48</f>
        <v>0</v>
      </c>
      <c r="H48" s="89">
        <f xml:space="preserve"> 'BP costs b4'!H48 + 'BP costs norm'!H48</f>
        <v>0</v>
      </c>
      <c r="I48" s="91">
        <f xml:space="preserve"> 'BP costs b4'!I48 + 'BP costs norm'!I48</f>
        <v>0</v>
      </c>
      <c r="J48" s="91">
        <f xml:space="preserve"> 'BP costs b4'!J48 + 'BP costs norm'!J48</f>
        <v>0</v>
      </c>
      <c r="K48" s="91">
        <f xml:space="preserve"> 'BP costs b4'!K48 + 'BP costs norm'!K48</f>
        <v>0</v>
      </c>
      <c r="L48" s="91">
        <f xml:space="preserve"> 'BP costs b4'!L48 + 'BP costs norm'!L48</f>
        <v>0</v>
      </c>
      <c r="M48" s="91">
        <f xml:space="preserve"> 'BP costs b4'!M48 + 'BP costs norm'!M48</f>
        <v>0</v>
      </c>
      <c r="N48" s="91">
        <f xml:space="preserve"> 'BP costs b4'!N48 + 'BP costs norm'!N48</f>
        <v>0</v>
      </c>
      <c r="O48" s="91">
        <f xml:space="preserve"> 'BP costs b4'!O48 + 'BP costs norm'!O48</f>
        <v>0</v>
      </c>
      <c r="P48" s="91">
        <f xml:space="preserve"> 'BP costs b4'!P48 + 'BP costs norm'!P48</f>
        <v>0</v>
      </c>
      <c r="Q48" s="59"/>
    </row>
    <row r="49" spans="3:16" x14ac:dyDescent="0.45">
      <c r="C49" s="68"/>
      <c r="D49" s="68"/>
      <c r="E49" s="68"/>
      <c r="F49" s="68"/>
      <c r="G49" s="68"/>
      <c r="H49" s="68"/>
      <c r="I49" s="17"/>
      <c r="J49" s="17"/>
      <c r="K49" s="17"/>
      <c r="L49" s="17"/>
      <c r="M49" s="17"/>
      <c r="N49" s="17"/>
      <c r="O49" s="17"/>
      <c r="P49" s="17"/>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H38"/>
  <sheetViews>
    <sheetView showGridLines="0" zoomScale="80" zoomScaleNormal="80" workbookViewId="0"/>
  </sheetViews>
  <sheetFormatPr defaultColWidth="9" defaultRowHeight="16.8" x14ac:dyDescent="0.45"/>
  <cols>
    <col min="1" max="1" width="3.5" style="4" customWidth="1"/>
    <col min="2" max="2" width="59.09765625" style="4" bestFit="1" customWidth="1"/>
    <col min="3" max="3" width="3.3984375" style="4" bestFit="1" customWidth="1"/>
    <col min="4" max="16384" width="9" style="4"/>
  </cols>
  <sheetData>
    <row r="2" spans="2:8" ht="18" x14ac:dyDescent="0.5">
      <c r="B2" s="96" t="s">
        <v>128</v>
      </c>
      <c r="H2" s="135"/>
    </row>
    <row r="3" spans="2:8" x14ac:dyDescent="0.45">
      <c r="D3" s="108" t="s">
        <v>62</v>
      </c>
      <c r="E3" s="108" t="s">
        <v>63</v>
      </c>
      <c r="H3" s="135"/>
    </row>
    <row r="4" spans="2:8" x14ac:dyDescent="0.45">
      <c r="B4" s="127" t="s">
        <v>92</v>
      </c>
      <c r="C4" s="136"/>
      <c r="D4" s="137"/>
      <c r="E4" s="93"/>
      <c r="H4" s="135"/>
    </row>
    <row r="5" spans="2:8" x14ac:dyDescent="0.45">
      <c r="B5" s="127" t="s">
        <v>116</v>
      </c>
      <c r="C5" s="136"/>
      <c r="D5" s="109">
        <f>SUM(SUMIF(F_inputs!$C$4:$C$192,Controls!$B5,F_inputs!$P$4:$P$192),SUMIF(F_inputs!$C$4:$C$192,Controls!$B5,F_inputs!$Q$4:$Q$192),SUMIF(F_inputs!$C$4:$C$192,Controls!$B5,F_inputs!$R$4:$R$192),SUMIF(F_inputs!$C$4:$C$192,Controls!$B5,F_inputs!$S$4:$S$192),SUMIF(F_inputs!$C$4:$C$192,Controls!$B5,F_inputs!$T$4:$T$192))</f>
        <v>185.01593486287209</v>
      </c>
      <c r="E5" s="93"/>
      <c r="H5" s="135"/>
    </row>
    <row r="6" spans="2:8" x14ac:dyDescent="0.45">
      <c r="B6" s="127" t="s">
        <v>167</v>
      </c>
      <c r="C6" s="127"/>
      <c r="D6" s="127"/>
      <c r="E6" s="109">
        <f>SUM(SUMIF(F_inputs!$C$4:$C$192,Controls!$B6,F_inputs!$P$4:$P$192),SUMIF(F_inputs!$C$4:$C$192,Controls!$B6,F_inputs!$Q$4:$Q$192),SUMIF(F_inputs!$C$4:$C$192,Controls!$B6,F_inputs!$R$4:$R$192),SUMIF(F_inputs!$C$4:$C$192,Controls!$B6,F_inputs!$S$4:$S$192),SUMIF(F_inputs!$C$4:$C$192,Controls!$B6,F_inputs!$T$4:$T$192))</f>
        <v>0</v>
      </c>
      <c r="H6" s="135"/>
    </row>
    <row r="7" spans="2:8" x14ac:dyDescent="0.45">
      <c r="D7" s="138"/>
      <c r="E7" s="138"/>
    </row>
    <row r="8" spans="2:8" x14ac:dyDescent="0.45">
      <c r="B8" s="127" t="s">
        <v>93</v>
      </c>
      <c r="C8" s="108"/>
      <c r="D8" s="108"/>
      <c r="E8" s="108"/>
    </row>
    <row r="9" spans="2:8" x14ac:dyDescent="0.45">
      <c r="B9" s="127" t="s">
        <v>106</v>
      </c>
      <c r="C9" s="108"/>
      <c r="D9" s="109">
        <f>SUM(SUMIF(F_inputs!$C$4:$C$192,Controls!$B9,F_inputs!$P$4:$P$192),SUMIF(F_inputs!$C$4:$C$192,Controls!$B9,F_inputs!$Q$4:$Q$192),SUMIF(F_inputs!$C$4:$C$192,Controls!$B9,F_inputs!$R$4:$R$192),SUMIF(F_inputs!$C$4:$C$192,Controls!$B9,F_inputs!$S$4:$S$192),SUMIF(F_inputs!$C$4:$C$192,Controls!$B9,F_inputs!$T$4:$T$192))</f>
        <v>0</v>
      </c>
      <c r="E9" s="108"/>
    </row>
    <row r="10" spans="2:8" x14ac:dyDescent="0.45">
      <c r="B10" s="127" t="s">
        <v>110</v>
      </c>
      <c r="C10" s="108"/>
      <c r="D10" s="109">
        <f>SUM(SUMIF(F_inputs!$C$4:$C$192,Controls!$B10,F_inputs!$P$4:$P$192),SUMIF(F_inputs!$C$4:$C$192,Controls!$B10,F_inputs!$Q$4:$Q$192),SUMIF(F_inputs!$C$4:$C$192,Controls!$B10,F_inputs!$R$4:$R$192),SUMIF(F_inputs!$C$4:$C$192,Controls!$B10,F_inputs!$S$4:$S$192),SUMIF(F_inputs!$C$4:$C$192,Controls!$B10,F_inputs!$T$4:$T$192))</f>
        <v>0</v>
      </c>
      <c r="E10" s="108"/>
    </row>
    <row r="11" spans="2:8" x14ac:dyDescent="0.45">
      <c r="B11" s="127" t="s">
        <v>112</v>
      </c>
      <c r="C11" s="108"/>
      <c r="D11" s="109">
        <f>SUM(SUMIF(F_inputs!$C$4:$C$192,Controls!$B11,F_inputs!$P$4:$P$192),SUMIF(F_inputs!$C$4:$C$192,Controls!$B11,F_inputs!$Q$4:$Q$192),SUMIF(F_inputs!$C$4:$C$192,Controls!$B11,F_inputs!$R$4:$R$192),SUMIF(F_inputs!$C$4:$C$192,Controls!$B11,F_inputs!$S$4:$S$192),SUMIF(F_inputs!$C$4:$C$192,Controls!$B11,F_inputs!$T$4:$T$192))</f>
        <v>0</v>
      </c>
      <c r="E11" s="108"/>
    </row>
    <row r="12" spans="2:8" x14ac:dyDescent="0.45">
      <c r="B12" s="127" t="s">
        <v>114</v>
      </c>
      <c r="C12" s="108"/>
      <c r="D12" s="109">
        <f>SUM(SUMIF(F_inputs!$C$4:$C$192,Controls!$B12,F_inputs!$P$4:$P$192),SUMIF(F_inputs!$C$4:$C$192,Controls!$B12,F_inputs!$Q$4:$Q$192),SUMIF(F_inputs!$C$4:$C$192,Controls!$B12,F_inputs!$R$4:$R$192),SUMIF(F_inputs!$C$4:$C$192,Controls!$B12,F_inputs!$S$4:$S$192),SUMIF(F_inputs!$C$4:$C$192,Controls!$B12,F_inputs!$T$4:$T$192))</f>
        <v>185.01593486287209</v>
      </c>
      <c r="E12" s="108"/>
    </row>
    <row r="13" spans="2:8" x14ac:dyDescent="0.45">
      <c r="B13" s="127" t="s">
        <v>118</v>
      </c>
      <c r="C13" s="108"/>
      <c r="D13" s="108"/>
      <c r="E13" s="109">
        <f>SUM(SUMIF(F_inputs!$C$4:$C$192,Controls!$B13,F_inputs!$P$4:$P$192),SUMIF(F_inputs!$C$4:$C$192,Controls!$B13,F_inputs!$Q$4:$Q$192),SUMIF(F_inputs!$C$4:$C$192,Controls!$B13,F_inputs!$R$4:$R$192),SUMIF(F_inputs!$C$4:$C$192,Controls!$B13,F_inputs!$S$4:$S$192),SUMIF(F_inputs!$C$4:$C$192,Controls!$B13,F_inputs!$T$4:$T$192))</f>
        <v>28.606845867253011</v>
      </c>
    </row>
    <row r="14" spans="2:8" x14ac:dyDescent="0.45">
      <c r="B14" s="127" t="s">
        <v>121</v>
      </c>
      <c r="C14" s="108"/>
      <c r="D14" s="108"/>
      <c r="E14" s="109">
        <f>SUM(SUMIF(F_inputs!$C$4:$C$192,Controls!$B14,F_inputs!$P$4:$P$192),SUMIF(F_inputs!$C$4:$C$192,Controls!$B14,F_inputs!$Q$4:$Q$192),SUMIF(F_inputs!$C$4:$C$192,Controls!$B14,F_inputs!$R$4:$R$192),SUMIF(F_inputs!$C$4:$C$192,Controls!$B14,F_inputs!$S$4:$S$192),SUMIF(F_inputs!$C$4:$C$192,Controls!$B14,F_inputs!$T$4:$T$192))</f>
        <v>0</v>
      </c>
    </row>
    <row r="15" spans="2:8" x14ac:dyDescent="0.45">
      <c r="B15" s="127" t="s">
        <v>123</v>
      </c>
      <c r="C15" s="108"/>
      <c r="D15" s="108"/>
      <c r="E15" s="109">
        <f>SUM(SUMIF(F_inputs!$C$4:$C$192,Controls!$B15,F_inputs!$P$4:$P$192),SUMIF(F_inputs!$C$4:$C$192,Controls!$B15,F_inputs!$Q$4:$Q$192),SUMIF(F_inputs!$C$4:$C$192,Controls!$B15,F_inputs!$R$4:$R$192),SUMIF(F_inputs!$C$4:$C$192,Controls!$B15,F_inputs!$S$4:$S$192),SUMIF(F_inputs!$C$4:$C$192,Controls!$B15,F_inputs!$T$4:$T$192))</f>
        <v>0</v>
      </c>
    </row>
    <row r="16" spans="2:8" x14ac:dyDescent="0.45">
      <c r="B16" s="140"/>
      <c r="C16" s="141"/>
      <c r="D16" s="141"/>
      <c r="E16" s="141"/>
    </row>
    <row r="22" spans="1:1" x14ac:dyDescent="0.45">
      <c r="A22" s="139"/>
    </row>
    <row r="23" spans="1:1" x14ac:dyDescent="0.45">
      <c r="A23" s="124"/>
    </row>
    <row r="24" spans="1:1" x14ac:dyDescent="0.45">
      <c r="A24" s="124"/>
    </row>
    <row r="25" spans="1:1" x14ac:dyDescent="0.45">
      <c r="A25" s="124"/>
    </row>
    <row r="26" spans="1:1" x14ac:dyDescent="0.45">
      <c r="A26" s="124"/>
    </row>
    <row r="27" spans="1:1" x14ac:dyDescent="0.45">
      <c r="A27" s="124"/>
    </row>
    <row r="28" spans="1:1" x14ac:dyDescent="0.45">
      <c r="A28" s="124"/>
    </row>
    <row r="29" spans="1:1" x14ac:dyDescent="0.45">
      <c r="A29" s="124"/>
    </row>
    <row r="30" spans="1:1" x14ac:dyDescent="0.45">
      <c r="A30" s="124"/>
    </row>
    <row r="31" spans="1:1" x14ac:dyDescent="0.45">
      <c r="A31" s="124"/>
    </row>
    <row r="32" spans="1:1" x14ac:dyDescent="0.45">
      <c r="A32" s="124"/>
    </row>
    <row r="33" spans="1:1" x14ac:dyDescent="0.45">
      <c r="A33" s="124"/>
    </row>
    <row r="34" spans="1:1" x14ac:dyDescent="0.45">
      <c r="A34" s="124"/>
    </row>
    <row r="35" spans="1:1" x14ac:dyDescent="0.45">
      <c r="A35" s="124"/>
    </row>
    <row r="36" spans="1:1" x14ac:dyDescent="0.45">
      <c r="A36" s="124"/>
    </row>
    <row r="37" spans="1:1" x14ac:dyDescent="0.45">
      <c r="A37" s="124"/>
    </row>
    <row r="38" spans="1:1" x14ac:dyDescent="0.45">
      <c r="A38" s="124"/>
    </row>
  </sheetData>
  <conditionalFormatting sqref="C8:C12 C13:D15">
    <cfRule type="cellIs" dxfId="19" priority="27" operator="equal">
      <formula>"error"</formula>
    </cfRule>
    <cfRule type="cellIs" dxfId="18" priority="28" operator="equal">
      <formula>"OK"</formula>
    </cfRule>
  </conditionalFormatting>
  <conditionalFormatting sqref="D7">
    <cfRule type="cellIs" dxfId="17" priority="25" operator="equal">
      <formula>"error"</formula>
    </cfRule>
    <cfRule type="cellIs" dxfId="16" priority="26" operator="equal">
      <formula>"OK"</formula>
    </cfRule>
  </conditionalFormatting>
  <conditionalFormatting sqref="D9:E12">
    <cfRule type="cellIs" dxfId="15" priority="21" operator="equal">
      <formula>"error"</formula>
    </cfRule>
    <cfRule type="cellIs" dxfId="14" priority="22" operator="equal">
      <formula>"OK"</formula>
    </cfRule>
  </conditionalFormatting>
  <conditionalFormatting sqref="E7">
    <cfRule type="cellIs" dxfId="13" priority="15" operator="equal">
      <formula>"error"</formula>
    </cfRule>
    <cfRule type="cellIs" dxfId="12" priority="16" operator="equal">
      <formula>"OK"</formula>
    </cfRule>
  </conditionalFormatting>
  <conditionalFormatting sqref="E13:E15">
    <cfRule type="cellIs" dxfId="11" priority="11" operator="equal">
      <formula>"error"</formula>
    </cfRule>
    <cfRule type="cellIs" dxfId="10" priority="12" operator="equal">
      <formula>"OK"</formula>
    </cfRule>
  </conditionalFormatting>
  <conditionalFormatting sqref="D5">
    <cfRule type="cellIs" dxfId="9" priority="7" operator="equal">
      <formula>"error"</formula>
    </cfRule>
    <cfRule type="cellIs" dxfId="8" priority="8" operator="equal">
      <formula>"OK"</formula>
    </cfRule>
  </conditionalFormatting>
  <conditionalFormatting sqref="E6">
    <cfRule type="cellIs" dxfId="7" priority="9" operator="equal">
      <formula>"error"</formula>
    </cfRule>
    <cfRule type="cellIs" dxfId="6" priority="10" operator="equal">
      <formula>"OK"</formula>
    </cfRule>
  </conditionalFormatting>
  <conditionalFormatting sqref="C16">
    <cfRule type="cellIs" dxfId="5" priority="5" operator="equal">
      <formula>"error"</formula>
    </cfRule>
    <cfRule type="cellIs" dxfId="4" priority="6" operator="equal">
      <formula>"OK"</formula>
    </cfRule>
  </conditionalFormatting>
  <conditionalFormatting sqref="D16:E16">
    <cfRule type="cellIs" dxfId="3" priority="3" operator="equal">
      <formula>"error"</formula>
    </cfRule>
    <cfRule type="cellIs" dxfId="2" priority="4" operator="equal">
      <formula>"OK"</formula>
    </cfRule>
  </conditionalFormatting>
  <conditionalFormatting sqref="D8:E8">
    <cfRule type="cellIs" dxfId="1" priority="1" operator="equal">
      <formula>"error"</formula>
    </cfRule>
    <cfRule type="cellIs" dxfId="0" priority="2" operator="equal">
      <formula>"OK"</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
  <sheetViews>
    <sheetView workbookViewId="0"/>
  </sheetViews>
  <sheetFormatPr defaultRowHeight="13.8"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zoomScale="80" zoomScaleNormal="80" workbookViewId="0"/>
  </sheetViews>
  <sheetFormatPr defaultColWidth="8.69921875" defaultRowHeight="16.8" x14ac:dyDescent="0.45"/>
  <cols>
    <col min="1" max="1" width="8.69921875" style="4"/>
    <col min="2" max="2" width="35.59765625" style="4" bestFit="1" customWidth="1"/>
    <col min="3" max="3" width="11.19921875" style="4" customWidth="1"/>
    <col min="4" max="4" width="12.19921875" style="4" customWidth="1"/>
    <col min="5" max="5" width="72.69921875" style="4" customWidth="1"/>
    <col min="6" max="6" width="25.09765625" style="4" customWidth="1"/>
    <col min="7" max="16384" width="8.69921875" style="4"/>
  </cols>
  <sheetData>
    <row r="1" spans="1:6" ht="19.2" x14ac:dyDescent="0.45">
      <c r="A1" s="134" t="s">
        <v>148</v>
      </c>
      <c r="B1" s="132"/>
      <c r="C1" s="132"/>
    </row>
    <row r="2" spans="1:6" x14ac:dyDescent="0.45">
      <c r="B2" s="115"/>
      <c r="C2" s="115"/>
    </row>
    <row r="3" spans="1:6" x14ac:dyDescent="0.45">
      <c r="B3" s="10" t="s">
        <v>134</v>
      </c>
      <c r="C3" s="115"/>
      <c r="D3" s="115"/>
    </row>
    <row r="4" spans="1:6" x14ac:dyDescent="0.45">
      <c r="B4" s="116" t="s">
        <v>70</v>
      </c>
      <c r="C4" s="117" t="s">
        <v>14</v>
      </c>
      <c r="D4" s="118"/>
    </row>
    <row r="5" spans="1:6" x14ac:dyDescent="0.45">
      <c r="B5" s="116" t="s">
        <v>135</v>
      </c>
      <c r="C5" s="117" t="s">
        <v>96</v>
      </c>
      <c r="D5" s="117" t="s">
        <v>98</v>
      </c>
    </row>
    <row r="6" spans="1:6" x14ac:dyDescent="0.45">
      <c r="B6" s="116" t="s">
        <v>136</v>
      </c>
      <c r="C6" s="119">
        <f>VLOOKUP(C4,'TMA modelling'!A10:N26,14,0)</f>
        <v>67.079467637761297</v>
      </c>
      <c r="D6" s="119">
        <f>VLOOKUP(C4,'TMA modelling'!A36:N46,14,0)</f>
        <v>9.1867919124549307</v>
      </c>
    </row>
    <row r="7" spans="1:6" x14ac:dyDescent="0.45">
      <c r="B7" s="120" t="s">
        <v>138</v>
      </c>
      <c r="C7" s="86">
        <f>C26</f>
        <v>56.540837565886633</v>
      </c>
      <c r="D7" s="86">
        <f>D26</f>
        <v>8.2442107577602997</v>
      </c>
    </row>
    <row r="9" spans="1:6" x14ac:dyDescent="0.45">
      <c r="B9" s="10" t="s">
        <v>139</v>
      </c>
      <c r="F9" s="4" t="s">
        <v>101</v>
      </c>
    </row>
    <row r="10" spans="1:6" ht="409.6" x14ac:dyDescent="0.45">
      <c r="B10" s="116" t="s">
        <v>140</v>
      </c>
      <c r="C10" s="116" t="s">
        <v>152</v>
      </c>
      <c r="D10" s="121"/>
      <c r="E10" s="121" t="s">
        <v>189</v>
      </c>
      <c r="F10" s="128" t="s">
        <v>188</v>
      </c>
    </row>
    <row r="11" spans="1:6" x14ac:dyDescent="0.45">
      <c r="B11" s="116" t="s">
        <v>141</v>
      </c>
      <c r="C11" s="116" t="s">
        <v>184</v>
      </c>
      <c r="D11" s="121"/>
      <c r="E11" s="121"/>
      <c r="F11" s="127"/>
    </row>
    <row r="12" spans="1:6" x14ac:dyDescent="0.45">
      <c r="B12" s="116" t="s">
        <v>142</v>
      </c>
      <c r="C12" s="116" t="s">
        <v>184</v>
      </c>
      <c r="D12" s="121"/>
      <c r="E12" s="121"/>
      <c r="F12" s="127"/>
    </row>
    <row r="13" spans="1:6" x14ac:dyDescent="0.45">
      <c r="B13" s="116" t="s">
        <v>143</v>
      </c>
      <c r="C13" s="116" t="s">
        <v>184</v>
      </c>
      <c r="D13" s="121"/>
      <c r="E13" s="121"/>
      <c r="F13" s="127"/>
    </row>
    <row r="14" spans="1:6" ht="168" x14ac:dyDescent="0.45">
      <c r="B14" s="116" t="s">
        <v>144</v>
      </c>
      <c r="C14" s="116" t="s">
        <v>176</v>
      </c>
      <c r="D14" s="121"/>
      <c r="E14" s="121" t="s">
        <v>190</v>
      </c>
      <c r="F14" s="128" t="s">
        <v>188</v>
      </c>
    </row>
    <row r="15" spans="1:6" ht="168" x14ac:dyDescent="0.45">
      <c r="B15" s="116" t="s">
        <v>145</v>
      </c>
      <c r="C15" s="116" t="s">
        <v>153</v>
      </c>
      <c r="D15" s="121"/>
      <c r="E15" s="121" t="s">
        <v>174</v>
      </c>
      <c r="F15" s="128" t="s">
        <v>188</v>
      </c>
    </row>
    <row r="16" spans="1:6" x14ac:dyDescent="0.45">
      <c r="B16" s="116" t="s">
        <v>146</v>
      </c>
      <c r="C16" s="116" t="s">
        <v>184</v>
      </c>
      <c r="D16" s="121"/>
      <c r="E16" s="121"/>
      <c r="F16" s="127"/>
    </row>
    <row r="17" spans="2:6" x14ac:dyDescent="0.45">
      <c r="B17" s="116" t="s">
        <v>147</v>
      </c>
      <c r="C17" s="116" t="s">
        <v>184</v>
      </c>
      <c r="D17" s="121"/>
      <c r="E17" s="121"/>
      <c r="F17" s="127"/>
    </row>
    <row r="20" spans="2:6" x14ac:dyDescent="0.45">
      <c r="B20" s="129" t="s">
        <v>155</v>
      </c>
      <c r="C20" s="117" t="s">
        <v>96</v>
      </c>
      <c r="D20" s="117" t="s">
        <v>98</v>
      </c>
    </row>
    <row r="21" spans="2:6" x14ac:dyDescent="0.45">
      <c r="B21" s="120" t="s">
        <v>137</v>
      </c>
      <c r="C21" s="119">
        <f>C6</f>
        <v>67.079467637761297</v>
      </c>
      <c r="D21" s="119">
        <f>D6</f>
        <v>9.1867919124549307</v>
      </c>
    </row>
    <row r="22" spans="2:6" x14ac:dyDescent="0.45">
      <c r="B22" s="120" t="s">
        <v>165</v>
      </c>
      <c r="C22" s="119">
        <f>0.952*5</f>
        <v>4.76</v>
      </c>
      <c r="D22" s="119">
        <f>0.02*5</f>
        <v>0.1</v>
      </c>
    </row>
    <row r="23" spans="2:6" x14ac:dyDescent="0.45">
      <c r="B23" s="120" t="s">
        <v>73</v>
      </c>
      <c r="C23" s="119">
        <v>5.7786300718746695</v>
      </c>
      <c r="D23" s="119">
        <v>0.84258115469463091</v>
      </c>
    </row>
    <row r="24" spans="2:6" x14ac:dyDescent="0.45">
      <c r="B24" s="120"/>
      <c r="C24" s="119"/>
      <c r="D24" s="119"/>
    </row>
    <row r="25" spans="2:6" x14ac:dyDescent="0.45">
      <c r="B25" s="120"/>
      <c r="C25" s="119"/>
      <c r="D25" s="119"/>
    </row>
    <row r="26" spans="2:6" x14ac:dyDescent="0.45">
      <c r="B26" s="129" t="s">
        <v>183</v>
      </c>
      <c r="C26" s="126">
        <f>C21-C22-C23</f>
        <v>56.540837565886633</v>
      </c>
      <c r="D26" s="126">
        <f>D21-D22-D23</f>
        <v>8.2442107577602997</v>
      </c>
    </row>
  </sheetData>
  <dataValidations count="1">
    <dataValidation type="list" allowBlank="1" showInputMessage="1" showErrorMessage="1" sqref="C10:C17">
      <formula1>"Pass, Partial pass, Fail, ,Not assessed, N/A"</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Cover</vt:lpstr>
      <vt:lpstr>Inputs&gt;&gt;</vt:lpstr>
      <vt:lpstr>F_inputs</vt:lpstr>
      <vt:lpstr>BP costs b4</vt:lpstr>
      <vt:lpstr>BP costs norm</vt:lpstr>
      <vt:lpstr>BP costs</vt:lpstr>
      <vt:lpstr>Controls</vt:lpstr>
      <vt:lpstr>Analysis&gt;&gt;</vt:lpstr>
      <vt:lpstr>Deep dive TMS</vt:lpstr>
      <vt:lpstr>Deep dive YKY</vt:lpstr>
      <vt:lpstr>Deep dive NES</vt:lpstr>
      <vt:lpstr>Deep dive BRL</vt:lpstr>
      <vt:lpstr>Deep dive summary</vt:lpstr>
      <vt:lpstr>Assessment &gt;</vt:lpstr>
      <vt:lpstr>TMA modelling</vt:lpstr>
      <vt:lpstr>Allowance</vt:lpstr>
    </vt:vector>
  </TitlesOfParts>
  <Company>Water Services Regulation Authority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Ofwat</dc:creator>
  <cp:lastModifiedBy>Milton Salas</cp:lastModifiedBy>
  <cp:lastPrinted>2018-11-06T11:14:17Z</cp:lastPrinted>
  <dcterms:created xsi:type="dcterms:W3CDTF">2018-09-28T09:15:02Z</dcterms:created>
  <dcterms:modified xsi:type="dcterms:W3CDTF">2019-07-15T11:29:40Z</dcterms:modified>
</cp:coreProperties>
</file>