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always" codeName="ThisWorkbook"/>
  <mc:AlternateContent xmlns:mc="http://schemas.openxmlformats.org/markup-compatibility/2006">
    <mc:Choice Requires="x15">
      <x15ac:absPath xmlns:x15ac="http://schemas.microsoft.com/office/spreadsheetml/2010/11/ac" url="\\fpcl01\public\OFWSHARE\PR19 Modelling\Model runs\DD\Model Run 7 Publishable Models\Cost Assessment\Base Wholesale water\"/>
    </mc:Choice>
  </mc:AlternateContent>
  <bookViews>
    <workbookView xWindow="0" yWindow="0" windowWidth="12000" windowHeight="4545" tabRatio="899"/>
  </bookViews>
  <sheets>
    <sheet name="Cover" sheetId="57" r:id="rId1"/>
    <sheet name="Controls" sheetId="48" r:id="rId2"/>
    <sheet name="Inputs&gt;&gt;" sheetId="15" r:id="rId3"/>
    <sheet name="Model coeffs" sheetId="1" r:id="rId4"/>
    <sheet name="Actual costs" sheetId="9" r:id="rId5"/>
    <sheet name="Cost drivers" sheetId="38" r:id="rId6"/>
    <sheet name="Outputs&gt;&gt;" sheetId="28" r:id="rId7"/>
    <sheet name="Modelled costs" sheetId="11" r:id="rId8"/>
    <sheet name="Efficiency" sheetId="51" r:id="rId9"/>
    <sheet name="Interface" sheetId="49" r:id="rId10"/>
  </sheets>
  <externalReferences>
    <externalReference r:id="rId11"/>
    <externalReference r:id="rId12"/>
    <externalReference r:id="rId13"/>
    <externalReference r:id="rId14"/>
    <externalReference r:id="rId15"/>
    <externalReference r:id="rId16"/>
  </externalReferences>
  <definedNames>
    <definedName name="____net1" localSheetId="1" hidden="1">{"NET",#N/A,FALSE,"401C11"}</definedName>
    <definedName name="____net1" localSheetId="8" hidden="1">{"NET",#N/A,FALSE,"401C11"}</definedName>
    <definedName name="____net1" localSheetId="9" hidden="1">{"NET",#N/A,FALSE,"401C11"}</definedName>
    <definedName name="____net1" hidden="1">{"NET",#N/A,FALSE,"401C11"}</definedName>
    <definedName name="__123Graph_A" hidden="1">'[1]2002PCTs'!#REF!</definedName>
    <definedName name="__123Graph_B" hidden="1">[2]Dnurse!#REF!</definedName>
    <definedName name="__123Graph_C" hidden="1">[2]Dnurse!#REF!</definedName>
    <definedName name="__123Graph_X" hidden="1">[3]Aln!#REF!</definedName>
    <definedName name="__net1" localSheetId="1" hidden="1">{"NET",#N/A,FALSE,"401C11"}</definedName>
    <definedName name="__net1" localSheetId="8" hidden="1">{"NET",#N/A,FALSE,"401C11"}</definedName>
    <definedName name="__net1" localSheetId="9" hidden="1">{"NET",#N/A,FALSE,"401C11"}</definedName>
    <definedName name="__net1" hidden="1">{"NET",#N/A,FALSE,"401C11"}</definedName>
    <definedName name="_1_0__123Grap" hidden="1">'[4]#REF'!#REF!</definedName>
    <definedName name="_1_123Grap" hidden="1">'[5]#REF'!#REF!</definedName>
    <definedName name="_123Graph_F" hidden="1">'[6]Chelmsford '!$G$18:$G$28</definedName>
    <definedName name="_2_0__123Grap" localSheetId="1" hidden="1">'[5]#REF'!#REF!</definedName>
    <definedName name="_2_0__123Grap" localSheetId="8" hidden="1">'[5]#REF'!#REF!</definedName>
    <definedName name="_2_0__123Grap" hidden="1">'[5]#REF'!#REF!</definedName>
    <definedName name="_2_123Grap" localSheetId="1" hidden="1">'[2]#REF'!#REF!</definedName>
    <definedName name="_2_123Grap" localSheetId="8" hidden="1">'[2]#REF'!#REF!</definedName>
    <definedName name="_2_123Grap" hidden="1">'[2]#REF'!#REF!</definedName>
    <definedName name="_3_0_S" localSheetId="1" hidden="1">'[4]#REF'!#REF!</definedName>
    <definedName name="_3_0_S" hidden="1">'[4]#REF'!#REF!</definedName>
    <definedName name="_3_123Grap" localSheetId="1" hidden="1">'[5]#REF'!#REF!</definedName>
    <definedName name="_3_123Grap" hidden="1">'[5]#REF'!#REF!</definedName>
    <definedName name="_34_123Grap" hidden="1">'[5]#REF'!#REF!</definedName>
    <definedName name="_42S" hidden="1">'[5]#REF'!#REF!</definedName>
    <definedName name="_4S" hidden="1">'[5]#REF'!#REF!</definedName>
    <definedName name="_5_0__123Grap" hidden="1">'[5]#REF'!#REF!</definedName>
    <definedName name="_6_0_S" hidden="1">'[5]#REF'!#REF!</definedName>
    <definedName name="_6_123Grap" hidden="1">'[2]#REF'!#REF!</definedName>
    <definedName name="_8_123Grap" hidden="1">'[5]#REF'!#REF!</definedName>
    <definedName name="_8S" hidden="1">'[2]#REF'!#REF!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MacroRecalculationBehavior" hidden="1">0</definedName>
    <definedName name="_AtRisk_SimSetting_RandomNumberGenerator" hidden="1">0</definedName>
    <definedName name="_AtRisk_SimSetting_ReportOptionCustomItemsCount" hidden="1">0</definedName>
    <definedName name="_AtRisk_SimSetting_ReportOptionDataMode" hidden="1">1</definedName>
    <definedName name="_AtRisk_SimSetting_ReportOptionReportMultiSimType" hidden="1">1</definedName>
    <definedName name="_AtRisk_SimSetting_ReportOptionReportPlacement" hidden="1">1</definedName>
    <definedName name="_AtRisk_SimSetting_ReportOptionReportSelection" hidden="1">257</definedName>
    <definedName name="_AtRisk_SimSetting_ReportOptionReportsFileType" hidden="1">1</definedName>
    <definedName name="_AtRisk_SimSetting_ReportOptionSelectiveQR" hidden="1">FALSE</definedName>
    <definedName name="_AtRisk_SimSetting_ReportsList" hidden="1">257</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1</definedName>
    <definedName name="_AtRisk_SimSetting_StdRecalcWithoutRiskStatic" hidden="1">0</definedName>
    <definedName name="_AtRisk_SimSetting_StdRecalcWithoutRiskStaticPercentile" hidden="1">0.5</definedName>
    <definedName name="_Dist_Values" localSheetId="1" hidden="1">#REF!</definedName>
    <definedName name="_Dist_Values" localSheetId="8" hidden="1">#REF!</definedName>
    <definedName name="_Dist_Values" localSheetId="9" hidden="1">#REF!</definedName>
    <definedName name="_Dist_Values" hidden="1">#REF!</definedName>
    <definedName name="_Fill" localSheetId="1" hidden="1">#REF!</definedName>
    <definedName name="_Fill" localSheetId="9" hidden="1">#REF!</definedName>
    <definedName name="_Fill" hidden="1">#REF!</definedName>
    <definedName name="_Key1" localSheetId="1" hidden="1">#REF!</definedName>
    <definedName name="_Key1" localSheetId="9" hidden="1">#REF!</definedName>
    <definedName name="_Key1" hidden="1">#REF!</definedName>
    <definedName name="_Key2" localSheetId="1" hidden="1">#REF!</definedName>
    <definedName name="_Key2" localSheetId="9" hidden="1">#REF!</definedName>
    <definedName name="_Key2" hidden="1">#REF!</definedName>
    <definedName name="_net1" localSheetId="1" hidden="1">{"NET",#N/A,FALSE,"401C11"}</definedName>
    <definedName name="_net1" localSheetId="8" hidden="1">{"NET",#N/A,FALSE,"401C11"}</definedName>
    <definedName name="_net1" localSheetId="9" hidden="1">{"NET",#N/A,FALSE,"401C11"}</definedName>
    <definedName name="_net1" hidden="1">{"NET",#N/A,FALSE,"401C11"}</definedName>
    <definedName name="_Order1" hidden="1">255</definedName>
    <definedName name="_Order2" hidden="1">255</definedName>
    <definedName name="_Sort" localSheetId="1" hidden="1">#REF!</definedName>
    <definedName name="_Sort" localSheetId="8" hidden="1">#REF!</definedName>
    <definedName name="_Sort" localSheetId="9" hidden="1">#REF!</definedName>
    <definedName name="_Sort" hidden="1">#REF!</definedName>
    <definedName name="a" localSheetId="1" hidden="1">{"CHARGE",#N/A,FALSE,"401C11"}</definedName>
    <definedName name="a" localSheetId="8" hidden="1">{"CHARGE",#N/A,FALSE,"401C11"}</definedName>
    <definedName name="a" localSheetId="9" hidden="1">{"CHARGE",#N/A,FALSE,"401C11"}</definedName>
    <definedName name="a" hidden="1">{"CHARGE",#N/A,FALSE,"401C11"}</definedName>
    <definedName name="aa" localSheetId="1" hidden="1">{"CHARGE",#N/A,FALSE,"401C11"}</definedName>
    <definedName name="aa" localSheetId="8" hidden="1">{"CHARGE",#N/A,FALSE,"401C11"}</definedName>
    <definedName name="aa" localSheetId="9" hidden="1">{"CHARGE",#N/A,FALSE,"401C11"}</definedName>
    <definedName name="aa" hidden="1">{"CHARGE",#N/A,FALSE,"401C11"}</definedName>
    <definedName name="aaa" localSheetId="1" hidden="1">{"CHARGE",#N/A,FALSE,"401C11"}</definedName>
    <definedName name="aaa" localSheetId="8" hidden="1">{"CHARGE",#N/A,FALSE,"401C11"}</definedName>
    <definedName name="aaa" localSheetId="9" hidden="1">{"CHARGE",#N/A,FALSE,"401C11"}</definedName>
    <definedName name="aaa" hidden="1">{"CHARGE",#N/A,FALSE,"401C11"}</definedName>
    <definedName name="aaaa" localSheetId="1" hidden="1">{"CHARGE",#N/A,FALSE,"401C11"}</definedName>
    <definedName name="aaaa" localSheetId="8" hidden="1">{"CHARGE",#N/A,FALSE,"401C11"}</definedName>
    <definedName name="aaaa" localSheetId="9" hidden="1">{"CHARGE",#N/A,FALSE,"401C11"}</definedName>
    <definedName name="aaaa" hidden="1">{"CHARGE",#N/A,FALSE,"401C11"}</definedName>
    <definedName name="abc" localSheetId="1" hidden="1">{"NET",#N/A,FALSE,"401C11"}</definedName>
    <definedName name="abc" localSheetId="8" hidden="1">{"NET",#N/A,FALSE,"401C11"}</definedName>
    <definedName name="abc" localSheetId="9" hidden="1">{"NET",#N/A,FALSE,"401C11"}</definedName>
    <definedName name="abc" hidden="1">{"NET",#N/A,FALSE,"401C11"}</definedName>
    <definedName name="adbr" localSheetId="1" hidden="1">{"CHARGE",#N/A,FALSE,"401C11"}</definedName>
    <definedName name="adbr" localSheetId="8" hidden="1">{"CHARGE",#N/A,FALSE,"401C11"}</definedName>
    <definedName name="adbr" localSheetId="9" hidden="1">{"CHARGE",#N/A,FALSE,"401C11"}</definedName>
    <definedName name="adbr" hidden="1">{"CHARGE",#N/A,FALSE,"401C11"}</definedName>
    <definedName name="b" localSheetId="1" hidden="1">{"CHARGE",#N/A,FALSE,"401C11"}</definedName>
    <definedName name="b" localSheetId="8" hidden="1">{"CHARGE",#N/A,FALSE,"401C11"}</definedName>
    <definedName name="b" localSheetId="9" hidden="1">{"CHARGE",#N/A,FALSE,"401C11"}</definedName>
    <definedName name="b" hidden="1">{"CHARGE",#N/A,FALSE,"401C11"}</definedName>
    <definedName name="BMGHIndex" hidden="1">"O"</definedName>
    <definedName name="change1" localSheetId="1" hidden="1">{"CHARGE",#N/A,FALSE,"401C11"}</definedName>
    <definedName name="change1" localSheetId="8" hidden="1">{"CHARGE",#N/A,FALSE,"401C11"}</definedName>
    <definedName name="change1" localSheetId="9" hidden="1">{"CHARGE",#N/A,FALSE,"401C11"}</definedName>
    <definedName name="change1" hidden="1">{"CHARGE",#N/A,FALSE,"401C11"}</definedName>
    <definedName name="charge" localSheetId="1" hidden="1">{"CHARGE",#N/A,FALSE,"401C11"}</definedName>
    <definedName name="charge" localSheetId="8" hidden="1">{"CHARGE",#N/A,FALSE,"401C11"}</definedName>
    <definedName name="charge" localSheetId="9" hidden="1">{"CHARGE",#N/A,FALSE,"401C11"}</definedName>
    <definedName name="charge" hidden="1">{"CHARGE",#N/A,FALSE,"401C11"}</definedName>
    <definedName name="da" localSheetId="9" hidden="1">#REF!</definedName>
    <definedName name="da" hidden="1">#REF!</definedName>
    <definedName name="dog" localSheetId="1" hidden="1">{"NET",#N/A,FALSE,"401C11"}</definedName>
    <definedName name="dog" localSheetId="8" hidden="1">{"NET",#N/A,FALSE,"401C11"}</definedName>
    <definedName name="dog" localSheetId="9" hidden="1">{"NET",#N/A,FALSE,"401C11"}</definedName>
    <definedName name="dog" hidden="1">{"NET",#N/A,FALSE,"401C11"}</definedName>
    <definedName name="EV__LASTREFTIME__" hidden="1">40339.4799074074</definedName>
    <definedName name="Expired" hidden="1">FALSE</definedName>
    <definedName name="F" localSheetId="1" hidden="1">{"bal",#N/A,FALSE,"working papers";"income",#N/A,FALSE,"working papers"}</definedName>
    <definedName name="F" localSheetId="8" hidden="1">{"bal",#N/A,FALSE,"working papers";"income",#N/A,FALSE,"working papers"}</definedName>
    <definedName name="F" localSheetId="9" hidden="1">{"bal",#N/A,FALSE,"working papers";"income",#N/A,FALSE,"working papers"}</definedName>
    <definedName name="F" hidden="1">{"bal",#N/A,FALSE,"working papers";"income",#N/A,FALSE,"working papers"}</definedName>
    <definedName name="fdraf" localSheetId="1" hidden="1">{"bal",#N/A,FALSE,"working papers";"income",#N/A,FALSE,"working papers"}</definedName>
    <definedName name="fdraf" localSheetId="8" hidden="1">{"bal",#N/A,FALSE,"working papers";"income",#N/A,FALSE,"working papers"}</definedName>
    <definedName name="fdraf" localSheetId="9" hidden="1">{"bal",#N/A,FALSE,"working papers";"income",#N/A,FALSE,"working papers"}</definedName>
    <definedName name="fdraf" hidden="1">{"bal",#N/A,FALSE,"working papers";"income",#N/A,FALSE,"working papers"}</definedName>
    <definedName name="Fdraft" localSheetId="1" hidden="1">{"bal",#N/A,FALSE,"working papers";"income",#N/A,FALSE,"working papers"}</definedName>
    <definedName name="Fdraft" localSheetId="8" hidden="1">{"bal",#N/A,FALSE,"working papers";"income",#N/A,FALSE,"working papers"}</definedName>
    <definedName name="Fdraft" localSheetId="9" hidden="1">{"bal",#N/A,FALSE,"working papers";"income",#N/A,FALSE,"working papers"}</definedName>
    <definedName name="Fdraft" hidden="1">{"bal",#N/A,FALSE,"working papers";"income",#N/A,FALSE,"working papers"}</definedName>
    <definedName name="Foutput" localSheetId="1" hidden="1">#REF!</definedName>
    <definedName name="Foutput" localSheetId="8" hidden="1">#REF!</definedName>
    <definedName name="Foutput" localSheetId="9" hidden="1">#REF!</definedName>
    <definedName name="Foutput" hidden="1">#REF!</definedName>
    <definedName name="fsdfffd" localSheetId="9" hidden="1">#REF!</definedName>
    <definedName name="fsdfffd" hidden="1">#REF!</definedName>
    <definedName name="fsdfsd" localSheetId="9" hidden="1">#REF!</definedName>
    <definedName name="fsdfsd" hidden="1">#REF!</definedName>
    <definedName name="fsfds" localSheetId="9" hidden="1">#REF!</definedName>
    <definedName name="fsfds" hidden="1">#REF!</definedName>
    <definedName name="fsfsd" localSheetId="1" hidden="1">#REF!</definedName>
    <definedName name="fsfsd" localSheetId="9" hidden="1">#REF!</definedName>
    <definedName name="fsfsd" hidden="1">#REF!</definedName>
    <definedName name="gfff" localSheetId="1" hidden="1">{"CHARGE",#N/A,FALSE,"401C11"}</definedName>
    <definedName name="gfff" localSheetId="8" hidden="1">{"CHARGE",#N/A,FALSE,"401C11"}</definedName>
    <definedName name="gfff" localSheetId="9" hidden="1">{"CHARGE",#N/A,FALSE,"401C11"}</definedName>
    <definedName name="gfff" hidden="1">{"CHARGE",#N/A,FALSE,"401C11"}</definedName>
    <definedName name="gross" localSheetId="1" hidden="1">{"GROSS",#N/A,FALSE,"401C11"}</definedName>
    <definedName name="gross" localSheetId="8" hidden="1">{"GROSS",#N/A,FALSE,"401C11"}</definedName>
    <definedName name="gross" localSheetId="9" hidden="1">{"GROSS",#N/A,FALSE,"401C11"}</definedName>
    <definedName name="gross" hidden="1">{"GROSS",#N/A,FALSE,"401C11"}</definedName>
    <definedName name="gross1" localSheetId="1" hidden="1">{"GROSS",#N/A,FALSE,"401C11"}</definedName>
    <definedName name="gross1" localSheetId="8" hidden="1">{"GROSS",#N/A,FALSE,"401C11"}</definedName>
    <definedName name="gross1" localSheetId="9" hidden="1">{"GROSS",#N/A,FALSE,"401C11"}</definedName>
    <definedName name="gross1" hidden="1">{"GROSS",#N/A,FALSE,"401C11"}</definedName>
    <definedName name="hasdfjklhklj" localSheetId="1" hidden="1">{"NET",#N/A,FALSE,"401C11"}</definedName>
    <definedName name="hasdfjklhklj" localSheetId="8" hidden="1">{"NET",#N/A,FALSE,"401C11"}</definedName>
    <definedName name="hasdfjklhklj" localSheetId="9" hidden="1">{"NET",#N/A,FALSE,"401C11"}</definedName>
    <definedName name="hasdfjklhklj" hidden="1">{"NET",#N/A,FALSE,"401C11"}</definedName>
    <definedName name="help" localSheetId="1" hidden="1">{"CHARGE",#N/A,FALSE,"401C11"}</definedName>
    <definedName name="help" localSheetId="8" hidden="1">{"CHARGE",#N/A,FALSE,"401C11"}</definedName>
    <definedName name="help" localSheetId="9" hidden="1">{"CHARGE",#N/A,FALSE,"401C11"}</definedName>
    <definedName name="help" hidden="1">{"CHARGE",#N/A,FALSE,"401C11"}</definedName>
    <definedName name="hghghhj" localSheetId="1" hidden="1">{"CHARGE",#N/A,FALSE,"401C11"}</definedName>
    <definedName name="hghghhj" localSheetId="8" hidden="1">{"CHARGE",#N/A,FALSE,"401C11"}</definedName>
    <definedName name="hghghhj" localSheetId="9" hidden="1">{"CHARGE",#N/A,FALSE,"401C11"}</definedName>
    <definedName name="hghghhj" hidden="1">{"CHARGE",#N/A,FALSE,"401C11"}</definedName>
    <definedName name="HTML_CodePage" hidden="1">1252</definedName>
    <definedName name="HTML_Control" localSheetId="1" hidden="1">{"'Trust by name'!$A$6:$E$350","'Trust by name'!$A$1:$D$348"}</definedName>
    <definedName name="HTML_Control" localSheetId="8" hidden="1">{"'Trust by name'!$A$6:$E$350","'Trust by name'!$A$1:$D$348"}</definedName>
    <definedName name="HTML_Control" localSheetId="9"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FELL" localSheetId="1" hidden="1">#REF!</definedName>
    <definedName name="JFELL" localSheetId="8" hidden="1">#REF!</definedName>
    <definedName name="JFELL" localSheetId="9" hidden="1">#REF!</definedName>
    <definedName name="JFELL" hidden="1">#REF!</definedName>
    <definedName name="New" localSheetId="9" hidden="1">#REF!</definedName>
    <definedName name="New" hidden="1">#REF!</definedName>
    <definedName name="OISIII" localSheetId="1" hidden="1">#REF!</definedName>
    <definedName name="OISIII" localSheetId="9" hidden="1">#REF!</definedName>
    <definedName name="OISIII" hidden="1">#REF!</definedName>
    <definedName name="qfx" localSheetId="1" hidden="1">{"NET",#N/A,FALSE,"401C11"}</definedName>
    <definedName name="qfx" localSheetId="8" hidden="1">{"NET",#N/A,FALSE,"401C11"}</definedName>
    <definedName name="qfx" localSheetId="9" hidden="1">{"NET",#N/A,FALSE,"401C11"}</definedName>
    <definedName name="qfx" hidden="1">{"NET",#N/A,FALSE,"401C11"}</definedName>
    <definedName name="real" localSheetId="8" hidden="1">#REF!</definedName>
    <definedName name="real" hidden="1">#REF!</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7</definedName>
    <definedName name="RiskMinimizeOnStart" hidden="1">FALSE</definedName>
    <definedName name="RiskMonitorConvergence" hidden="1">FALSE</definedName>
    <definedName name="RiskMultipleCPUSupportEnabled" hidden="1">TRUE</definedName>
    <definedName name="RiskNumIterations" hidden="1">1000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2</definedName>
    <definedName name="RiskUpdateDisplay" hidden="1">FALSE</definedName>
    <definedName name="RiskUseDifferentSeedForEachSim" hidden="1">FALSE</definedName>
    <definedName name="RiskUseFixedSeed" hidden="1">FALSE</definedName>
    <definedName name="RiskUseMultipleCPUs" hidden="1">TRUE</definedName>
    <definedName name="rytry" localSheetId="1" hidden="1">{"NET",#N/A,FALSE,"401C11"}</definedName>
    <definedName name="rytry" localSheetId="8" hidden="1">{"NET",#N/A,FALSE,"401C11"}</definedName>
    <definedName name="rytry" localSheetId="9" hidden="1">{"NET",#N/A,FALSE,"401C11"}</definedName>
    <definedName name="rytry" hidden="1">{"NET",#N/A,FALSE,"401C11"}</definedName>
    <definedName name="SAPBEXrevision" hidden="1">1</definedName>
    <definedName name="SAPBEXsysID" hidden="1">"BWB"</definedName>
    <definedName name="SAPBEXwbID" hidden="1">"49ZLUKBQR0WG29D9LLI3IBIIT"</definedName>
    <definedName name="sort" localSheetId="8" hidden="1">#REF!</definedName>
    <definedName name="sort" hidden="1">#REF!</definedName>
    <definedName name="Table3.4" localSheetId="1" hidden="1">{"CHARGE",#N/A,FALSE,"401C11"}</definedName>
    <definedName name="Table3.4" localSheetId="8" hidden="1">{"CHARGE",#N/A,FALSE,"401C11"}</definedName>
    <definedName name="Table3.4" localSheetId="9" hidden="1">{"CHARGE",#N/A,FALSE,"401C11"}</definedName>
    <definedName name="Table3.4" hidden="1">{"CHARGE",#N/A,FALSE,"401C11"}</definedName>
    <definedName name="Test23" localSheetId="1" hidden="1">{"NET",#N/A,FALSE,"401C11"}</definedName>
    <definedName name="Test23" localSheetId="8" hidden="1">{"NET",#N/A,FALSE,"401C11"}</definedName>
    <definedName name="Test23" localSheetId="9" hidden="1">{"NET",#N/A,FALSE,"401C11"}</definedName>
    <definedName name="Test23" hidden="1">{"NET",#N/A,FALSE,"401C11"}</definedName>
    <definedName name="wert" localSheetId="1" hidden="1">{"GROSS",#N/A,FALSE,"401C11"}</definedName>
    <definedName name="wert" localSheetId="8" hidden="1">{"GROSS",#N/A,FALSE,"401C11"}</definedName>
    <definedName name="wert" localSheetId="9" hidden="1">{"GROSS",#N/A,FALSE,"401C11"}</definedName>
    <definedName name="wert" hidden="1">{"GROSS",#N/A,FALSE,"401C11"}</definedName>
    <definedName name="wombat" localSheetId="1" hidden="1">#REF!</definedName>
    <definedName name="wombat" localSheetId="8" hidden="1">#REF!</definedName>
    <definedName name="wombat" localSheetId="9" hidden="1">#REF!</definedName>
    <definedName name="wombat" hidden="1">#REF!</definedName>
    <definedName name="wotsthis" localSheetId="1" hidden="1">{"P&amp;L phased",#N/A,FALSE,"P and L";"Interest phased",#N/A,FALSE,"Interest";"Cshf phased",#N/A,FALSE,"Cashflow";"BSheet phased",#N/A,FALSE,"B Sheet";"Capex phased",#N/A,FALSE,"Capex"}</definedName>
    <definedName name="wotsthis" localSheetId="8" hidden="1">{"P&amp;L phased",#N/A,FALSE,"P and L";"Interest phased",#N/A,FALSE,"Interest";"Cshf phased",#N/A,FALSE,"Cashflow";"BSheet phased",#N/A,FALSE,"B Sheet";"Capex phased",#N/A,FALSE,"Capex"}</definedName>
    <definedName name="wotsthis" localSheetId="9"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1" hidden="1">{"CHARGE",#N/A,FALSE,"401C11"}</definedName>
    <definedName name="wrn.CHARGE." localSheetId="8" hidden="1">{"CHARGE",#N/A,FALSE,"401C11"}</definedName>
    <definedName name="wrn.CHARGE." localSheetId="9" hidden="1">{"CHARGE",#N/A,FALSE,"401C11"}</definedName>
    <definedName name="wrn.CHARGE." hidden="1">{"CHARGE",#N/A,FALSE,"401C11"}</definedName>
    <definedName name="wrn.GROSS." localSheetId="1" hidden="1">{"GROSS",#N/A,FALSE,"401C11"}</definedName>
    <definedName name="wrn.GROSS." localSheetId="8" hidden="1">{"GROSS",#N/A,FALSE,"401C11"}</definedName>
    <definedName name="wrn.GROSS." localSheetId="9" hidden="1">{"GROSS",#N/A,FALSE,"401C11"}</definedName>
    <definedName name="wrn.GROSS." hidden="1">{"GROSS",#N/A,FALSE,"401C11"}</definedName>
    <definedName name="wrn.NET." localSheetId="1" hidden="1">{"NET",#N/A,FALSE,"401C11"}</definedName>
    <definedName name="wrn.NET." localSheetId="8" hidden="1">{"NET",#N/A,FALSE,"401C11"}</definedName>
    <definedName name="wrn.NET." localSheetId="9" hidden="1">{"NET",#N/A,FALSE,"401C11"}</definedName>
    <definedName name="wrn.NET." hidden="1">{"NET",#N/A,FALSE,"401C11"}</definedName>
    <definedName name="wrn.papersdraft" localSheetId="1" hidden="1">{"bal",#N/A,FALSE,"working papers";"income",#N/A,FALSE,"working papers"}</definedName>
    <definedName name="wrn.papersdraft" localSheetId="8" hidden="1">{"bal",#N/A,FALSE,"working papers";"income",#N/A,FALSE,"working papers"}</definedName>
    <definedName name="wrn.papersdraft" localSheetId="9" hidden="1">{"bal",#N/A,FALSE,"working papers";"income",#N/A,FALSE,"working papers"}</definedName>
    <definedName name="wrn.papersdraft" hidden="1">{"bal",#N/A,FALSE,"working papers";"income",#N/A,FALSE,"working papers"}</definedName>
    <definedName name="wrn.Print._.5._.and._.12." localSheetId="1"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8"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localSheetId="9"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1" hidden="1">{"P&amp;L phased",#N/A,FALSE,"P and L";"Interest phased",#N/A,FALSE,"Interest";"Cshf phased",#N/A,FALSE,"Cashflow";"BSheet phased",#N/A,FALSE,"B Sheet";"Capex phased",#N/A,FALSE,"Capex"}</definedName>
    <definedName name="wrn.Print._.Phased." localSheetId="8" hidden="1">{"P&amp;L phased",#N/A,FALSE,"P and L";"Interest phased",#N/A,FALSE,"Interest";"Cshf phased",#N/A,FALSE,"Cashflow";"BSheet phased",#N/A,FALSE,"B Sheet";"Capex phased",#N/A,FALSE,"Capex"}</definedName>
    <definedName name="wrn.Print._.Phased." localSheetId="9"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1" hidden="1">{"bal",#N/A,FALSE,"working papers";"income",#N/A,FALSE,"working papers"}</definedName>
    <definedName name="wrn.wpapers." localSheetId="8" hidden="1">{"bal",#N/A,FALSE,"working papers";"income",#N/A,FALSE,"working papers"}</definedName>
    <definedName name="wrn.wpapers." localSheetId="9" hidden="1">{"bal",#N/A,FALSE,"working papers";"income",#N/A,FALSE,"working papers"}</definedName>
    <definedName name="wrn.wpapers." hidden="1">{"bal",#N/A,FALSE,"working papers";"income",#N/A,FALSE,"working papers"}</definedName>
    <definedName name="xxx" localSheetId="1" hidden="1">{"CHARGE",#N/A,FALSE,"401C11"}</definedName>
    <definedName name="xxx" localSheetId="8" hidden="1">{"CHARGE",#N/A,FALSE,"401C11"}</definedName>
    <definedName name="xxx" localSheetId="9" hidden="1">{"CHARGE",#N/A,FALSE,"401C11"}</definedName>
    <definedName name="xxx" hidden="1">{"CHARGE",#N/A,FALSE,"401C11"}</definedName>
    <definedName name="yyy" localSheetId="1" hidden="1">{"GROSS",#N/A,FALSE,"401C11"}</definedName>
    <definedName name="yyy" localSheetId="8" hidden="1">{"GROSS",#N/A,FALSE,"401C11"}</definedName>
    <definedName name="yyy" localSheetId="9" hidden="1">{"GROSS",#N/A,FALSE,"401C11"}</definedName>
    <definedName name="yyy" hidden="1">{"GROSS",#N/A,FALSE,"401C11"}</definedName>
    <definedName name="zzz" localSheetId="1" hidden="1">{"NET",#N/A,FALSE,"401C11"}</definedName>
    <definedName name="zzz" localSheetId="8" hidden="1">{"NET",#N/A,FALSE,"401C11"}</definedName>
    <definedName name="zzz" localSheetId="9" hidden="1">{"NET",#N/A,FALSE,"401C11"}</definedName>
    <definedName name="zzz" hidden="1">{"NET",#N/A,FALSE,"401C11"}</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17" i="48" l="1"/>
  <c r="D16" i="48"/>
  <c r="D15" i="48"/>
  <c r="D14" i="48"/>
  <c r="O2" i="11" l="1"/>
  <c r="N2" i="11"/>
  <c r="E2" i="11"/>
  <c r="F2" i="11"/>
  <c r="G2" i="11"/>
  <c r="H2" i="11"/>
  <c r="D2" i="11"/>
  <c r="Q19" i="51" l="1"/>
  <c r="N19" i="51"/>
  <c r="M19" i="51"/>
  <c r="L19" i="51"/>
  <c r="K19" i="51"/>
  <c r="J19" i="51"/>
  <c r="E14" i="51" l="1"/>
  <c r="E38" i="51" s="1"/>
  <c r="G11" i="51"/>
  <c r="C4" i="11"/>
  <c r="B4" i="11"/>
  <c r="A4" i="11"/>
  <c r="C4" i="38"/>
  <c r="B4" i="38"/>
  <c r="A4" i="38"/>
  <c r="B128" i="11"/>
  <c r="A128" i="11"/>
  <c r="B127" i="11"/>
  <c r="A127" i="11"/>
  <c r="B126" i="11"/>
  <c r="A126" i="11"/>
  <c r="B125" i="11"/>
  <c r="A125" i="11"/>
  <c r="B124" i="11"/>
  <c r="A124" i="11"/>
  <c r="B123" i="11"/>
  <c r="A123" i="11"/>
  <c r="B122" i="11"/>
  <c r="A122" i="11"/>
  <c r="B121" i="11"/>
  <c r="A121" i="11"/>
  <c r="B120" i="11"/>
  <c r="A120" i="11"/>
  <c r="B119" i="11"/>
  <c r="A119" i="11"/>
  <c r="B118" i="11"/>
  <c r="A118" i="11"/>
  <c r="B117" i="11"/>
  <c r="A117" i="11"/>
  <c r="B116" i="11"/>
  <c r="A116" i="11"/>
  <c r="B115" i="11"/>
  <c r="A115" i="11"/>
  <c r="B114" i="11"/>
  <c r="A114" i="11"/>
  <c r="B113" i="11"/>
  <c r="A113" i="11"/>
  <c r="B112" i="11"/>
  <c r="A112" i="11"/>
  <c r="B111" i="11"/>
  <c r="A111" i="11"/>
  <c r="B110" i="11"/>
  <c r="A110" i="11"/>
  <c r="B109" i="11"/>
  <c r="A109" i="11"/>
  <c r="B108" i="11"/>
  <c r="A108" i="11"/>
  <c r="B107" i="11"/>
  <c r="A107" i="11"/>
  <c r="B106" i="11"/>
  <c r="A106" i="11"/>
  <c r="B105" i="11"/>
  <c r="A105" i="11"/>
  <c r="B104" i="11"/>
  <c r="A104" i="11"/>
  <c r="B103" i="11"/>
  <c r="A103" i="11"/>
  <c r="B102" i="11"/>
  <c r="A102" i="11"/>
  <c r="B101" i="11"/>
  <c r="A101" i="11"/>
  <c r="B100" i="11"/>
  <c r="A100" i="11"/>
  <c r="B99" i="11"/>
  <c r="A99" i="11"/>
  <c r="B98" i="11"/>
  <c r="A98" i="11"/>
  <c r="B97" i="11"/>
  <c r="A97" i="11"/>
  <c r="B96" i="11"/>
  <c r="A96" i="11"/>
  <c r="B95" i="11"/>
  <c r="A95" i="11"/>
  <c r="B94" i="11"/>
  <c r="A94" i="11"/>
  <c r="B93" i="11"/>
  <c r="A93" i="11"/>
  <c r="B92" i="11"/>
  <c r="A92" i="11"/>
  <c r="B91" i="11"/>
  <c r="A91" i="11"/>
  <c r="B90" i="11"/>
  <c r="A90" i="11"/>
  <c r="B89" i="11"/>
  <c r="A89" i="11"/>
  <c r="B88" i="11"/>
  <c r="A88" i="11"/>
  <c r="B87" i="11"/>
  <c r="A87" i="11"/>
  <c r="B86" i="11"/>
  <c r="A86" i="11"/>
  <c r="B85" i="11"/>
  <c r="A85" i="11"/>
  <c r="B84" i="11"/>
  <c r="A84" i="11"/>
  <c r="B83" i="11"/>
  <c r="A83" i="11"/>
  <c r="B82" i="11"/>
  <c r="A82" i="11"/>
  <c r="B81" i="11"/>
  <c r="A81" i="11"/>
  <c r="B80" i="11"/>
  <c r="A80" i="11"/>
  <c r="B79" i="11"/>
  <c r="A79" i="11"/>
  <c r="B78" i="11"/>
  <c r="A78" i="11"/>
  <c r="B77" i="11"/>
  <c r="A77" i="11"/>
  <c r="B76" i="11"/>
  <c r="A76" i="11"/>
  <c r="B75" i="11"/>
  <c r="A75" i="11"/>
  <c r="B74" i="11"/>
  <c r="A74" i="11"/>
  <c r="B73" i="11"/>
  <c r="A73" i="11"/>
  <c r="B72" i="11"/>
  <c r="A72" i="11"/>
  <c r="B71" i="11"/>
  <c r="A71" i="11"/>
  <c r="B70" i="11"/>
  <c r="A70" i="11"/>
  <c r="B69" i="11"/>
  <c r="A69" i="11"/>
  <c r="B68" i="11"/>
  <c r="A68" i="11"/>
  <c r="B67" i="11"/>
  <c r="A67" i="11"/>
  <c r="B66" i="11"/>
  <c r="A66" i="11"/>
  <c r="B65" i="11"/>
  <c r="A65" i="11"/>
  <c r="B64" i="11"/>
  <c r="A64" i="11"/>
  <c r="B63" i="11"/>
  <c r="A63" i="11"/>
  <c r="B62" i="11"/>
  <c r="A62" i="11"/>
  <c r="B61" i="11"/>
  <c r="A61" i="11"/>
  <c r="B60" i="11"/>
  <c r="A60" i="11"/>
  <c r="B59" i="11"/>
  <c r="A59" i="11"/>
  <c r="B58" i="11"/>
  <c r="A58" i="11"/>
  <c r="B57" i="11"/>
  <c r="A57" i="11"/>
  <c r="B56" i="11"/>
  <c r="A56" i="11"/>
  <c r="B55" i="11"/>
  <c r="A55" i="11"/>
  <c r="B54" i="11"/>
  <c r="A54" i="11"/>
  <c r="B53" i="11"/>
  <c r="A53" i="11"/>
  <c r="B52" i="11"/>
  <c r="A52" i="11"/>
  <c r="B51" i="11"/>
  <c r="A51" i="11"/>
  <c r="B50" i="11"/>
  <c r="A50" i="11"/>
  <c r="B49" i="11"/>
  <c r="A49" i="11"/>
  <c r="B48" i="11"/>
  <c r="A48" i="11"/>
  <c r="B47" i="11"/>
  <c r="A47" i="11"/>
  <c r="B46" i="11"/>
  <c r="A46" i="11"/>
  <c r="B45" i="11"/>
  <c r="A45" i="11"/>
  <c r="B44" i="11"/>
  <c r="A44" i="11"/>
  <c r="B43" i="11"/>
  <c r="A43" i="11"/>
  <c r="B42" i="11"/>
  <c r="A42" i="11"/>
  <c r="B41" i="11"/>
  <c r="A41" i="11"/>
  <c r="B40" i="11"/>
  <c r="A40" i="11"/>
  <c r="B39" i="11"/>
  <c r="A39" i="11"/>
  <c r="B38" i="11"/>
  <c r="A38" i="11"/>
  <c r="B37" i="11"/>
  <c r="A37" i="11"/>
  <c r="B36" i="11"/>
  <c r="A36" i="11"/>
  <c r="B35" i="11"/>
  <c r="A35" i="11"/>
  <c r="B34" i="11"/>
  <c r="A34" i="11"/>
  <c r="B33" i="11"/>
  <c r="A33" i="11"/>
  <c r="B32" i="11"/>
  <c r="A32" i="11"/>
  <c r="B31" i="11"/>
  <c r="A31" i="11"/>
  <c r="B30" i="11"/>
  <c r="A30" i="11"/>
  <c r="B29" i="11"/>
  <c r="A29" i="11"/>
  <c r="B28" i="11"/>
  <c r="A28" i="11"/>
  <c r="B27" i="11"/>
  <c r="A27" i="11"/>
  <c r="B26" i="11"/>
  <c r="A26" i="11"/>
  <c r="B25" i="11"/>
  <c r="A25" i="11"/>
  <c r="B24" i="11"/>
  <c r="A24" i="11"/>
  <c r="B23" i="11"/>
  <c r="A23" i="11"/>
  <c r="B22" i="11"/>
  <c r="A22" i="11"/>
  <c r="B21" i="11"/>
  <c r="A21" i="11"/>
  <c r="B20" i="11"/>
  <c r="A20" i="11"/>
  <c r="B19" i="11"/>
  <c r="A19" i="11"/>
  <c r="B18" i="11"/>
  <c r="A18" i="11"/>
  <c r="B17" i="11"/>
  <c r="A17" i="11"/>
  <c r="B16" i="11"/>
  <c r="A16" i="11"/>
  <c r="B15" i="11"/>
  <c r="A15" i="11"/>
  <c r="B14" i="11"/>
  <c r="A14" i="11"/>
  <c r="B13" i="11"/>
  <c r="A13" i="11"/>
  <c r="B12" i="11"/>
  <c r="A12" i="11"/>
  <c r="B11" i="11"/>
  <c r="A11" i="11"/>
  <c r="B10" i="11"/>
  <c r="A10" i="11"/>
  <c r="B9" i="11"/>
  <c r="A9" i="11"/>
  <c r="B8" i="11"/>
  <c r="A8" i="11"/>
  <c r="B7" i="11"/>
  <c r="A7" i="11"/>
  <c r="B6" i="11"/>
  <c r="A6" i="11"/>
  <c r="B5" i="11"/>
  <c r="A5" i="11"/>
  <c r="C129" i="9"/>
  <c r="C128" i="11" s="1"/>
  <c r="C128" i="9"/>
  <c r="C127" i="11" s="1"/>
  <c r="C127" i="9"/>
  <c r="C126" i="11" s="1"/>
  <c r="C126" i="9"/>
  <c r="C125" i="11" s="1"/>
  <c r="C125" i="9"/>
  <c r="C124" i="11" s="1"/>
  <c r="C124" i="9"/>
  <c r="C123" i="11" s="1"/>
  <c r="C123" i="9"/>
  <c r="C122" i="11" s="1"/>
  <c r="C122" i="9"/>
  <c r="C121" i="11" s="1"/>
  <c r="C121" i="9"/>
  <c r="C120" i="11" s="1"/>
  <c r="C120" i="9"/>
  <c r="C119" i="11" s="1"/>
  <c r="C119" i="9"/>
  <c r="C118" i="11" s="1"/>
  <c r="C118" i="9"/>
  <c r="C117" i="11" s="1"/>
  <c r="C117" i="9"/>
  <c r="C116" i="11" s="1"/>
  <c r="C116" i="9"/>
  <c r="C115" i="11" s="1"/>
  <c r="C115" i="9"/>
  <c r="C114" i="11" s="1"/>
  <c r="C114" i="9"/>
  <c r="C113" i="11" s="1"/>
  <c r="C113" i="9"/>
  <c r="C112" i="11" s="1"/>
  <c r="C112" i="9"/>
  <c r="C111" i="11" s="1"/>
  <c r="C111" i="9"/>
  <c r="C110" i="11" s="1"/>
  <c r="C110" i="9"/>
  <c r="C109" i="11" s="1"/>
  <c r="C109" i="9"/>
  <c r="C108" i="11" s="1"/>
  <c r="C108" i="9"/>
  <c r="C107" i="11" s="1"/>
  <c r="C107" i="9"/>
  <c r="C106" i="11" s="1"/>
  <c r="C106" i="9"/>
  <c r="C105" i="11" s="1"/>
  <c r="C105" i="9"/>
  <c r="C104" i="11" s="1"/>
  <c r="C104" i="9"/>
  <c r="C103" i="11" s="1"/>
  <c r="C103" i="9"/>
  <c r="C102" i="11" s="1"/>
  <c r="C102" i="9"/>
  <c r="C101" i="11" s="1"/>
  <c r="C101" i="9"/>
  <c r="C100" i="11" s="1"/>
  <c r="C100" i="9"/>
  <c r="C99" i="11" s="1"/>
  <c r="C99" i="9"/>
  <c r="C98" i="11" s="1"/>
  <c r="C98" i="9"/>
  <c r="C97" i="11" s="1"/>
  <c r="C97" i="9"/>
  <c r="C96" i="11" s="1"/>
  <c r="C96" i="9"/>
  <c r="C95" i="11" s="1"/>
  <c r="C95" i="9"/>
  <c r="C94" i="11" s="1"/>
  <c r="C94" i="9"/>
  <c r="C93" i="11" s="1"/>
  <c r="C93" i="9"/>
  <c r="C92" i="11" s="1"/>
  <c r="C92" i="9"/>
  <c r="C91" i="11" s="1"/>
  <c r="C91" i="9"/>
  <c r="C90" i="11" s="1"/>
  <c r="C90" i="9"/>
  <c r="C89" i="11" s="1"/>
  <c r="C89" i="9"/>
  <c r="C88" i="11" s="1"/>
  <c r="C88" i="9"/>
  <c r="C87" i="11" s="1"/>
  <c r="C87" i="9"/>
  <c r="C86" i="11" s="1"/>
  <c r="C86" i="9"/>
  <c r="C85" i="11" s="1"/>
  <c r="C85" i="9"/>
  <c r="C84" i="11" s="1"/>
  <c r="C84" i="9"/>
  <c r="C83" i="11" s="1"/>
  <c r="C83" i="9"/>
  <c r="C82" i="11" s="1"/>
  <c r="C82" i="9"/>
  <c r="C81" i="11" s="1"/>
  <c r="C81" i="9"/>
  <c r="C80" i="11" s="1"/>
  <c r="C80" i="9"/>
  <c r="C79" i="11" s="1"/>
  <c r="C79" i="9"/>
  <c r="C78" i="11" s="1"/>
  <c r="C78" i="9"/>
  <c r="C77" i="11" s="1"/>
  <c r="C77" i="9"/>
  <c r="C76" i="11" s="1"/>
  <c r="C76" i="9"/>
  <c r="C75" i="11" s="1"/>
  <c r="C75" i="9"/>
  <c r="C74" i="11" s="1"/>
  <c r="C74" i="9"/>
  <c r="C73" i="11" s="1"/>
  <c r="C73" i="9"/>
  <c r="C72" i="11" s="1"/>
  <c r="C72" i="9"/>
  <c r="C71" i="11" s="1"/>
  <c r="C71" i="9"/>
  <c r="C70" i="11" s="1"/>
  <c r="C70" i="9"/>
  <c r="C69" i="11" s="1"/>
  <c r="C69" i="9"/>
  <c r="C68" i="11" s="1"/>
  <c r="C68" i="9"/>
  <c r="C67" i="11" s="1"/>
  <c r="C67" i="9"/>
  <c r="C66" i="11" s="1"/>
  <c r="C66" i="9"/>
  <c r="C65" i="11" s="1"/>
  <c r="C65" i="9"/>
  <c r="C64" i="11" s="1"/>
  <c r="C64" i="9"/>
  <c r="C63" i="11" s="1"/>
  <c r="C63" i="9"/>
  <c r="C62" i="11" s="1"/>
  <c r="C62" i="9"/>
  <c r="C61" i="11" s="1"/>
  <c r="C61" i="9"/>
  <c r="C60" i="11" s="1"/>
  <c r="C60" i="9"/>
  <c r="C59" i="11" s="1"/>
  <c r="C59" i="9"/>
  <c r="C58" i="11" s="1"/>
  <c r="C58" i="9"/>
  <c r="C57" i="11" s="1"/>
  <c r="C57" i="9"/>
  <c r="C56" i="11" s="1"/>
  <c r="C56" i="9"/>
  <c r="C55" i="11" s="1"/>
  <c r="C55" i="9"/>
  <c r="C54" i="11" s="1"/>
  <c r="C54" i="9"/>
  <c r="C53" i="11" s="1"/>
  <c r="C53" i="9"/>
  <c r="C52" i="11" s="1"/>
  <c r="C52" i="9"/>
  <c r="C51" i="11" s="1"/>
  <c r="C51" i="9"/>
  <c r="C50" i="11" s="1"/>
  <c r="C50" i="9"/>
  <c r="C49" i="11" s="1"/>
  <c r="C49" i="9"/>
  <c r="C48" i="11" s="1"/>
  <c r="C48" i="9"/>
  <c r="C47" i="11" s="1"/>
  <c r="C47" i="9"/>
  <c r="C46" i="11" s="1"/>
  <c r="C46" i="9"/>
  <c r="C45" i="11" s="1"/>
  <c r="C45" i="9"/>
  <c r="C44" i="11" s="1"/>
  <c r="C44" i="9"/>
  <c r="C43" i="11" s="1"/>
  <c r="C43" i="9"/>
  <c r="C42" i="11" s="1"/>
  <c r="C42" i="9"/>
  <c r="C41" i="11" s="1"/>
  <c r="C41" i="9"/>
  <c r="C40" i="11" s="1"/>
  <c r="C40" i="9"/>
  <c r="C39" i="11" s="1"/>
  <c r="C39" i="9"/>
  <c r="C38" i="11" s="1"/>
  <c r="C38" i="9"/>
  <c r="C37" i="11" s="1"/>
  <c r="C37" i="9"/>
  <c r="C36" i="11" s="1"/>
  <c r="C36" i="9"/>
  <c r="C35" i="11" s="1"/>
  <c r="C35" i="9"/>
  <c r="C34" i="11" s="1"/>
  <c r="C34" i="9"/>
  <c r="C33" i="11" s="1"/>
  <c r="C33" i="9"/>
  <c r="C32" i="11" s="1"/>
  <c r="C32" i="9"/>
  <c r="C31" i="11" s="1"/>
  <c r="C31" i="9"/>
  <c r="C30" i="11" s="1"/>
  <c r="C30" i="9"/>
  <c r="C29" i="11" s="1"/>
  <c r="C29" i="9"/>
  <c r="C28" i="11" s="1"/>
  <c r="C28" i="9"/>
  <c r="C27" i="11" s="1"/>
  <c r="C27" i="9"/>
  <c r="C26" i="11" s="1"/>
  <c r="C26" i="9"/>
  <c r="C25" i="11" s="1"/>
  <c r="C25" i="9"/>
  <c r="C24" i="11" s="1"/>
  <c r="C24" i="9"/>
  <c r="C23" i="11" s="1"/>
  <c r="C23" i="9"/>
  <c r="C22" i="11" s="1"/>
  <c r="C22" i="9"/>
  <c r="C21" i="11" s="1"/>
  <c r="C21" i="9"/>
  <c r="C20" i="11" s="1"/>
  <c r="C20" i="9"/>
  <c r="C19" i="11" s="1"/>
  <c r="C19" i="9"/>
  <c r="C18" i="11" s="1"/>
  <c r="C18" i="9"/>
  <c r="C17" i="11" s="1"/>
  <c r="C17" i="9"/>
  <c r="C16" i="11" s="1"/>
  <c r="C16" i="9"/>
  <c r="C15" i="11" s="1"/>
  <c r="C15" i="9"/>
  <c r="C14" i="11" s="1"/>
  <c r="C14" i="9"/>
  <c r="C13" i="11" s="1"/>
  <c r="C13" i="9"/>
  <c r="C12" i="11" s="1"/>
  <c r="C12" i="9"/>
  <c r="C11" i="11" s="1"/>
  <c r="C11" i="9"/>
  <c r="C10" i="11" s="1"/>
  <c r="C10" i="9"/>
  <c r="C9" i="11" s="1"/>
  <c r="C9" i="9"/>
  <c r="C8" i="11" s="1"/>
  <c r="C8" i="9"/>
  <c r="C7" i="11" s="1"/>
  <c r="C7" i="9"/>
  <c r="C6" i="11" s="1"/>
  <c r="C6" i="9"/>
  <c r="C5" i="11" s="1"/>
  <c r="C129" i="38" l="1"/>
  <c r="B129" i="38"/>
  <c r="A129" i="38"/>
  <c r="C128" i="38"/>
  <c r="B128" i="38"/>
  <c r="A128" i="38"/>
  <c r="C127" i="38"/>
  <c r="B127" i="38"/>
  <c r="A127" i="38"/>
  <c r="C126" i="38"/>
  <c r="B126" i="38"/>
  <c r="A126" i="38"/>
  <c r="C125" i="38"/>
  <c r="B125" i="38"/>
  <c r="A125" i="38"/>
  <c r="C124" i="38"/>
  <c r="B124" i="38"/>
  <c r="A124" i="38"/>
  <c r="C123" i="38"/>
  <c r="B123" i="38"/>
  <c r="A123" i="38"/>
  <c r="C122" i="38"/>
  <c r="B122" i="38"/>
  <c r="A122" i="38"/>
  <c r="C121" i="38"/>
  <c r="B121" i="38"/>
  <c r="A121" i="38"/>
  <c r="C120" i="38"/>
  <c r="B120" i="38"/>
  <c r="A120" i="38"/>
  <c r="C119" i="38"/>
  <c r="B119" i="38"/>
  <c r="A119" i="38"/>
  <c r="C118" i="38"/>
  <c r="B118" i="38"/>
  <c r="A118" i="38"/>
  <c r="C117" i="38"/>
  <c r="B117" i="38"/>
  <c r="A117" i="38"/>
  <c r="C116" i="38"/>
  <c r="B116" i="38"/>
  <c r="A116" i="38"/>
  <c r="C115" i="38"/>
  <c r="B115" i="38"/>
  <c r="A115" i="38"/>
  <c r="C114" i="38"/>
  <c r="B114" i="38"/>
  <c r="A114" i="38"/>
  <c r="C113" i="38"/>
  <c r="B113" i="38"/>
  <c r="A113" i="38"/>
  <c r="C112" i="38"/>
  <c r="B112" i="38"/>
  <c r="A112" i="38"/>
  <c r="C111" i="38"/>
  <c r="B111" i="38"/>
  <c r="A111" i="38"/>
  <c r="C110" i="38"/>
  <c r="B110" i="38"/>
  <c r="A110" i="38"/>
  <c r="C109" i="38"/>
  <c r="B109" i="38"/>
  <c r="A109" i="38"/>
  <c r="C108" i="38"/>
  <c r="B108" i="38"/>
  <c r="A108" i="38"/>
  <c r="C107" i="38"/>
  <c r="B107" i="38"/>
  <c r="A107" i="38"/>
  <c r="C106" i="38"/>
  <c r="B106" i="38"/>
  <c r="A106" i="38"/>
  <c r="C105" i="38"/>
  <c r="B105" i="38"/>
  <c r="A105" i="38"/>
  <c r="C104" i="38"/>
  <c r="B104" i="38"/>
  <c r="A104" i="38"/>
  <c r="C103" i="38"/>
  <c r="B103" i="38"/>
  <c r="A103" i="38"/>
  <c r="C102" i="38"/>
  <c r="B102" i="38"/>
  <c r="A102" i="38"/>
  <c r="C101" i="38"/>
  <c r="B101" i="38"/>
  <c r="A101" i="38"/>
  <c r="C100" i="38"/>
  <c r="B100" i="38"/>
  <c r="A100" i="38"/>
  <c r="C99" i="38"/>
  <c r="B99" i="38"/>
  <c r="A99" i="38"/>
  <c r="C98" i="38"/>
  <c r="B98" i="38"/>
  <c r="A98" i="38"/>
  <c r="C97" i="38"/>
  <c r="B97" i="38"/>
  <c r="A97" i="38"/>
  <c r="C96" i="38"/>
  <c r="B96" i="38"/>
  <c r="A96" i="38"/>
  <c r="C95" i="38"/>
  <c r="B95" i="38"/>
  <c r="A95" i="38"/>
  <c r="C94" i="38"/>
  <c r="B94" i="38"/>
  <c r="A94" i="38"/>
  <c r="C93" i="38"/>
  <c r="B93" i="38"/>
  <c r="A93" i="38"/>
  <c r="C92" i="38"/>
  <c r="B92" i="38"/>
  <c r="A92" i="38"/>
  <c r="C91" i="38"/>
  <c r="B91" i="38"/>
  <c r="A91" i="38"/>
  <c r="C90" i="38"/>
  <c r="B90" i="38"/>
  <c r="A90" i="38"/>
  <c r="C89" i="38"/>
  <c r="B89" i="38"/>
  <c r="A89" i="38"/>
  <c r="C88" i="38"/>
  <c r="B88" i="38"/>
  <c r="A88" i="38"/>
  <c r="C87" i="38"/>
  <c r="B87" i="38"/>
  <c r="A87" i="38"/>
  <c r="C86" i="38"/>
  <c r="B86" i="38"/>
  <c r="A86" i="38"/>
  <c r="C85" i="38"/>
  <c r="B85" i="38"/>
  <c r="A85" i="38"/>
  <c r="C84" i="38"/>
  <c r="B84" i="38"/>
  <c r="A84" i="38"/>
  <c r="C83" i="38"/>
  <c r="B83" i="38"/>
  <c r="A83" i="38"/>
  <c r="C82" i="38"/>
  <c r="B82" i="38"/>
  <c r="A82" i="38"/>
  <c r="C81" i="38"/>
  <c r="B81" i="38"/>
  <c r="A81" i="38"/>
  <c r="C80" i="38"/>
  <c r="B80" i="38"/>
  <c r="A80" i="38"/>
  <c r="C79" i="38"/>
  <c r="B79" i="38"/>
  <c r="A79" i="38"/>
  <c r="C78" i="38"/>
  <c r="B78" i="38"/>
  <c r="A78" i="38"/>
  <c r="C77" i="38"/>
  <c r="B77" i="38"/>
  <c r="A77" i="38"/>
  <c r="C76" i="38"/>
  <c r="B76" i="38"/>
  <c r="A76" i="38"/>
  <c r="C75" i="38"/>
  <c r="B75" i="38"/>
  <c r="A75" i="38"/>
  <c r="C74" i="38"/>
  <c r="B74" i="38"/>
  <c r="A74" i="38"/>
  <c r="C73" i="38"/>
  <c r="B73" i="38"/>
  <c r="A73" i="38"/>
  <c r="C72" i="38"/>
  <c r="B72" i="38"/>
  <c r="A72" i="38"/>
  <c r="C71" i="38"/>
  <c r="B71" i="38"/>
  <c r="A71" i="38"/>
  <c r="C70" i="38"/>
  <c r="B70" i="38"/>
  <c r="A70" i="38"/>
  <c r="C69" i="38"/>
  <c r="B69" i="38"/>
  <c r="A69" i="38"/>
  <c r="C68" i="38"/>
  <c r="B68" i="38"/>
  <c r="A68" i="38"/>
  <c r="C67" i="38"/>
  <c r="B67" i="38"/>
  <c r="A67" i="38"/>
  <c r="C66" i="38"/>
  <c r="B66" i="38"/>
  <c r="A66" i="38"/>
  <c r="C65" i="38"/>
  <c r="B65" i="38"/>
  <c r="A65" i="38"/>
  <c r="C64" i="38"/>
  <c r="B64" i="38"/>
  <c r="A64" i="38"/>
  <c r="C63" i="38"/>
  <c r="B63" i="38"/>
  <c r="A63" i="38"/>
  <c r="C62" i="38"/>
  <c r="B62" i="38"/>
  <c r="A62" i="38"/>
  <c r="C61" i="38"/>
  <c r="B61" i="38"/>
  <c r="A61" i="38"/>
  <c r="C60" i="38"/>
  <c r="B60" i="38"/>
  <c r="A60" i="38"/>
  <c r="C59" i="38"/>
  <c r="B59" i="38"/>
  <c r="A59" i="38"/>
  <c r="C58" i="38"/>
  <c r="B58" i="38"/>
  <c r="A58" i="38"/>
  <c r="C57" i="38"/>
  <c r="B57" i="38"/>
  <c r="A57" i="38"/>
  <c r="C56" i="38"/>
  <c r="B56" i="38"/>
  <c r="A56" i="38"/>
  <c r="C55" i="38"/>
  <c r="B55" i="38"/>
  <c r="A55" i="38"/>
  <c r="C54" i="38"/>
  <c r="B54" i="38"/>
  <c r="A54" i="38"/>
  <c r="C53" i="38"/>
  <c r="B53" i="38"/>
  <c r="A53" i="38"/>
  <c r="C52" i="38"/>
  <c r="B52" i="38"/>
  <c r="A52" i="38"/>
  <c r="C51" i="38"/>
  <c r="B51" i="38"/>
  <c r="A51" i="38"/>
  <c r="C50" i="38"/>
  <c r="B50" i="38"/>
  <c r="A50" i="38"/>
  <c r="C49" i="38"/>
  <c r="B49" i="38"/>
  <c r="A49" i="38"/>
  <c r="C48" i="38"/>
  <c r="B48" i="38"/>
  <c r="A48" i="38"/>
  <c r="C47" i="38"/>
  <c r="B47" i="38"/>
  <c r="A47" i="38"/>
  <c r="C46" i="38"/>
  <c r="B46" i="38"/>
  <c r="A46" i="38"/>
  <c r="C45" i="38"/>
  <c r="B45" i="38"/>
  <c r="A45" i="38"/>
  <c r="C44" i="38"/>
  <c r="B44" i="38"/>
  <c r="A44" i="38"/>
  <c r="C43" i="38"/>
  <c r="B43" i="38"/>
  <c r="A43" i="38"/>
  <c r="C42" i="38"/>
  <c r="B42" i="38"/>
  <c r="A42" i="38"/>
  <c r="C41" i="38"/>
  <c r="B41" i="38"/>
  <c r="A41" i="38"/>
  <c r="C40" i="38"/>
  <c r="B40" i="38"/>
  <c r="A40" i="38"/>
  <c r="C39" i="38"/>
  <c r="B39" i="38"/>
  <c r="A39" i="38"/>
  <c r="C38" i="38"/>
  <c r="B38" i="38"/>
  <c r="A38" i="38"/>
  <c r="C37" i="38"/>
  <c r="B37" i="38"/>
  <c r="A37" i="38"/>
  <c r="C36" i="38"/>
  <c r="B36" i="38"/>
  <c r="A36" i="38"/>
  <c r="C35" i="38"/>
  <c r="B35" i="38"/>
  <c r="A35" i="38"/>
  <c r="C34" i="38"/>
  <c r="B34" i="38"/>
  <c r="A34" i="38"/>
  <c r="C33" i="38"/>
  <c r="B33" i="38"/>
  <c r="A33" i="38"/>
  <c r="C32" i="38"/>
  <c r="B32" i="38"/>
  <c r="A32" i="38"/>
  <c r="C31" i="38"/>
  <c r="B31" i="38"/>
  <c r="A31" i="38"/>
  <c r="C30" i="38"/>
  <c r="B30" i="38"/>
  <c r="A30" i="38"/>
  <c r="C29" i="38"/>
  <c r="B29" i="38"/>
  <c r="A29" i="38"/>
  <c r="C28" i="38"/>
  <c r="B28" i="38"/>
  <c r="A28" i="38"/>
  <c r="C27" i="38"/>
  <c r="B27" i="38"/>
  <c r="A27" i="38"/>
  <c r="C26" i="38"/>
  <c r="B26" i="38"/>
  <c r="A26" i="38"/>
  <c r="C25" i="38"/>
  <c r="B25" i="38"/>
  <c r="A25" i="38"/>
  <c r="C24" i="38"/>
  <c r="B24" i="38"/>
  <c r="A24" i="38"/>
  <c r="C23" i="38"/>
  <c r="B23" i="38"/>
  <c r="A23" i="38"/>
  <c r="C22" i="38"/>
  <c r="B22" i="38"/>
  <c r="A22" i="38"/>
  <c r="C21" i="38"/>
  <c r="B21" i="38"/>
  <c r="A21" i="38"/>
  <c r="C20" i="38"/>
  <c r="B20" i="38"/>
  <c r="A20" i="38"/>
  <c r="C19" i="38"/>
  <c r="B19" i="38"/>
  <c r="A19" i="38"/>
  <c r="C18" i="38"/>
  <c r="B18" i="38"/>
  <c r="A18" i="38"/>
  <c r="C17" i="38"/>
  <c r="B17" i="38"/>
  <c r="A17" i="38"/>
  <c r="C16" i="38"/>
  <c r="B16" i="38"/>
  <c r="A16" i="38"/>
  <c r="C15" i="38"/>
  <c r="B15" i="38"/>
  <c r="A15" i="38"/>
  <c r="C14" i="38"/>
  <c r="B14" i="38"/>
  <c r="A14" i="38"/>
  <c r="C13" i="38"/>
  <c r="B13" i="38"/>
  <c r="A13" i="38"/>
  <c r="C12" i="38"/>
  <c r="B12" i="38"/>
  <c r="A12" i="38"/>
  <c r="C11" i="38"/>
  <c r="B11" i="38"/>
  <c r="A11" i="38"/>
  <c r="C10" i="38"/>
  <c r="B10" i="38"/>
  <c r="A10" i="38"/>
  <c r="C9" i="38"/>
  <c r="B9" i="38"/>
  <c r="A9" i="38"/>
  <c r="C8" i="38"/>
  <c r="B8" i="38"/>
  <c r="A8" i="38"/>
  <c r="C7" i="38"/>
  <c r="B7" i="38"/>
  <c r="A7" i="38"/>
  <c r="C6" i="38"/>
  <c r="B6" i="38"/>
  <c r="A6" i="38"/>
  <c r="I44" i="38" l="1"/>
  <c r="J44" i="38"/>
  <c r="J90" i="38"/>
  <c r="I90" i="38"/>
  <c r="I94" i="38"/>
  <c r="J94" i="38"/>
  <c r="J41" i="38"/>
  <c r="I41" i="38"/>
  <c r="I45" i="38"/>
  <c r="J45" i="38"/>
  <c r="I91" i="38"/>
  <c r="J91" i="38"/>
  <c r="I42" i="38"/>
  <c r="J42" i="38"/>
  <c r="J92" i="38"/>
  <c r="I92" i="38"/>
  <c r="J43" i="38"/>
  <c r="I43" i="38"/>
  <c r="I93" i="38"/>
  <c r="J93" i="38"/>
  <c r="I128" i="38" l="1"/>
  <c r="J128" i="38"/>
  <c r="J124" i="38"/>
  <c r="I124" i="38"/>
  <c r="J119" i="38"/>
  <c r="I119" i="38"/>
  <c r="I114" i="38"/>
  <c r="J114" i="38"/>
  <c r="I110" i="38"/>
  <c r="J110" i="38"/>
  <c r="I105" i="38"/>
  <c r="J105" i="38"/>
  <c r="J100" i="38"/>
  <c r="I100" i="38"/>
  <c r="J96" i="38"/>
  <c r="I96" i="38"/>
  <c r="I88" i="38"/>
  <c r="J88" i="38"/>
  <c r="I84" i="38"/>
  <c r="J84" i="38"/>
  <c r="I79" i="38"/>
  <c r="J79" i="38"/>
  <c r="I74" i="38"/>
  <c r="J74" i="38"/>
  <c r="I70" i="38"/>
  <c r="J70" i="38"/>
  <c r="I65" i="38"/>
  <c r="J65" i="38"/>
  <c r="J60" i="38"/>
  <c r="I60" i="38"/>
  <c r="J56" i="38"/>
  <c r="I56" i="38"/>
  <c r="J51" i="38"/>
  <c r="I51" i="38"/>
  <c r="I46" i="38"/>
  <c r="J46" i="38"/>
  <c r="I38" i="38"/>
  <c r="J38" i="38"/>
  <c r="J34" i="38"/>
  <c r="I34" i="38"/>
  <c r="I33" i="38"/>
  <c r="J33" i="38"/>
  <c r="I29" i="38"/>
  <c r="J29" i="38"/>
  <c r="I24" i="38"/>
  <c r="J24" i="38"/>
  <c r="I20" i="38"/>
  <c r="J20" i="38"/>
  <c r="J19" i="38"/>
  <c r="I19" i="38"/>
  <c r="I15" i="38"/>
  <c r="J15" i="38"/>
  <c r="J10" i="38"/>
  <c r="I10" i="38"/>
  <c r="J127" i="38"/>
  <c r="I127" i="38"/>
  <c r="I123" i="38"/>
  <c r="J123" i="38"/>
  <c r="I122" i="38"/>
  <c r="J122" i="38"/>
  <c r="J118" i="38"/>
  <c r="I118" i="38"/>
  <c r="J113" i="38"/>
  <c r="I113" i="38"/>
  <c r="J109" i="38"/>
  <c r="I109" i="38"/>
  <c r="I108" i="38"/>
  <c r="J108" i="38"/>
  <c r="I104" i="38"/>
  <c r="J104" i="38"/>
  <c r="I99" i="38"/>
  <c r="J99" i="38"/>
  <c r="I95" i="38"/>
  <c r="J95" i="38"/>
  <c r="J87" i="38"/>
  <c r="I87" i="38"/>
  <c r="J83" i="38"/>
  <c r="I83" i="38"/>
  <c r="J82" i="38"/>
  <c r="I82" i="38"/>
  <c r="J78" i="38"/>
  <c r="I78" i="38"/>
  <c r="I73" i="38"/>
  <c r="J73" i="38"/>
  <c r="J69" i="38"/>
  <c r="I69" i="38"/>
  <c r="I68" i="38"/>
  <c r="J68" i="38"/>
  <c r="J64" i="38"/>
  <c r="I64" i="38"/>
  <c r="J59" i="38"/>
  <c r="I59" i="38"/>
  <c r="J55" i="38"/>
  <c r="I55" i="38"/>
  <c r="I54" i="38"/>
  <c r="J54" i="38"/>
  <c r="J50" i="38"/>
  <c r="I50" i="38"/>
  <c r="I37" i="38"/>
  <c r="J37" i="38"/>
  <c r="J32" i="38"/>
  <c r="I32" i="38"/>
  <c r="I28" i="38"/>
  <c r="J28" i="38"/>
  <c r="I23" i="38"/>
  <c r="J23" i="38"/>
  <c r="J14" i="38"/>
  <c r="I14" i="38"/>
  <c r="J126" i="38"/>
  <c r="I126" i="38"/>
  <c r="I121" i="38"/>
  <c r="J121" i="38"/>
  <c r="J117" i="38"/>
  <c r="I117" i="38"/>
  <c r="I112" i="38"/>
  <c r="J112" i="38"/>
  <c r="I107" i="38"/>
  <c r="J107" i="38"/>
  <c r="I103" i="38"/>
  <c r="J103" i="38"/>
  <c r="J98" i="38"/>
  <c r="I98" i="38"/>
  <c r="I86" i="38"/>
  <c r="J86" i="38"/>
  <c r="I81" i="38"/>
  <c r="J81" i="38"/>
  <c r="I77" i="38"/>
  <c r="J77" i="38"/>
  <c r="J72" i="38"/>
  <c r="I72" i="38"/>
  <c r="I67" i="38"/>
  <c r="J67" i="38"/>
  <c r="J63" i="38"/>
  <c r="I63" i="38"/>
  <c r="I58" i="38"/>
  <c r="J58" i="38"/>
  <c r="J53" i="38"/>
  <c r="I53" i="38"/>
  <c r="J49" i="38"/>
  <c r="I49" i="38"/>
  <c r="J40" i="38"/>
  <c r="I40" i="38"/>
  <c r="J36" i="38"/>
  <c r="I36" i="38"/>
  <c r="I31" i="38"/>
  <c r="J31" i="38"/>
  <c r="I27" i="38"/>
  <c r="J27" i="38"/>
  <c r="J26" i="38"/>
  <c r="I26" i="38"/>
  <c r="I22" i="38"/>
  <c r="J22" i="38"/>
  <c r="J17" i="38"/>
  <c r="I17" i="38"/>
  <c r="I13" i="38"/>
  <c r="J13" i="38"/>
  <c r="I12" i="38"/>
  <c r="J12" i="38"/>
  <c r="I8" i="38"/>
  <c r="J8" i="38"/>
  <c r="J18" i="38"/>
  <c r="I18" i="38"/>
  <c r="I9" i="38"/>
  <c r="J9" i="38"/>
  <c r="I129" i="38"/>
  <c r="J129" i="38"/>
  <c r="I125" i="38"/>
  <c r="J125" i="38"/>
  <c r="I120" i="38"/>
  <c r="J120" i="38"/>
  <c r="J116" i="38"/>
  <c r="I116" i="38"/>
  <c r="J115" i="38"/>
  <c r="I115" i="38"/>
  <c r="I111" i="38"/>
  <c r="J111" i="38"/>
  <c r="I106" i="38"/>
  <c r="J106" i="38"/>
  <c r="J102" i="38"/>
  <c r="I102" i="38"/>
  <c r="I101" i="38"/>
  <c r="J101" i="38"/>
  <c r="J97" i="38"/>
  <c r="I97" i="38"/>
  <c r="I89" i="38"/>
  <c r="J89" i="38"/>
  <c r="J85" i="38"/>
  <c r="I85" i="38"/>
  <c r="J80" i="38"/>
  <c r="I80" i="38"/>
  <c r="I76" i="38"/>
  <c r="J76" i="38"/>
  <c r="I75" i="38"/>
  <c r="J75" i="38"/>
  <c r="I71" i="38"/>
  <c r="J71" i="38"/>
  <c r="I66" i="38"/>
  <c r="J66" i="38"/>
  <c r="J62" i="38"/>
  <c r="I62" i="38"/>
  <c r="I61" i="38"/>
  <c r="J61" i="38"/>
  <c r="J57" i="38"/>
  <c r="I57" i="38"/>
  <c r="I52" i="38"/>
  <c r="J52" i="38"/>
  <c r="I48" i="38"/>
  <c r="J48" i="38"/>
  <c r="I47" i="38"/>
  <c r="J47" i="38"/>
  <c r="J39" i="38"/>
  <c r="I39" i="38"/>
  <c r="J35" i="38"/>
  <c r="I35" i="38"/>
  <c r="J30" i="38"/>
  <c r="I30" i="38"/>
  <c r="I25" i="38"/>
  <c r="J25" i="38"/>
  <c r="I21" i="38"/>
  <c r="J21" i="38"/>
  <c r="I16" i="38"/>
  <c r="J16" i="38"/>
  <c r="I11" i="38"/>
  <c r="J11" i="38"/>
  <c r="J7" i="38"/>
  <c r="I7" i="38"/>
  <c r="J6" i="38"/>
  <c r="I6" i="38"/>
  <c r="D94" i="38" l="1"/>
  <c r="E94" i="38"/>
  <c r="D93" i="38"/>
  <c r="E93" i="38"/>
  <c r="F93" i="38"/>
  <c r="D20" i="51"/>
  <c r="D22" i="51"/>
  <c r="D27" i="51"/>
  <c r="D29" i="51"/>
  <c r="F44" i="38"/>
  <c r="F92" i="38"/>
  <c r="E45" i="38"/>
  <c r="F43" i="38"/>
  <c r="D42" i="38"/>
  <c r="E42" i="38"/>
  <c r="F91" i="38"/>
  <c r="H93" i="38"/>
  <c r="F90" i="38"/>
  <c r="D91" i="38"/>
  <c r="E91" i="38"/>
  <c r="F41" i="38"/>
  <c r="D43" i="38"/>
  <c r="D45" i="38"/>
  <c r="F94" i="38"/>
  <c r="D92" i="38"/>
  <c r="E92" i="38"/>
  <c r="F42" i="38"/>
  <c r="D41" i="38"/>
  <c r="E41" i="38"/>
  <c r="D90" i="38"/>
  <c r="E90" i="38"/>
  <c r="F45" i="38"/>
  <c r="D44" i="38"/>
  <c r="E44" i="38"/>
  <c r="E43" i="38"/>
  <c r="D21" i="51"/>
  <c r="D23" i="51"/>
  <c r="D26" i="51"/>
  <c r="G32" i="51" l="1"/>
  <c r="F92" i="11"/>
  <c r="K92" i="11" s="1"/>
  <c r="C24" i="51"/>
  <c r="D24" i="51"/>
  <c r="D122" i="38"/>
  <c r="D115" i="38"/>
  <c r="D89" i="38"/>
  <c r="D75" i="38"/>
  <c r="D61" i="38"/>
  <c r="D47" i="38"/>
  <c r="F67" i="38"/>
  <c r="F95" i="38"/>
  <c r="D9" i="38"/>
  <c r="E37" i="38"/>
  <c r="F38" i="38"/>
  <c r="F51" i="38"/>
  <c r="H32" i="38"/>
  <c r="H67" i="38"/>
  <c r="H72" i="38"/>
  <c r="H116" i="38"/>
  <c r="D108" i="38"/>
  <c r="D82" i="38"/>
  <c r="D68" i="38"/>
  <c r="D54" i="38"/>
  <c r="E7" i="38"/>
  <c r="D7" i="38"/>
  <c r="F17" i="38"/>
  <c r="E25" i="38"/>
  <c r="D25" i="38"/>
  <c r="D43" i="11"/>
  <c r="E52" i="38"/>
  <c r="D52" i="38"/>
  <c r="F63" i="38"/>
  <c r="E71" i="38"/>
  <c r="D71" i="38"/>
  <c r="F81" i="38"/>
  <c r="D89" i="11"/>
  <c r="E97" i="38"/>
  <c r="E13" i="38"/>
  <c r="D13" i="38"/>
  <c r="F23" i="38"/>
  <c r="E31" i="38"/>
  <c r="D31" i="38"/>
  <c r="D40" i="11"/>
  <c r="F50" i="38"/>
  <c r="E58" i="38"/>
  <c r="D58" i="38"/>
  <c r="F69" i="38"/>
  <c r="E77" i="38"/>
  <c r="D77" i="38"/>
  <c r="F87" i="38"/>
  <c r="E98" i="38"/>
  <c r="F15" i="38"/>
  <c r="E23" i="38"/>
  <c r="D23" i="38"/>
  <c r="F34" i="38"/>
  <c r="F46" i="38"/>
  <c r="E55" i="38"/>
  <c r="D55" i="38"/>
  <c r="F65" i="38"/>
  <c r="E73" i="38"/>
  <c r="D73" i="38"/>
  <c r="F84" i="38"/>
  <c r="D91" i="11"/>
  <c r="E99" i="38"/>
  <c r="F11" i="38"/>
  <c r="E20" i="38"/>
  <c r="D20" i="38"/>
  <c r="F30" i="38"/>
  <c r="E38" i="38"/>
  <c r="D38" i="38"/>
  <c r="F39" i="38"/>
  <c r="E46" i="38"/>
  <c r="D46" i="38"/>
  <c r="F57" i="38"/>
  <c r="E65" i="38"/>
  <c r="D65" i="38"/>
  <c r="F76" i="38"/>
  <c r="E84" i="38"/>
  <c r="D84" i="38"/>
  <c r="E100" i="38"/>
  <c r="E109" i="38"/>
  <c r="D109" i="38"/>
  <c r="F119" i="38"/>
  <c r="E127" i="38"/>
  <c r="D127" i="38"/>
  <c r="H63" i="38"/>
  <c r="F106" i="38"/>
  <c r="E114" i="38"/>
  <c r="D114" i="38"/>
  <c r="F125" i="38"/>
  <c r="E111" i="38"/>
  <c r="D111" i="38"/>
  <c r="F121" i="38"/>
  <c r="H62" i="38"/>
  <c r="H81" i="38"/>
  <c r="E107" i="38"/>
  <c r="F118" i="38"/>
  <c r="E126" i="38"/>
  <c r="H78" i="38"/>
  <c r="E101" i="38"/>
  <c r="D101" i="38"/>
  <c r="H96" i="38"/>
  <c r="H124" i="38"/>
  <c r="H128" i="38"/>
  <c r="H76" i="38"/>
  <c r="H80" i="38"/>
  <c r="F101" i="38"/>
  <c r="F49" i="38"/>
  <c r="D44" i="11"/>
  <c r="F73" i="38"/>
  <c r="D81" i="38"/>
  <c r="F103" i="38"/>
  <c r="D28" i="38"/>
  <c r="D42" i="11"/>
  <c r="F97" i="38"/>
  <c r="F124" i="38"/>
  <c r="F111" i="38"/>
  <c r="D119" i="38"/>
  <c r="H40" i="38"/>
  <c r="F123" i="38"/>
  <c r="H30" i="38"/>
  <c r="H113" i="38"/>
  <c r="H105" i="38"/>
  <c r="H120" i="38"/>
  <c r="H112" i="38"/>
  <c r="C26" i="51"/>
  <c r="C23" i="51"/>
  <c r="C21" i="51"/>
  <c r="F13" i="38"/>
  <c r="E21" i="38"/>
  <c r="D21" i="38"/>
  <c r="F31" i="38"/>
  <c r="E39" i="38"/>
  <c r="D39" i="38"/>
  <c r="E48" i="38"/>
  <c r="D48" i="38"/>
  <c r="F58" i="38"/>
  <c r="E66" i="38"/>
  <c r="D66" i="38"/>
  <c r="F77" i="38"/>
  <c r="E85" i="38"/>
  <c r="D85" i="38"/>
  <c r="E8" i="38"/>
  <c r="D8" i="38"/>
  <c r="F18" i="38"/>
  <c r="E27" i="38"/>
  <c r="D27" i="38"/>
  <c r="E36" i="38"/>
  <c r="D36" i="38"/>
  <c r="F37" i="38"/>
  <c r="E53" i="38"/>
  <c r="D53" i="38"/>
  <c r="F64" i="38"/>
  <c r="E72" i="38"/>
  <c r="D72" i="38"/>
  <c r="F83" i="38"/>
  <c r="D90" i="11"/>
  <c r="E102" i="38"/>
  <c r="D102" i="38"/>
  <c r="F6" i="38"/>
  <c r="F10" i="38"/>
  <c r="E18" i="38"/>
  <c r="D18" i="38"/>
  <c r="F29" i="38"/>
  <c r="E50" i="38"/>
  <c r="D50" i="38"/>
  <c r="F60" i="38"/>
  <c r="E69" i="38"/>
  <c r="D69" i="38"/>
  <c r="F79" i="38"/>
  <c r="E87" i="38"/>
  <c r="D87" i="38"/>
  <c r="E95" i="38"/>
  <c r="D95" i="38"/>
  <c r="F7" i="38"/>
  <c r="E15" i="38"/>
  <c r="D15" i="38"/>
  <c r="F25" i="38"/>
  <c r="E34" i="38"/>
  <c r="D34" i="38"/>
  <c r="F35" i="38"/>
  <c r="F52" i="38"/>
  <c r="E60" i="38"/>
  <c r="D60" i="38"/>
  <c r="F71" i="38"/>
  <c r="E79" i="38"/>
  <c r="D79" i="38"/>
  <c r="E96" i="38"/>
  <c r="F95" i="11" s="1"/>
  <c r="K95" i="11" s="1"/>
  <c r="E104" i="38"/>
  <c r="D104" i="38"/>
  <c r="F114" i="38"/>
  <c r="E123" i="38"/>
  <c r="D123" i="38"/>
  <c r="F102" i="38"/>
  <c r="E110" i="38"/>
  <c r="D110" i="38"/>
  <c r="F120" i="38"/>
  <c r="E128" i="38"/>
  <c r="D128" i="38"/>
  <c r="H14" i="38"/>
  <c r="F40" i="38"/>
  <c r="H70" i="38"/>
  <c r="H74" i="38"/>
  <c r="E106" i="38"/>
  <c r="D106" i="38"/>
  <c r="F117" i="38"/>
  <c r="E125" i="38"/>
  <c r="D125" i="38"/>
  <c r="H10" i="38"/>
  <c r="E103" i="38"/>
  <c r="D103" i="38"/>
  <c r="F113" i="38"/>
  <c r="E121" i="38"/>
  <c r="D121" i="38"/>
  <c r="H16" i="38"/>
  <c r="H119" i="38"/>
  <c r="D35" i="38"/>
  <c r="F72" i="38"/>
  <c r="F98" i="38"/>
  <c r="F14" i="38"/>
  <c r="F32" i="38"/>
  <c r="D67" i="38"/>
  <c r="F99" i="38"/>
  <c r="D14" i="38"/>
  <c r="F24" i="38"/>
  <c r="D32" i="38"/>
  <c r="D41" i="11"/>
  <c r="F66" i="38"/>
  <c r="F116" i="38"/>
  <c r="D124" i="38"/>
  <c r="H9" i="38"/>
  <c r="F112" i="38"/>
  <c r="D120" i="38"/>
  <c r="D117" i="38"/>
  <c r="F127" i="38"/>
  <c r="H118" i="38"/>
  <c r="F22" i="38"/>
  <c r="F86" i="38"/>
  <c r="F9" i="38"/>
  <c r="F28" i="38"/>
  <c r="D37" i="38"/>
  <c r="F70" i="38"/>
  <c r="F88" i="38"/>
  <c r="F16" i="38"/>
  <c r="F62" i="38"/>
  <c r="F107" i="38"/>
  <c r="F126" i="38"/>
  <c r="H24" i="38"/>
  <c r="F104" i="38"/>
  <c r="C29" i="51"/>
  <c r="C27" i="51"/>
  <c r="C22" i="51"/>
  <c r="C20" i="51"/>
  <c r="F8" i="38"/>
  <c r="F27" i="38"/>
  <c r="E35" i="38"/>
  <c r="F36" i="38"/>
  <c r="F53" i="38"/>
  <c r="D49" i="38"/>
  <c r="F59" i="38"/>
  <c r="F78" i="38"/>
  <c r="D86" i="38"/>
  <c r="F56" i="38"/>
  <c r="F74" i="38"/>
  <c r="F100" i="38"/>
  <c r="F21" i="38"/>
  <c r="F48" i="38"/>
  <c r="F85" i="38"/>
  <c r="F110" i="38"/>
  <c r="F128" i="38"/>
  <c r="D105" i="38"/>
  <c r="E40" i="38"/>
  <c r="D40" i="38"/>
  <c r="F109" i="38"/>
  <c r="F55" i="38"/>
  <c r="D63" i="38"/>
  <c r="F20" i="38"/>
  <c r="F96" i="38"/>
  <c r="F80" i="38"/>
  <c r="F105" i="38"/>
  <c r="D116" i="38"/>
  <c r="E11" i="38"/>
  <c r="D11" i="38"/>
  <c r="E76" i="38"/>
  <c r="D76" i="38"/>
  <c r="E63" i="38"/>
  <c r="E86" i="38"/>
  <c r="D98" i="38"/>
  <c r="E6" i="38"/>
  <c r="E56" i="38"/>
  <c r="D56" i="38"/>
  <c r="G92" i="11"/>
  <c r="D92" i="11"/>
  <c r="E118" i="38"/>
  <c r="F117" i="11" s="1"/>
  <c r="E105" i="38"/>
  <c r="F104" i="11" s="1"/>
  <c r="K104" i="11" s="1"/>
  <c r="E120" i="38"/>
  <c r="E112" i="38"/>
  <c r="F111" i="11" s="1"/>
  <c r="K111" i="11" s="1"/>
  <c r="D112" i="38"/>
  <c r="D126" i="38"/>
  <c r="D64" i="38"/>
  <c r="D96" i="38"/>
  <c r="E57" i="38"/>
  <c r="D57" i="38"/>
  <c r="E62" i="38"/>
  <c r="F61" i="11" s="1"/>
  <c r="K61" i="11" s="1"/>
  <c r="D62" i="38"/>
  <c r="D93" i="11"/>
  <c r="D97" i="38"/>
  <c r="E22" i="38"/>
  <c r="D22" i="38"/>
  <c r="E49" i="38"/>
  <c r="E81" i="38"/>
  <c r="E14" i="38"/>
  <c r="E32" i="38"/>
  <c r="F31" i="11" s="1"/>
  <c r="K31" i="11" s="1"/>
  <c r="E78" i="38"/>
  <c r="D78" i="38"/>
  <c r="E83" i="38"/>
  <c r="D83" i="38"/>
  <c r="E29" i="38"/>
  <c r="E51" i="38"/>
  <c r="E88" i="38"/>
  <c r="E113" i="38"/>
  <c r="D113" i="38"/>
  <c r="E124" i="38"/>
  <c r="E116" i="38"/>
  <c r="D80" i="38"/>
  <c r="D16" i="38"/>
  <c r="E9" i="38"/>
  <c r="E28" i="38"/>
  <c r="E64" i="38"/>
  <c r="D99" i="38"/>
  <c r="D88" i="38"/>
  <c r="E117" i="38"/>
  <c r="E80" i="38"/>
  <c r="E17" i="38"/>
  <c r="D17" i="38"/>
  <c r="D30" i="38"/>
  <c r="E30" i="38"/>
  <c r="E24" i="38"/>
  <c r="F23" i="11" s="1"/>
  <c r="K23" i="11" s="1"/>
  <c r="E70" i="38"/>
  <c r="D100" i="38"/>
  <c r="E119" i="38"/>
  <c r="E10" i="38"/>
  <c r="F9" i="11" s="1"/>
  <c r="K9" i="11" s="1"/>
  <c r="D10" i="38"/>
  <c r="D70" i="38"/>
  <c r="E59" i="38"/>
  <c r="D59" i="38"/>
  <c r="E74" i="38"/>
  <c r="D118" i="38"/>
  <c r="D29" i="38"/>
  <c r="E16" i="38"/>
  <c r="E67" i="38"/>
  <c r="D24" i="38"/>
  <c r="D51" i="38"/>
  <c r="D107" i="38"/>
  <c r="D6" i="38"/>
  <c r="D74" i="38"/>
  <c r="C33" i="51"/>
  <c r="C31" i="51"/>
  <c r="D32" i="51"/>
  <c r="D31" i="51"/>
  <c r="D25" i="51"/>
  <c r="D34" i="51"/>
  <c r="D36" i="51"/>
  <c r="D33" i="51"/>
  <c r="H94" i="38"/>
  <c r="G44" i="38"/>
  <c r="G92" i="38"/>
  <c r="G42" i="38"/>
  <c r="G90" i="38"/>
  <c r="G91" i="38"/>
  <c r="G93" i="38"/>
  <c r="H43" i="38"/>
  <c r="H41" i="38"/>
  <c r="H44" i="38"/>
  <c r="H90" i="38"/>
  <c r="G94" i="38"/>
  <c r="G45" i="38"/>
  <c r="G43" i="38"/>
  <c r="G41" i="38"/>
  <c r="H91" i="38"/>
  <c r="H45" i="38"/>
  <c r="H42" i="38"/>
  <c r="H92" i="38"/>
  <c r="F118" i="11" l="1"/>
  <c r="K118" i="11" s="1"/>
  <c r="F13" i="11"/>
  <c r="K13" i="11" s="1"/>
  <c r="F127" i="11"/>
  <c r="K127" i="11" s="1"/>
  <c r="F66" i="11"/>
  <c r="K66" i="11" s="1"/>
  <c r="F29" i="11"/>
  <c r="K29" i="11" s="1"/>
  <c r="F15" i="11"/>
  <c r="K15" i="11" s="1"/>
  <c r="F39" i="11"/>
  <c r="K39" i="11" s="1"/>
  <c r="F73" i="11"/>
  <c r="K73" i="11" s="1"/>
  <c r="F71" i="11"/>
  <c r="K71" i="11" s="1"/>
  <c r="F69" i="11"/>
  <c r="K69" i="11" s="1"/>
  <c r="F79" i="11"/>
  <c r="K79" i="11" s="1"/>
  <c r="F115" i="11"/>
  <c r="K115" i="11" s="1"/>
  <c r="F34" i="51"/>
  <c r="F62" i="11"/>
  <c r="K62" i="11" s="1"/>
  <c r="C32" i="51"/>
  <c r="H32" i="51" s="1"/>
  <c r="F8" i="11"/>
  <c r="K8" i="11" s="1"/>
  <c r="F112" i="11"/>
  <c r="K112" i="11" s="1"/>
  <c r="F80" i="11"/>
  <c r="K80" i="11" s="1"/>
  <c r="F119" i="11"/>
  <c r="K119" i="11" s="1"/>
  <c r="F75" i="11"/>
  <c r="K75" i="11" s="1"/>
  <c r="F123" i="11"/>
  <c r="K123" i="11" s="1"/>
  <c r="F77" i="11"/>
  <c r="K77" i="11" s="1"/>
  <c r="F91" i="11"/>
  <c r="K91" i="11" s="1"/>
  <c r="G91" i="11"/>
  <c r="E91" i="11"/>
  <c r="J91" i="11" s="1"/>
  <c r="H91" i="11"/>
  <c r="G41" i="11"/>
  <c r="F41" i="11"/>
  <c r="K41" i="11" s="1"/>
  <c r="H93" i="11"/>
  <c r="E93" i="11"/>
  <c r="J93" i="11" s="1"/>
  <c r="F89" i="11"/>
  <c r="K89" i="11" s="1"/>
  <c r="G89" i="11"/>
  <c r="F40" i="11"/>
  <c r="K40" i="11" s="1"/>
  <c r="G40" i="11"/>
  <c r="G42" i="11"/>
  <c r="F42" i="11"/>
  <c r="K42" i="11" s="1"/>
  <c r="H92" i="11"/>
  <c r="L92" i="11" s="1"/>
  <c r="O92" i="11" s="1"/>
  <c r="E92" i="11"/>
  <c r="J92" i="11" s="1"/>
  <c r="N92" i="11" s="1"/>
  <c r="F93" i="11"/>
  <c r="K93" i="11" s="1"/>
  <c r="G93" i="11"/>
  <c r="G44" i="11"/>
  <c r="F44" i="11"/>
  <c r="K44" i="11" s="1"/>
  <c r="G90" i="11"/>
  <c r="F90" i="11"/>
  <c r="K90" i="11" s="1"/>
  <c r="E40" i="11"/>
  <c r="J40" i="11" s="1"/>
  <c r="N40" i="11" s="1"/>
  <c r="H40" i="11"/>
  <c r="E42" i="11"/>
  <c r="J42" i="11" s="1"/>
  <c r="H42" i="11"/>
  <c r="E44" i="11"/>
  <c r="J44" i="11" s="1"/>
  <c r="H44" i="11"/>
  <c r="E89" i="11"/>
  <c r="J89" i="11" s="1"/>
  <c r="N89" i="11" s="1"/>
  <c r="H89" i="11"/>
  <c r="G24" i="51"/>
  <c r="H24" i="51" s="1"/>
  <c r="G43" i="11"/>
  <c r="F43" i="11"/>
  <c r="K43" i="11" s="1"/>
  <c r="E90" i="11"/>
  <c r="J90" i="11" s="1"/>
  <c r="H90" i="11"/>
  <c r="E41" i="11"/>
  <c r="J41" i="11" s="1"/>
  <c r="N41" i="11" s="1"/>
  <c r="H41" i="11"/>
  <c r="L41" i="11" s="1"/>
  <c r="O41" i="11" s="1"/>
  <c r="H43" i="11"/>
  <c r="E43" i="11"/>
  <c r="J43" i="11" s="1"/>
  <c r="D35" i="51"/>
  <c r="H101" i="38"/>
  <c r="F100" i="11" s="1"/>
  <c r="K100" i="11" s="1"/>
  <c r="H110" i="38"/>
  <c r="F109" i="11" s="1"/>
  <c r="K109" i="11" s="1"/>
  <c r="H95" i="38"/>
  <c r="F94" i="11" s="1"/>
  <c r="K94" i="11" s="1"/>
  <c r="H50" i="38"/>
  <c r="F49" i="11" s="1"/>
  <c r="G74" i="38"/>
  <c r="H73" i="11" s="1"/>
  <c r="G56" i="38"/>
  <c r="E55" i="11" s="1"/>
  <c r="G14" i="38"/>
  <c r="E13" i="11" s="1"/>
  <c r="G26" i="51"/>
  <c r="E54" i="38"/>
  <c r="E68" i="38"/>
  <c r="E82" i="38"/>
  <c r="E108" i="38"/>
  <c r="H79" i="38"/>
  <c r="G78" i="11" s="1"/>
  <c r="H52" i="38"/>
  <c r="F51" i="11" s="1"/>
  <c r="K51" i="11" s="1"/>
  <c r="H36" i="38"/>
  <c r="G35" i="11" s="1"/>
  <c r="H106" i="38"/>
  <c r="F105" i="11" s="1"/>
  <c r="K105" i="11" s="1"/>
  <c r="H73" i="38"/>
  <c r="G72" i="11" s="1"/>
  <c r="H53" i="38"/>
  <c r="G52" i="11" s="1"/>
  <c r="G60" i="38"/>
  <c r="E59" i="11" s="1"/>
  <c r="G15" i="38"/>
  <c r="E14" i="11" s="1"/>
  <c r="G6" i="38"/>
  <c r="E5" i="11" s="1"/>
  <c r="G50" i="38"/>
  <c r="G48" i="38"/>
  <c r="F12" i="38"/>
  <c r="F26" i="38"/>
  <c r="G20" i="51"/>
  <c r="H20" i="51" s="1"/>
  <c r="E12" i="38"/>
  <c r="G22" i="51"/>
  <c r="H22" i="51" s="1"/>
  <c r="E26" i="38"/>
  <c r="G25" i="51"/>
  <c r="E47" i="38"/>
  <c r="G27" i="51"/>
  <c r="E61" i="38"/>
  <c r="G29" i="51"/>
  <c r="H29" i="51" s="1"/>
  <c r="E75" i="38"/>
  <c r="G31" i="51"/>
  <c r="H31" i="51" s="1"/>
  <c r="E89" i="38"/>
  <c r="E115" i="38"/>
  <c r="G35" i="51"/>
  <c r="E122" i="38"/>
  <c r="H98" i="38"/>
  <c r="G97" i="11" s="1"/>
  <c r="H100" i="38"/>
  <c r="F99" i="11" s="1"/>
  <c r="K99" i="11" s="1"/>
  <c r="G101" i="38"/>
  <c r="E100" i="11" s="1"/>
  <c r="H58" i="38"/>
  <c r="G57" i="11" s="1"/>
  <c r="G126" i="38"/>
  <c r="E125" i="11" s="1"/>
  <c r="H23" i="38"/>
  <c r="G22" i="11" s="1"/>
  <c r="G109" i="38"/>
  <c r="G99" i="38"/>
  <c r="G31" i="38"/>
  <c r="E30" i="11" s="1"/>
  <c r="F54" i="38"/>
  <c r="D53" i="11" s="1"/>
  <c r="F68" i="38"/>
  <c r="D67" i="11" s="1"/>
  <c r="H85" i="38"/>
  <c r="G84" i="11" s="1"/>
  <c r="H87" i="38"/>
  <c r="F86" i="11" s="1"/>
  <c r="K86" i="11" s="1"/>
  <c r="G21" i="51"/>
  <c r="H21" i="51" s="1"/>
  <c r="E19" i="38"/>
  <c r="G23" i="51"/>
  <c r="H23" i="51" s="1"/>
  <c r="E33" i="38"/>
  <c r="G36" i="51"/>
  <c r="E129" i="38"/>
  <c r="G113" i="38"/>
  <c r="H112" i="11" s="1"/>
  <c r="G30" i="38"/>
  <c r="E29" i="11" s="1"/>
  <c r="H121" i="38"/>
  <c r="F120" i="11" s="1"/>
  <c r="K120" i="11" s="1"/>
  <c r="H126" i="38"/>
  <c r="F125" i="11" s="1"/>
  <c r="K125" i="11" s="1"/>
  <c r="H71" i="38"/>
  <c r="G70" i="11" s="1"/>
  <c r="H127" i="38"/>
  <c r="F126" i="11" s="1"/>
  <c r="K126" i="11" s="1"/>
  <c r="H37" i="38"/>
  <c r="F36" i="11" s="1"/>
  <c r="K36" i="11" s="1"/>
  <c r="H27" i="38"/>
  <c r="G26" i="11" s="1"/>
  <c r="G76" i="38"/>
  <c r="H75" i="11" s="1"/>
  <c r="H25" i="38"/>
  <c r="F24" i="11" s="1"/>
  <c r="K24" i="11" s="1"/>
  <c r="G111" i="38"/>
  <c r="G114" i="38"/>
  <c r="E113" i="11" s="1"/>
  <c r="G100" i="38"/>
  <c r="E99" i="11" s="1"/>
  <c r="G97" i="38"/>
  <c r="G112" i="38"/>
  <c r="E111" i="11" s="1"/>
  <c r="F82" i="38"/>
  <c r="D81" i="11" s="1"/>
  <c r="F108" i="38"/>
  <c r="D107" i="11" s="1"/>
  <c r="H13" i="38"/>
  <c r="G12" i="11" s="1"/>
  <c r="H114" i="38"/>
  <c r="G113" i="11" s="1"/>
  <c r="H99" i="38"/>
  <c r="F98" i="11" s="1"/>
  <c r="K98" i="11" s="1"/>
  <c r="G62" i="38"/>
  <c r="E61" i="11" s="1"/>
  <c r="H109" i="38"/>
  <c r="G108" i="11" s="1"/>
  <c r="G119" i="38"/>
  <c r="E118" i="11" s="1"/>
  <c r="H84" i="38"/>
  <c r="F83" i="11" s="1"/>
  <c r="K83" i="11" s="1"/>
  <c r="H65" i="38"/>
  <c r="G64" i="11" s="1"/>
  <c r="H102" i="38"/>
  <c r="F101" i="11" s="1"/>
  <c r="K101" i="11" s="1"/>
  <c r="H69" i="38"/>
  <c r="F68" i="11" s="1"/>
  <c r="K68" i="11" s="1"/>
  <c r="H18" i="38"/>
  <c r="G17" i="11" s="1"/>
  <c r="G128" i="38"/>
  <c r="H127" i="11" s="1"/>
  <c r="G96" i="38"/>
  <c r="E95" i="11" s="1"/>
  <c r="G102" i="38"/>
  <c r="E101" i="11" s="1"/>
  <c r="G36" i="38"/>
  <c r="E35" i="11" s="1"/>
  <c r="F122" i="38"/>
  <c r="D121" i="11" s="1"/>
  <c r="H111" i="38"/>
  <c r="F110" i="11" s="1"/>
  <c r="G127" i="38"/>
  <c r="E126" i="11" s="1"/>
  <c r="G84" i="38"/>
  <c r="E83" i="11" s="1"/>
  <c r="G38" i="38"/>
  <c r="G55" i="38"/>
  <c r="G23" i="38"/>
  <c r="E22" i="11" s="1"/>
  <c r="G98" i="38"/>
  <c r="E97" i="11" s="1"/>
  <c r="F19" i="38"/>
  <c r="F33" i="38"/>
  <c r="D129" i="38"/>
  <c r="D12" i="38"/>
  <c r="D26" i="38"/>
  <c r="F47" i="38"/>
  <c r="D46" i="11" s="1"/>
  <c r="F61" i="38"/>
  <c r="D60" i="11" s="1"/>
  <c r="F75" i="38"/>
  <c r="D74" i="11" s="1"/>
  <c r="F89" i="38"/>
  <c r="D88" i="11" s="1"/>
  <c r="F115" i="38"/>
  <c r="D114" i="11" s="1"/>
  <c r="H97" i="38"/>
  <c r="F96" i="11" s="1"/>
  <c r="H48" i="38"/>
  <c r="G47" i="11" s="1"/>
  <c r="H125" i="38"/>
  <c r="G124" i="11" s="1"/>
  <c r="H77" i="38"/>
  <c r="G76" i="11" s="1"/>
  <c r="H38" i="38"/>
  <c r="F37" i="11" s="1"/>
  <c r="K37" i="11" s="1"/>
  <c r="G29" i="38"/>
  <c r="E28" i="11" s="1"/>
  <c r="G22" i="38"/>
  <c r="E21" i="11" s="1"/>
  <c r="G88" i="38"/>
  <c r="E87" i="11" s="1"/>
  <c r="G24" i="38"/>
  <c r="E23" i="11" s="1"/>
  <c r="G81" i="38"/>
  <c r="H80" i="11" s="1"/>
  <c r="H7" i="38"/>
  <c r="F6" i="11" s="1"/>
  <c r="K6" i="11" s="1"/>
  <c r="G124" i="38"/>
  <c r="H123" i="11" s="1"/>
  <c r="G118" i="38"/>
  <c r="E117" i="11" s="1"/>
  <c r="G64" i="38"/>
  <c r="H123" i="38"/>
  <c r="G122" i="11" s="1"/>
  <c r="H39" i="38"/>
  <c r="F38" i="11" s="1"/>
  <c r="K38" i="11" s="1"/>
  <c r="G103" i="38"/>
  <c r="G125" i="38"/>
  <c r="E124" i="11" s="1"/>
  <c r="H55" i="38"/>
  <c r="G54" i="11" s="1"/>
  <c r="H31" i="38"/>
  <c r="G30" i="11" s="1"/>
  <c r="G34" i="38"/>
  <c r="E33" i="11" s="1"/>
  <c r="G87" i="38"/>
  <c r="E86" i="11" s="1"/>
  <c r="G72" i="38"/>
  <c r="E71" i="11" s="1"/>
  <c r="G21" i="38"/>
  <c r="E20" i="11" s="1"/>
  <c r="H20" i="38"/>
  <c r="F19" i="11" s="1"/>
  <c r="K19" i="11" s="1"/>
  <c r="H46" i="38"/>
  <c r="G45" i="11" s="1"/>
  <c r="G71" i="38"/>
  <c r="E70" i="11" s="1"/>
  <c r="G7" i="38"/>
  <c r="E6" i="11" s="1"/>
  <c r="F129" i="38"/>
  <c r="G40" i="38"/>
  <c r="H39" i="11" s="1"/>
  <c r="G120" i="38"/>
  <c r="E119" i="11" s="1"/>
  <c r="G16" i="38"/>
  <c r="E15" i="11" s="1"/>
  <c r="G33" i="51"/>
  <c r="G116" i="38"/>
  <c r="E115" i="11" s="1"/>
  <c r="G39" i="38"/>
  <c r="E38" i="11" s="1"/>
  <c r="G63" i="38"/>
  <c r="E62" i="11" s="1"/>
  <c r="G57" i="38"/>
  <c r="E56" i="11" s="1"/>
  <c r="G11" i="38"/>
  <c r="E10" i="11" s="1"/>
  <c r="G10" i="38"/>
  <c r="H9" i="11" s="1"/>
  <c r="G86" i="38"/>
  <c r="E85" i="11" s="1"/>
  <c r="G121" i="38"/>
  <c r="E120" i="11" s="1"/>
  <c r="H60" i="38"/>
  <c r="F59" i="11" s="1"/>
  <c r="K59" i="11" s="1"/>
  <c r="G104" i="38"/>
  <c r="E103" i="11" s="1"/>
  <c r="G18" i="38"/>
  <c r="G53" i="38"/>
  <c r="E52" i="11" s="1"/>
  <c r="G9" i="38"/>
  <c r="H8" i="11" s="1"/>
  <c r="H107" i="38"/>
  <c r="G106" i="11" s="1"/>
  <c r="G20" i="38"/>
  <c r="G77" i="38"/>
  <c r="E76" i="11" s="1"/>
  <c r="G13" i="38"/>
  <c r="G51" i="38"/>
  <c r="E50" i="11" s="1"/>
  <c r="G49" i="38"/>
  <c r="G79" i="38"/>
  <c r="E78" i="11" s="1"/>
  <c r="G69" i="38"/>
  <c r="G8" i="38"/>
  <c r="G66" i="38"/>
  <c r="E65" i="11" s="1"/>
  <c r="G17" i="38"/>
  <c r="E16" i="11" s="1"/>
  <c r="G46" i="38"/>
  <c r="E45" i="11" s="1"/>
  <c r="G83" i="38"/>
  <c r="E82" i="11" s="1"/>
  <c r="G107" i="38"/>
  <c r="E106" i="11" s="1"/>
  <c r="G78" i="38"/>
  <c r="E77" i="11" s="1"/>
  <c r="G106" i="38"/>
  <c r="E105" i="11" s="1"/>
  <c r="G85" i="38"/>
  <c r="E84" i="11" s="1"/>
  <c r="G70" i="38"/>
  <c r="E69" i="11" s="1"/>
  <c r="G73" i="38"/>
  <c r="E72" i="11" s="1"/>
  <c r="G58" i="38"/>
  <c r="E57" i="11" s="1"/>
  <c r="G52" i="38"/>
  <c r="E51" i="11" s="1"/>
  <c r="G25" i="38"/>
  <c r="G32" i="38"/>
  <c r="E31" i="11" s="1"/>
  <c r="G59" i="38"/>
  <c r="E58" i="11" s="1"/>
  <c r="G28" i="38"/>
  <c r="E27" i="11" s="1"/>
  <c r="G80" i="38"/>
  <c r="H79" i="11" s="1"/>
  <c r="D19" i="38"/>
  <c r="D33" i="38"/>
  <c r="G35" i="38"/>
  <c r="E34" i="11" s="1"/>
  <c r="G37" i="38"/>
  <c r="E36" i="11" s="1"/>
  <c r="G65" i="38"/>
  <c r="H64" i="11" s="1"/>
  <c r="G105" i="38"/>
  <c r="E104" i="11" s="1"/>
  <c r="G110" i="38"/>
  <c r="H109" i="11" s="1"/>
  <c r="G95" i="38"/>
  <c r="G27" i="38"/>
  <c r="E26" i="11" s="1"/>
  <c r="G117" i="38"/>
  <c r="E116" i="11" s="1"/>
  <c r="G67" i="38"/>
  <c r="H66" i="11" s="1"/>
  <c r="G123" i="38"/>
  <c r="E122" i="11" s="1"/>
  <c r="H51" i="38"/>
  <c r="F50" i="11" s="1"/>
  <c r="K50" i="11" s="1"/>
  <c r="H22" i="38"/>
  <c r="G21" i="11" s="1"/>
  <c r="H56" i="38"/>
  <c r="F55" i="11" s="1"/>
  <c r="K55" i="11" s="1"/>
  <c r="C25" i="51"/>
  <c r="C36" i="51"/>
  <c r="H36" i="51" s="1"/>
  <c r="H59" i="38"/>
  <c r="F58" i="11" s="1"/>
  <c r="K58" i="11" s="1"/>
  <c r="H17" i="38"/>
  <c r="F16" i="11" s="1"/>
  <c r="K16" i="11" s="1"/>
  <c r="H117" i="38"/>
  <c r="F116" i="11" s="1"/>
  <c r="K116" i="11" s="1"/>
  <c r="H86" i="38"/>
  <c r="H85" i="11" s="1"/>
  <c r="H66" i="38"/>
  <c r="F65" i="11" s="1"/>
  <c r="K65" i="11" s="1"/>
  <c r="C34" i="51"/>
  <c r="H11" i="38"/>
  <c r="F10" i="11" s="1"/>
  <c r="K10" i="11" s="1"/>
  <c r="H83" i="38"/>
  <c r="H103" i="38"/>
  <c r="G102" i="11" s="1"/>
  <c r="H104" i="38"/>
  <c r="H103" i="11" s="1"/>
  <c r="H21" i="38"/>
  <c r="G20" i="11" s="1"/>
  <c r="H64" i="38"/>
  <c r="H29" i="38"/>
  <c r="G28" i="11" s="1"/>
  <c r="H49" i="38"/>
  <c r="H57" i="38"/>
  <c r="H56" i="11" s="1"/>
  <c r="H6" i="38"/>
  <c r="H28" i="38"/>
  <c r="H88" i="38"/>
  <c r="H35" i="38"/>
  <c r="H34" i="38"/>
  <c r="F33" i="11" s="1"/>
  <c r="K33" i="11" s="1"/>
  <c r="H8" i="38"/>
  <c r="F7" i="11" s="1"/>
  <c r="H15" i="38"/>
  <c r="H14" i="11" s="1"/>
  <c r="G34" i="51"/>
  <c r="G73" i="11"/>
  <c r="D73" i="11"/>
  <c r="D5" i="11"/>
  <c r="D106" i="11"/>
  <c r="J106" i="11" s="1"/>
  <c r="D50" i="11"/>
  <c r="H50" i="11"/>
  <c r="G23" i="11"/>
  <c r="D23" i="11"/>
  <c r="H23" i="11"/>
  <c r="D28" i="11"/>
  <c r="G117" i="11"/>
  <c r="D117" i="11"/>
  <c r="H117" i="11"/>
  <c r="D58" i="11"/>
  <c r="D69" i="11"/>
  <c r="J69" i="11" s="1"/>
  <c r="G69" i="11"/>
  <c r="H69" i="11"/>
  <c r="D9" i="11"/>
  <c r="G9" i="11"/>
  <c r="D99" i="11"/>
  <c r="J99" i="11" s="1"/>
  <c r="N99" i="11" s="1"/>
  <c r="H99" i="11"/>
  <c r="G99" i="11"/>
  <c r="D29" i="11"/>
  <c r="G29" i="11"/>
  <c r="D16" i="11"/>
  <c r="D87" i="11"/>
  <c r="D98" i="11"/>
  <c r="E98" i="11"/>
  <c r="H15" i="11"/>
  <c r="G15" i="11"/>
  <c r="D15" i="11"/>
  <c r="J15" i="11" s="1"/>
  <c r="G79" i="11"/>
  <c r="L79" i="11" s="1"/>
  <c r="O79" i="11" s="1"/>
  <c r="D79" i="11"/>
  <c r="E79" i="11"/>
  <c r="D112" i="11"/>
  <c r="G112" i="11"/>
  <c r="L112" i="11" s="1"/>
  <c r="O112" i="11" s="1"/>
  <c r="E112" i="11"/>
  <c r="D82" i="11"/>
  <c r="H82" i="11"/>
  <c r="D77" i="11"/>
  <c r="G77" i="11"/>
  <c r="D21" i="11"/>
  <c r="D96" i="11"/>
  <c r="E96" i="11"/>
  <c r="G61" i="11"/>
  <c r="D61" i="11"/>
  <c r="H61" i="11"/>
  <c r="D56" i="11"/>
  <c r="G95" i="11"/>
  <c r="D95" i="11"/>
  <c r="J95" i="11" s="1"/>
  <c r="N95" i="11" s="1"/>
  <c r="H95" i="11"/>
  <c r="D63" i="11"/>
  <c r="E63" i="11"/>
  <c r="D125" i="11"/>
  <c r="D111" i="11"/>
  <c r="J111" i="11" s="1"/>
  <c r="N111" i="11" s="1"/>
  <c r="H111" i="11"/>
  <c r="G111" i="11"/>
  <c r="K117" i="11"/>
  <c r="D55" i="11"/>
  <c r="G55" i="11"/>
  <c r="D97" i="11"/>
  <c r="J97" i="11" s="1"/>
  <c r="G75" i="11"/>
  <c r="E75" i="11"/>
  <c r="D75" i="11"/>
  <c r="D10" i="11"/>
  <c r="J10" i="11" s="1"/>
  <c r="H115" i="11"/>
  <c r="D115" i="11"/>
  <c r="G115" i="11"/>
  <c r="D62" i="11"/>
  <c r="G62" i="11"/>
  <c r="H62" i="11"/>
  <c r="E39" i="11"/>
  <c r="D39" i="11"/>
  <c r="G39" i="11"/>
  <c r="L39" i="11" s="1"/>
  <c r="O39" i="11" s="1"/>
  <c r="G104" i="11"/>
  <c r="D104" i="11"/>
  <c r="H104" i="11"/>
  <c r="D85" i="11"/>
  <c r="D48" i="11"/>
  <c r="E48" i="11"/>
  <c r="G36" i="11"/>
  <c r="D36" i="11"/>
  <c r="J36" i="11" s="1"/>
  <c r="H36" i="11"/>
  <c r="D116" i="11"/>
  <c r="G119" i="11"/>
  <c r="D119" i="11"/>
  <c r="E123" i="11"/>
  <c r="G123" i="11"/>
  <c r="D123" i="11"/>
  <c r="D31" i="11"/>
  <c r="G31" i="11"/>
  <c r="D13" i="11"/>
  <c r="G13" i="11"/>
  <c r="D66" i="11"/>
  <c r="G66" i="11"/>
  <c r="L66" i="11" s="1"/>
  <c r="O66" i="11" s="1"/>
  <c r="D34" i="11"/>
  <c r="D120" i="11"/>
  <c r="G120" i="11"/>
  <c r="D102" i="11"/>
  <c r="E102" i="11"/>
  <c r="D124" i="11"/>
  <c r="D105" i="11"/>
  <c r="G105" i="11"/>
  <c r="D127" i="11"/>
  <c r="G127" i="11"/>
  <c r="E127" i="11"/>
  <c r="D109" i="11"/>
  <c r="G109" i="11"/>
  <c r="E109" i="11"/>
  <c r="H122" i="11"/>
  <c r="D122" i="11"/>
  <c r="D103" i="11"/>
  <c r="D78" i="11"/>
  <c r="D59" i="11"/>
  <c r="G59" i="11"/>
  <c r="D33" i="11"/>
  <c r="D14" i="11"/>
  <c r="J14" i="11" s="1"/>
  <c r="D94" i="11"/>
  <c r="E94" i="11"/>
  <c r="D86" i="11"/>
  <c r="D68" i="11"/>
  <c r="E68" i="11"/>
  <c r="G49" i="11"/>
  <c r="E49" i="11"/>
  <c r="D49" i="11"/>
  <c r="H49" i="11"/>
  <c r="D17" i="11"/>
  <c r="E17" i="11"/>
  <c r="H17" i="11"/>
  <c r="D101" i="11"/>
  <c r="G101" i="11"/>
  <c r="D71" i="11"/>
  <c r="G71" i="11"/>
  <c r="H71" i="11"/>
  <c r="D52" i="11"/>
  <c r="D35" i="11"/>
  <c r="D26" i="11"/>
  <c r="E7" i="11"/>
  <c r="D7" i="11"/>
  <c r="H84" i="11"/>
  <c r="L84" i="11" s="1"/>
  <c r="O84" i="11" s="1"/>
  <c r="D84" i="11"/>
  <c r="D65" i="11"/>
  <c r="J65" i="11" s="1"/>
  <c r="D47" i="11"/>
  <c r="D38" i="11"/>
  <c r="H38" i="11"/>
  <c r="D20" i="11"/>
  <c r="G118" i="11"/>
  <c r="D118" i="11"/>
  <c r="J118" i="11" s="1"/>
  <c r="N118" i="11" s="1"/>
  <c r="H118" i="11"/>
  <c r="D27" i="11"/>
  <c r="D80" i="11"/>
  <c r="G80" i="11"/>
  <c r="D100" i="11"/>
  <c r="H100" i="11"/>
  <c r="G110" i="11"/>
  <c r="E110" i="11"/>
  <c r="D110" i="11"/>
  <c r="H110" i="11"/>
  <c r="D113" i="11"/>
  <c r="D126" i="11"/>
  <c r="E108" i="11"/>
  <c r="D108" i="11"/>
  <c r="D83" i="11"/>
  <c r="D64" i="11"/>
  <c r="D45" i="11"/>
  <c r="D37" i="11"/>
  <c r="H19" i="11"/>
  <c r="E19" i="11"/>
  <c r="G19" i="11"/>
  <c r="D19" i="11"/>
  <c r="D72" i="11"/>
  <c r="D54" i="11"/>
  <c r="E54" i="11"/>
  <c r="D22" i="11"/>
  <c r="D76" i="11"/>
  <c r="H57" i="11"/>
  <c r="D57" i="11"/>
  <c r="D30" i="11"/>
  <c r="D12" i="11"/>
  <c r="E12" i="11"/>
  <c r="D70" i="11"/>
  <c r="H70" i="11"/>
  <c r="D51" i="11"/>
  <c r="J51" i="11" s="1"/>
  <c r="N51" i="11" s="1"/>
  <c r="G51" i="11"/>
  <c r="E24" i="11"/>
  <c r="D24" i="11"/>
  <c r="H24" i="11"/>
  <c r="G24" i="11"/>
  <c r="D6" i="11"/>
  <c r="G6" i="11"/>
  <c r="E8" i="11"/>
  <c r="D8" i="11"/>
  <c r="G8" i="11"/>
  <c r="F32" i="51"/>
  <c r="D28" i="51"/>
  <c r="D30" i="51"/>
  <c r="F20" i="51"/>
  <c r="F27" i="51"/>
  <c r="F29" i="51"/>
  <c r="F21" i="51"/>
  <c r="F23" i="51"/>
  <c r="F22" i="51"/>
  <c r="F26" i="51"/>
  <c r="G86" i="11" l="1"/>
  <c r="N15" i="11"/>
  <c r="J29" i="11"/>
  <c r="N29" i="11" s="1"/>
  <c r="N69" i="11"/>
  <c r="H22" i="11"/>
  <c r="L22" i="11" s="1"/>
  <c r="O22" i="11" s="1"/>
  <c r="J72" i="11"/>
  <c r="H83" i="11"/>
  <c r="H126" i="11"/>
  <c r="J101" i="11"/>
  <c r="N101" i="11" s="1"/>
  <c r="J122" i="11"/>
  <c r="H13" i="11"/>
  <c r="J120" i="11"/>
  <c r="N120" i="11" s="1"/>
  <c r="H116" i="11"/>
  <c r="G16" i="11"/>
  <c r="H58" i="11"/>
  <c r="N44" i="11"/>
  <c r="H55" i="11"/>
  <c r="L8" i="11"/>
  <c r="O8" i="11" s="1"/>
  <c r="J57" i="11"/>
  <c r="J83" i="11"/>
  <c r="N83" i="11" s="1"/>
  <c r="L17" i="11"/>
  <c r="O17" i="11" s="1"/>
  <c r="J105" i="11"/>
  <c r="N105" i="11" s="1"/>
  <c r="J116" i="11"/>
  <c r="J104" i="11"/>
  <c r="N104" i="11" s="1"/>
  <c r="L64" i="11"/>
  <c r="O64" i="11" s="1"/>
  <c r="J115" i="11"/>
  <c r="N115" i="11" s="1"/>
  <c r="J33" i="11"/>
  <c r="N33" i="11" s="1"/>
  <c r="N36" i="11"/>
  <c r="J58" i="11"/>
  <c r="N58" i="11" s="1"/>
  <c r="H113" i="11"/>
  <c r="H72" i="11"/>
  <c r="L72" i="11" s="1"/>
  <c r="O72" i="11" s="1"/>
  <c r="E64" i="11"/>
  <c r="G126" i="11"/>
  <c r="G38" i="11"/>
  <c r="L38" i="11" s="1"/>
  <c r="O38" i="11" s="1"/>
  <c r="G68" i="11"/>
  <c r="J31" i="11"/>
  <c r="N31" i="11" s="1"/>
  <c r="J16" i="11"/>
  <c r="N16" i="11" s="1"/>
  <c r="H87" i="11"/>
  <c r="H6" i="11"/>
  <c r="L6" i="11" s="1"/>
  <c r="O6" i="11" s="1"/>
  <c r="H119" i="11"/>
  <c r="G116" i="11"/>
  <c r="L116" i="11" s="1"/>
  <c r="O116" i="11" s="1"/>
  <c r="H10" i="11"/>
  <c r="H21" i="11"/>
  <c r="J76" i="11"/>
  <c r="G37" i="11"/>
  <c r="H20" i="11"/>
  <c r="L20" i="11" s="1"/>
  <c r="O20" i="11" s="1"/>
  <c r="J52" i="11"/>
  <c r="J78" i="11"/>
  <c r="H120" i="11"/>
  <c r="L120" i="11" s="1"/>
  <c r="O120" i="11" s="1"/>
  <c r="J13" i="11"/>
  <c r="N13" i="11" s="1"/>
  <c r="J119" i="11"/>
  <c r="N119" i="11" s="1"/>
  <c r="H97" i="11"/>
  <c r="L97" i="11" s="1"/>
  <c r="O97" i="11" s="1"/>
  <c r="G96" i="11"/>
  <c r="H77" i="11"/>
  <c r="L77" i="11" s="1"/>
  <c r="O77" i="11" s="1"/>
  <c r="G98" i="11"/>
  <c r="J87" i="11"/>
  <c r="H29" i="11"/>
  <c r="L29" i="11" s="1"/>
  <c r="O29" i="11" s="1"/>
  <c r="P29" i="11" s="1"/>
  <c r="H7" i="11"/>
  <c r="H37" i="11"/>
  <c r="H96" i="11"/>
  <c r="H108" i="11"/>
  <c r="L108" i="11" s="1"/>
  <c r="O108" i="11" s="1"/>
  <c r="H47" i="11"/>
  <c r="H76" i="11"/>
  <c r="L76" i="11" s="1"/>
  <c r="O76" i="11" s="1"/>
  <c r="H52" i="11"/>
  <c r="L52" i="11" s="1"/>
  <c r="O52" i="11" s="1"/>
  <c r="H94" i="11"/>
  <c r="G83" i="11"/>
  <c r="L83" i="11" s="1"/>
  <c r="O83" i="11" s="1"/>
  <c r="J20" i="11"/>
  <c r="H35" i="11"/>
  <c r="H101" i="11"/>
  <c r="L101" i="11" s="1"/>
  <c r="O101" i="11" s="1"/>
  <c r="P101" i="11" s="1"/>
  <c r="H86" i="11"/>
  <c r="L86" i="11" s="1"/>
  <c r="O86" i="11" s="1"/>
  <c r="G94" i="11"/>
  <c r="H31" i="11"/>
  <c r="L31" i="11" s="1"/>
  <c r="O31" i="11" s="1"/>
  <c r="L123" i="11"/>
  <c r="O123" i="11" s="1"/>
  <c r="H98" i="11"/>
  <c r="L98" i="11" s="1"/>
  <c r="O98" i="11" s="1"/>
  <c r="H16" i="11"/>
  <c r="H5" i="11"/>
  <c r="H68" i="11"/>
  <c r="E37" i="11"/>
  <c r="J37" i="11" s="1"/>
  <c r="N37" i="11" s="1"/>
  <c r="E47" i="11"/>
  <c r="H26" i="11"/>
  <c r="L26" i="11" s="1"/>
  <c r="O26" i="11" s="1"/>
  <c r="H78" i="11"/>
  <c r="L78" i="11" s="1"/>
  <c r="O78" i="11" s="1"/>
  <c r="L127" i="11"/>
  <c r="O127" i="11" s="1"/>
  <c r="H125" i="11"/>
  <c r="J82" i="11"/>
  <c r="E9" i="11"/>
  <c r="J9" i="11" s="1"/>
  <c r="N9" i="11" s="1"/>
  <c r="G50" i="11"/>
  <c r="L50" i="11" s="1"/>
  <c r="O50" i="11" s="1"/>
  <c r="H106" i="11"/>
  <c r="L106" i="11" s="1"/>
  <c r="O106" i="11" s="1"/>
  <c r="L73" i="11"/>
  <c r="O73" i="11" s="1"/>
  <c r="E32" i="51"/>
  <c r="I32" i="51" s="1"/>
  <c r="E80" i="11"/>
  <c r="J80" i="11" s="1"/>
  <c r="N80" i="11" s="1"/>
  <c r="J38" i="11"/>
  <c r="N38" i="11" s="1"/>
  <c r="H124" i="11"/>
  <c r="L124" i="11" s="1"/>
  <c r="O124" i="11" s="1"/>
  <c r="J34" i="11"/>
  <c r="L9" i="11"/>
  <c r="O9" i="11" s="1"/>
  <c r="L90" i="11"/>
  <c r="O90" i="11" s="1"/>
  <c r="N91" i="11"/>
  <c r="F25" i="51"/>
  <c r="H51" i="11"/>
  <c r="L51" i="11" s="1"/>
  <c r="O51" i="11" s="1"/>
  <c r="P51" i="11" s="1"/>
  <c r="H12" i="11"/>
  <c r="L12" i="11" s="1"/>
  <c r="O12" i="11" s="1"/>
  <c r="H45" i="11"/>
  <c r="G100" i="11"/>
  <c r="L100" i="11" s="1"/>
  <c r="O100" i="11" s="1"/>
  <c r="L80" i="11"/>
  <c r="O80" i="11" s="1"/>
  <c r="H59" i="11"/>
  <c r="L59" i="11" s="1"/>
  <c r="O59" i="11" s="1"/>
  <c r="H105" i="11"/>
  <c r="L105" i="11" s="1"/>
  <c r="O105" i="11" s="1"/>
  <c r="E66" i="11"/>
  <c r="J66" i="11" s="1"/>
  <c r="N66" i="11" s="1"/>
  <c r="P66" i="11" s="1"/>
  <c r="G125" i="11"/>
  <c r="L125" i="11" s="1"/>
  <c r="O125" i="11" s="1"/>
  <c r="E73" i="11"/>
  <c r="P41" i="11"/>
  <c r="J59" i="11"/>
  <c r="N59" i="11" s="1"/>
  <c r="L122" i="11"/>
  <c r="O122" i="11" s="1"/>
  <c r="J23" i="11"/>
  <c r="N23" i="11" s="1"/>
  <c r="J5" i="11"/>
  <c r="J100" i="11"/>
  <c r="N100" i="11" s="1"/>
  <c r="J71" i="11"/>
  <c r="N71" i="11" s="1"/>
  <c r="J125" i="11"/>
  <c r="N125" i="11" s="1"/>
  <c r="J126" i="11"/>
  <c r="N126" i="11" s="1"/>
  <c r="L75" i="11"/>
  <c r="O75" i="11" s="1"/>
  <c r="J55" i="11"/>
  <c r="N55" i="11" s="1"/>
  <c r="J48" i="11"/>
  <c r="L61" i="11"/>
  <c r="O61" i="11" s="1"/>
  <c r="J112" i="11"/>
  <c r="N112" i="11" s="1"/>
  <c r="P112" i="11" s="1"/>
  <c r="L15" i="11"/>
  <c r="O15" i="11" s="1"/>
  <c r="P15" i="11" s="1"/>
  <c r="H28" i="11"/>
  <c r="L28" i="11" s="1"/>
  <c r="O28" i="11" s="1"/>
  <c r="L44" i="11"/>
  <c r="O44" i="11" s="1"/>
  <c r="G65" i="11"/>
  <c r="J68" i="11"/>
  <c r="N68" i="11" s="1"/>
  <c r="H33" i="11"/>
  <c r="E34" i="51"/>
  <c r="I34" i="51" s="1"/>
  <c r="L43" i="11"/>
  <c r="O43" i="11" s="1"/>
  <c r="N90" i="11"/>
  <c r="P90" i="11" s="1"/>
  <c r="N65" i="11"/>
  <c r="J123" i="11"/>
  <c r="N123" i="11" s="1"/>
  <c r="P123" i="11" s="1"/>
  <c r="J8" i="11"/>
  <c r="N8" i="11" s="1"/>
  <c r="J24" i="11"/>
  <c r="N24" i="11" s="1"/>
  <c r="J108" i="11"/>
  <c r="J39" i="11"/>
  <c r="N39" i="11" s="1"/>
  <c r="P39" i="11" s="1"/>
  <c r="J19" i="11"/>
  <c r="N19" i="11" s="1"/>
  <c r="J6" i="11"/>
  <c r="N6" i="11" s="1"/>
  <c r="L24" i="11"/>
  <c r="O24" i="11" s="1"/>
  <c r="J54" i="11"/>
  <c r="L109" i="11"/>
  <c r="O109" i="11" s="1"/>
  <c r="L119" i="11"/>
  <c r="O119" i="11" s="1"/>
  <c r="P119" i="11" s="1"/>
  <c r="L36" i="11"/>
  <c r="O36" i="11" s="1"/>
  <c r="P36" i="11" s="1"/>
  <c r="J27" i="11"/>
  <c r="J26" i="11"/>
  <c r="L62" i="11"/>
  <c r="O62" i="11" s="1"/>
  <c r="L99" i="11"/>
  <c r="O99" i="11" s="1"/>
  <c r="P99" i="11" s="1"/>
  <c r="J22" i="11"/>
  <c r="L19" i="11"/>
  <c r="O19" i="11" s="1"/>
  <c r="L104" i="11"/>
  <c r="O104" i="11" s="1"/>
  <c r="P104" i="11" s="1"/>
  <c r="L118" i="11"/>
  <c r="O118" i="11" s="1"/>
  <c r="P118" i="11" s="1"/>
  <c r="H65" i="11"/>
  <c r="G7" i="11"/>
  <c r="L71" i="11"/>
  <c r="O71" i="11" s="1"/>
  <c r="J127" i="11"/>
  <c r="N127" i="11" s="1"/>
  <c r="N10" i="11"/>
  <c r="L16" i="11"/>
  <c r="O16" i="11" s="1"/>
  <c r="L23" i="11"/>
  <c r="O23" i="11" s="1"/>
  <c r="J50" i="11"/>
  <c r="N50" i="11" s="1"/>
  <c r="F33" i="51"/>
  <c r="J12" i="11"/>
  <c r="J64" i="11"/>
  <c r="J113" i="11"/>
  <c r="J17" i="11"/>
  <c r="L49" i="11"/>
  <c r="O49" i="11" s="1"/>
  <c r="J86" i="11"/>
  <c r="N86" i="11" s="1"/>
  <c r="G33" i="11"/>
  <c r="J109" i="11"/>
  <c r="N109" i="11" s="1"/>
  <c r="J102" i="11"/>
  <c r="G10" i="11"/>
  <c r="L10" i="11" s="1"/>
  <c r="O10" i="11" s="1"/>
  <c r="J75" i="11"/>
  <c r="N75" i="11" s="1"/>
  <c r="K32" i="51"/>
  <c r="L69" i="11"/>
  <c r="O69" i="11" s="1"/>
  <c r="F24" i="51"/>
  <c r="F35" i="51"/>
  <c r="L55" i="11"/>
  <c r="O55" i="11" s="1"/>
  <c r="H34" i="51"/>
  <c r="H54" i="11"/>
  <c r="L54" i="11" s="1"/>
  <c r="O54" i="11" s="1"/>
  <c r="F31" i="51"/>
  <c r="J30" i="11"/>
  <c r="J47" i="11"/>
  <c r="J94" i="11"/>
  <c r="N94" i="11" s="1"/>
  <c r="L13" i="11"/>
  <c r="O13" i="11" s="1"/>
  <c r="N116" i="11"/>
  <c r="L91" i="11"/>
  <c r="O91" i="11" s="1"/>
  <c r="E24" i="51"/>
  <c r="I24" i="51" s="1"/>
  <c r="F36" i="51"/>
  <c r="G14" i="11"/>
  <c r="F14" i="11"/>
  <c r="K7" i="11"/>
  <c r="G34" i="11"/>
  <c r="F34" i="11"/>
  <c r="K34" i="11" s="1"/>
  <c r="H34" i="11"/>
  <c r="G87" i="11"/>
  <c r="L87" i="11" s="1"/>
  <c r="O87" i="11" s="1"/>
  <c r="F87" i="11"/>
  <c r="K87" i="11" s="1"/>
  <c r="G27" i="11"/>
  <c r="F27" i="11"/>
  <c r="K27" i="11" s="1"/>
  <c r="G5" i="11"/>
  <c r="F5" i="11"/>
  <c r="K5" i="11" s="1"/>
  <c r="G56" i="11"/>
  <c r="F56" i="11"/>
  <c r="G48" i="11"/>
  <c r="F48" i="11"/>
  <c r="K48" i="11" s="1"/>
  <c r="H48" i="11"/>
  <c r="G63" i="11"/>
  <c r="F63" i="11"/>
  <c r="G103" i="11"/>
  <c r="F103" i="11"/>
  <c r="G82" i="11"/>
  <c r="L82" i="11" s="1"/>
  <c r="O82" i="11" s="1"/>
  <c r="F82" i="11"/>
  <c r="K82" i="11" s="1"/>
  <c r="F85" i="11"/>
  <c r="K85" i="11" s="1"/>
  <c r="G85" i="11"/>
  <c r="L85" i="11" s="1"/>
  <c r="O85" i="11" s="1"/>
  <c r="L115" i="11"/>
  <c r="O115" i="11" s="1"/>
  <c r="P115" i="11" s="1"/>
  <c r="L111" i="11"/>
  <c r="O111" i="11" s="1"/>
  <c r="P111" i="11" s="1"/>
  <c r="L95" i="11"/>
  <c r="O95" i="11" s="1"/>
  <c r="P95" i="11" s="1"/>
  <c r="J79" i="11"/>
  <c r="N79" i="11" s="1"/>
  <c r="P79" i="11" s="1"/>
  <c r="J98" i="11"/>
  <c r="N98" i="11" s="1"/>
  <c r="G58" i="11"/>
  <c r="L58" i="11" s="1"/>
  <c r="O58" i="11" s="1"/>
  <c r="J73" i="11"/>
  <c r="N73" i="11" s="1"/>
  <c r="C35" i="51"/>
  <c r="H35" i="51" s="1"/>
  <c r="H25" i="51"/>
  <c r="H27" i="11"/>
  <c r="J61" i="11"/>
  <c r="N61" i="11" s="1"/>
  <c r="L113" i="11"/>
  <c r="O113" i="11" s="1"/>
  <c r="H30" i="11"/>
  <c r="L30" i="11" s="1"/>
  <c r="O30" i="11" s="1"/>
  <c r="F72" i="11"/>
  <c r="K72" i="11" s="1"/>
  <c r="N72" i="11" s="1"/>
  <c r="F106" i="11"/>
  <c r="K106" i="11" s="1"/>
  <c r="N106" i="11" s="1"/>
  <c r="P106" i="11" s="1"/>
  <c r="F122" i="11"/>
  <c r="K122" i="11" s="1"/>
  <c r="N122" i="11" s="1"/>
  <c r="F54" i="11"/>
  <c r="K54" i="11" s="1"/>
  <c r="F97" i="11"/>
  <c r="K97" i="11" s="1"/>
  <c r="N97" i="11" s="1"/>
  <c r="F108" i="11"/>
  <c r="K108" i="11" s="1"/>
  <c r="H33" i="51"/>
  <c r="N42" i="11"/>
  <c r="L89" i="11"/>
  <c r="O89" i="11" s="1"/>
  <c r="P89" i="11" s="1"/>
  <c r="H102" i="11"/>
  <c r="L102" i="11" s="1"/>
  <c r="O102" i="11" s="1"/>
  <c r="L57" i="11"/>
  <c r="O57" i="11" s="1"/>
  <c r="F57" i="11"/>
  <c r="K57" i="11" s="1"/>
  <c r="N57" i="11" s="1"/>
  <c r="F52" i="11"/>
  <c r="K52" i="11" s="1"/>
  <c r="N52" i="11" s="1"/>
  <c r="F102" i="11"/>
  <c r="K102" i="11" s="1"/>
  <c r="F28" i="11"/>
  <c r="F22" i="11"/>
  <c r="K22" i="11" s="1"/>
  <c r="N22" i="11" s="1"/>
  <c r="P22" i="11" s="1"/>
  <c r="F20" i="11"/>
  <c r="K20" i="11" s="1"/>
  <c r="N20" i="11" s="1"/>
  <c r="F26" i="11"/>
  <c r="K26" i="11" s="1"/>
  <c r="F21" i="11"/>
  <c r="J85" i="11"/>
  <c r="J62" i="11"/>
  <c r="N62" i="11" s="1"/>
  <c r="F12" i="11"/>
  <c r="K12" i="11" s="1"/>
  <c r="F76" i="11"/>
  <c r="K76" i="11" s="1"/>
  <c r="N76" i="11" s="1"/>
  <c r="P76" i="11" s="1"/>
  <c r="F45" i="11"/>
  <c r="H26" i="51"/>
  <c r="F47" i="11"/>
  <c r="K47" i="11" s="1"/>
  <c r="F35" i="11"/>
  <c r="F124" i="11"/>
  <c r="L42" i="11"/>
  <c r="O42" i="11" s="1"/>
  <c r="L93" i="11"/>
  <c r="O93" i="11" s="1"/>
  <c r="P92" i="11"/>
  <c r="L40" i="11"/>
  <c r="O40" i="11" s="1"/>
  <c r="P40" i="11" s="1"/>
  <c r="H63" i="11"/>
  <c r="L47" i="11"/>
  <c r="O47" i="11" s="1"/>
  <c r="F113" i="11"/>
  <c r="K113" i="11" s="1"/>
  <c r="F78" i="11"/>
  <c r="F30" i="11"/>
  <c r="K30" i="11" s="1"/>
  <c r="F70" i="11"/>
  <c r="F64" i="11"/>
  <c r="K64" i="11" s="1"/>
  <c r="F84" i="11"/>
  <c r="F17" i="11"/>
  <c r="K17" i="11" s="1"/>
  <c r="N43" i="11"/>
  <c r="P43" i="11" s="1"/>
  <c r="N93" i="11"/>
  <c r="H33" i="38"/>
  <c r="F32" i="11" s="1"/>
  <c r="K32" i="11" s="1"/>
  <c r="H19" i="38"/>
  <c r="F18" i="11" s="1"/>
  <c r="K18" i="11" s="1"/>
  <c r="H89" i="38"/>
  <c r="G88" i="11" s="1"/>
  <c r="H47" i="38"/>
  <c r="G46" i="11" s="1"/>
  <c r="G19" i="38"/>
  <c r="E18" i="11" s="1"/>
  <c r="K21" i="51" s="1"/>
  <c r="G122" i="38"/>
  <c r="G75" i="38"/>
  <c r="G108" i="38"/>
  <c r="G54" i="38"/>
  <c r="E36" i="51"/>
  <c r="I36" i="51" s="1"/>
  <c r="H115" i="38"/>
  <c r="G114" i="11" s="1"/>
  <c r="M34" i="51" s="1"/>
  <c r="H26" i="38"/>
  <c r="F25" i="11" s="1"/>
  <c r="K25" i="11" s="1"/>
  <c r="H12" i="38"/>
  <c r="G11" i="11" s="1"/>
  <c r="H82" i="38"/>
  <c r="G81" i="11" s="1"/>
  <c r="H68" i="38"/>
  <c r="H129" i="38"/>
  <c r="F128" i="11" s="1"/>
  <c r="K128" i="11" s="1"/>
  <c r="E35" i="51"/>
  <c r="I35" i="51" s="1"/>
  <c r="H108" i="38"/>
  <c r="G107" i="11" s="1"/>
  <c r="E26" i="51"/>
  <c r="I26" i="51" s="1"/>
  <c r="H75" i="38"/>
  <c r="G74" i="11" s="1"/>
  <c r="E22" i="51"/>
  <c r="I22" i="51" s="1"/>
  <c r="G33" i="38"/>
  <c r="E32" i="11" s="1"/>
  <c r="K23" i="51" s="1"/>
  <c r="G47" i="38"/>
  <c r="G12" i="38"/>
  <c r="E11" i="11" s="1"/>
  <c r="G82" i="38"/>
  <c r="E23" i="51"/>
  <c r="I23" i="51" s="1"/>
  <c r="E21" i="51"/>
  <c r="I21" i="51" s="1"/>
  <c r="H122" i="38"/>
  <c r="G121" i="11" s="1"/>
  <c r="M35" i="51" s="1"/>
  <c r="E31" i="51"/>
  <c r="I31" i="51" s="1"/>
  <c r="E29" i="51"/>
  <c r="I29" i="51" s="1"/>
  <c r="E27" i="51"/>
  <c r="I27" i="51" s="1"/>
  <c r="E25" i="51"/>
  <c r="I25" i="51" s="1"/>
  <c r="H54" i="38"/>
  <c r="G53" i="11" s="1"/>
  <c r="H61" i="38"/>
  <c r="G60" i="11" s="1"/>
  <c r="E20" i="51"/>
  <c r="I20" i="51" s="1"/>
  <c r="G115" i="38"/>
  <c r="G61" i="38"/>
  <c r="G26" i="38"/>
  <c r="E25" i="11" s="1"/>
  <c r="K22" i="51" s="1"/>
  <c r="G129" i="38"/>
  <c r="E128" i="11" s="1"/>
  <c r="K36" i="51" s="1"/>
  <c r="G89" i="38"/>
  <c r="G68" i="38"/>
  <c r="E33" i="51"/>
  <c r="I33" i="51" s="1"/>
  <c r="C30" i="51"/>
  <c r="G30" i="51"/>
  <c r="G28" i="51"/>
  <c r="C28" i="51"/>
  <c r="J29" i="51"/>
  <c r="J70" i="11"/>
  <c r="J25" i="51"/>
  <c r="J45" i="11"/>
  <c r="L110" i="11"/>
  <c r="O110" i="11" s="1"/>
  <c r="J34" i="51"/>
  <c r="J110" i="11"/>
  <c r="J84" i="11"/>
  <c r="J31" i="51"/>
  <c r="J7" i="11"/>
  <c r="L35" i="11"/>
  <c r="O35" i="11" s="1"/>
  <c r="N24" i="51"/>
  <c r="J24" i="51"/>
  <c r="J35" i="11"/>
  <c r="J26" i="51"/>
  <c r="J49" i="11"/>
  <c r="J33" i="51"/>
  <c r="J103" i="11"/>
  <c r="J124" i="11"/>
  <c r="J63" i="11"/>
  <c r="J28" i="51"/>
  <c r="L56" i="11"/>
  <c r="O56" i="11" s="1"/>
  <c r="J27" i="51"/>
  <c r="J56" i="11"/>
  <c r="L96" i="11"/>
  <c r="O96" i="11" s="1"/>
  <c r="J96" i="11"/>
  <c r="J32" i="51"/>
  <c r="J21" i="11"/>
  <c r="J30" i="51"/>
  <c r="J77" i="11"/>
  <c r="N77" i="11" s="1"/>
  <c r="J117" i="11"/>
  <c r="N117" i="11" s="1"/>
  <c r="J35" i="51"/>
  <c r="L117" i="11"/>
  <c r="O117" i="11" s="1"/>
  <c r="J28" i="11"/>
  <c r="L14" i="11"/>
  <c r="O14" i="11" s="1"/>
  <c r="L103" i="11"/>
  <c r="O103" i="11" s="1"/>
  <c r="M33" i="51"/>
  <c r="L21" i="11"/>
  <c r="O21" i="11" s="1"/>
  <c r="D32" i="11"/>
  <c r="D18" i="11"/>
  <c r="G18" i="11"/>
  <c r="L45" i="11"/>
  <c r="O45" i="11" s="1"/>
  <c r="M25" i="51"/>
  <c r="K96" i="11"/>
  <c r="D25" i="11"/>
  <c r="J25" i="11" s="1"/>
  <c r="N25" i="11" s="1"/>
  <c r="G25" i="11"/>
  <c r="H25" i="11"/>
  <c r="N22" i="51" s="1"/>
  <c r="D11" i="11"/>
  <c r="D128" i="11"/>
  <c r="G128" i="11"/>
  <c r="H128" i="11"/>
  <c r="N36" i="51" s="1"/>
  <c r="K110" i="11"/>
  <c r="M29" i="51"/>
  <c r="L70" i="11"/>
  <c r="O70" i="11" s="1"/>
  <c r="H27" i="51"/>
  <c r="K49" i="11"/>
  <c r="F28" i="51"/>
  <c r="F30" i="51"/>
  <c r="P83" i="11" l="1"/>
  <c r="P69" i="11"/>
  <c r="P44" i="11"/>
  <c r="L126" i="11"/>
  <c r="O126" i="11" s="1"/>
  <c r="P126" i="11" s="1"/>
  <c r="P127" i="11"/>
  <c r="N12" i="11"/>
  <c r="P12" i="11" s="1"/>
  <c r="N26" i="11"/>
  <c r="P26" i="11" s="1"/>
  <c r="N102" i="11"/>
  <c r="P102" i="11" s="1"/>
  <c r="N30" i="11"/>
  <c r="P58" i="11"/>
  <c r="L33" i="11"/>
  <c r="O33" i="11" s="1"/>
  <c r="P33" i="11" s="1"/>
  <c r="P125" i="11"/>
  <c r="P120" i="11"/>
  <c r="P80" i="11"/>
  <c r="P50" i="11"/>
  <c r="P86" i="11"/>
  <c r="P6" i="11"/>
  <c r="P20" i="11"/>
  <c r="P72" i="11"/>
  <c r="K24" i="51"/>
  <c r="O24" i="51" s="1"/>
  <c r="C46" i="51" s="1"/>
  <c r="N32" i="51"/>
  <c r="P8" i="11"/>
  <c r="L65" i="11"/>
  <c r="O65" i="11" s="1"/>
  <c r="P65" i="11" s="1"/>
  <c r="P100" i="11"/>
  <c r="P9" i="11"/>
  <c r="L94" i="11"/>
  <c r="O94" i="11" s="1"/>
  <c r="P98" i="11"/>
  <c r="P77" i="11"/>
  <c r="M26" i="51"/>
  <c r="N54" i="11"/>
  <c r="P19" i="11"/>
  <c r="P24" i="11"/>
  <c r="P105" i="11"/>
  <c r="P31" i="11"/>
  <c r="N64" i="11"/>
  <c r="P64" i="11" s="1"/>
  <c r="P122" i="11"/>
  <c r="N48" i="11"/>
  <c r="N5" i="11"/>
  <c r="P13" i="11"/>
  <c r="P23" i="11"/>
  <c r="L37" i="11"/>
  <c r="O37" i="11" s="1"/>
  <c r="P61" i="11"/>
  <c r="N87" i="11"/>
  <c r="P87" i="11" s="1"/>
  <c r="P10" i="11"/>
  <c r="P91" i="11"/>
  <c r="P62" i="11"/>
  <c r="P73" i="11"/>
  <c r="N82" i="11"/>
  <c r="L5" i="11"/>
  <c r="O5" i="11" s="1"/>
  <c r="P54" i="11"/>
  <c r="P16" i="11"/>
  <c r="M20" i="51"/>
  <c r="P55" i="11"/>
  <c r="P59" i="11"/>
  <c r="M32" i="51"/>
  <c r="Q32" i="51" s="1"/>
  <c r="P37" i="11"/>
  <c r="P38" i="11"/>
  <c r="L32" i="51"/>
  <c r="P32" i="51" s="1"/>
  <c r="D54" i="51" s="1"/>
  <c r="H32" i="11"/>
  <c r="N23" i="51" s="1"/>
  <c r="K20" i="51"/>
  <c r="M24" i="51"/>
  <c r="Q24" i="51" s="1"/>
  <c r="P116" i="11"/>
  <c r="H11" i="11"/>
  <c r="N20" i="51" s="1"/>
  <c r="Q20" i="51" s="1"/>
  <c r="E42" i="51" s="1"/>
  <c r="H18" i="11"/>
  <c r="N21" i="51" s="1"/>
  <c r="G32" i="11"/>
  <c r="L7" i="11"/>
  <c r="O7" i="11" s="1"/>
  <c r="N47" i="11"/>
  <c r="P47" i="11" s="1"/>
  <c r="N34" i="11"/>
  <c r="L68" i="11"/>
  <c r="O68" i="11" s="1"/>
  <c r="P68" i="11" s="1"/>
  <c r="H28" i="51"/>
  <c r="N17" i="11"/>
  <c r="P17" i="11" s="1"/>
  <c r="P30" i="11"/>
  <c r="P71" i="11"/>
  <c r="N7" i="11"/>
  <c r="P52" i="11"/>
  <c r="N108" i="11"/>
  <c r="P108" i="11" s="1"/>
  <c r="N27" i="11"/>
  <c r="P75" i="11"/>
  <c r="J11" i="11"/>
  <c r="O32" i="51"/>
  <c r="P97" i="11"/>
  <c r="J128" i="11"/>
  <c r="N128" i="11" s="1"/>
  <c r="J32" i="11"/>
  <c r="N32" i="11" s="1"/>
  <c r="N113" i="11"/>
  <c r="P113" i="11" s="1"/>
  <c r="N85" i="11"/>
  <c r="P85" i="11" s="1"/>
  <c r="P109" i="11"/>
  <c r="L48" i="11"/>
  <c r="O48" i="11" s="1"/>
  <c r="P48" i="11" s="1"/>
  <c r="L25" i="11"/>
  <c r="O25" i="11" s="1"/>
  <c r="P25" i="11" s="1"/>
  <c r="P94" i="11"/>
  <c r="N96" i="11"/>
  <c r="P96" i="11" s="1"/>
  <c r="H30" i="51"/>
  <c r="J23" i="51"/>
  <c r="O23" i="51" s="1"/>
  <c r="J22" i="51"/>
  <c r="O22" i="51" s="1"/>
  <c r="P117" i="11"/>
  <c r="L128" i="11"/>
  <c r="O128" i="11" s="1"/>
  <c r="M36" i="51"/>
  <c r="Q36" i="51" s="1"/>
  <c r="M23" i="51"/>
  <c r="M21" i="51"/>
  <c r="M22" i="51"/>
  <c r="Q22" i="51" s="1"/>
  <c r="J36" i="51"/>
  <c r="O36" i="51" s="1"/>
  <c r="N49" i="11"/>
  <c r="P49" i="11" s="1"/>
  <c r="J20" i="51"/>
  <c r="N110" i="11"/>
  <c r="P110" i="11" s="1"/>
  <c r="H88" i="11"/>
  <c r="N31" i="51" s="1"/>
  <c r="E88" i="11"/>
  <c r="E53" i="11"/>
  <c r="H53" i="11"/>
  <c r="E107" i="11"/>
  <c r="H107" i="11"/>
  <c r="N33" i="51" s="1"/>
  <c r="Q33" i="51" s="1"/>
  <c r="E55" i="51" s="1"/>
  <c r="E74" i="11"/>
  <c r="H74" i="11"/>
  <c r="E121" i="11"/>
  <c r="H121" i="11"/>
  <c r="K78" i="11"/>
  <c r="N78" i="11" s="1"/>
  <c r="P78" i="11" s="1"/>
  <c r="F88" i="11"/>
  <c r="K88" i="11" s="1"/>
  <c r="F11" i="11"/>
  <c r="F67" i="11"/>
  <c r="K67" i="11" s="1"/>
  <c r="G67" i="11"/>
  <c r="P93" i="11"/>
  <c r="F114" i="11"/>
  <c r="F81" i="11"/>
  <c r="K81" i="11" s="1"/>
  <c r="P57" i="11"/>
  <c r="F60" i="11"/>
  <c r="K60" i="11" s="1"/>
  <c r="P82" i="11"/>
  <c r="E67" i="11"/>
  <c r="H67" i="11"/>
  <c r="N28" i="51" s="1"/>
  <c r="E60" i="11"/>
  <c r="H60" i="11"/>
  <c r="E114" i="11"/>
  <c r="H114" i="11"/>
  <c r="F121" i="11"/>
  <c r="F107" i="11"/>
  <c r="K107" i="11" s="1"/>
  <c r="F74" i="11"/>
  <c r="K74" i="11" s="1"/>
  <c r="P42" i="11"/>
  <c r="F53" i="11"/>
  <c r="L63" i="11"/>
  <c r="O63" i="11" s="1"/>
  <c r="L34" i="11"/>
  <c r="O34" i="11" s="1"/>
  <c r="E81" i="11"/>
  <c r="H81" i="11"/>
  <c r="N30" i="51" s="1"/>
  <c r="H46" i="11"/>
  <c r="N25" i="51" s="1"/>
  <c r="Q25" i="51" s="1"/>
  <c r="E47" i="51" s="1"/>
  <c r="E46" i="11"/>
  <c r="F46" i="11"/>
  <c r="K46" i="11" s="1"/>
  <c r="M31" i="51"/>
  <c r="M27" i="51"/>
  <c r="L27" i="11"/>
  <c r="O27" i="11" s="1"/>
  <c r="P27" i="11" s="1"/>
  <c r="E54" i="51"/>
  <c r="K84" i="11"/>
  <c r="N84" i="11" s="1"/>
  <c r="P84" i="11" s="1"/>
  <c r="K70" i="11"/>
  <c r="N70" i="11" s="1"/>
  <c r="P70" i="11" s="1"/>
  <c r="K124" i="11"/>
  <c r="N124" i="11" s="1"/>
  <c r="P124" i="11" s="1"/>
  <c r="L36" i="51"/>
  <c r="P36" i="51" s="1"/>
  <c r="D58" i="51" s="1"/>
  <c r="K35" i="11"/>
  <c r="N35" i="11" s="1"/>
  <c r="P35" i="11" s="1"/>
  <c r="L24" i="51"/>
  <c r="P24" i="51" s="1"/>
  <c r="D46" i="51" s="1"/>
  <c r="K45" i="11"/>
  <c r="N45" i="11" s="1"/>
  <c r="P45" i="11" s="1"/>
  <c r="L25" i="51"/>
  <c r="P25" i="51" s="1"/>
  <c r="D47" i="51" s="1"/>
  <c r="K21" i="11"/>
  <c r="N21" i="11" s="1"/>
  <c r="P21" i="11" s="1"/>
  <c r="L22" i="51"/>
  <c r="P22" i="51" s="1"/>
  <c r="D44" i="51" s="1"/>
  <c r="K28" i="11"/>
  <c r="N28" i="11" s="1"/>
  <c r="P28" i="11" s="1"/>
  <c r="L23" i="51"/>
  <c r="P23" i="51" s="1"/>
  <c r="D45" i="51" s="1"/>
  <c r="K103" i="11"/>
  <c r="N103" i="11" s="1"/>
  <c r="P103" i="11" s="1"/>
  <c r="K63" i="11"/>
  <c r="N63" i="11" s="1"/>
  <c r="L28" i="51"/>
  <c r="P28" i="51" s="1"/>
  <c r="D50" i="51" s="1"/>
  <c r="K56" i="11"/>
  <c r="N56" i="11" s="1"/>
  <c r="P56" i="11" s="1"/>
  <c r="K14" i="11"/>
  <c r="N14" i="11" s="1"/>
  <c r="P14" i="11" s="1"/>
  <c r="L21" i="51"/>
  <c r="P21" i="51" s="1"/>
  <c r="D43" i="51" s="1"/>
  <c r="E30" i="51"/>
  <c r="I30" i="51" s="1"/>
  <c r="E28" i="51"/>
  <c r="I28" i="51" s="1"/>
  <c r="J21" i="51"/>
  <c r="O21" i="51" s="1"/>
  <c r="J18" i="11"/>
  <c r="N18" i="11" s="1"/>
  <c r="M30" i="51"/>
  <c r="R32" i="51" l="1"/>
  <c r="P63" i="11"/>
  <c r="L11" i="11"/>
  <c r="O11" i="11" s="1"/>
  <c r="S32" i="51"/>
  <c r="T32" i="51" s="1"/>
  <c r="F54" i="51" s="1"/>
  <c r="Q23" i="51"/>
  <c r="L33" i="51"/>
  <c r="P33" i="51" s="1"/>
  <c r="D55" i="51" s="1"/>
  <c r="P34" i="11"/>
  <c r="O20" i="51"/>
  <c r="P5" i="11"/>
  <c r="H54" i="51"/>
  <c r="C54" i="51"/>
  <c r="P7" i="11"/>
  <c r="L27" i="51"/>
  <c r="P27" i="51" s="1"/>
  <c r="D49" i="51" s="1"/>
  <c r="Q21" i="51"/>
  <c r="E43" i="51" s="1"/>
  <c r="Q31" i="51"/>
  <c r="L18" i="11"/>
  <c r="O18" i="11" s="1"/>
  <c r="P18" i="11" s="1"/>
  <c r="L32" i="11"/>
  <c r="O32" i="11" s="1"/>
  <c r="P32" i="11" s="1"/>
  <c r="L29" i="51"/>
  <c r="P29" i="51" s="1"/>
  <c r="D51" i="51" s="1"/>
  <c r="L81" i="11"/>
  <c r="O81" i="11" s="1"/>
  <c r="L31" i="51"/>
  <c r="P31" i="51" s="1"/>
  <c r="D53" i="51" s="1"/>
  <c r="P128" i="11"/>
  <c r="R21" i="51"/>
  <c r="S21" i="51" s="1"/>
  <c r="H43" i="51" s="1"/>
  <c r="C43" i="51"/>
  <c r="J81" i="11"/>
  <c r="N81" i="11" s="1"/>
  <c r="K30" i="51"/>
  <c r="O30" i="51" s="1"/>
  <c r="K121" i="11"/>
  <c r="L35" i="51"/>
  <c r="P35" i="51" s="1"/>
  <c r="D57" i="51" s="1"/>
  <c r="L114" i="11"/>
  <c r="O114" i="11" s="1"/>
  <c r="N34" i="51"/>
  <c r="Q34" i="51" s="1"/>
  <c r="E56" i="51" s="1"/>
  <c r="L107" i="11"/>
  <c r="O107" i="11" s="1"/>
  <c r="L74" i="11"/>
  <c r="O74" i="11" s="1"/>
  <c r="N29" i="51"/>
  <c r="Q29" i="51" s="1"/>
  <c r="N26" i="51"/>
  <c r="Q26" i="51" s="1"/>
  <c r="E48" i="51" s="1"/>
  <c r="L53" i="11"/>
  <c r="O53" i="11" s="1"/>
  <c r="R23" i="51"/>
  <c r="C45" i="51"/>
  <c r="E46" i="51"/>
  <c r="K25" i="51"/>
  <c r="O25" i="51" s="1"/>
  <c r="J46" i="11"/>
  <c r="N46" i="11" s="1"/>
  <c r="K53" i="11"/>
  <c r="L26" i="51"/>
  <c r="P26" i="51" s="1"/>
  <c r="D48" i="51" s="1"/>
  <c r="K34" i="51"/>
  <c r="O34" i="51" s="1"/>
  <c r="J114" i="11"/>
  <c r="K28" i="51"/>
  <c r="O28" i="51" s="1"/>
  <c r="J67" i="11"/>
  <c r="N67" i="11" s="1"/>
  <c r="K114" i="11"/>
  <c r="L34" i="51"/>
  <c r="P34" i="51" s="1"/>
  <c r="D56" i="51" s="1"/>
  <c r="L88" i="11"/>
  <c r="O88" i="11" s="1"/>
  <c r="K29" i="51"/>
  <c r="O29" i="51" s="1"/>
  <c r="J74" i="11"/>
  <c r="N74" i="11" s="1"/>
  <c r="K26" i="51"/>
  <c r="O26" i="51" s="1"/>
  <c r="J53" i="11"/>
  <c r="N53" i="11" s="1"/>
  <c r="P53" i="11" s="1"/>
  <c r="J88" i="11"/>
  <c r="N88" i="11" s="1"/>
  <c r="K31" i="51"/>
  <c r="O31" i="51" s="1"/>
  <c r="L46" i="11"/>
  <c r="O46" i="11" s="1"/>
  <c r="L60" i="11"/>
  <c r="O60" i="11" s="1"/>
  <c r="N27" i="51"/>
  <c r="Q27" i="51" s="1"/>
  <c r="E49" i="51" s="1"/>
  <c r="L67" i="11"/>
  <c r="O67" i="11" s="1"/>
  <c r="M28" i="51"/>
  <c r="Q28" i="51" s="1"/>
  <c r="E50" i="51" s="1"/>
  <c r="R24" i="51"/>
  <c r="S24" i="51" s="1"/>
  <c r="L121" i="11"/>
  <c r="O121" i="11" s="1"/>
  <c r="N35" i="51"/>
  <c r="Q35" i="51" s="1"/>
  <c r="E57" i="51" s="1"/>
  <c r="R36" i="51"/>
  <c r="S36" i="51" s="1"/>
  <c r="C58" i="51"/>
  <c r="E58" i="51"/>
  <c r="E53" i="51"/>
  <c r="Q30" i="51"/>
  <c r="E52" i="51" s="1"/>
  <c r="J60" i="11"/>
  <c r="N60" i="11" s="1"/>
  <c r="K27" i="51"/>
  <c r="O27" i="51" s="1"/>
  <c r="K11" i="11"/>
  <c r="N11" i="11" s="1"/>
  <c r="P11" i="11" s="1"/>
  <c r="L20" i="51"/>
  <c r="P20" i="51" s="1"/>
  <c r="D42" i="51" s="1"/>
  <c r="L30" i="51"/>
  <c r="P30" i="51" s="1"/>
  <c r="D52" i="51" s="1"/>
  <c r="K35" i="51"/>
  <c r="O35" i="51" s="1"/>
  <c r="J121" i="11"/>
  <c r="N121" i="11" s="1"/>
  <c r="J107" i="11"/>
  <c r="N107" i="11" s="1"/>
  <c r="K33" i="51"/>
  <c r="O33" i="51" s="1"/>
  <c r="C42" i="51"/>
  <c r="E44" i="51"/>
  <c r="S23" i="51"/>
  <c r="E45" i="51"/>
  <c r="R22" i="51"/>
  <c r="S22" i="51" s="1"/>
  <c r="C44" i="51"/>
  <c r="T21" i="51"/>
  <c r="F43" i="51" s="1"/>
  <c r="U21" i="51"/>
  <c r="G43" i="51" s="1"/>
  <c r="U32" i="51" l="1"/>
  <c r="G54" i="51" s="1"/>
  <c r="P81" i="11"/>
  <c r="P121" i="11"/>
  <c r="P74" i="11"/>
  <c r="R20" i="51"/>
  <c r="S20" i="51" s="1"/>
  <c r="H42" i="51" s="1"/>
  <c r="H46" i="51"/>
  <c r="U24" i="51"/>
  <c r="G46" i="51" s="1"/>
  <c r="T24" i="51"/>
  <c r="F46" i="51" s="1"/>
  <c r="T36" i="51"/>
  <c r="F58" i="51" s="1"/>
  <c r="U36" i="51"/>
  <c r="G58" i="51" s="1"/>
  <c r="H58" i="51"/>
  <c r="R33" i="51"/>
  <c r="S33" i="51" s="1"/>
  <c r="C55" i="51"/>
  <c r="R27" i="51"/>
  <c r="S27" i="51" s="1"/>
  <c r="C49" i="51"/>
  <c r="R31" i="51"/>
  <c r="S31" i="51" s="1"/>
  <c r="C53" i="51"/>
  <c r="R28" i="51"/>
  <c r="S28" i="51" s="1"/>
  <c r="C50" i="51"/>
  <c r="R30" i="51"/>
  <c r="S30" i="51" s="1"/>
  <c r="C52" i="51"/>
  <c r="M51" i="51"/>
  <c r="L51" i="51" s="1"/>
  <c r="M47" i="51"/>
  <c r="L47" i="51" s="1"/>
  <c r="M53" i="51"/>
  <c r="L53" i="51" s="1"/>
  <c r="M56" i="51"/>
  <c r="L56" i="51" s="1"/>
  <c r="M48" i="51"/>
  <c r="L48" i="51" s="1"/>
  <c r="M49" i="51"/>
  <c r="L49" i="51" s="1"/>
  <c r="M57" i="51"/>
  <c r="L57" i="51" s="1"/>
  <c r="M52" i="51"/>
  <c r="L52" i="51" s="1"/>
  <c r="M55" i="51"/>
  <c r="L55" i="51" s="1"/>
  <c r="M45" i="51"/>
  <c r="L45" i="51" s="1"/>
  <c r="M44" i="51"/>
  <c r="L44" i="51" s="1"/>
  <c r="M58" i="51"/>
  <c r="L58" i="51" s="1"/>
  <c r="M50" i="51"/>
  <c r="L50" i="51" s="1"/>
  <c r="M54" i="51"/>
  <c r="L54" i="51" s="1"/>
  <c r="M46" i="51"/>
  <c r="L46" i="51" s="1"/>
  <c r="M43" i="51"/>
  <c r="L43" i="51" s="1"/>
  <c r="M42" i="51"/>
  <c r="L42" i="51" s="1"/>
  <c r="P60" i="11"/>
  <c r="P88" i="11"/>
  <c r="R29" i="51"/>
  <c r="S29" i="51" s="1"/>
  <c r="C51" i="51"/>
  <c r="N114" i="11"/>
  <c r="P114" i="11" s="1"/>
  <c r="H44" i="51"/>
  <c r="U22" i="51"/>
  <c r="G44" i="51" s="1"/>
  <c r="T22" i="51"/>
  <c r="F44" i="51" s="1"/>
  <c r="R34" i="51"/>
  <c r="S34" i="51" s="1"/>
  <c r="C56" i="51"/>
  <c r="P46" i="11"/>
  <c r="U23" i="51"/>
  <c r="G45" i="51" s="1"/>
  <c r="T23" i="51"/>
  <c r="F45" i="51" s="1"/>
  <c r="H45" i="51"/>
  <c r="R35" i="51"/>
  <c r="S35" i="51" s="1"/>
  <c r="C57" i="51"/>
  <c r="R26" i="51"/>
  <c r="S26" i="51" s="1"/>
  <c r="C48" i="51"/>
  <c r="P67" i="11"/>
  <c r="R25" i="51"/>
  <c r="S25" i="51" s="1"/>
  <c r="C47" i="51"/>
  <c r="E51" i="51"/>
  <c r="O50" i="51" s="1"/>
  <c r="N50" i="51" s="1"/>
  <c r="P107" i="11"/>
  <c r="T20" i="51" l="1"/>
  <c r="F42" i="51" s="1"/>
  <c r="U20" i="51"/>
  <c r="G42" i="51" s="1"/>
  <c r="K55" i="51"/>
  <c r="J55" i="51" s="1"/>
  <c r="K49" i="51"/>
  <c r="J49" i="51" s="1"/>
  <c r="K42" i="51"/>
  <c r="J42" i="51" s="1"/>
  <c r="K43" i="51"/>
  <c r="J43" i="51" s="1"/>
  <c r="K54" i="51"/>
  <c r="J54" i="51" s="1"/>
  <c r="K51" i="51"/>
  <c r="J51" i="51" s="1"/>
  <c r="O44" i="51"/>
  <c r="N44" i="51" s="1"/>
  <c r="T29" i="51"/>
  <c r="F51" i="51" s="1"/>
  <c r="U29" i="51"/>
  <c r="G51" i="51" s="1"/>
  <c r="H51" i="51"/>
  <c r="O48" i="51"/>
  <c r="N48" i="51" s="1"/>
  <c r="K45" i="51"/>
  <c r="J45" i="51" s="1"/>
  <c r="K44" i="51"/>
  <c r="J44" i="51" s="1"/>
  <c r="K47" i="51"/>
  <c r="J47" i="51" s="1"/>
  <c r="O57" i="51"/>
  <c r="N57" i="51" s="1"/>
  <c r="U34" i="51"/>
  <c r="G56" i="51" s="1"/>
  <c r="H56" i="51"/>
  <c r="T34" i="51"/>
  <c r="F56" i="51" s="1"/>
  <c r="O53" i="51"/>
  <c r="N53" i="51" s="1"/>
  <c r="T26" i="51"/>
  <c r="F48" i="51" s="1"/>
  <c r="H48" i="51"/>
  <c r="U26" i="51"/>
  <c r="G48" i="51" s="1"/>
  <c r="O58" i="51"/>
  <c r="N58" i="51" s="1"/>
  <c r="H57" i="51"/>
  <c r="U35" i="51"/>
  <c r="G57" i="51" s="1"/>
  <c r="T35" i="51"/>
  <c r="F57" i="51" s="1"/>
  <c r="K52" i="51"/>
  <c r="J52" i="51" s="1"/>
  <c r="K53" i="51"/>
  <c r="J53" i="51" s="1"/>
  <c r="K58" i="51"/>
  <c r="J58" i="51" s="1"/>
  <c r="K46" i="51"/>
  <c r="J46" i="51" s="1"/>
  <c r="O55" i="51"/>
  <c r="N55" i="51" s="1"/>
  <c r="O45" i="51"/>
  <c r="N45" i="51" s="1"/>
  <c r="O56" i="51"/>
  <c r="N56" i="51" s="1"/>
  <c r="T28" i="51"/>
  <c r="F50" i="51" s="1"/>
  <c r="U28" i="51"/>
  <c r="G50" i="51" s="1"/>
  <c r="H50" i="51"/>
  <c r="H53" i="51"/>
  <c r="T31" i="51"/>
  <c r="F53" i="51" s="1"/>
  <c r="U31" i="51"/>
  <c r="G53" i="51" s="1"/>
  <c r="O49" i="51"/>
  <c r="N49" i="51" s="1"/>
  <c r="O54" i="51"/>
  <c r="N54" i="51" s="1"/>
  <c r="H47" i="51"/>
  <c r="T25" i="51"/>
  <c r="F47" i="51" s="1"/>
  <c r="U25" i="51"/>
  <c r="G47" i="51" s="1"/>
  <c r="O42" i="51"/>
  <c r="N42" i="51" s="1"/>
  <c r="K57" i="51"/>
  <c r="J57" i="51" s="1"/>
  <c r="K50" i="51"/>
  <c r="J50" i="51" s="1"/>
  <c r="K56" i="51"/>
  <c r="J56" i="51" s="1"/>
  <c r="K48" i="51"/>
  <c r="J48" i="51" s="1"/>
  <c r="O51" i="51"/>
  <c r="N51" i="51" s="1"/>
  <c r="O43" i="51"/>
  <c r="N43" i="51" s="1"/>
  <c r="O52" i="51"/>
  <c r="N52" i="51" s="1"/>
  <c r="O46" i="51"/>
  <c r="N46" i="51" s="1"/>
  <c r="U30" i="51"/>
  <c r="G52" i="51" s="1"/>
  <c r="T30" i="51"/>
  <c r="F52" i="51" s="1"/>
  <c r="H52" i="51"/>
  <c r="O47" i="51"/>
  <c r="N47" i="51" s="1"/>
  <c r="U27" i="51"/>
  <c r="G49" i="51" s="1"/>
  <c r="H49" i="51"/>
  <c r="T27" i="51"/>
  <c r="F49" i="51" s="1"/>
  <c r="U33" i="51"/>
  <c r="G55" i="51" s="1"/>
  <c r="H55" i="51"/>
  <c r="T33" i="51"/>
  <c r="F55" i="51" s="1"/>
  <c r="Q48" i="51" l="1"/>
  <c r="P48" i="51" s="1"/>
  <c r="U54" i="51"/>
  <c r="U56" i="51"/>
  <c r="S49" i="51"/>
  <c r="R49" i="51" s="1"/>
  <c r="S54" i="51"/>
  <c r="R54" i="51" s="1"/>
  <c r="T54" i="51"/>
  <c r="U43" i="51"/>
  <c r="U47" i="51"/>
  <c r="U42" i="51"/>
  <c r="U44" i="51"/>
  <c r="U55" i="51"/>
  <c r="S55" i="51"/>
  <c r="R55" i="51" s="1"/>
  <c r="S44" i="51"/>
  <c r="R44" i="51" s="1"/>
  <c r="S45" i="51"/>
  <c r="R45" i="51" s="1"/>
  <c r="S48" i="51"/>
  <c r="R48" i="51" s="1"/>
  <c r="S42" i="51"/>
  <c r="R42" i="51" s="1"/>
  <c r="Q42" i="51"/>
  <c r="P42" i="51" s="1"/>
  <c r="Q58" i="51"/>
  <c r="P58" i="51" s="1"/>
  <c r="Q56" i="51"/>
  <c r="P56" i="51" s="1"/>
  <c r="Q55" i="51"/>
  <c r="P55" i="51" s="1"/>
  <c r="Q47" i="51"/>
  <c r="P47" i="51" s="1"/>
  <c r="C10" i="51"/>
  <c r="C11" i="51"/>
  <c r="E6" i="51" s="1"/>
  <c r="B4" i="49" s="1"/>
  <c r="U58" i="51"/>
  <c r="C12" i="51"/>
  <c r="U52" i="51"/>
  <c r="U48" i="51"/>
  <c r="S51" i="51"/>
  <c r="R51" i="51" s="1"/>
  <c r="S52" i="51"/>
  <c r="R52" i="51" s="1"/>
  <c r="S43" i="51"/>
  <c r="R43" i="51" s="1"/>
  <c r="S57" i="51"/>
  <c r="R57" i="51" s="1"/>
  <c r="Q49" i="51"/>
  <c r="P49" i="51" s="1"/>
  <c r="Q45" i="51"/>
  <c r="P45" i="51" s="1"/>
  <c r="Q51" i="51"/>
  <c r="P51" i="51" s="1"/>
  <c r="Q57" i="51"/>
  <c r="P57" i="51" s="1"/>
  <c r="U49" i="51"/>
  <c r="C9" i="51"/>
  <c r="U45" i="51"/>
  <c r="U53" i="51"/>
  <c r="S50" i="51"/>
  <c r="R50" i="51" s="1"/>
  <c r="S56" i="51"/>
  <c r="R56" i="51" s="1"/>
  <c r="S46" i="51"/>
  <c r="R46" i="51" s="1"/>
  <c r="Q53" i="51"/>
  <c r="P53" i="51" s="1"/>
  <c r="Q54" i="51"/>
  <c r="P54" i="51" s="1"/>
  <c r="Q50" i="51"/>
  <c r="P50" i="51" s="1"/>
  <c r="Q52" i="51"/>
  <c r="P52" i="51" s="1"/>
  <c r="U57" i="51"/>
  <c r="U50" i="51"/>
  <c r="U46" i="51"/>
  <c r="U51" i="51"/>
  <c r="S53" i="51"/>
  <c r="R53" i="51" s="1"/>
  <c r="S47" i="51"/>
  <c r="R47" i="51" s="1"/>
  <c r="S58" i="51"/>
  <c r="R58" i="51" s="1"/>
  <c r="Q46" i="51"/>
  <c r="P46" i="51" s="1"/>
  <c r="Q44" i="51"/>
  <c r="P44" i="51" s="1"/>
  <c r="Q43" i="51"/>
  <c r="P43" i="51" s="1"/>
  <c r="T56" i="51" l="1"/>
  <c r="T50" i="51"/>
  <c r="T53" i="51"/>
  <c r="T52" i="51"/>
  <c r="T44" i="51"/>
  <c r="T57" i="51"/>
  <c r="T45" i="51"/>
  <c r="T42" i="51"/>
  <c r="T51" i="51"/>
  <c r="T58" i="51"/>
  <c r="T47" i="51"/>
  <c r="T46" i="51"/>
  <c r="T49" i="51"/>
  <c r="T48" i="51"/>
  <c r="T55" i="51"/>
  <c r="T43" i="51"/>
</calcChain>
</file>

<file path=xl/sharedStrings.xml><?xml version="1.0" encoding="utf-8"?>
<sst xmlns="http://schemas.openxmlformats.org/spreadsheetml/2006/main" count="393" uniqueCount="169">
  <si>
    <t>_cons</t>
  </si>
  <si>
    <t>Cost drivers</t>
  </si>
  <si>
    <t>ANH</t>
  </si>
  <si>
    <t>NES</t>
  </si>
  <si>
    <t>NWT</t>
  </si>
  <si>
    <t>SRN</t>
  </si>
  <si>
    <t>SVT</t>
  </si>
  <si>
    <t>TMS</t>
  </si>
  <si>
    <t>WSX</t>
  </si>
  <si>
    <t>YKY</t>
  </si>
  <si>
    <t>AFW</t>
  </si>
  <si>
    <t>BRL</t>
  </si>
  <si>
    <t>DVW</t>
  </si>
  <si>
    <t>PRT</t>
  </si>
  <si>
    <t>SES</t>
  </si>
  <si>
    <t>SEW</t>
  </si>
  <si>
    <t>SSC</t>
  </si>
  <si>
    <t>SWB</t>
  </si>
  <si>
    <t>Efficiency score</t>
  </si>
  <si>
    <t>Actual costs</t>
  </si>
  <si>
    <t>Modelled costs per model</t>
  </si>
  <si>
    <t>Raw data</t>
  </si>
  <si>
    <t>Company</t>
  </si>
  <si>
    <t>Modelled costs</t>
  </si>
  <si>
    <t>Sample period</t>
  </si>
  <si>
    <t>Model</t>
  </si>
  <si>
    <t>Econometric</t>
  </si>
  <si>
    <t>Inputs used to calculate modelled costs</t>
  </si>
  <si>
    <t>WSH</t>
  </si>
  <si>
    <t>Rank</t>
  </si>
  <si>
    <t>Percentile</t>
  </si>
  <si>
    <t>Interpretation</t>
  </si>
  <si>
    <t>median</t>
  </si>
  <si>
    <t>upper third</t>
  </si>
  <si>
    <t>upper quartile</t>
  </si>
  <si>
    <t>frontier</t>
  </si>
  <si>
    <t>Weighted average density</t>
  </si>
  <si>
    <t>Constant</t>
  </si>
  <si>
    <t>Variable name</t>
  </si>
  <si>
    <t>Variable code</t>
  </si>
  <si>
    <t>lnproperties</t>
  </si>
  <si>
    <t>Water resources plus</t>
  </si>
  <si>
    <t>Treated water distribution</t>
  </si>
  <si>
    <t>Wholesale water</t>
  </si>
  <si>
    <t>lnwedensitywater</t>
  </si>
  <si>
    <t>WRP1</t>
  </si>
  <si>
    <t>WRP2</t>
  </si>
  <si>
    <t>lnlengthsofmain</t>
  </si>
  <si>
    <t>lnwedensitywater2</t>
  </si>
  <si>
    <t>ln (weighted average density)</t>
  </si>
  <si>
    <t>TWD1</t>
  </si>
  <si>
    <t>WW1</t>
  </si>
  <si>
    <t>WW2</t>
  </si>
  <si>
    <t>pctwatertreated36</t>
  </si>
  <si>
    <t>ln (number of properties)</t>
  </si>
  <si>
    <t>ln (lenghts of main)</t>
  </si>
  <si>
    <t>ln (number of booster pumping stations per lenghts of main)</t>
  </si>
  <si>
    <t>(ln(weighted average density))^2</t>
  </si>
  <si>
    <t>Water resources</t>
  </si>
  <si>
    <t>Network plus water</t>
  </si>
  <si>
    <t>Natural log</t>
  </si>
  <si>
    <t>Number of properties</t>
  </si>
  <si>
    <t>Lengths of main</t>
  </si>
  <si>
    <t>% of water treated complexity levels bands 3-6</t>
  </si>
  <si>
    <t>Squared Weighted average density</t>
  </si>
  <si>
    <t>% of water treated at complexity levels 3 to 6</t>
  </si>
  <si>
    <t>Summary of catch up adjustments</t>
  </si>
  <si>
    <t>WRP</t>
  </si>
  <si>
    <t>TWD</t>
  </si>
  <si>
    <t>WW</t>
  </si>
  <si>
    <t>1. Water resources plus</t>
  </si>
  <si>
    <t>2. Treated water distribution</t>
  </si>
  <si>
    <t>3. Wholesale water</t>
  </si>
  <si>
    <t>WR</t>
  </si>
  <si>
    <t>NPW</t>
  </si>
  <si>
    <t>Apportions</t>
  </si>
  <si>
    <t>re1</t>
  </si>
  <si>
    <t>re2</t>
  </si>
  <si>
    <t>re3</t>
  </si>
  <si>
    <t>re4</t>
  </si>
  <si>
    <t>re5</t>
  </si>
  <si>
    <t>SWT</t>
  </si>
  <si>
    <t>km</t>
  </si>
  <si>
    <t>000s</t>
  </si>
  <si>
    <t>level</t>
  </si>
  <si>
    <t>nr/km</t>
  </si>
  <si>
    <t>lnboosterperlength</t>
  </si>
  <si>
    <t>xy%</t>
  </si>
  <si>
    <t>000s inhabitants  per km</t>
  </si>
  <si>
    <t>BWH</t>
  </si>
  <si>
    <t>properties</t>
  </si>
  <si>
    <t>lengthsofmain</t>
  </si>
  <si>
    <t>boosterperlength</t>
  </si>
  <si>
    <t>wedensitywater</t>
  </si>
  <si>
    <t>populationwater</t>
  </si>
  <si>
    <t>realbotexwr</t>
  </si>
  <si>
    <t>realbotextwd</t>
  </si>
  <si>
    <t>realbotexnpw</t>
  </si>
  <si>
    <t>realbotexwrp</t>
  </si>
  <si>
    <t>realbotexww</t>
  </si>
  <si>
    <t>All costs in £m, 2017/18 prices</t>
  </si>
  <si>
    <t>wac</t>
  </si>
  <si>
    <t>lnwac</t>
  </si>
  <si>
    <t>nr</t>
  </si>
  <si>
    <t>Weighted average water treatment complexity</t>
  </si>
  <si>
    <t>ln (weighted average water treatment complexity)</t>
  </si>
  <si>
    <t>Catch up efficiency challenge</t>
  </si>
  <si>
    <t xml:space="preserve">Model weights </t>
  </si>
  <si>
    <t>Bottom up</t>
  </si>
  <si>
    <t>Top down</t>
  </si>
  <si>
    <t>Model weights</t>
  </si>
  <si>
    <t>Unique id</t>
  </si>
  <si>
    <t>Score</t>
  </si>
  <si>
    <t>From year</t>
  </si>
  <si>
    <t>To year</t>
  </si>
  <si>
    <t>Total costs, £m of 2017-18</t>
  </si>
  <si>
    <t>Modelled costs - weighted</t>
  </si>
  <si>
    <t>Apportioned costs for PR19 controls</t>
  </si>
  <si>
    <t>Wholesale</t>
  </si>
  <si>
    <t>Bottom up wholesale</t>
  </si>
  <si>
    <t>Wholesale totex - triangulated</t>
  </si>
  <si>
    <t>Efficiency scores</t>
  </si>
  <si>
    <t>Wholesale water triangulated</t>
  </si>
  <si>
    <t>Catch-up efficiency challenge parameter</t>
  </si>
  <si>
    <t>Triangulation and efficiency scores</t>
  </si>
  <si>
    <t>Modelled base costs</t>
  </si>
  <si>
    <t>Network plus</t>
  </si>
  <si>
    <t>Actual base costs</t>
  </si>
  <si>
    <t>Wholesale - triangulated</t>
  </si>
  <si>
    <t>Wholesale (triangulated)</t>
  </si>
  <si>
    <t>Years in sample</t>
  </si>
  <si>
    <t>Sorted&gt;&gt;</t>
  </si>
  <si>
    <t>C_CD0011_PR19WW1</t>
  </si>
  <si>
    <t>C_WADW_PR19CA001</t>
  </si>
  <si>
    <t>C_BOOSTERPL_PR19CA001</t>
  </si>
  <si>
    <t>C_WAWTCL_PR19CA001</t>
  </si>
  <si>
    <t>C_PCTWTL36_PR19CA001</t>
  </si>
  <si>
    <t>C_MLENGTH_PR19CA001</t>
  </si>
  <si>
    <t>C_PROP_PR19CA001</t>
  </si>
  <si>
    <t>C_REALBOTEXWW_PR19CA001</t>
  </si>
  <si>
    <t>C_REALBOTEXWRP_PR19CA001</t>
  </si>
  <si>
    <t>C_REALBOTEXNPW_PR19CA001</t>
  </si>
  <si>
    <t>C_REALBOTEXTWD_PR19CA001</t>
  </si>
  <si>
    <t>C_REALBOTWR_PR19CA001</t>
  </si>
  <si>
    <t xml:space="preserve">Calculation of catch-up efficiency challenge </t>
  </si>
  <si>
    <t>Version 1.0. 18th July 2019</t>
  </si>
  <si>
    <t>* Modelled base costs are defined as:</t>
  </si>
  <si>
    <t>The sum of the following costs categories</t>
  </si>
  <si>
    <t>a) Power</t>
  </si>
  <si>
    <t>d) Renewals expensed in year - infra</t>
  </si>
  <si>
    <t>e) Renewals expensed in year - noninfra</t>
  </si>
  <si>
    <t>f) Other operating expenditure excluding renewals</t>
  </si>
  <si>
    <t>g) Maintaining the long term of capability of the assets - infra</t>
  </si>
  <si>
    <t>h) Maintaining the long term of capability of the assets - noninfra</t>
  </si>
  <si>
    <t>Minus the following cost categories:</t>
  </si>
  <si>
    <t>b) Income treated as negative expenditure</t>
  </si>
  <si>
    <t>c) Bulk supply</t>
  </si>
  <si>
    <t>i) New development enhancement costs</t>
  </si>
  <si>
    <t>j) Nre connections enhancement costs</t>
  </si>
  <si>
    <t>l) Traffic Management Act</t>
  </si>
  <si>
    <t>m) Statutory Water Softening</t>
  </si>
  <si>
    <t/>
  </si>
  <si>
    <t>Triangulation weights</t>
  </si>
  <si>
    <t>In this model base costs includes operational and capital maintenance costs as well as the following enhancement costs: a) new developments; b) new connections and; c) addressing low pressure</t>
  </si>
  <si>
    <t>Number of booster pumping stations per lengths of main</t>
  </si>
  <si>
    <t>k) Addressing low pressure enhancement costs</t>
  </si>
  <si>
    <t>Number of years 
for catch up challenge calculation</t>
  </si>
  <si>
    <r>
      <rPr>
        <u/>
        <sz val="11"/>
        <color theme="1"/>
        <rFont val="Arial"/>
        <family val="2"/>
      </rPr>
      <t>Objective</t>
    </r>
    <r>
      <rPr>
        <sz val="11"/>
        <color theme="1"/>
        <rFont val="Arial"/>
        <family val="2"/>
      </rPr>
      <t xml:space="preserve">
To calculate the historical catch-up efficiency challenge. 
</t>
    </r>
    <r>
      <rPr>
        <u/>
        <sz val="11"/>
        <color theme="1"/>
        <rFont val="Arial"/>
        <family val="2"/>
      </rPr>
      <t>Guide to the model</t>
    </r>
    <r>
      <rPr>
        <sz val="11"/>
        <color theme="1"/>
        <rFont val="Arial"/>
        <family val="2"/>
      </rPr>
      <t xml:space="preserve">
Inputs: the model takes as inputs the coefficients from our econometric models, costs and costs drivers as reported by companies in their business plans. 
Base modelled costs are estimated in the “Modelled costs” worksheet by multiplying the coefficients by costs drivers.   
            The coefficients are produced by the econometric models (see worksheet named “Model coeffs”) and  
            Costs drivers are imported from feeder model FM_WW1 (see “Costs drivers” worksheet).
The catch-up efficiency challenge is estimated in the worksheet named “Efficiency”. 
           Base modelled costs at different levels of aggregation are triangulated to estimate wholesale modelled base costs.
           The catch-up efficiency challenge is estimated from companies’ efficiency scores, which are defined as the ratio of the modelled base costs that results from our model using historical data with modelled base costs as reported by companies for the period 2013/14 to 2017/18. The upper quartile efficiency score is used. 
            Information on the weights assigned to the econometric models can be found in the “Controls” worksheet. 
</t>
    </r>
  </si>
  <si>
    <t>Financial year</t>
  </si>
</sst>
</file>

<file path=xl/styles.xml><?xml version="1.0" encoding="utf-8"?>
<styleSheet xmlns="http://schemas.openxmlformats.org/spreadsheetml/2006/main" xmlns:mc="http://schemas.openxmlformats.org/markup-compatibility/2006" xmlns:x14ac="http://schemas.microsoft.com/office/spreadsheetml/2009/9/ac" mc:Ignorable="x14ac">
  <numFmts count="14">
    <numFmt numFmtId="164" formatCode="_(* #,##0.00_);_(* \(#,##0.00\);_(* &quot;-&quot;??_);_(@_)"/>
    <numFmt numFmtId="165" formatCode="_-* #,##0_-;\-* #,##0_-;_-* &quot;-&quot;??_-;_-@_-"/>
    <numFmt numFmtId="166" formatCode="_-* #,##0.000_-;\-* #,##0.000_-;_-* &quot;-&quot;??_-;_-@_-"/>
    <numFmt numFmtId="167" formatCode="#,##0.00_ ;\-#,##0.00\ "/>
    <numFmt numFmtId="168" formatCode="#,##0.0000"/>
    <numFmt numFmtId="169" formatCode="#,##0_);\(#,##0\);&quot;-  &quot;;&quot; &quot;@&quot; &quot;"/>
    <numFmt numFmtId="170" formatCode="0.0%"/>
    <numFmt numFmtId="171" formatCode="_(* #,##0.0000_);_(* \(#,##0.0000\);_(* &quot;-&quot;??_);_(@_)"/>
    <numFmt numFmtId="172" formatCode="_-* #,##0.0_-;\-* #,##0.0_-;_-* &quot;-&quot;??_-;_-@_-"/>
    <numFmt numFmtId="173" formatCode="0.0"/>
    <numFmt numFmtId="174" formatCode="_-* #,##0.0000_-;\-* #,##0.0000_-;_-* &quot;-&quot;??_-;_-@_-"/>
    <numFmt numFmtId="175" formatCode="0.0000"/>
    <numFmt numFmtId="176" formatCode="#,##0_ ;\-#,##0\ "/>
    <numFmt numFmtId="177" formatCode="#,##0.0_ ;\-#,##0.0\ "/>
  </numFmts>
  <fonts count="24" x14ac:knownFonts="1">
    <font>
      <sz val="11"/>
      <color theme="1"/>
      <name val="Arial"/>
      <family val="2"/>
    </font>
    <font>
      <sz val="11"/>
      <color theme="1"/>
      <name val="Arial"/>
      <family val="2"/>
    </font>
    <font>
      <sz val="11"/>
      <color theme="1"/>
      <name val="Arial"/>
      <family val="2"/>
      <scheme val="minor"/>
    </font>
    <font>
      <b/>
      <sz val="14"/>
      <color theme="3"/>
      <name val="Arial"/>
      <family val="2"/>
    </font>
    <font>
      <b/>
      <sz val="9"/>
      <color theme="3"/>
      <name val="Arial"/>
      <family val="2"/>
    </font>
    <font>
      <sz val="11"/>
      <color theme="1"/>
      <name val="Calibri"/>
      <family val="2"/>
    </font>
    <font>
      <b/>
      <sz val="11"/>
      <color theme="1"/>
      <name val="Calibri"/>
      <family val="2"/>
    </font>
    <font>
      <sz val="11"/>
      <name val="Calibri"/>
      <family val="2"/>
    </font>
    <font>
      <sz val="10"/>
      <name val="Arial"/>
      <family val="2"/>
    </font>
    <font>
      <b/>
      <sz val="16"/>
      <color theme="3"/>
      <name val="Calibri"/>
      <family val="2"/>
    </font>
    <font>
      <sz val="10"/>
      <color theme="1"/>
      <name val="Calibri"/>
      <family val="2"/>
    </font>
    <font>
      <b/>
      <sz val="12"/>
      <color theme="3"/>
      <name val="Calibri"/>
      <family val="2"/>
    </font>
    <font>
      <b/>
      <sz val="11"/>
      <color theme="4"/>
      <name val="Calibri"/>
      <family val="2"/>
    </font>
    <font>
      <b/>
      <sz val="14"/>
      <color theme="0"/>
      <name val="Calibri"/>
      <family val="2"/>
    </font>
    <font>
      <b/>
      <sz val="11"/>
      <color theme="0"/>
      <name val="Calibri"/>
      <family val="2"/>
    </font>
    <font>
      <b/>
      <sz val="10"/>
      <color theme="1"/>
      <name val="Calibri"/>
      <family val="2"/>
    </font>
    <font>
      <b/>
      <u/>
      <sz val="10"/>
      <color theme="1"/>
      <name val="Calibri"/>
      <family val="2"/>
    </font>
    <font>
      <b/>
      <sz val="11"/>
      <name val="Calibri"/>
      <family val="2"/>
    </font>
    <font>
      <sz val="10"/>
      <name val="Calibri"/>
      <family val="2"/>
    </font>
    <font>
      <b/>
      <sz val="10"/>
      <color theme="4"/>
      <name val="Calibri"/>
      <family val="2"/>
    </font>
    <font>
      <b/>
      <sz val="10"/>
      <color theme="3"/>
      <name val="Calibri"/>
      <family val="2"/>
    </font>
    <font>
      <sz val="12"/>
      <name val="Calibri"/>
      <family val="2"/>
    </font>
    <font>
      <u/>
      <sz val="11"/>
      <color theme="1"/>
      <name val="Arial"/>
      <family val="2"/>
    </font>
    <font>
      <sz val="11"/>
      <color theme="3"/>
      <name val="Arial"/>
      <family val="2"/>
    </font>
  </fonts>
  <fills count="13">
    <fill>
      <patternFill patternType="none"/>
    </fill>
    <fill>
      <patternFill patternType="gray125"/>
    </fill>
    <fill>
      <patternFill patternType="solid">
        <fgColor theme="6" tint="0.79998168889431442"/>
        <bgColor indexed="64"/>
      </patternFill>
    </fill>
    <fill>
      <patternFill patternType="solid">
        <fgColor theme="4"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6"/>
        <bgColor indexed="64"/>
      </patternFill>
    </fill>
    <fill>
      <patternFill patternType="solid">
        <fgColor rgb="FFFFFF00"/>
        <bgColor indexed="64"/>
      </patternFill>
    </fill>
    <fill>
      <patternFill patternType="solid">
        <fgColor theme="9" tint="0.79998168889431442"/>
        <bgColor indexed="64"/>
      </patternFill>
    </fill>
    <fill>
      <patternFill patternType="solid">
        <fgColor theme="5" tint="0.79998168889431442"/>
        <bgColor indexed="64"/>
      </patternFill>
    </fill>
    <fill>
      <patternFill patternType="solid">
        <fgColor theme="5" tint="0.59999389629810485"/>
        <bgColor indexed="64"/>
      </patternFill>
    </fill>
    <fill>
      <patternFill patternType="solid">
        <fgColor theme="3"/>
        <bgColor indexed="64"/>
      </patternFill>
    </fill>
    <fill>
      <patternFill patternType="solid">
        <fgColor theme="0" tint="-0.249977111117893"/>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medium">
        <color indexed="64"/>
      </right>
      <top style="medium">
        <color indexed="64"/>
      </top>
      <bottom style="medium">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top style="thin">
        <color theme="0" tint="-0.14993743705557422"/>
      </top>
      <bottom style="thin">
        <color theme="0" tint="-0.34998626667073579"/>
      </bottom>
      <diagonal/>
    </border>
    <border>
      <left/>
      <right/>
      <top style="thin">
        <color theme="0" tint="-0.14993743705557422"/>
      </top>
      <bottom style="thin">
        <color theme="0" tint="-0.34998626667073579"/>
      </bottom>
      <diagonal/>
    </border>
    <border>
      <left style="thin">
        <color theme="0" tint="-0.34998626667073579"/>
      </left>
      <right style="thin">
        <color theme="0" tint="-0.34998626667073579"/>
      </right>
      <top style="thin">
        <color theme="0" tint="-0.14993743705557422"/>
      </top>
      <bottom style="thin">
        <color theme="0" tint="-0.34998626667073579"/>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2">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xf numFmtId="169" fontId="1" fillId="0" borderId="0" applyFont="0" applyFill="0" applyBorder="0" applyProtection="0">
      <alignment vertical="top"/>
    </xf>
    <xf numFmtId="0" fontId="7" fillId="0" borderId="0"/>
    <xf numFmtId="0" fontId="8" fillId="0" borderId="0"/>
    <xf numFmtId="164" fontId="1" fillId="0" borderId="0" applyFont="0" applyFill="0" applyBorder="0" applyAlignment="0" applyProtection="0"/>
    <xf numFmtId="0" fontId="2" fillId="0" borderId="0"/>
    <xf numFmtId="0" fontId="1" fillId="0" borderId="0"/>
    <xf numFmtId="164" fontId="1" fillId="0" borderId="0" applyFont="0" applyFill="0" applyBorder="0" applyAlignment="0" applyProtection="0"/>
    <xf numFmtId="164" fontId="1" fillId="0" borderId="0" applyFont="0" applyFill="0" applyBorder="0" applyAlignment="0" applyProtection="0"/>
  </cellStyleXfs>
  <cellXfs count="167">
    <xf numFmtId="0" fontId="0" fillId="0" borderId="0" xfId="0"/>
    <xf numFmtId="0" fontId="9" fillId="0" borderId="0" xfId="3" applyFont="1" applyAlignment="1">
      <alignment vertic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Fill="1" applyAlignment="1">
      <alignment vertical="center"/>
    </xf>
    <xf numFmtId="0" fontId="10" fillId="0" borderId="0" xfId="0" applyFont="1" applyFill="1" applyAlignment="1">
      <alignment vertical="center" wrapText="1"/>
    </xf>
    <xf numFmtId="0" fontId="11" fillId="0" borderId="0" xfId="3" applyFont="1" applyAlignment="1">
      <alignment horizontal="left" vertical="center"/>
    </xf>
    <xf numFmtId="0" fontId="12" fillId="0" borderId="0" xfId="3" applyFont="1" applyAlignment="1">
      <alignment horizontal="left" vertical="center"/>
    </xf>
    <xf numFmtId="165" fontId="6" fillId="11" borderId="0" xfId="1" applyNumberFormat="1" applyFont="1" applyFill="1" applyBorder="1" applyAlignment="1">
      <alignment horizontal="right" vertical="center"/>
    </xf>
    <xf numFmtId="165" fontId="13" fillId="11" borderId="0" xfId="1" applyNumberFormat="1" applyFont="1" applyFill="1" applyBorder="1" applyAlignment="1">
      <alignment horizontal="left" vertical="center"/>
    </xf>
    <xf numFmtId="165" fontId="14" fillId="11" borderId="0" xfId="1" applyNumberFormat="1" applyFont="1" applyFill="1" applyBorder="1" applyAlignment="1">
      <alignment horizontal="left" vertical="center"/>
    </xf>
    <xf numFmtId="165" fontId="15" fillId="11" borderId="0" xfId="1" applyNumberFormat="1" applyFont="1" applyFill="1" applyBorder="1" applyAlignment="1">
      <alignment horizontal="right" vertical="center"/>
    </xf>
    <xf numFmtId="0" fontId="12" fillId="0" borderId="0" xfId="3" applyFont="1" applyFill="1" applyAlignment="1">
      <alignment horizontal="left" vertical="center"/>
    </xf>
    <xf numFmtId="0" fontId="15" fillId="0" borderId="0" xfId="0" applyFont="1" applyFill="1" applyAlignment="1">
      <alignment vertical="center"/>
    </xf>
    <xf numFmtId="0" fontId="16" fillId="0" borderId="0" xfId="0" applyFont="1" applyFill="1" applyAlignment="1">
      <alignment vertical="center"/>
    </xf>
    <xf numFmtId="0" fontId="15" fillId="0" borderId="1" xfId="0" applyFont="1" applyBorder="1" applyAlignment="1">
      <alignment horizontal="center" vertical="center" wrapText="1"/>
    </xf>
    <xf numFmtId="164" fontId="10" fillId="0" borderId="1" xfId="1" applyFont="1" applyBorder="1" applyAlignment="1">
      <alignment vertical="center" wrapText="1"/>
    </xf>
    <xf numFmtId="166" fontId="10" fillId="0" borderId="1" xfId="1" applyNumberFormat="1" applyFont="1" applyBorder="1" applyAlignment="1">
      <alignment vertical="center" wrapText="1"/>
    </xf>
    <xf numFmtId="164" fontId="10" fillId="6" borderId="1" xfId="1" applyFont="1" applyFill="1" applyBorder="1" applyAlignment="1">
      <alignment vertical="center" wrapText="1"/>
    </xf>
    <xf numFmtId="166" fontId="10" fillId="6" borderId="1" xfId="1" applyNumberFormat="1" applyFont="1" applyFill="1" applyBorder="1" applyAlignment="1">
      <alignment vertical="center" wrapText="1"/>
    </xf>
    <xf numFmtId="165" fontId="6" fillId="0" borderId="0" xfId="1" applyNumberFormat="1" applyFont="1" applyFill="1" applyBorder="1" applyAlignment="1">
      <alignment horizontal="right" vertical="center"/>
    </xf>
    <xf numFmtId="165" fontId="6" fillId="0" borderId="0" xfId="1" applyNumberFormat="1" applyFont="1" applyFill="1" applyBorder="1" applyAlignment="1">
      <alignment horizontal="left" vertical="center"/>
    </xf>
    <xf numFmtId="165" fontId="17" fillId="0" borderId="0" xfId="1" applyNumberFormat="1" applyFont="1" applyFill="1" applyBorder="1" applyAlignment="1">
      <alignment horizontal="left" vertical="center"/>
    </xf>
    <xf numFmtId="165" fontId="15" fillId="0" borderId="0" xfId="1" applyNumberFormat="1" applyFont="1" applyFill="1" applyBorder="1" applyAlignment="1">
      <alignment horizontal="right" vertical="center"/>
    </xf>
    <xf numFmtId="165" fontId="6" fillId="0" borderId="0" xfId="1" applyNumberFormat="1" applyFont="1" applyFill="1" applyBorder="1" applyAlignment="1">
      <alignment horizontal="center"/>
    </xf>
    <xf numFmtId="0" fontId="6" fillId="8" borderId="1" xfId="0" applyFont="1" applyFill="1" applyBorder="1" applyAlignment="1">
      <alignment horizontal="centerContinuous" vertical="center" wrapText="1"/>
    </xf>
    <xf numFmtId="0" fontId="10" fillId="8" borderId="1" xfId="0" applyFont="1" applyFill="1" applyBorder="1" applyAlignment="1">
      <alignment horizontal="centerContinuous" vertical="center" wrapText="1"/>
    </xf>
    <xf numFmtId="0" fontId="10" fillId="8" borderId="1" xfId="0" applyFont="1" applyFill="1" applyBorder="1" applyAlignment="1">
      <alignment horizontal="center" vertical="center" wrapText="1"/>
    </xf>
    <xf numFmtId="0" fontId="10" fillId="8" borderId="2" xfId="0" applyFont="1" applyFill="1" applyBorder="1" applyAlignment="1">
      <alignment horizontal="center" vertical="center" wrapText="1"/>
    </xf>
    <xf numFmtId="0" fontId="10" fillId="0" borderId="1" xfId="0" applyFont="1" applyBorder="1" applyAlignment="1">
      <alignment vertical="center"/>
    </xf>
    <xf numFmtId="0" fontId="10" fillId="0" borderId="1" xfId="0" applyFont="1" applyBorder="1" applyAlignment="1">
      <alignment horizontal="center" vertical="center" wrapText="1"/>
    </xf>
    <xf numFmtId="0" fontId="10" fillId="0" borderId="0" xfId="0" applyFont="1" applyBorder="1" applyAlignment="1">
      <alignment vertical="center"/>
    </xf>
    <xf numFmtId="0" fontId="10" fillId="8" borderId="6" xfId="0" applyFont="1" applyFill="1" applyBorder="1" applyAlignment="1">
      <alignment horizontal="center" vertical="center" wrapText="1"/>
    </xf>
    <xf numFmtId="0" fontId="10" fillId="9" borderId="6" xfId="0" applyFont="1" applyFill="1" applyBorder="1" applyAlignment="1">
      <alignment horizontal="center" vertical="center" wrapText="1"/>
    </xf>
    <xf numFmtId="0" fontId="10" fillId="10" borderId="1" xfId="0" applyFont="1" applyFill="1" applyBorder="1" applyAlignment="1">
      <alignment horizontal="center" vertical="center" wrapText="1"/>
    </xf>
    <xf numFmtId="0" fontId="10" fillId="1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5" fillId="2" borderId="1" xfId="0" applyFont="1" applyFill="1" applyBorder="1" applyAlignment="1">
      <alignment vertical="center"/>
    </xf>
    <xf numFmtId="9" fontId="10" fillId="0" borderId="1" xfId="2" applyFont="1" applyBorder="1" applyAlignment="1">
      <alignment horizontal="right" vertical="center" wrapText="1"/>
    </xf>
    <xf numFmtId="167" fontId="10" fillId="0" borderId="1" xfId="1" applyNumberFormat="1" applyFont="1" applyBorder="1" applyAlignment="1">
      <alignment horizontal="center" vertical="center" wrapText="1"/>
    </xf>
    <xf numFmtId="2" fontId="10" fillId="0" borderId="1" xfId="1" applyNumberFormat="1" applyFont="1" applyBorder="1" applyAlignment="1">
      <alignment vertical="center" wrapText="1"/>
    </xf>
    <xf numFmtId="0" fontId="5" fillId="2" borderId="2" xfId="0" applyFont="1" applyFill="1" applyBorder="1" applyAlignment="1">
      <alignment vertical="center"/>
    </xf>
    <xf numFmtId="167" fontId="10" fillId="0" borderId="1" xfId="1" applyNumberFormat="1" applyFont="1" applyFill="1" applyBorder="1" applyAlignment="1">
      <alignment horizontal="center" vertical="center" wrapText="1"/>
    </xf>
    <xf numFmtId="0" fontId="10" fillId="0" borderId="0" xfId="0" applyFont="1" applyAlignment="1">
      <alignment horizontal="right" vertical="center"/>
    </xf>
    <xf numFmtId="0" fontId="15" fillId="0" borderId="0" xfId="0" applyFont="1" applyAlignment="1">
      <alignment vertical="center"/>
    </xf>
    <xf numFmtId="0" fontId="15" fillId="3" borderId="2"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5"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7" xfId="0" applyFont="1" applyBorder="1" applyAlignment="1">
      <alignment vertical="center"/>
    </xf>
    <xf numFmtId="0" fontId="15" fillId="0" borderId="8" xfId="0" applyFont="1" applyBorder="1" applyAlignment="1">
      <alignment vertical="center"/>
    </xf>
    <xf numFmtId="0" fontId="10" fillId="0" borderId="9" xfId="0" applyFont="1" applyBorder="1" applyAlignment="1">
      <alignment vertical="center"/>
    </xf>
    <xf numFmtId="0" fontId="10" fillId="0" borderId="2" xfId="0" applyFont="1" applyBorder="1" applyAlignment="1">
      <alignment vertical="center"/>
    </xf>
    <xf numFmtId="0" fontId="10" fillId="0" borderId="4" xfId="0" applyFont="1" applyBorder="1" applyAlignment="1">
      <alignment vertical="center"/>
    </xf>
    <xf numFmtId="0" fontId="10" fillId="0" borderId="5"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Fill="1"/>
    <xf numFmtId="0" fontId="10" fillId="0" borderId="2" xfId="0" applyFont="1" applyFill="1" applyBorder="1"/>
    <xf numFmtId="0" fontId="10" fillId="0" borderId="5" xfId="0" applyFont="1" applyFill="1" applyBorder="1"/>
    <xf numFmtId="0" fontId="10" fillId="6" borderId="2" xfId="0" applyFont="1" applyFill="1" applyBorder="1"/>
    <xf numFmtId="0" fontId="10" fillId="6" borderId="5" xfId="0" applyFont="1" applyFill="1" applyBorder="1"/>
    <xf numFmtId="0" fontId="10" fillId="0" borderId="0" xfId="0" applyFont="1" applyFill="1" applyBorder="1"/>
    <xf numFmtId="0" fontId="15" fillId="0" borderId="0" xfId="0" applyFont="1" applyFill="1"/>
    <xf numFmtId="0" fontId="10" fillId="0" borderId="1" xfId="0" applyFont="1" applyFill="1" applyBorder="1"/>
    <xf numFmtId="165" fontId="18" fillId="0" borderId="11" xfId="7" applyNumberFormat="1" applyFont="1" applyFill="1" applyBorder="1" applyAlignment="1">
      <alignment horizontal="left" vertical="center"/>
    </xf>
    <xf numFmtId="0" fontId="10" fillId="0" borderId="11" xfId="0" applyFont="1" applyBorder="1" applyAlignment="1">
      <alignment horizontal="center" vertical="center" wrapText="1"/>
    </xf>
    <xf numFmtId="165" fontId="18" fillId="0" borderId="13" xfId="7" applyNumberFormat="1" applyFont="1" applyFill="1" applyBorder="1" applyAlignment="1">
      <alignment horizontal="left" vertical="center"/>
    </xf>
    <xf numFmtId="0" fontId="10" fillId="0" borderId="13" xfId="0" applyFont="1" applyBorder="1" applyAlignment="1">
      <alignment horizontal="center" vertical="center" wrapText="1"/>
    </xf>
    <xf numFmtId="0" fontId="10" fillId="0" borderId="14" xfId="0" applyFont="1" applyFill="1" applyBorder="1"/>
    <xf numFmtId="0" fontId="10" fillId="0" borderId="15" xfId="0" applyFont="1" applyFill="1" applyBorder="1"/>
    <xf numFmtId="0" fontId="10" fillId="0" borderId="16" xfId="0" applyFont="1" applyBorder="1" applyAlignment="1">
      <alignment horizontal="center" vertical="center" wrapText="1"/>
    </xf>
    <xf numFmtId="170" fontId="10" fillId="0" borderId="0" xfId="2" applyNumberFormat="1" applyFont="1" applyFill="1" applyBorder="1"/>
    <xf numFmtId="171" fontId="10" fillId="2" borderId="1" xfId="7" applyNumberFormat="1" applyFont="1" applyFill="1" applyBorder="1"/>
    <xf numFmtId="0" fontId="15" fillId="0" borderId="2" xfId="0" applyFont="1" applyBorder="1" applyAlignment="1">
      <alignment horizontal="center" vertical="center" wrapText="1"/>
    </xf>
    <xf numFmtId="0" fontId="15" fillId="0" borderId="5" xfId="0" applyFont="1" applyBorder="1" applyAlignment="1">
      <alignment horizontal="center" vertical="center" wrapText="1"/>
    </xf>
    <xf numFmtId="165" fontId="6" fillId="0" borderId="1" xfId="1" applyNumberFormat="1" applyFont="1" applyFill="1" applyBorder="1" applyAlignment="1">
      <alignment horizontal="left" vertical="center"/>
    </xf>
    <xf numFmtId="0" fontId="15" fillId="9" borderId="2" xfId="0" applyFont="1" applyFill="1" applyBorder="1" applyAlignment="1">
      <alignment horizontal="center" vertical="center" wrapText="1"/>
    </xf>
    <xf numFmtId="0" fontId="15" fillId="10" borderId="1" xfId="0" applyFont="1" applyFill="1" applyBorder="1" applyAlignment="1">
      <alignment horizontal="center" vertical="center" wrapText="1"/>
    </xf>
    <xf numFmtId="0" fontId="10" fillId="0" borderId="0" xfId="0" applyFont="1"/>
    <xf numFmtId="0" fontId="10" fillId="0" borderId="10" xfId="0" applyFont="1" applyFill="1" applyBorder="1" applyAlignment="1">
      <alignment vertical="center"/>
    </xf>
    <xf numFmtId="0" fontId="15" fillId="0" borderId="1" xfId="0" applyFont="1" applyFill="1" applyBorder="1" applyAlignment="1">
      <alignment horizontal="center" vertical="center"/>
    </xf>
    <xf numFmtId="0" fontId="10" fillId="0" borderId="18" xfId="0" applyFont="1" applyFill="1" applyBorder="1" applyAlignment="1">
      <alignment vertical="center"/>
    </xf>
    <xf numFmtId="0" fontId="10" fillId="0" borderId="0" xfId="0" applyFont="1" applyFill="1" applyBorder="1" applyAlignment="1">
      <alignment vertical="center"/>
    </xf>
    <xf numFmtId="0" fontId="10" fillId="0" borderId="19" xfId="0" applyFont="1" applyFill="1" applyBorder="1" applyAlignment="1">
      <alignment vertical="center"/>
    </xf>
    <xf numFmtId="0" fontId="10" fillId="0" borderId="1" xfId="0" applyFont="1" applyFill="1" applyBorder="1" applyAlignment="1">
      <alignment horizontal="center" vertical="center"/>
    </xf>
    <xf numFmtId="0" fontId="10" fillId="0" borderId="7" xfId="0" applyFont="1" applyFill="1" applyBorder="1" applyAlignment="1">
      <alignment vertical="center"/>
    </xf>
    <xf numFmtId="0" fontId="10" fillId="0" borderId="8" xfId="0" applyFont="1" applyFill="1" applyBorder="1" applyAlignment="1">
      <alignment vertical="center"/>
    </xf>
    <xf numFmtId="0" fontId="10" fillId="0" borderId="9" xfId="0" applyFont="1" applyFill="1" applyBorder="1" applyAlignment="1">
      <alignment vertical="center"/>
    </xf>
    <xf numFmtId="0" fontId="10" fillId="12" borderId="1" xfId="0" applyFont="1" applyFill="1" applyBorder="1" applyAlignment="1">
      <alignment horizontal="center" vertical="center" wrapText="1"/>
    </xf>
    <xf numFmtId="0" fontId="10" fillId="12" borderId="6" xfId="0" applyFont="1" applyFill="1" applyBorder="1" applyAlignment="1">
      <alignment horizontal="center" vertical="center" wrapText="1"/>
    </xf>
    <xf numFmtId="9" fontId="10" fillId="2" borderId="1" xfId="0" applyNumberFormat="1" applyFont="1" applyFill="1" applyBorder="1" applyAlignment="1">
      <alignment horizontal="center" vertical="center" wrapText="1"/>
    </xf>
    <xf numFmtId="9" fontId="10" fillId="2" borderId="2" xfId="0" applyNumberFormat="1" applyFont="1" applyFill="1" applyBorder="1" applyAlignment="1">
      <alignment horizontal="center" vertical="center" wrapText="1"/>
    </xf>
    <xf numFmtId="165" fontId="10" fillId="0" borderId="1" xfId="1" applyNumberFormat="1" applyFont="1" applyBorder="1" applyAlignment="1">
      <alignment horizontal="right" vertical="center" wrapText="1"/>
    </xf>
    <xf numFmtId="165" fontId="10" fillId="0" borderId="2" xfId="1" applyNumberFormat="1" applyFont="1" applyBorder="1" applyAlignment="1">
      <alignment horizontal="right" vertical="center" wrapText="1"/>
    </xf>
    <xf numFmtId="165" fontId="15" fillId="0" borderId="1" xfId="1" applyNumberFormat="1" applyFont="1" applyBorder="1" applyAlignment="1">
      <alignment horizontal="right" vertical="center" wrapText="1"/>
    </xf>
    <xf numFmtId="0" fontId="5" fillId="7" borderId="2" xfId="0" applyFont="1" applyFill="1" applyBorder="1" applyAlignment="1">
      <alignment vertical="center"/>
    </xf>
    <xf numFmtId="165" fontId="10" fillId="7" borderId="1" xfId="1" applyNumberFormat="1" applyFont="1" applyFill="1" applyBorder="1" applyAlignment="1">
      <alignment horizontal="right" vertical="center" wrapText="1"/>
    </xf>
    <xf numFmtId="9" fontId="10" fillId="7" borderId="1" xfId="2" applyFont="1" applyFill="1" applyBorder="1" applyAlignment="1">
      <alignment horizontal="right" vertical="center" wrapText="1"/>
    </xf>
    <xf numFmtId="0" fontId="10" fillId="0" borderId="6" xfId="0" applyFont="1" applyBorder="1" applyAlignment="1">
      <alignment horizontal="center" vertical="center" wrapText="1"/>
    </xf>
    <xf numFmtId="0" fontId="15" fillId="0" borderId="17" xfId="0" applyFont="1" applyBorder="1" applyAlignment="1">
      <alignment horizontal="left" vertical="center" wrapText="1"/>
    </xf>
    <xf numFmtId="1" fontId="10" fillId="0" borderId="1" xfId="0" applyNumberFormat="1" applyFont="1" applyFill="1" applyBorder="1" applyAlignment="1">
      <alignment horizontal="right" vertical="center"/>
    </xf>
    <xf numFmtId="174" fontId="15" fillId="0" borderId="12" xfId="0" applyNumberFormat="1" applyFont="1" applyFill="1" applyBorder="1" applyAlignment="1">
      <alignment vertical="center"/>
    </xf>
    <xf numFmtId="0" fontId="15" fillId="0" borderId="1" xfId="0" applyFont="1" applyFill="1" applyBorder="1" applyAlignment="1">
      <alignment horizontal="center" vertical="center" wrapText="1"/>
    </xf>
    <xf numFmtId="0" fontId="19" fillId="0" borderId="0" xfId="3" applyFont="1" applyAlignment="1">
      <alignment horizontal="left" vertical="center"/>
    </xf>
    <xf numFmtId="0" fontId="15" fillId="0" borderId="1" xfId="0" applyFont="1" applyFill="1" applyBorder="1" applyAlignment="1">
      <alignment vertical="center" wrapText="1"/>
    </xf>
    <xf numFmtId="0" fontId="10" fillId="0" borderId="1" xfId="0" applyFont="1" applyFill="1" applyBorder="1" applyAlignment="1">
      <alignment vertical="center"/>
    </xf>
    <xf numFmtId="165" fontId="10" fillId="0" borderId="1" xfId="1" applyNumberFormat="1" applyFont="1" applyFill="1" applyBorder="1" applyAlignment="1">
      <alignment vertical="center"/>
    </xf>
    <xf numFmtId="0" fontId="15" fillId="0" borderId="1" xfId="0" applyFont="1" applyBorder="1" applyAlignment="1">
      <alignment vertical="center" wrapText="1"/>
    </xf>
    <xf numFmtId="9" fontId="10" fillId="2" borderId="1" xfId="2" applyFont="1" applyFill="1" applyBorder="1" applyAlignment="1">
      <alignment horizontal="center" vertical="center"/>
    </xf>
    <xf numFmtId="0" fontId="15" fillId="0" borderId="0" xfId="0" applyFont="1" applyAlignment="1">
      <alignment vertical="center" wrapText="1"/>
    </xf>
    <xf numFmtId="165" fontId="5" fillId="0" borderId="3" xfId="1" applyNumberFormat="1" applyFont="1" applyFill="1" applyBorder="1" applyAlignment="1">
      <alignment horizontal="right" vertical="center"/>
    </xf>
    <xf numFmtId="0" fontId="10" fillId="0" borderId="4" xfId="0" applyFont="1" applyBorder="1" applyAlignment="1">
      <alignment horizontal="centerContinuous" vertical="center" wrapText="1"/>
    </xf>
    <xf numFmtId="0" fontId="10" fillId="0" borderId="5" xfId="0" applyFont="1" applyBorder="1" applyAlignment="1">
      <alignment horizontal="centerContinuous" vertical="center" wrapText="1"/>
    </xf>
    <xf numFmtId="0" fontId="10" fillId="0" borderId="2" xfId="0" applyFont="1" applyBorder="1" applyAlignment="1">
      <alignment horizontal="centerContinuous" vertical="center" wrapText="1"/>
    </xf>
    <xf numFmtId="0" fontId="10" fillId="0" borderId="5" xfId="0" applyFont="1" applyBorder="1" applyAlignment="1">
      <alignment horizontal="center" vertical="center" wrapText="1"/>
    </xf>
    <xf numFmtId="164" fontId="10" fillId="0" borderId="1" xfId="1" applyNumberFormat="1" applyFont="1" applyBorder="1" applyAlignment="1">
      <alignment horizontal="right" vertical="center" wrapText="1"/>
    </xf>
    <xf numFmtId="0" fontId="10" fillId="0" borderId="0" xfId="0" applyFont="1" applyFill="1" applyBorder="1" applyAlignment="1">
      <alignment horizontal="left" vertical="center" wrapText="1"/>
    </xf>
    <xf numFmtId="0" fontId="10" fillId="0" borderId="0" xfId="0" applyFont="1" applyFill="1" applyBorder="1" applyAlignment="1">
      <alignment vertical="center" wrapText="1"/>
    </xf>
    <xf numFmtId="0" fontId="15" fillId="3" borderId="1" xfId="0" applyFont="1" applyFill="1" applyBorder="1" applyAlignment="1">
      <alignment horizontal="centerContinuous" vertical="center" wrapText="1"/>
    </xf>
    <xf numFmtId="0" fontId="15" fillId="3" borderId="1" xfId="0" applyFont="1" applyFill="1" applyBorder="1" applyAlignment="1">
      <alignment horizontal="centerContinuous" vertical="center"/>
    </xf>
    <xf numFmtId="0" fontId="15" fillId="2" borderId="1" xfId="0" applyFont="1" applyFill="1" applyBorder="1" applyAlignment="1">
      <alignment horizontal="centerContinuous" vertical="center" wrapText="1"/>
    </xf>
    <xf numFmtId="0" fontId="15" fillId="2" borderId="1" xfId="0" applyFont="1" applyFill="1" applyBorder="1" applyAlignment="1">
      <alignment horizontal="centerContinuous" vertical="center"/>
    </xf>
    <xf numFmtId="0" fontId="10" fillId="2" borderId="1" xfId="0" applyFont="1" applyFill="1" applyBorder="1" applyAlignment="1">
      <alignment horizontal="centerContinuous" vertical="center"/>
    </xf>
    <xf numFmtId="0" fontId="10" fillId="2" borderId="1" xfId="0" applyFont="1" applyFill="1" applyBorder="1" applyAlignment="1">
      <alignment vertical="center" wrapText="1"/>
    </xf>
    <xf numFmtId="0" fontId="10" fillId="3" borderId="1" xfId="0" applyFont="1" applyFill="1" applyBorder="1" applyAlignment="1">
      <alignment vertical="center" wrapText="1"/>
    </xf>
    <xf numFmtId="172" fontId="10" fillId="3" borderId="1" xfId="1" applyNumberFormat="1" applyFont="1" applyFill="1" applyBorder="1" applyAlignment="1">
      <alignment vertical="center"/>
    </xf>
    <xf numFmtId="164" fontId="10" fillId="3" borderId="1" xfId="1" applyFont="1" applyFill="1" applyBorder="1" applyAlignment="1">
      <alignment vertical="center"/>
    </xf>
    <xf numFmtId="173" fontId="10" fillId="3" borderId="1" xfId="1" applyNumberFormat="1" applyFont="1" applyFill="1" applyBorder="1" applyAlignment="1">
      <alignment vertical="center"/>
    </xf>
    <xf numFmtId="166" fontId="10" fillId="3" borderId="1" xfId="1" applyNumberFormat="1" applyFont="1" applyFill="1" applyBorder="1" applyAlignment="1">
      <alignment vertical="center"/>
    </xf>
    <xf numFmtId="2" fontId="10" fillId="3" borderId="1" xfId="1" applyNumberFormat="1" applyFont="1" applyFill="1" applyBorder="1" applyAlignment="1">
      <alignment vertical="center"/>
    </xf>
    <xf numFmtId="164" fontId="10" fillId="3" borderId="1" xfId="1" applyNumberFormat="1" applyFont="1" applyFill="1" applyBorder="1" applyAlignment="1">
      <alignment vertical="center"/>
    </xf>
    <xf numFmtId="0" fontId="20" fillId="5" borderId="1" xfId="0" applyFont="1" applyFill="1" applyBorder="1" applyAlignment="1">
      <alignment horizontal="centerContinuous" vertical="center" wrapText="1"/>
    </xf>
    <xf numFmtId="0" fontId="20" fillId="5" borderId="1" xfId="0" applyFont="1" applyFill="1" applyBorder="1" applyAlignment="1">
      <alignment horizontal="center" vertical="center" wrapText="1"/>
    </xf>
    <xf numFmtId="0" fontId="20" fillId="5" borderId="1" xfId="0" applyFont="1" applyFill="1" applyBorder="1" applyAlignment="1">
      <alignment horizontal="centerContinuous" vertical="center"/>
    </xf>
    <xf numFmtId="0" fontId="10" fillId="0" borderId="3" xfId="0" applyFont="1" applyBorder="1" applyAlignment="1">
      <alignment vertical="center"/>
    </xf>
    <xf numFmtId="0" fontId="10" fillId="5" borderId="1" xfId="0" applyFont="1" applyFill="1" applyBorder="1" applyAlignment="1">
      <alignment horizontal="center" vertical="center"/>
    </xf>
    <xf numFmtId="0" fontId="10" fillId="2" borderId="1" xfId="0" applyFont="1" applyFill="1" applyBorder="1" applyAlignment="1">
      <alignment vertical="center"/>
    </xf>
    <xf numFmtId="168" fontId="10" fillId="3" borderId="1" xfId="0" applyNumberFormat="1" applyFont="1" applyFill="1" applyBorder="1" applyAlignment="1">
      <alignment vertical="center"/>
    </xf>
    <xf numFmtId="168" fontId="10" fillId="0" borderId="0" xfId="0" applyNumberFormat="1" applyFont="1" applyFill="1" applyBorder="1" applyAlignment="1">
      <alignment vertical="center"/>
    </xf>
    <xf numFmtId="175" fontId="10" fillId="0" borderId="0" xfId="0" applyNumberFormat="1" applyFont="1" applyFill="1" applyAlignment="1">
      <alignment vertical="center"/>
    </xf>
    <xf numFmtId="175" fontId="10" fillId="0" borderId="0" xfId="0" applyNumberFormat="1" applyFont="1" applyAlignment="1">
      <alignment vertical="center"/>
    </xf>
    <xf numFmtId="0" fontId="3" fillId="4" borderId="0" xfId="8" applyFont="1" applyFill="1"/>
    <xf numFmtId="0" fontId="1" fillId="4" borderId="0" xfId="9" applyFill="1"/>
    <xf numFmtId="0" fontId="4" fillId="4" borderId="0" xfId="8" applyFont="1" applyFill="1"/>
    <xf numFmtId="0" fontId="1" fillId="4" borderId="0" xfId="9" applyFill="1" applyBorder="1"/>
    <xf numFmtId="0" fontId="4" fillId="0" borderId="0" xfId="8" applyFont="1" applyBorder="1"/>
    <xf numFmtId="0" fontId="1" fillId="4" borderId="0" xfId="9" applyFill="1" applyBorder="1" applyAlignment="1">
      <alignment vertical="center" wrapText="1"/>
    </xf>
    <xf numFmtId="0" fontId="10" fillId="0" borderId="0" xfId="0" applyFont="1" applyAlignment="1">
      <alignment vertical="center"/>
    </xf>
    <xf numFmtId="0" fontId="10" fillId="0" borderId="0" xfId="0" applyFont="1" applyAlignment="1">
      <alignment vertical="center" wrapText="1"/>
    </xf>
    <xf numFmtId="176" fontId="10" fillId="2" borderId="1" xfId="1" applyNumberFormat="1" applyFont="1" applyFill="1" applyBorder="1" applyAlignment="1">
      <alignment vertical="center"/>
    </xf>
    <xf numFmtId="175" fontId="15" fillId="2" borderId="1" xfId="0" applyNumberFormat="1" applyFont="1" applyFill="1" applyBorder="1" applyAlignment="1">
      <alignment horizontal="centerContinuous" vertical="center"/>
    </xf>
    <xf numFmtId="175" fontId="10" fillId="2" borderId="1" xfId="0" applyNumberFormat="1" applyFont="1" applyFill="1" applyBorder="1" applyAlignment="1">
      <alignment vertical="center" wrapText="1"/>
    </xf>
    <xf numFmtId="175" fontId="10" fillId="2" borderId="1" xfId="1" applyNumberFormat="1" applyFont="1" applyFill="1" applyBorder="1" applyAlignment="1">
      <alignment vertical="center"/>
    </xf>
    <xf numFmtId="177" fontId="10" fillId="2" borderId="1" xfId="1" applyNumberFormat="1" applyFont="1" applyFill="1" applyBorder="1" applyAlignment="1">
      <alignment vertical="center"/>
    </xf>
    <xf numFmtId="0" fontId="23" fillId="0" borderId="0" xfId="0" applyFont="1"/>
    <xf numFmtId="0" fontId="0" fillId="5" borderId="20" xfId="9" applyFont="1" applyFill="1" applyBorder="1" applyAlignment="1">
      <alignment horizontal="left" vertical="center" wrapText="1"/>
    </xf>
    <xf numFmtId="0" fontId="1" fillId="5" borderId="21" xfId="9" applyFill="1" applyBorder="1" applyAlignment="1">
      <alignment horizontal="left" vertical="center" wrapText="1"/>
    </xf>
    <xf numFmtId="0" fontId="1" fillId="5" borderId="22" xfId="9" applyFill="1" applyBorder="1" applyAlignment="1">
      <alignment horizontal="left" vertical="center" wrapText="1"/>
    </xf>
    <xf numFmtId="165" fontId="18" fillId="0" borderId="11" xfId="7" applyNumberFormat="1" applyFont="1" applyFill="1" applyBorder="1" applyAlignment="1">
      <alignment horizontal="left" vertical="center" wrapText="1"/>
    </xf>
    <xf numFmtId="165" fontId="18" fillId="0" borderId="13" xfId="7" applyNumberFormat="1" applyFont="1" applyFill="1" applyBorder="1" applyAlignment="1">
      <alignment horizontal="left" vertical="center" wrapText="1"/>
    </xf>
    <xf numFmtId="0" fontId="21" fillId="3" borderId="1" xfId="0" applyFont="1" applyFill="1" applyBorder="1" applyAlignment="1">
      <alignment horizontal="left" vertical="center" wrapText="1"/>
    </xf>
    <xf numFmtId="165" fontId="6" fillId="0" borderId="1" xfId="1" applyNumberFormat="1" applyFont="1" applyFill="1" applyBorder="1" applyAlignment="1">
      <alignment horizontal="left" vertical="center"/>
    </xf>
    <xf numFmtId="165" fontId="6" fillId="9" borderId="1" xfId="1" applyNumberFormat="1" applyFont="1" applyFill="1" applyBorder="1" applyAlignment="1">
      <alignment horizontal="center" vertical="center"/>
    </xf>
    <xf numFmtId="0" fontId="15" fillId="12" borderId="1" xfId="0" applyFont="1" applyFill="1" applyBorder="1" applyAlignment="1">
      <alignment horizontal="center" vertical="center" wrapText="1"/>
    </xf>
    <xf numFmtId="0" fontId="15" fillId="12" borderId="3" xfId="0" applyFont="1" applyFill="1" applyBorder="1" applyAlignment="1">
      <alignment horizontal="center" vertical="center" wrapText="1"/>
    </xf>
    <xf numFmtId="0" fontId="15" fillId="9" borderId="2" xfId="0" applyFont="1" applyFill="1" applyBorder="1" applyAlignment="1">
      <alignment horizontal="center" vertical="center" wrapText="1"/>
    </xf>
    <xf numFmtId="0" fontId="15" fillId="9" borderId="4" xfId="0" applyFont="1" applyFill="1" applyBorder="1" applyAlignment="1">
      <alignment horizontal="center" vertical="center" wrapText="1"/>
    </xf>
  </cellXfs>
  <cellStyles count="12">
    <cellStyle name="Comma" xfId="1" builtinId="3"/>
    <cellStyle name="Comma 2" xfId="7"/>
    <cellStyle name="Comma 2 2" xfId="11"/>
    <cellStyle name="Comma 3" xfId="10"/>
    <cellStyle name="Normal" xfId="0" builtinId="0"/>
    <cellStyle name="Normal 2" xfId="3"/>
    <cellStyle name="Normal 2 2" xfId="6"/>
    <cellStyle name="Normal 2 6" xfId="8"/>
    <cellStyle name="Normal 20" xfId="4"/>
    <cellStyle name="Normal 3" xfId="5"/>
    <cellStyle name="Normal 87" xfId="9"/>
    <cellStyle name="Percent" xfId="2" builtinId="5"/>
  </cellStyles>
  <dxfs count="12">
    <dxf>
      <fill>
        <patternFill>
          <bgColor theme="0" tint="-0.14996795556505021"/>
        </patternFill>
      </fill>
    </dxf>
    <dxf>
      <fill>
        <patternFill>
          <bgColor theme="0" tint="-0.14996795556505021"/>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
      <font>
        <color rgb="FF00B050"/>
      </font>
      <fill>
        <patternFill>
          <bgColor rgb="FFCCFFCC"/>
        </patternFill>
      </fill>
    </dxf>
    <dxf>
      <font>
        <color rgb="FFFF0000"/>
      </font>
      <fill>
        <patternFill>
          <bgColor theme="9" tint="0.79998168889431442"/>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41</xdr:row>
      <xdr:rowOff>0</xdr:rowOff>
    </xdr:from>
    <xdr:to>
      <xdr:col>11</xdr:col>
      <xdr:colOff>308764</xdr:colOff>
      <xdr:row>43</xdr:row>
      <xdr:rowOff>133350</xdr:rowOff>
    </xdr:to>
    <xdr:sp macro="" textlink="">
      <xdr:nvSpPr>
        <xdr:cNvPr id="4" name="TextBox 5"/>
        <xdr:cNvSpPr txBox="1"/>
      </xdr:nvSpPr>
      <xdr:spPr>
        <a:xfrm>
          <a:off x="314325" y="11334750"/>
          <a:ext cx="11510164" cy="476250"/>
        </a:xfrm>
        <a:prstGeom prst="rect">
          <a:avLst/>
        </a:prstGeom>
        <a:noFill/>
        <a:ln>
          <a:solidFill>
            <a:schemeClr val="tx1"/>
          </a:solidFill>
          <a:prstDash val="sysDot"/>
        </a:ln>
      </xdr:spPr>
      <xdr:txBody>
        <a:bodyPr wrap="square" rtlCol="0">
          <a:no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r>
            <a:rPr lang="en-GB" sz="1200"/>
            <a:t>The diagram above is a simplified process model to indicate the relationship between the various feeder models and data sources we use to assess wholesale and retail expenditure cost efficiency models.  We provide a detailed process map in ‘PR19 price setting models map - slow track draft determinations’</a:t>
          </a:r>
          <a:r>
            <a:rPr lang="en-GB" sz="1200" b="1"/>
            <a:t>. </a:t>
          </a:r>
        </a:p>
        <a:p>
          <a:endParaRPr lang="en-GB"/>
        </a:p>
      </xdr:txBody>
    </xdr:sp>
    <xdr:clientData/>
  </xdr:twoCellAnchor>
  <xdr:twoCellAnchor>
    <xdr:from>
      <xdr:col>1</xdr:col>
      <xdr:colOff>0</xdr:colOff>
      <xdr:row>47</xdr:row>
      <xdr:rowOff>161925</xdr:rowOff>
    </xdr:from>
    <xdr:to>
      <xdr:col>1</xdr:col>
      <xdr:colOff>4769115</xdr:colOff>
      <xdr:row>57</xdr:row>
      <xdr:rowOff>38100</xdr:rowOff>
    </xdr:to>
    <xdr:sp macro="" textlink="">
      <xdr:nvSpPr>
        <xdr:cNvPr id="5" name="Content Placeholder 2"/>
        <xdr:cNvSpPr txBox="1">
          <a:spLocks/>
        </xdr:cNvSpPr>
      </xdr:nvSpPr>
      <xdr:spPr>
        <a:xfrm>
          <a:off x="314325" y="12182475"/>
          <a:ext cx="4769115" cy="1590675"/>
        </a:xfrm>
        <a:prstGeom prst="rect">
          <a:avLst/>
        </a:prstGeom>
        <a:ln>
          <a:solidFill>
            <a:schemeClr val="tx1"/>
          </a:solidFill>
        </a:ln>
      </xdr:spPr>
      <xdr:txBody>
        <a:bodyPr vert="horz" wrap="square" lIns="91440" tIns="45720" rIns="91440" bIns="45720" rtlCol="0">
          <a:normAutofit fontScale="92500" lnSpcReduction="10000"/>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marL="0" indent="0">
            <a:buNone/>
          </a:pPr>
          <a:r>
            <a:rPr lang="en-GB" sz="1200" b="1" u="sng"/>
            <a:t>Key:</a:t>
          </a:r>
        </a:p>
        <a:p>
          <a:pPr marL="0" indent="0">
            <a:buNone/>
          </a:pPr>
          <a:endParaRPr lang="en-GB" sz="1200"/>
        </a:p>
        <a:p>
          <a:pPr marL="0" indent="0">
            <a:buNone/>
          </a:pPr>
          <a:r>
            <a:rPr lang="en-GB" sz="1200"/>
            <a:t>FM = Feeder model</a:t>
          </a:r>
          <a:endParaRPr lang="en-GB" sz="1400"/>
        </a:p>
        <a:p>
          <a:pPr marL="0" indent="0">
            <a:buNone/>
          </a:pPr>
          <a:r>
            <a:rPr lang="en-GB" sz="1200"/>
            <a:t>CAC = Cost adjustment claim</a:t>
          </a:r>
          <a:endParaRPr lang="en-GB" sz="1400"/>
        </a:p>
        <a:p>
          <a:pPr marL="0" indent="0">
            <a:buNone/>
          </a:pPr>
          <a:r>
            <a:rPr lang="en-GB" sz="1200"/>
            <a:t>CPIH = Consumer Prices Index including owner occupiers’ housing costs </a:t>
          </a:r>
          <a:endParaRPr lang="en-GB" sz="1400"/>
        </a:p>
        <a:p>
          <a:pPr marL="0" indent="0">
            <a:buNone/>
          </a:pPr>
          <a:r>
            <a:rPr lang="en-GB" sz="1200"/>
            <a:t>ONS = Office for National Statistics</a:t>
          </a:r>
          <a:endParaRPr lang="en-GB" sz="1400"/>
        </a:p>
        <a:p>
          <a:pPr marL="0" indent="0">
            <a:buNone/>
          </a:pPr>
          <a:r>
            <a:rPr lang="en-GB" sz="1200"/>
            <a:t>MHCLG = Ministry of Housing, Communities and Local Government </a:t>
          </a:r>
          <a:endParaRPr lang="en-GB" sz="1400"/>
        </a:p>
        <a:p>
          <a:pPr marL="0" indent="0">
            <a:buNone/>
          </a:pPr>
          <a:r>
            <a:rPr lang="en-GB" sz="1200"/>
            <a:t>HVT = Havant Thicket</a:t>
          </a:r>
          <a:endParaRPr lang="en-GB" sz="1400"/>
        </a:p>
        <a:p>
          <a:pPr marL="0" indent="0">
            <a:buNone/>
          </a:pPr>
          <a:r>
            <a:rPr lang="en-GB" sz="1200"/>
            <a:t>TTT = Thames Tideway</a:t>
          </a:r>
          <a:endParaRPr lang="en-GB" sz="1400"/>
        </a:p>
        <a:p>
          <a:pPr marL="0" indent="0">
            <a:buNone/>
          </a:pPr>
          <a:r>
            <a:rPr lang="en-GB" sz="1400"/>
            <a:t> </a:t>
          </a:r>
        </a:p>
      </xdr:txBody>
    </xdr:sp>
    <xdr:clientData/>
  </xdr:twoCellAnchor>
  <xdr:twoCellAnchor>
    <xdr:from>
      <xdr:col>1</xdr:col>
      <xdr:colOff>0</xdr:colOff>
      <xdr:row>45</xdr:row>
      <xdr:rowOff>38100</xdr:rowOff>
    </xdr:from>
    <xdr:to>
      <xdr:col>1</xdr:col>
      <xdr:colOff>2670048</xdr:colOff>
      <xdr:row>46</xdr:row>
      <xdr:rowOff>140970</xdr:rowOff>
    </xdr:to>
    <xdr:sp macro="" textlink="">
      <xdr:nvSpPr>
        <xdr:cNvPr id="6" name="Rectangle 5"/>
        <xdr:cNvSpPr/>
      </xdr:nvSpPr>
      <xdr:spPr>
        <a:xfrm>
          <a:off x="314325" y="12058650"/>
          <a:ext cx="2670048" cy="274320"/>
        </a:xfrm>
        <a:prstGeom prst="rect">
          <a:avLst/>
        </a:prstGeom>
        <a:solidFill>
          <a:srgbClr val="FFFF00"/>
        </a:solidFill>
        <a:ln>
          <a:solidFill>
            <a:srgbClr val="FFFF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200">
              <a:solidFill>
                <a:schemeClr val="tx1"/>
              </a:solidFill>
            </a:rPr>
            <a:t>Model presented in the current file</a:t>
          </a:r>
        </a:p>
      </xdr:txBody>
    </xdr:sp>
    <xdr:clientData/>
  </xdr:twoCellAnchor>
  <xdr:twoCellAnchor editAs="oneCell">
    <xdr:from>
      <xdr:col>1</xdr:col>
      <xdr:colOff>0</xdr:colOff>
      <xdr:row>7</xdr:row>
      <xdr:rowOff>0</xdr:rowOff>
    </xdr:from>
    <xdr:to>
      <xdr:col>9</xdr:col>
      <xdr:colOff>98323</xdr:colOff>
      <xdr:row>39</xdr:row>
      <xdr:rowOff>86801</xdr:rowOff>
    </xdr:to>
    <xdr:pic>
      <xdr:nvPicPr>
        <xdr:cNvPr id="3" name="Picture 2"/>
        <xdr:cNvPicPr>
          <a:picLocks noChangeAspect="1"/>
        </xdr:cNvPicPr>
      </xdr:nvPicPr>
      <xdr:blipFill>
        <a:blip xmlns:r="http://schemas.openxmlformats.org/officeDocument/2006/relationships" r:embed="rId1"/>
        <a:stretch>
          <a:fillRect/>
        </a:stretch>
      </xdr:blipFill>
      <xdr:spPr>
        <a:xfrm>
          <a:off x="307258" y="5518355"/>
          <a:ext cx="9942871" cy="559286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RAFT2\Rev03\Unified%20Allocations\Data\NewNeed\2003LISI.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PAEIG\RPA%204\All%20Key%20Docs\Dispo\Waterfall0708\Data\&#163;50m%20pro%20rata%20to%20PCT%202002_03%20allocations.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mercl\RATES\YE%20Mar%2006\P12%20March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D:\FPAEIG\RPA%204\Key%20Facts\2012_13\January%202013\201211070_Key%20data%20updated%2011%20January%20201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D:\FM\CFISSA%20-%20CFS%20-%20PSS\2008-09%20Central%20Programmes\DH&amp;ALB%20Finances\Cascade\Journals\08.09%20DHFC%20Spring%20Supply%20Adjustments%20-%20Additional%20Cascade%20Journal%20-%20146609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 val="Table_5_3_&amp;_5_4"/>
      <sheetName val="Table_5_8"/>
      <sheetName val="Change_Log"/>
      <sheetName val="Picklist_Ranges"/>
      <sheetName val="Headcount"/>
      <sheetName val="HC_Reporting_Categories"/>
      <sheetName val="Report"/>
      <sheetName val="Drop Down Options"/>
      <sheetName val="Instructions"/>
      <sheetName val="Lookups"/>
      <sheetName val="ATCCList"/>
      <sheetName val="CCG&amp;CSU CCList"/>
      <sheetName val="Key"/>
      <sheetName val="Fin Perf Ranking"/>
      <sheetName val="lookup"/>
      <sheetName val="LIST"/>
      <sheetName val="Summary"/>
      <sheetName val="APPENDIX N(ii)"/>
      <sheetName val="Theme mapping"/>
      <sheetName val="Sheet1"/>
      <sheetName val="themes"/>
      <sheetName val="PIVOT"/>
      <sheetName val="Month 2 data"/>
      <sheetName val="Month 3 Data"/>
      <sheetName val="Sheet4"/>
      <sheetName val="Sheet2"/>
      <sheetName val="DATA"/>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sheetData sheetId="37"/>
      <sheetData sheetId="38"/>
      <sheetData sheetId="39"/>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thly Rec"/>
      <sheetName val="Adjustments"/>
      <sheetName val="NDRJnl"/>
      <sheetName val="WCJnl"/>
      <sheetName val="Aln"/>
      <sheetName val="Ber"/>
      <sheetName val="Bly"/>
      <sheetName val="Bre"/>
      <sheetName val="Car"/>
      <sheetName val="C Mor"/>
      <sheetName val="Chelm"/>
      <sheetName val="Ch Le"/>
      <sheetName val="Colch"/>
      <sheetName val="Dar"/>
      <sheetName val="Der"/>
      <sheetName val="Dur"/>
      <sheetName val="Eas"/>
      <sheetName val="Eden"/>
      <sheetName val="G'head"/>
      <sheetName val="Ham"/>
      <sheetName val="H'pool"/>
      <sheetName val="New"/>
      <sheetName val="N Tyne"/>
      <sheetName val="Redbr"/>
      <sheetName val="Red Cl"/>
      <sheetName val="Rich"/>
      <sheetName val="Sedg"/>
      <sheetName val="Stock"/>
      <sheetName val="Sund"/>
      <sheetName val="Tees"/>
      <sheetName val="Tyne"/>
      <sheetName val="Wans"/>
      <sheetName val="Wav"/>
      <sheetName val="Wear"/>
      <sheetName val="Ya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 val="Event 12 with ERO changes"/>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 sheetId="1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theme/theme1.xml><?xml version="1.0" encoding="utf-8"?>
<a:theme xmlns:a="http://schemas.openxmlformats.org/drawingml/2006/main" name="Ofwat 2015">
  <a:themeElements>
    <a:clrScheme name="Ofwat 2015">
      <a:dk1>
        <a:sysClr val="windowText" lastClr="000000"/>
      </a:dk1>
      <a:lt1>
        <a:sysClr val="window" lastClr="FFFFFF"/>
      </a:lt1>
      <a:dk2>
        <a:srgbClr val="003479"/>
      </a:dk2>
      <a:lt2>
        <a:srgbClr val="FFFFFF"/>
      </a:lt2>
      <a:accent1>
        <a:srgbClr val="0078C9"/>
      </a:accent1>
      <a:accent2>
        <a:srgbClr val="857362"/>
      </a:accent2>
      <a:accent3>
        <a:srgbClr val="F4AA00"/>
      </a:accent3>
      <a:accent4>
        <a:srgbClr val="709500"/>
      </a:accent4>
      <a:accent5>
        <a:srgbClr val="CA0083"/>
      </a:accent5>
      <a:accent6>
        <a:srgbClr val="FE4819"/>
      </a:accent6>
      <a:hlink>
        <a:srgbClr val="0078C9"/>
      </a:hlink>
      <a:folHlink>
        <a:srgbClr val="CA0083"/>
      </a:folHlink>
    </a:clrScheme>
    <a:fontScheme name="Ofwat 2015">
      <a:majorFont>
        <a:latin typeface="Franklin Gothic Demi"/>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extLst>
    <a:ext uri="{05A4C25C-085E-4340-85A3-A5531E510DB2}">
      <thm15:themeFamily xmlns:thm15="http://schemas.microsoft.com/office/thememl/2012/main" name="Ofwat 2015" id="{36769190-06E5-4B0D-BBEE-F7C9DCFB7CF9}" vid="{68BE51FB-F913-4D5C-B764-6C8B1472EBF8}"/>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U7"/>
  <sheetViews>
    <sheetView tabSelected="1" zoomScale="80" zoomScaleNormal="80" workbookViewId="0"/>
  </sheetViews>
  <sheetFormatPr defaultColWidth="8.625" defaultRowHeight="14.25" x14ac:dyDescent="0.2"/>
  <cols>
    <col min="1" max="1" width="4.125" style="142" customWidth="1"/>
    <col min="2" max="2" width="69.375" style="142" bestFit="1" customWidth="1"/>
    <col min="3" max="16384" width="8.625" style="142"/>
  </cols>
  <sheetData>
    <row r="1" spans="1:21" ht="18" x14ac:dyDescent="0.25">
      <c r="A1" s="141" t="s">
        <v>144</v>
      </c>
    </row>
    <row r="2" spans="1:21" s="144" customFormat="1" x14ac:dyDescent="0.2">
      <c r="A2" s="143" t="s">
        <v>145</v>
      </c>
    </row>
    <row r="3" spans="1:21" s="144" customFormat="1" x14ac:dyDescent="0.2">
      <c r="A3" s="145"/>
    </row>
    <row r="4" spans="1:21" s="144" customFormat="1" ht="15" thickBot="1" x14ac:dyDescent="0.25"/>
    <row r="5" spans="1:21" s="144" customFormat="1" ht="348" customHeight="1" thickBot="1" x14ac:dyDescent="0.25">
      <c r="B5" s="155" t="s">
        <v>167</v>
      </c>
      <c r="C5" s="156"/>
      <c r="D5" s="156"/>
      <c r="E5" s="156"/>
      <c r="F5" s="156"/>
      <c r="G5" s="156"/>
      <c r="H5" s="156"/>
      <c r="I5" s="157"/>
      <c r="J5" s="146"/>
      <c r="K5" s="146"/>
      <c r="L5" s="146"/>
      <c r="M5" s="146"/>
      <c r="N5" s="146"/>
      <c r="O5" s="146"/>
      <c r="P5" s="146"/>
      <c r="Q5" s="146"/>
      <c r="R5" s="146"/>
      <c r="S5" s="146"/>
      <c r="T5" s="146"/>
      <c r="U5" s="146"/>
    </row>
    <row r="6" spans="1:21" s="144" customFormat="1" x14ac:dyDescent="0.2"/>
    <row r="7" spans="1:21" s="144" customFormat="1" x14ac:dyDescent="0.2"/>
  </sheetData>
  <mergeCells count="1">
    <mergeCell ref="B5:I5"/>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B2:C4"/>
  <sheetViews>
    <sheetView showGridLines="0" workbookViewId="0"/>
  </sheetViews>
  <sheetFormatPr defaultColWidth="9" defaultRowHeight="12.75" x14ac:dyDescent="0.2"/>
  <cols>
    <col min="1" max="1" width="4.625" style="78" customWidth="1"/>
    <col min="2" max="2" width="18.625" style="78" customWidth="1"/>
    <col min="3" max="3" width="8.625" style="78" customWidth="1"/>
    <col min="4" max="4" width="18.625" style="78" customWidth="1"/>
    <col min="5" max="16384" width="9" style="78"/>
  </cols>
  <sheetData>
    <row r="2" spans="2:3" x14ac:dyDescent="0.2">
      <c r="B2" s="62" t="s">
        <v>123</v>
      </c>
      <c r="C2" s="56"/>
    </row>
    <row r="3" spans="2:3" x14ac:dyDescent="0.2">
      <c r="B3" s="56"/>
      <c r="C3" s="56"/>
    </row>
    <row r="4" spans="2:3" x14ac:dyDescent="0.2">
      <c r="B4" s="72">
        <f>Efficiency!$E$6</f>
        <v>0.95834601119011198</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3:F17"/>
  <sheetViews>
    <sheetView showGridLines="0" workbookViewId="0"/>
  </sheetViews>
  <sheetFormatPr defaultColWidth="9" defaultRowHeight="12.75" x14ac:dyDescent="0.2"/>
  <cols>
    <col min="1" max="1" width="2.625" style="56" customWidth="1"/>
    <col min="2" max="2" width="9.125" style="56" customWidth="1"/>
    <col min="3" max="16384" width="9" style="56"/>
  </cols>
  <sheetData>
    <row r="3" spans="2:6" x14ac:dyDescent="0.2">
      <c r="B3" s="62" t="s">
        <v>107</v>
      </c>
      <c r="F3" s="62"/>
    </row>
    <row r="4" spans="2:6" x14ac:dyDescent="0.2">
      <c r="B4" s="62"/>
    </row>
    <row r="5" spans="2:6" x14ac:dyDescent="0.2">
      <c r="B5" s="63" t="s">
        <v>45</v>
      </c>
      <c r="C5" s="108">
        <v>0.5</v>
      </c>
    </row>
    <row r="6" spans="2:6" x14ac:dyDescent="0.2">
      <c r="B6" s="63" t="s">
        <v>46</v>
      </c>
      <c r="C6" s="108">
        <v>0.5</v>
      </c>
    </row>
    <row r="7" spans="2:6" x14ac:dyDescent="0.2">
      <c r="B7" s="63" t="s">
        <v>50</v>
      </c>
      <c r="C7" s="108">
        <v>1</v>
      </c>
    </row>
    <row r="8" spans="2:6" x14ac:dyDescent="0.2">
      <c r="B8" s="63" t="s">
        <v>51</v>
      </c>
      <c r="C8" s="108">
        <v>0.5</v>
      </c>
    </row>
    <row r="9" spans="2:6" x14ac:dyDescent="0.2">
      <c r="B9" s="63" t="s">
        <v>52</v>
      </c>
      <c r="C9" s="108">
        <v>0.5</v>
      </c>
    </row>
    <row r="10" spans="2:6" x14ac:dyDescent="0.2">
      <c r="B10" s="61"/>
      <c r="C10" s="71"/>
    </row>
    <row r="11" spans="2:6" x14ac:dyDescent="0.2">
      <c r="B11" s="63" t="s">
        <v>108</v>
      </c>
      <c r="C11" s="108">
        <v>0.5</v>
      </c>
    </row>
    <row r="12" spans="2:6" x14ac:dyDescent="0.2">
      <c r="B12" s="63" t="s">
        <v>109</v>
      </c>
      <c r="C12" s="108">
        <v>0.5</v>
      </c>
    </row>
    <row r="13" spans="2:6" x14ac:dyDescent="0.2">
      <c r="B13" s="61"/>
      <c r="C13" s="71"/>
    </row>
    <row r="14" spans="2:6" x14ac:dyDescent="0.2">
      <c r="B14" s="158" t="s">
        <v>110</v>
      </c>
      <c r="C14" s="64" t="s">
        <v>67</v>
      </c>
      <c r="D14" s="65" t="str">
        <f>IF(($C$5*100)+($C$6*100)=100,"OK","error")</f>
        <v>OK</v>
      </c>
    </row>
    <row r="15" spans="2:6" x14ac:dyDescent="0.2">
      <c r="B15" s="158"/>
      <c r="C15" s="64" t="s">
        <v>68</v>
      </c>
      <c r="D15" s="65" t="str">
        <f>IF(C7*100=100,"OK","error")</f>
        <v>OK</v>
      </c>
    </row>
    <row r="16" spans="2:6" x14ac:dyDescent="0.2">
      <c r="B16" s="159"/>
      <c r="C16" s="66" t="s">
        <v>69</v>
      </c>
      <c r="D16" s="67" t="str">
        <f>IF(($C$8*100)+($C$9*100)=100,"OK","error")</f>
        <v>OK</v>
      </c>
    </row>
    <row r="17" spans="2:4" x14ac:dyDescent="0.2">
      <c r="B17" s="68" t="s">
        <v>162</v>
      </c>
      <c r="C17" s="69"/>
      <c r="D17" s="70" t="str">
        <f>IF(SUM(C11:C12)*100=100,"OK","error")</f>
        <v>OK</v>
      </c>
    </row>
  </sheetData>
  <mergeCells count="1">
    <mergeCell ref="B14:B16"/>
  </mergeCells>
  <conditionalFormatting sqref="H5">
    <cfRule type="expression" dxfId="11" priority="11">
      <formula>H5="error"</formula>
    </cfRule>
    <cfRule type="expression" dxfId="10" priority="12">
      <formula>H5="OK"</formula>
    </cfRule>
  </conditionalFormatting>
  <conditionalFormatting sqref="H6">
    <cfRule type="expression" dxfId="9" priority="9">
      <formula>H6="error"</formula>
    </cfRule>
    <cfRule type="expression" dxfId="8" priority="10">
      <formula>H6="OK"</formula>
    </cfRule>
  </conditionalFormatting>
  <conditionalFormatting sqref="D15:D16">
    <cfRule type="expression" dxfId="7" priority="7">
      <formula>D15="error"</formula>
    </cfRule>
    <cfRule type="expression" dxfId="6" priority="8">
      <formula>D15="OK"</formula>
    </cfRule>
  </conditionalFormatting>
  <conditionalFormatting sqref="D14">
    <cfRule type="expression" dxfId="5" priority="5">
      <formula>D14="error"</formula>
    </cfRule>
    <cfRule type="expression" dxfId="4" priority="6">
      <formula>D14="OK"</formula>
    </cfRule>
  </conditionalFormatting>
  <conditionalFormatting sqref="D17">
    <cfRule type="expression" dxfId="3" priority="3">
      <formula>D17="error"</formula>
    </cfRule>
    <cfRule type="expression" dxfId="2" priority="4">
      <formula>D17="OK"</formula>
    </cfRule>
  </conditionalFormatting>
  <conditionalFormatting sqref="C5:C9">
    <cfRule type="cellIs" dxfId="1" priority="2" operator="equal">
      <formula>0</formula>
    </cfRule>
  </conditionalFormatting>
  <conditionalFormatting sqref="C11:C12">
    <cfRule type="cellIs" dxfId="0" priority="1" operator="equal">
      <formula>0</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1"/>
  </sheetPr>
  <dimension ref="A1"/>
  <sheetViews>
    <sheetView showGridLines="0" workbookViewId="0"/>
  </sheetViews>
  <sheetFormatPr defaultRowHeight="14.25" x14ac:dyDescent="0.2"/>
  <sheetData>
    <row r="1" spans="1:1" x14ac:dyDescent="0.2">
      <c r="A1" s="154" t="s">
        <v>27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1:H37"/>
  <sheetViews>
    <sheetView showGridLines="0" zoomScale="90" zoomScaleNormal="90" workbookViewId="0"/>
  </sheetViews>
  <sheetFormatPr defaultColWidth="9" defaultRowHeight="12.75" x14ac:dyDescent="0.2"/>
  <cols>
    <col min="1" max="1" width="2.125" style="2" customWidth="1"/>
    <col min="2" max="2" width="21.625" style="2" customWidth="1"/>
    <col min="3" max="3" width="49.625" style="2" bestFit="1" customWidth="1"/>
    <col min="4" max="5" width="10.625" style="4" customWidth="1"/>
    <col min="6" max="6" width="10.625" style="2" bestFit="1" customWidth="1"/>
    <col min="7" max="8" width="10.625" style="2" customWidth="1"/>
    <col min="9" max="16384" width="9" style="2"/>
  </cols>
  <sheetData>
    <row r="1" spans="2:8" ht="15.75" customHeight="1" x14ac:dyDescent="0.2"/>
    <row r="2" spans="2:8" ht="48" customHeight="1" x14ac:dyDescent="0.2">
      <c r="B2" s="44"/>
      <c r="C2" s="44"/>
      <c r="D2" s="131" t="s">
        <v>41</v>
      </c>
      <c r="E2" s="131"/>
      <c r="F2" s="132" t="s">
        <v>42</v>
      </c>
      <c r="G2" s="131" t="s">
        <v>43</v>
      </c>
      <c r="H2" s="133"/>
    </row>
    <row r="3" spans="2:8" x14ac:dyDescent="0.2">
      <c r="B3" s="134"/>
      <c r="C3" s="134"/>
      <c r="D3" s="135" t="s">
        <v>45</v>
      </c>
      <c r="E3" s="135" t="s">
        <v>46</v>
      </c>
      <c r="F3" s="135" t="s">
        <v>50</v>
      </c>
      <c r="G3" s="135" t="s">
        <v>51</v>
      </c>
      <c r="H3" s="135" t="s">
        <v>52</v>
      </c>
    </row>
    <row r="4" spans="2:8" x14ac:dyDescent="0.2">
      <c r="B4" s="134" t="s">
        <v>39</v>
      </c>
      <c r="C4" s="134" t="s">
        <v>38</v>
      </c>
      <c r="D4" s="135" t="s">
        <v>76</v>
      </c>
      <c r="E4" s="135" t="s">
        <v>77</v>
      </c>
      <c r="F4" s="135" t="s">
        <v>78</v>
      </c>
      <c r="G4" s="135" t="s">
        <v>79</v>
      </c>
      <c r="H4" s="135" t="s">
        <v>80</v>
      </c>
    </row>
    <row r="5" spans="2:8" x14ac:dyDescent="0.2">
      <c r="B5" s="136" t="s">
        <v>40</v>
      </c>
      <c r="C5" s="136" t="s">
        <v>54</v>
      </c>
      <c r="D5" s="137">
        <v>1.0126520000000001</v>
      </c>
      <c r="E5" s="137">
        <v>1.0126599999999999</v>
      </c>
      <c r="F5" s="137" t="s">
        <v>161</v>
      </c>
      <c r="G5" s="137">
        <v>1.033536</v>
      </c>
      <c r="H5" s="137">
        <v>1.021012</v>
      </c>
    </row>
    <row r="6" spans="2:8" x14ac:dyDescent="0.2">
      <c r="B6" s="136" t="s">
        <v>53</v>
      </c>
      <c r="C6" s="136" t="s">
        <v>65</v>
      </c>
      <c r="D6" s="137">
        <v>7.7691000000000001E-3</v>
      </c>
      <c r="E6" s="137" t="s">
        <v>161</v>
      </c>
      <c r="F6" s="137" t="s">
        <v>161</v>
      </c>
      <c r="G6" s="137">
        <v>4.8171999999999998E-3</v>
      </c>
      <c r="H6" s="137" t="s">
        <v>161</v>
      </c>
    </row>
    <row r="7" spans="2:8" x14ac:dyDescent="0.2">
      <c r="B7" s="136" t="s">
        <v>102</v>
      </c>
      <c r="C7" s="136" t="s">
        <v>105</v>
      </c>
      <c r="D7" s="137" t="s">
        <v>161</v>
      </c>
      <c r="E7" s="137">
        <v>0.43984410000000002</v>
      </c>
      <c r="F7" s="137" t="s">
        <v>161</v>
      </c>
      <c r="G7" s="137" t="s">
        <v>161</v>
      </c>
      <c r="H7" s="137">
        <v>0.52427190000000001</v>
      </c>
    </row>
    <row r="8" spans="2:8" x14ac:dyDescent="0.2">
      <c r="B8" s="136" t="s">
        <v>44</v>
      </c>
      <c r="C8" s="136" t="s">
        <v>49</v>
      </c>
      <c r="D8" s="137">
        <v>-1.388617</v>
      </c>
      <c r="E8" s="137">
        <v>-0.72892140000000005</v>
      </c>
      <c r="F8" s="137">
        <v>-2.9722249999999999</v>
      </c>
      <c r="G8" s="137">
        <v>-2.02624</v>
      </c>
      <c r="H8" s="137">
        <v>-1.634843</v>
      </c>
    </row>
    <row r="9" spans="2:8" x14ac:dyDescent="0.2">
      <c r="B9" s="136" t="s">
        <v>48</v>
      </c>
      <c r="C9" s="136" t="s">
        <v>57</v>
      </c>
      <c r="D9" s="137">
        <v>8.5116399999999995E-2</v>
      </c>
      <c r="E9" s="137">
        <v>3.7998700000000003E-2</v>
      </c>
      <c r="F9" s="137">
        <v>0.23719280000000001</v>
      </c>
      <c r="G9" s="137">
        <v>0.14212230000000001</v>
      </c>
      <c r="H9" s="137">
        <v>0.1143497</v>
      </c>
    </row>
    <row r="10" spans="2:8" x14ac:dyDescent="0.2">
      <c r="B10" s="136" t="s">
        <v>47</v>
      </c>
      <c r="C10" s="136" t="s">
        <v>55</v>
      </c>
      <c r="D10" s="137" t="s">
        <v>161</v>
      </c>
      <c r="E10" s="137" t="s">
        <v>161</v>
      </c>
      <c r="F10" s="137">
        <v>1.043941</v>
      </c>
      <c r="G10" s="137" t="s">
        <v>161</v>
      </c>
      <c r="H10" s="137" t="s">
        <v>161</v>
      </c>
    </row>
    <row r="11" spans="2:8" x14ac:dyDescent="0.2">
      <c r="B11" s="136" t="s">
        <v>86</v>
      </c>
      <c r="C11" s="136" t="s">
        <v>56</v>
      </c>
      <c r="D11" s="137" t="s">
        <v>161</v>
      </c>
      <c r="E11" s="137" t="s">
        <v>161</v>
      </c>
      <c r="F11" s="137">
        <v>0.46666619999999998</v>
      </c>
      <c r="G11" s="137">
        <v>0.23592779999999999</v>
      </c>
      <c r="H11" s="137">
        <v>0.25569599999999998</v>
      </c>
    </row>
    <row r="12" spans="2:8" x14ac:dyDescent="0.2">
      <c r="B12" s="136" t="s">
        <v>0</v>
      </c>
      <c r="C12" s="136" t="s">
        <v>37</v>
      </c>
      <c r="D12" s="137">
        <v>-5.215147</v>
      </c>
      <c r="E12" s="137">
        <v>-7.50467</v>
      </c>
      <c r="F12" s="137">
        <v>5.2705909999999996</v>
      </c>
      <c r="G12" s="137">
        <v>-1.7318659999999999</v>
      </c>
      <c r="H12" s="137">
        <v>-3.2303929999999998</v>
      </c>
    </row>
    <row r="13" spans="2:8" s="4" customFormat="1" x14ac:dyDescent="0.2">
      <c r="B13" s="82"/>
      <c r="C13" s="82"/>
      <c r="D13" s="138"/>
      <c r="E13" s="138"/>
      <c r="F13" s="138"/>
      <c r="G13" s="138"/>
      <c r="H13" s="138"/>
    </row>
    <row r="14" spans="2:8" s="4" customFormat="1" x14ac:dyDescent="0.2">
      <c r="B14" s="82"/>
      <c r="C14" s="82"/>
      <c r="D14" s="138"/>
      <c r="E14" s="138"/>
    </row>
    <row r="15" spans="2:8" x14ac:dyDescent="0.2">
      <c r="B15" s="13"/>
    </row>
    <row r="16" spans="2:8" x14ac:dyDescent="0.2">
      <c r="B16" s="4"/>
      <c r="D16" s="139"/>
      <c r="E16" s="139"/>
      <c r="F16" s="140"/>
      <c r="G16" s="140"/>
      <c r="H16" s="140"/>
    </row>
    <row r="17" spans="2:8" x14ac:dyDescent="0.2">
      <c r="B17" s="82"/>
      <c r="D17" s="139"/>
      <c r="E17" s="139"/>
      <c r="F17" s="140"/>
      <c r="G17" s="140"/>
      <c r="H17" s="140"/>
    </row>
    <row r="18" spans="2:8" x14ac:dyDescent="0.2">
      <c r="D18" s="139"/>
      <c r="E18" s="139"/>
      <c r="F18" s="140"/>
      <c r="G18" s="140"/>
      <c r="H18" s="140"/>
    </row>
    <row r="19" spans="2:8" x14ac:dyDescent="0.2">
      <c r="D19" s="139"/>
      <c r="E19" s="139"/>
      <c r="F19" s="140"/>
      <c r="G19" s="140"/>
      <c r="H19" s="140"/>
    </row>
    <row r="20" spans="2:8" x14ac:dyDescent="0.2">
      <c r="D20" s="139"/>
      <c r="E20" s="139"/>
      <c r="F20" s="140"/>
      <c r="G20" s="140"/>
      <c r="H20" s="140"/>
    </row>
    <row r="21" spans="2:8" x14ac:dyDescent="0.2">
      <c r="D21" s="139"/>
      <c r="E21" s="139"/>
      <c r="F21" s="140"/>
      <c r="G21" s="140"/>
      <c r="H21" s="140"/>
    </row>
    <row r="22" spans="2:8" x14ac:dyDescent="0.2">
      <c r="D22" s="139"/>
      <c r="E22" s="139"/>
      <c r="F22" s="140"/>
      <c r="G22" s="140"/>
      <c r="H22" s="140"/>
    </row>
    <row r="23" spans="2:8" x14ac:dyDescent="0.2">
      <c r="D23" s="139"/>
      <c r="E23" s="139"/>
      <c r="F23" s="140"/>
      <c r="G23" s="140"/>
      <c r="H23" s="140"/>
    </row>
    <row r="26" spans="2:8" x14ac:dyDescent="0.2">
      <c r="F26" s="4"/>
      <c r="G26" s="4"/>
      <c r="H26" s="4"/>
    </row>
    <row r="27" spans="2:8" x14ac:dyDescent="0.2">
      <c r="F27" s="4"/>
      <c r="G27" s="4"/>
      <c r="H27" s="4"/>
    </row>
    <row r="28" spans="2:8" x14ac:dyDescent="0.2">
      <c r="F28" s="4"/>
      <c r="G28" s="4"/>
      <c r="H28" s="4"/>
    </row>
    <row r="29" spans="2:8" x14ac:dyDescent="0.2">
      <c r="F29" s="4"/>
      <c r="G29" s="4"/>
      <c r="H29" s="4"/>
    </row>
    <row r="30" spans="2:8" x14ac:dyDescent="0.2">
      <c r="F30" s="4"/>
      <c r="G30" s="4"/>
      <c r="H30" s="4"/>
    </row>
    <row r="31" spans="2:8" x14ac:dyDescent="0.2">
      <c r="F31" s="4"/>
      <c r="G31" s="4"/>
      <c r="H31" s="4"/>
    </row>
    <row r="32" spans="2:8" x14ac:dyDescent="0.2">
      <c r="F32" s="4"/>
      <c r="G32" s="4"/>
      <c r="H32" s="4"/>
    </row>
    <row r="33" spans="6:8" x14ac:dyDescent="0.2">
      <c r="F33" s="4"/>
      <c r="G33" s="4"/>
      <c r="H33" s="4"/>
    </row>
    <row r="34" spans="6:8" x14ac:dyDescent="0.2">
      <c r="F34" s="4"/>
      <c r="G34" s="4"/>
      <c r="H34" s="4"/>
    </row>
    <row r="35" spans="6:8" x14ac:dyDescent="0.2">
      <c r="F35" s="4"/>
      <c r="G35" s="4"/>
      <c r="H35" s="4"/>
    </row>
    <row r="36" spans="6:8" x14ac:dyDescent="0.2">
      <c r="F36" s="4"/>
      <c r="G36" s="4"/>
      <c r="H36" s="4"/>
    </row>
    <row r="37" spans="6:8" x14ac:dyDescent="0.2">
      <c r="F37" s="4"/>
      <c r="G37" s="4"/>
      <c r="H37" s="4"/>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T129"/>
  <sheetViews>
    <sheetView showGridLines="0" zoomScale="70" zoomScaleNormal="70" workbookViewId="0">
      <pane xSplit="3" ySplit="5" topLeftCell="D6" activePane="bottomRight" state="frozen"/>
      <selection activeCell="O16" activeCellId="2" sqref="A1 I17 O16:S17"/>
      <selection pane="topRight" activeCell="O16" activeCellId="2" sqref="A1 I17 O16:S17"/>
      <selection pane="bottomLeft" activeCell="O16" activeCellId="2" sqref="A1 I17 O16:S17"/>
      <selection pane="bottomRight"/>
    </sheetView>
  </sheetViews>
  <sheetFormatPr defaultColWidth="8.625" defaultRowHeight="12.75" x14ac:dyDescent="0.2"/>
  <cols>
    <col min="1" max="1" width="10.625" style="4" bestFit="1" customWidth="1"/>
    <col min="2" max="2" width="13.375" style="82" customWidth="1"/>
    <col min="3" max="3" width="11.625" style="82" bestFit="1" customWidth="1"/>
    <col min="4" max="4" width="14.625" style="4" bestFit="1" customWidth="1"/>
    <col min="5" max="6" width="15.625" style="4" bestFit="1" customWidth="1"/>
    <col min="7" max="7" width="14" style="4" customWidth="1"/>
    <col min="8" max="8" width="14.625" style="4" bestFit="1" customWidth="1"/>
    <col min="9" max="16384" width="8.625" style="4"/>
  </cols>
  <sheetData>
    <row r="1" spans="1:20" s="2" customFormat="1" ht="34.9" customHeight="1" x14ac:dyDescent="0.2">
      <c r="A1" s="1" t="s">
        <v>127</v>
      </c>
      <c r="D1" s="160" t="s">
        <v>163</v>
      </c>
      <c r="E1" s="160"/>
      <c r="F1" s="160"/>
      <c r="G1" s="160"/>
      <c r="H1" s="160"/>
      <c r="I1" s="3"/>
      <c r="J1" s="3"/>
      <c r="K1" s="3"/>
      <c r="L1" s="5"/>
      <c r="M1" s="5"/>
      <c r="N1" s="5"/>
      <c r="O1" s="3"/>
      <c r="P1" s="3"/>
      <c r="Q1" s="3"/>
      <c r="R1" s="3"/>
      <c r="S1" s="3"/>
      <c r="T1" s="3"/>
    </row>
    <row r="2" spans="1:20" s="2" customFormat="1" ht="30" customHeight="1" x14ac:dyDescent="0.2">
      <c r="A2" s="6" t="s">
        <v>100</v>
      </c>
      <c r="D2" s="160"/>
      <c r="E2" s="160"/>
      <c r="F2" s="160"/>
      <c r="G2" s="160"/>
      <c r="H2" s="160"/>
      <c r="I2" s="3"/>
      <c r="J2" s="3"/>
      <c r="K2" s="3"/>
      <c r="L2" s="5"/>
      <c r="M2" s="5"/>
      <c r="N2" s="5"/>
      <c r="O2" s="3"/>
      <c r="P2" s="3"/>
      <c r="Q2" s="3"/>
      <c r="R2" s="3"/>
      <c r="S2" s="3"/>
      <c r="T2" s="3"/>
    </row>
    <row r="3" spans="1:20" s="2" customFormat="1" x14ac:dyDescent="0.2">
      <c r="A3" s="103"/>
      <c r="F3" s="3"/>
      <c r="G3" s="3"/>
      <c r="H3" s="3"/>
      <c r="I3" s="3"/>
      <c r="J3" s="3"/>
      <c r="K3" s="3"/>
      <c r="L3" s="5"/>
      <c r="M3" s="5"/>
      <c r="N3" s="5"/>
      <c r="O3" s="3"/>
      <c r="P3" s="3"/>
      <c r="Q3" s="3"/>
      <c r="R3" s="3"/>
      <c r="S3" s="3"/>
      <c r="T3" s="3"/>
    </row>
    <row r="4" spans="1:20" s="2" customFormat="1" ht="25.5" x14ac:dyDescent="0.2">
      <c r="A4" s="103"/>
      <c r="D4" s="107" t="s">
        <v>58</v>
      </c>
      <c r="E4" s="107" t="s">
        <v>42</v>
      </c>
      <c r="F4" s="107" t="s">
        <v>126</v>
      </c>
      <c r="G4" s="107" t="s">
        <v>41</v>
      </c>
      <c r="H4" s="107" t="s">
        <v>43</v>
      </c>
      <c r="I4" s="3"/>
      <c r="J4" s="3"/>
      <c r="K4" s="3"/>
      <c r="L4" s="5"/>
      <c r="M4" s="5"/>
      <c r="N4" s="5"/>
      <c r="O4" s="3"/>
      <c r="P4" s="3"/>
      <c r="Q4" s="3"/>
      <c r="R4" s="3"/>
      <c r="S4" s="3"/>
      <c r="T4" s="3"/>
    </row>
    <row r="5" spans="1:20" s="5" customFormat="1" ht="25.5" x14ac:dyDescent="0.2">
      <c r="A5" s="104" t="s">
        <v>22</v>
      </c>
      <c r="B5" s="104" t="s">
        <v>168</v>
      </c>
      <c r="C5" s="104" t="s">
        <v>111</v>
      </c>
      <c r="D5" s="104" t="s">
        <v>143</v>
      </c>
      <c r="E5" s="104" t="s">
        <v>142</v>
      </c>
      <c r="F5" s="104" t="s">
        <v>141</v>
      </c>
      <c r="G5" s="104" t="s">
        <v>140</v>
      </c>
      <c r="H5" s="104" t="s">
        <v>139</v>
      </c>
    </row>
    <row r="6" spans="1:20" x14ac:dyDescent="0.2">
      <c r="A6" s="105" t="s">
        <v>2</v>
      </c>
      <c r="B6" s="105">
        <v>2012</v>
      </c>
      <c r="C6" s="105" t="str">
        <f>A6&amp;RIGHT(B6,2)</f>
        <v>ANH12</v>
      </c>
      <c r="D6" s="106">
        <v>27.280908544494061</v>
      </c>
      <c r="E6" s="106">
        <v>140.50976602425942</v>
      </c>
      <c r="F6" s="106">
        <v>221.36670021780316</v>
      </c>
      <c r="G6" s="106">
        <v>108.13784273803779</v>
      </c>
      <c r="H6" s="106">
        <v>248.64760876229721</v>
      </c>
    </row>
    <row r="7" spans="1:20" x14ac:dyDescent="0.2">
      <c r="A7" s="105" t="s">
        <v>2</v>
      </c>
      <c r="B7" s="105">
        <v>2013</v>
      </c>
      <c r="C7" s="105" t="str">
        <f t="shared" ref="C7:C70" si="0">A7&amp;RIGHT(B7,2)</f>
        <v>ANH13</v>
      </c>
      <c r="D7" s="106">
        <v>29.713016657959816</v>
      </c>
      <c r="E7" s="106">
        <v>145.2658184953558</v>
      </c>
      <c r="F7" s="106">
        <v>230.03450478224028</v>
      </c>
      <c r="G7" s="106">
        <v>114.4817029448443</v>
      </c>
      <c r="H7" s="106">
        <v>259.7475214402001</v>
      </c>
    </row>
    <row r="8" spans="1:20" x14ac:dyDescent="0.2">
      <c r="A8" s="105" t="s">
        <v>2</v>
      </c>
      <c r="B8" s="105">
        <v>2014</v>
      </c>
      <c r="C8" s="105" t="str">
        <f t="shared" si="0"/>
        <v>ANH14</v>
      </c>
      <c r="D8" s="106">
        <v>29.083513609522026</v>
      </c>
      <c r="E8" s="106">
        <v>132.42401817129578</v>
      </c>
      <c r="F8" s="106">
        <v>205.86552382584537</v>
      </c>
      <c r="G8" s="106">
        <v>102.5250192640716</v>
      </c>
      <c r="H8" s="106">
        <v>234.94903743536739</v>
      </c>
    </row>
    <row r="9" spans="1:20" x14ac:dyDescent="0.2">
      <c r="A9" s="105" t="s">
        <v>2</v>
      </c>
      <c r="B9" s="105">
        <v>2015</v>
      </c>
      <c r="C9" s="105" t="str">
        <f t="shared" si="0"/>
        <v>ANH15</v>
      </c>
      <c r="D9" s="106">
        <v>25.546162667987925</v>
      </c>
      <c r="E9" s="106">
        <v>137.79122380246093</v>
      </c>
      <c r="F9" s="106">
        <v>208.51778831469542</v>
      </c>
      <c r="G9" s="106">
        <v>96.272727180222404</v>
      </c>
      <c r="H9" s="106">
        <v>234.06395098268334</v>
      </c>
    </row>
    <row r="10" spans="1:20" x14ac:dyDescent="0.2">
      <c r="A10" s="105" t="s">
        <v>2</v>
      </c>
      <c r="B10" s="105">
        <v>2016</v>
      </c>
      <c r="C10" s="105" t="str">
        <f t="shared" si="0"/>
        <v>ANH16</v>
      </c>
      <c r="D10" s="106">
        <v>28.430456628347443</v>
      </c>
      <c r="E10" s="106">
        <v>144.75852314538295</v>
      </c>
      <c r="F10" s="106">
        <v>214.53930146381703</v>
      </c>
      <c r="G10" s="106">
        <v>98.211234946781531</v>
      </c>
      <c r="H10" s="106">
        <v>242.96975809216448</v>
      </c>
    </row>
    <row r="11" spans="1:20" x14ac:dyDescent="0.2">
      <c r="A11" s="105" t="s">
        <v>2</v>
      </c>
      <c r="B11" s="105">
        <v>2017</v>
      </c>
      <c r="C11" s="105" t="str">
        <f t="shared" si="0"/>
        <v>ANH17</v>
      </c>
      <c r="D11" s="106">
        <v>25.011047976290502</v>
      </c>
      <c r="E11" s="106">
        <v>165.06355682955163</v>
      </c>
      <c r="F11" s="106">
        <v>251.8468124998322</v>
      </c>
      <c r="G11" s="106">
        <v>111.79430364657108</v>
      </c>
      <c r="H11" s="106">
        <v>276.85786047612271</v>
      </c>
    </row>
    <row r="12" spans="1:20" x14ac:dyDescent="0.2">
      <c r="A12" s="105" t="s">
        <v>2</v>
      </c>
      <c r="B12" s="105">
        <v>2018</v>
      </c>
      <c r="C12" s="105" t="str">
        <f t="shared" si="0"/>
        <v>ANH18</v>
      </c>
      <c r="D12" s="106">
        <v>29.225548332313039</v>
      </c>
      <c r="E12" s="106">
        <v>202.67584523766271</v>
      </c>
      <c r="F12" s="106">
        <v>278.13490055866333</v>
      </c>
      <c r="G12" s="106">
        <v>104.68460365331367</v>
      </c>
      <c r="H12" s="106">
        <v>307.36044889097639</v>
      </c>
    </row>
    <row r="13" spans="1:20" x14ac:dyDescent="0.2">
      <c r="A13" s="105" t="s">
        <v>3</v>
      </c>
      <c r="B13" s="105">
        <v>2012</v>
      </c>
      <c r="C13" s="105" t="str">
        <f t="shared" si="0"/>
        <v>NES12</v>
      </c>
      <c r="D13" s="106">
        <v>23.274840682159574</v>
      </c>
      <c r="E13" s="106">
        <v>124.22457223645839</v>
      </c>
      <c r="F13" s="106">
        <v>189.3050580542546</v>
      </c>
      <c r="G13" s="106">
        <v>88.355326499955794</v>
      </c>
      <c r="H13" s="106">
        <v>212.57989873641418</v>
      </c>
    </row>
    <row r="14" spans="1:20" x14ac:dyDescent="0.2">
      <c r="A14" s="105" t="s">
        <v>3</v>
      </c>
      <c r="B14" s="105">
        <v>2013</v>
      </c>
      <c r="C14" s="105" t="str">
        <f t="shared" si="0"/>
        <v>NES13</v>
      </c>
      <c r="D14" s="106">
        <v>27.863885936151856</v>
      </c>
      <c r="E14" s="106">
        <v>119.51592510785159</v>
      </c>
      <c r="F14" s="106">
        <v>186.87244262295073</v>
      </c>
      <c r="G14" s="106">
        <v>95.220403451251002</v>
      </c>
      <c r="H14" s="106">
        <v>214.73632855910259</v>
      </c>
    </row>
    <row r="15" spans="1:20" x14ac:dyDescent="0.2">
      <c r="A15" s="105" t="s">
        <v>3</v>
      </c>
      <c r="B15" s="105">
        <v>2014</v>
      </c>
      <c r="C15" s="105" t="str">
        <f t="shared" si="0"/>
        <v>NES14</v>
      </c>
      <c r="D15" s="106">
        <v>29.048546146044622</v>
      </c>
      <c r="E15" s="106">
        <v>117.92443492224474</v>
      </c>
      <c r="F15" s="106">
        <v>187.53081000676124</v>
      </c>
      <c r="G15" s="106">
        <v>98.654921230561129</v>
      </c>
      <c r="H15" s="106">
        <v>216.57935615280587</v>
      </c>
    </row>
    <row r="16" spans="1:20" x14ac:dyDescent="0.2">
      <c r="A16" s="105" t="s">
        <v>3</v>
      </c>
      <c r="B16" s="105">
        <v>2015</v>
      </c>
      <c r="C16" s="105" t="str">
        <f t="shared" si="0"/>
        <v>NES15</v>
      </c>
      <c r="D16" s="106">
        <v>32.178887941840067</v>
      </c>
      <c r="E16" s="106">
        <v>106.87002456756083</v>
      </c>
      <c r="F16" s="106">
        <v>170.59032572908822</v>
      </c>
      <c r="G16" s="106">
        <v>95.899189103367448</v>
      </c>
      <c r="H16" s="106">
        <v>202.76921367092828</v>
      </c>
    </row>
    <row r="17" spans="1:8" x14ac:dyDescent="0.2">
      <c r="A17" s="105" t="s">
        <v>3</v>
      </c>
      <c r="B17" s="105">
        <v>2016</v>
      </c>
      <c r="C17" s="105" t="str">
        <f t="shared" si="0"/>
        <v>NES16</v>
      </c>
      <c r="D17" s="106">
        <v>34.458087687188012</v>
      </c>
      <c r="E17" s="106">
        <v>123.57010049916802</v>
      </c>
      <c r="F17" s="106">
        <v>186.02727021630591</v>
      </c>
      <c r="G17" s="106">
        <v>96.915257404325914</v>
      </c>
      <c r="H17" s="106">
        <v>220.48535790349393</v>
      </c>
    </row>
    <row r="18" spans="1:8" x14ac:dyDescent="0.2">
      <c r="A18" s="105" t="s">
        <v>3</v>
      </c>
      <c r="B18" s="105">
        <v>2017</v>
      </c>
      <c r="C18" s="105" t="str">
        <f t="shared" si="0"/>
        <v>NES17</v>
      </c>
      <c r="D18" s="106">
        <v>30.103691916290519</v>
      </c>
      <c r="E18" s="106">
        <v>131.10516536725481</v>
      </c>
      <c r="F18" s="106">
        <v>197.47677045547786</v>
      </c>
      <c r="G18" s="106">
        <v>96.475297004513578</v>
      </c>
      <c r="H18" s="106">
        <v>227.58046237176839</v>
      </c>
    </row>
    <row r="19" spans="1:8" x14ac:dyDescent="0.2">
      <c r="A19" s="105" t="s">
        <v>3</v>
      </c>
      <c r="B19" s="105">
        <v>2018</v>
      </c>
      <c r="C19" s="105" t="str">
        <f t="shared" si="0"/>
        <v>NES18</v>
      </c>
      <c r="D19" s="106">
        <v>21.914999999999999</v>
      </c>
      <c r="E19" s="106">
        <v>150.35400000000001</v>
      </c>
      <c r="F19" s="106">
        <v>230.82</v>
      </c>
      <c r="G19" s="106">
        <v>102.38099999999997</v>
      </c>
      <c r="H19" s="106">
        <v>252.73499999999999</v>
      </c>
    </row>
    <row r="20" spans="1:8" x14ac:dyDescent="0.2">
      <c r="A20" s="105" t="s">
        <v>4</v>
      </c>
      <c r="B20" s="105">
        <v>2012</v>
      </c>
      <c r="C20" s="105" t="str">
        <f t="shared" si="0"/>
        <v>NWT12</v>
      </c>
      <c r="D20" s="106">
        <v>34.960462241635007</v>
      </c>
      <c r="E20" s="106">
        <v>168.87834950993394</v>
      </c>
      <c r="F20" s="106">
        <v>283.14025867046183</v>
      </c>
      <c r="G20" s="106">
        <v>149.22237140216291</v>
      </c>
      <c r="H20" s="106">
        <v>318.10072091209685</v>
      </c>
    </row>
    <row r="21" spans="1:8" x14ac:dyDescent="0.2">
      <c r="A21" s="105" t="s">
        <v>4</v>
      </c>
      <c r="B21" s="105">
        <v>2013</v>
      </c>
      <c r="C21" s="105" t="str">
        <f t="shared" si="0"/>
        <v>NWT13</v>
      </c>
      <c r="D21" s="106">
        <v>38.501221275091631</v>
      </c>
      <c r="E21" s="106">
        <v>149.50968163347213</v>
      </c>
      <c r="F21" s="106">
        <v>301.40747873230833</v>
      </c>
      <c r="G21" s="106">
        <v>190.39901837392782</v>
      </c>
      <c r="H21" s="106">
        <v>339.90870000739994</v>
      </c>
    </row>
    <row r="22" spans="1:8" x14ac:dyDescent="0.2">
      <c r="A22" s="105" t="s">
        <v>4</v>
      </c>
      <c r="B22" s="105">
        <v>2014</v>
      </c>
      <c r="C22" s="105" t="str">
        <f t="shared" si="0"/>
        <v>NWT14</v>
      </c>
      <c r="D22" s="106">
        <v>30.831907408050881</v>
      </c>
      <c r="E22" s="106">
        <v>208.08201819378053</v>
      </c>
      <c r="F22" s="106">
        <v>368.20926262946153</v>
      </c>
      <c r="G22" s="106">
        <v>190.95915184373189</v>
      </c>
      <c r="H22" s="106">
        <v>399.04117003751242</v>
      </c>
    </row>
    <row r="23" spans="1:8" x14ac:dyDescent="0.2">
      <c r="A23" s="105" t="s">
        <v>4</v>
      </c>
      <c r="B23" s="105">
        <v>2015</v>
      </c>
      <c r="C23" s="105" t="str">
        <f t="shared" si="0"/>
        <v>NWT15</v>
      </c>
      <c r="D23" s="106">
        <v>28.897404679766677</v>
      </c>
      <c r="E23" s="106">
        <v>171.40196278891784</v>
      </c>
      <c r="F23" s="106">
        <v>353.6649803940723</v>
      </c>
      <c r="G23" s="106">
        <v>211.16042228492114</v>
      </c>
      <c r="H23" s="106">
        <v>382.56238507383898</v>
      </c>
    </row>
    <row r="24" spans="1:8" x14ac:dyDescent="0.2">
      <c r="A24" s="105" t="s">
        <v>4</v>
      </c>
      <c r="B24" s="105">
        <v>2016</v>
      </c>
      <c r="C24" s="105" t="str">
        <f t="shared" si="0"/>
        <v>NWT16</v>
      </c>
      <c r="D24" s="106">
        <v>19.991581276639437</v>
      </c>
      <c r="E24" s="106">
        <v>205.47082470933043</v>
      </c>
      <c r="F24" s="106">
        <v>363.46486413892364</v>
      </c>
      <c r="G24" s="106">
        <v>177.98562070623268</v>
      </c>
      <c r="H24" s="106">
        <v>383.45644541556311</v>
      </c>
    </row>
    <row r="25" spans="1:8" x14ac:dyDescent="0.2">
      <c r="A25" s="105" t="s">
        <v>4</v>
      </c>
      <c r="B25" s="105">
        <v>2017</v>
      </c>
      <c r="C25" s="105" t="str">
        <f t="shared" si="0"/>
        <v>NWT17</v>
      </c>
      <c r="D25" s="106">
        <v>21.418059765795796</v>
      </c>
      <c r="E25" s="106">
        <v>233.51481942637412</v>
      </c>
      <c r="F25" s="106">
        <v>435.67707476264536</v>
      </c>
      <c r="G25" s="106">
        <v>223.58031510206706</v>
      </c>
      <c r="H25" s="106">
        <v>457.09513452844118</v>
      </c>
    </row>
    <row r="26" spans="1:8" x14ac:dyDescent="0.2">
      <c r="A26" s="105" t="s">
        <v>4</v>
      </c>
      <c r="B26" s="105">
        <v>2018</v>
      </c>
      <c r="C26" s="105" t="str">
        <f t="shared" si="0"/>
        <v>NWT18</v>
      </c>
      <c r="D26" s="106">
        <v>28.651246742125238</v>
      </c>
      <c r="E26" s="106">
        <v>217.74716475068601</v>
      </c>
      <c r="F26" s="106">
        <v>389.13497753280473</v>
      </c>
      <c r="G26" s="106">
        <v>200.03905952424395</v>
      </c>
      <c r="H26" s="106">
        <v>417.78622427492996</v>
      </c>
    </row>
    <row r="27" spans="1:8" x14ac:dyDescent="0.2">
      <c r="A27" s="105" t="s">
        <v>5</v>
      </c>
      <c r="B27" s="105">
        <v>2012</v>
      </c>
      <c r="C27" s="105" t="str">
        <f t="shared" si="0"/>
        <v>SRN12</v>
      </c>
      <c r="D27" s="106">
        <v>6.9663182822302705</v>
      </c>
      <c r="E27" s="106">
        <v>90.002975700273893</v>
      </c>
      <c r="F27" s="106">
        <v>149.03434567464868</v>
      </c>
      <c r="G27" s="106">
        <v>65.997688256605059</v>
      </c>
      <c r="H27" s="106">
        <v>156.00066395687895</v>
      </c>
    </row>
    <row r="28" spans="1:8" x14ac:dyDescent="0.2">
      <c r="A28" s="105" t="s">
        <v>5</v>
      </c>
      <c r="B28" s="105">
        <v>2013</v>
      </c>
      <c r="C28" s="105" t="str">
        <f t="shared" si="0"/>
        <v>SRN13</v>
      </c>
      <c r="D28" s="106">
        <v>8.4747302847282135</v>
      </c>
      <c r="E28" s="106">
        <v>67.871216566005174</v>
      </c>
      <c r="F28" s="106">
        <v>102.61717911993098</v>
      </c>
      <c r="G28" s="106">
        <v>43.220692838654017</v>
      </c>
      <c r="H28" s="106">
        <v>111.09190940465919</v>
      </c>
    </row>
    <row r="29" spans="1:8" x14ac:dyDescent="0.2">
      <c r="A29" s="105" t="s">
        <v>5</v>
      </c>
      <c r="B29" s="105">
        <v>2014</v>
      </c>
      <c r="C29" s="105" t="str">
        <f t="shared" si="0"/>
        <v>SRN14</v>
      </c>
      <c r="D29" s="106">
        <v>7.0256408045976997</v>
      </c>
      <c r="E29" s="106">
        <v>59.903444050033777</v>
      </c>
      <c r="F29" s="106">
        <v>103.80127974983093</v>
      </c>
      <c r="G29" s="106">
        <v>50.923476504394849</v>
      </c>
      <c r="H29" s="106">
        <v>110.82692055442863</v>
      </c>
    </row>
    <row r="30" spans="1:8" x14ac:dyDescent="0.2">
      <c r="A30" s="105" t="s">
        <v>5</v>
      </c>
      <c r="B30" s="105">
        <v>2015</v>
      </c>
      <c r="C30" s="105" t="str">
        <f t="shared" si="0"/>
        <v>SRN15</v>
      </c>
      <c r="D30" s="106">
        <v>6.4186389237068617</v>
      </c>
      <c r="E30" s="106">
        <v>52.270837135455842</v>
      </c>
      <c r="F30" s="106">
        <v>91.174560875741633</v>
      </c>
      <c r="G30" s="106">
        <v>45.322362663992656</v>
      </c>
      <c r="H30" s="106">
        <v>97.593199799448499</v>
      </c>
    </row>
    <row r="31" spans="1:8" x14ac:dyDescent="0.2">
      <c r="A31" s="105" t="s">
        <v>5</v>
      </c>
      <c r="B31" s="105">
        <v>2016</v>
      </c>
      <c r="C31" s="105" t="str">
        <f t="shared" si="0"/>
        <v>SRN16</v>
      </c>
      <c r="D31" s="106">
        <v>6.6358792013311128</v>
      </c>
      <c r="E31" s="106">
        <v>54.00261430948418</v>
      </c>
      <c r="F31" s="106">
        <v>87.173686855241158</v>
      </c>
      <c r="G31" s="106">
        <v>39.806951747088085</v>
      </c>
      <c r="H31" s="106">
        <v>93.809566056572265</v>
      </c>
    </row>
    <row r="32" spans="1:8" x14ac:dyDescent="0.2">
      <c r="A32" s="105" t="s">
        <v>5</v>
      </c>
      <c r="B32" s="105">
        <v>2017</v>
      </c>
      <c r="C32" s="105" t="str">
        <f t="shared" si="0"/>
        <v>SRN17</v>
      </c>
      <c r="D32" s="106">
        <v>8.3493073450964292</v>
      </c>
      <c r="E32" s="106">
        <v>68.876910463684851</v>
      </c>
      <c r="F32" s="106">
        <v>118.45547722609744</v>
      </c>
      <c r="G32" s="106">
        <v>57.927874107509027</v>
      </c>
      <c r="H32" s="106">
        <v>126.80478457119388</v>
      </c>
    </row>
    <row r="33" spans="1:8" x14ac:dyDescent="0.2">
      <c r="A33" s="105" t="s">
        <v>5</v>
      </c>
      <c r="B33" s="105">
        <v>2018</v>
      </c>
      <c r="C33" s="105" t="str">
        <f t="shared" si="0"/>
        <v>SRN18</v>
      </c>
      <c r="D33" s="106">
        <v>13.536999999999999</v>
      </c>
      <c r="E33" s="106">
        <v>79.272999999999996</v>
      </c>
      <c r="F33" s="106">
        <v>158.05799999999999</v>
      </c>
      <c r="G33" s="106">
        <v>92.322000000000003</v>
      </c>
      <c r="H33" s="106">
        <v>171.595</v>
      </c>
    </row>
    <row r="34" spans="1:8" x14ac:dyDescent="0.2">
      <c r="A34" s="105" t="s">
        <v>6</v>
      </c>
      <c r="B34" s="105">
        <v>2012</v>
      </c>
      <c r="C34" s="105" t="str">
        <f t="shared" si="0"/>
        <v>SVT12</v>
      </c>
      <c r="D34" s="106">
        <v>29.364947822084318</v>
      </c>
      <c r="E34" s="106">
        <v>264.79252950146849</v>
      </c>
      <c r="F34" s="106">
        <v>391.65961877946063</v>
      </c>
      <c r="G34" s="106">
        <v>156.23203710007647</v>
      </c>
      <c r="H34" s="106">
        <v>421.02456660154496</v>
      </c>
    </row>
    <row r="35" spans="1:8" x14ac:dyDescent="0.2">
      <c r="A35" s="105" t="s">
        <v>6</v>
      </c>
      <c r="B35" s="105">
        <v>2013</v>
      </c>
      <c r="C35" s="105" t="str">
        <f t="shared" si="0"/>
        <v>SVT13</v>
      </c>
      <c r="D35" s="106">
        <v>27.50418271721454</v>
      </c>
      <c r="E35" s="106">
        <v>290.38404963377945</v>
      </c>
      <c r="F35" s="106">
        <v>426.11988221647221</v>
      </c>
      <c r="G35" s="106">
        <v>163.24001529990727</v>
      </c>
      <c r="H35" s="106">
        <v>453.62406493368672</v>
      </c>
    </row>
    <row r="36" spans="1:8" x14ac:dyDescent="0.2">
      <c r="A36" s="105" t="s">
        <v>6</v>
      </c>
      <c r="B36" s="105">
        <v>2014</v>
      </c>
      <c r="C36" s="105" t="str">
        <f t="shared" si="0"/>
        <v>SVT14</v>
      </c>
      <c r="D36" s="106">
        <v>27.253814070756743</v>
      </c>
      <c r="E36" s="106">
        <v>283.62820227208181</v>
      </c>
      <c r="F36" s="106">
        <v>421.42707563413632</v>
      </c>
      <c r="G36" s="106">
        <v>165.05268743281124</v>
      </c>
      <c r="H36" s="106">
        <v>448.68088970489305</v>
      </c>
    </row>
    <row r="37" spans="1:8" x14ac:dyDescent="0.2">
      <c r="A37" s="105" t="s">
        <v>6</v>
      </c>
      <c r="B37" s="105">
        <v>2015</v>
      </c>
      <c r="C37" s="105" t="str">
        <f t="shared" si="0"/>
        <v>SVT15</v>
      </c>
      <c r="D37" s="106">
        <v>29.869033523274169</v>
      </c>
      <c r="E37" s="106">
        <v>293.02237687005754</v>
      </c>
      <c r="F37" s="106">
        <v>452.19074396473741</v>
      </c>
      <c r="G37" s="106">
        <v>189.03740061795401</v>
      </c>
      <c r="H37" s="106">
        <v>482.05977748801155</v>
      </c>
    </row>
    <row r="38" spans="1:8" x14ac:dyDescent="0.2">
      <c r="A38" s="105" t="s">
        <v>6</v>
      </c>
      <c r="B38" s="105">
        <v>2016</v>
      </c>
      <c r="C38" s="105" t="str">
        <f t="shared" si="0"/>
        <v>SVT16</v>
      </c>
      <c r="D38" s="106">
        <v>41.204601533169537</v>
      </c>
      <c r="E38" s="106">
        <v>264.15901873404505</v>
      </c>
      <c r="F38" s="106">
        <v>414.06459474564627</v>
      </c>
      <c r="G38" s="106">
        <v>191.11017754477075</v>
      </c>
      <c r="H38" s="106">
        <v>455.2691962788158</v>
      </c>
    </row>
    <row r="39" spans="1:8" x14ac:dyDescent="0.2">
      <c r="A39" s="105" t="s">
        <v>6</v>
      </c>
      <c r="B39" s="105">
        <v>2017</v>
      </c>
      <c r="C39" s="105" t="str">
        <f t="shared" si="0"/>
        <v>SVT17</v>
      </c>
      <c r="D39" s="106">
        <v>41.044005578194593</v>
      </c>
      <c r="E39" s="106">
        <v>265.15309277235485</v>
      </c>
      <c r="F39" s="106">
        <v>436.95524722705125</v>
      </c>
      <c r="G39" s="106">
        <v>212.84616003289096</v>
      </c>
      <c r="H39" s="106">
        <v>477.99925280524582</v>
      </c>
    </row>
    <row r="40" spans="1:8" x14ac:dyDescent="0.2">
      <c r="A40" s="105" t="s">
        <v>6</v>
      </c>
      <c r="B40" s="105">
        <v>2018</v>
      </c>
      <c r="C40" s="105" t="str">
        <f t="shared" si="0"/>
        <v>SVT18</v>
      </c>
      <c r="D40" s="106">
        <v>44.411000000000001</v>
      </c>
      <c r="E40" s="106">
        <v>307.44</v>
      </c>
      <c r="F40" s="106">
        <v>454.68600000000004</v>
      </c>
      <c r="G40" s="106">
        <v>191.65700000000004</v>
      </c>
      <c r="H40" s="106">
        <v>499.09700000000004</v>
      </c>
    </row>
    <row r="41" spans="1:8" x14ac:dyDescent="0.2">
      <c r="A41" s="105" t="s">
        <v>81</v>
      </c>
      <c r="B41" s="105">
        <v>2012</v>
      </c>
      <c r="C41" s="105" t="str">
        <f t="shared" si="0"/>
        <v>SWT12</v>
      </c>
      <c r="D41" s="106">
        <v>9.9599344349209122</v>
      </c>
      <c r="E41" s="106">
        <v>56.879811964301481</v>
      </c>
      <c r="F41" s="106">
        <v>92.084914730052105</v>
      </c>
      <c r="G41" s="106">
        <v>45.165037200671534</v>
      </c>
      <c r="H41" s="106">
        <v>102.04484916497302</v>
      </c>
    </row>
    <row r="42" spans="1:8" x14ac:dyDescent="0.2">
      <c r="A42" s="105" t="s">
        <v>81</v>
      </c>
      <c r="B42" s="105">
        <v>2013</v>
      </c>
      <c r="C42" s="105" t="str">
        <f t="shared" si="0"/>
        <v>SWT13</v>
      </c>
      <c r="D42" s="106">
        <v>7.0288251941328728</v>
      </c>
      <c r="E42" s="106">
        <v>45.946331837791199</v>
      </c>
      <c r="F42" s="106">
        <v>77.299920500431284</v>
      </c>
      <c r="G42" s="106">
        <v>38.382413856772963</v>
      </c>
      <c r="H42" s="106">
        <v>84.328745694564162</v>
      </c>
    </row>
    <row r="43" spans="1:8" x14ac:dyDescent="0.2">
      <c r="A43" s="105" t="s">
        <v>81</v>
      </c>
      <c r="B43" s="105">
        <v>2014</v>
      </c>
      <c r="C43" s="105" t="str">
        <f t="shared" si="0"/>
        <v>SWT14</v>
      </c>
      <c r="D43" s="106">
        <v>10.668996281271125</v>
      </c>
      <c r="E43" s="106">
        <v>50.158234448951973</v>
      </c>
      <c r="F43" s="106">
        <v>84.632177653820136</v>
      </c>
      <c r="G43" s="106">
        <v>45.142939486139284</v>
      </c>
      <c r="H43" s="106">
        <v>95.301173935091256</v>
      </c>
    </row>
    <row r="44" spans="1:8" x14ac:dyDescent="0.2">
      <c r="A44" s="105" t="s">
        <v>81</v>
      </c>
      <c r="B44" s="105">
        <v>2015</v>
      </c>
      <c r="C44" s="105" t="str">
        <f t="shared" si="0"/>
        <v>SWT15</v>
      </c>
      <c r="D44" s="106">
        <v>7.6371561794936085</v>
      </c>
      <c r="E44" s="106">
        <v>53.425606919027331</v>
      </c>
      <c r="F44" s="106">
        <v>89.582964151416206</v>
      </c>
      <c r="G44" s="106">
        <v>43.794513411882491</v>
      </c>
      <c r="H44" s="106">
        <v>97.220120330909822</v>
      </c>
    </row>
    <row r="45" spans="1:8" x14ac:dyDescent="0.2">
      <c r="A45" s="105" t="s">
        <v>81</v>
      </c>
      <c r="B45" s="105">
        <v>2016</v>
      </c>
      <c r="C45" s="105" t="str">
        <f t="shared" si="0"/>
        <v>SWT16</v>
      </c>
      <c r="D45" s="106">
        <v>3.9890186356073203</v>
      </c>
      <c r="E45" s="106">
        <v>47.873425790349408</v>
      </c>
      <c r="F45" s="106">
        <v>87.680377537437479</v>
      </c>
      <c r="G45" s="106">
        <v>43.795970382695394</v>
      </c>
      <c r="H45" s="106">
        <v>91.669396173044802</v>
      </c>
    </row>
    <row r="46" spans="1:8" x14ac:dyDescent="0.2">
      <c r="A46" s="105" t="s">
        <v>17</v>
      </c>
      <c r="B46" s="105">
        <v>2017</v>
      </c>
      <c r="C46" s="105" t="str">
        <f t="shared" si="0"/>
        <v>SWB17</v>
      </c>
      <c r="D46" s="106">
        <v>5.9753739844070584</v>
      </c>
      <c r="E46" s="106">
        <v>61.651449651210505</v>
      </c>
      <c r="F46" s="106">
        <v>121.4329007796469</v>
      </c>
      <c r="G46" s="106">
        <v>65.756825112843444</v>
      </c>
      <c r="H46" s="106">
        <v>127.40827476405396</v>
      </c>
    </row>
    <row r="47" spans="1:8" x14ac:dyDescent="0.2">
      <c r="A47" s="105" t="s">
        <v>17</v>
      </c>
      <c r="B47" s="105">
        <v>2018</v>
      </c>
      <c r="C47" s="105" t="str">
        <f t="shared" si="0"/>
        <v>SWB18</v>
      </c>
      <c r="D47" s="106">
        <v>5.8500000000000005</v>
      </c>
      <c r="E47" s="106">
        <v>62.903999999999989</v>
      </c>
      <c r="F47" s="106">
        <v>123.10399999999998</v>
      </c>
      <c r="G47" s="106">
        <v>66.049999999999983</v>
      </c>
      <c r="H47" s="106">
        <v>128.95399999999998</v>
      </c>
    </row>
    <row r="48" spans="1:8" x14ac:dyDescent="0.2">
      <c r="A48" s="105" t="s">
        <v>7</v>
      </c>
      <c r="B48" s="105">
        <v>2012</v>
      </c>
      <c r="C48" s="105" t="str">
        <f t="shared" si="0"/>
        <v>TMS12</v>
      </c>
      <c r="D48" s="106">
        <v>35.120399341539262</v>
      </c>
      <c r="E48" s="106">
        <v>408.06344806256533</v>
      </c>
      <c r="F48" s="106">
        <v>535.76565412424247</v>
      </c>
      <c r="G48" s="106">
        <v>162.82260540321641</v>
      </c>
      <c r="H48" s="106">
        <v>570.88605346578174</v>
      </c>
    </row>
    <row r="49" spans="1:8" x14ac:dyDescent="0.2">
      <c r="A49" s="105" t="s">
        <v>7</v>
      </c>
      <c r="B49" s="105">
        <v>2013</v>
      </c>
      <c r="C49" s="105" t="str">
        <f t="shared" si="0"/>
        <v>TMS13</v>
      </c>
      <c r="D49" s="106">
        <v>31.286188433471956</v>
      </c>
      <c r="E49" s="106">
        <v>364.55736116298499</v>
      </c>
      <c r="F49" s="106">
        <v>510.56032526997382</v>
      </c>
      <c r="G49" s="106">
        <v>177.2891525404608</v>
      </c>
      <c r="H49" s="106">
        <v>541.84651370344579</v>
      </c>
    </row>
    <row r="50" spans="1:8" x14ac:dyDescent="0.2">
      <c r="A50" s="105" t="s">
        <v>7</v>
      </c>
      <c r="B50" s="105">
        <v>2014</v>
      </c>
      <c r="C50" s="105" t="str">
        <f t="shared" si="0"/>
        <v>TMS14</v>
      </c>
      <c r="D50" s="106">
        <v>26.201667231397895</v>
      </c>
      <c r="E50" s="106">
        <v>330.10128957245013</v>
      </c>
      <c r="F50" s="106">
        <v>471.99132997136832</v>
      </c>
      <c r="G50" s="106">
        <v>168.09170763031608</v>
      </c>
      <c r="H50" s="106">
        <v>498.19299720276621</v>
      </c>
    </row>
    <row r="51" spans="1:8" x14ac:dyDescent="0.2">
      <c r="A51" s="105" t="s">
        <v>7</v>
      </c>
      <c r="B51" s="105">
        <v>2015</v>
      </c>
      <c r="C51" s="105" t="str">
        <f t="shared" si="0"/>
        <v>TMS15</v>
      </c>
      <c r="D51" s="106">
        <v>34.026964699216187</v>
      </c>
      <c r="E51" s="106">
        <v>367.94762209957764</v>
      </c>
      <c r="F51" s="106">
        <v>527.69983251154292</v>
      </c>
      <c r="G51" s="106">
        <v>193.77917511118142</v>
      </c>
      <c r="H51" s="106">
        <v>561.72679721075906</v>
      </c>
    </row>
    <row r="52" spans="1:8" x14ac:dyDescent="0.2">
      <c r="A52" s="105" t="s">
        <v>7</v>
      </c>
      <c r="B52" s="105">
        <v>2016</v>
      </c>
      <c r="C52" s="105" t="str">
        <f t="shared" si="0"/>
        <v>TMS16</v>
      </c>
      <c r="D52" s="106">
        <v>40.998291429230733</v>
      </c>
      <c r="E52" s="106">
        <v>432.89390346039795</v>
      </c>
      <c r="F52" s="106">
        <v>566.78799781480893</v>
      </c>
      <c r="G52" s="106">
        <v>174.89238578364177</v>
      </c>
      <c r="H52" s="106">
        <v>607.78628924403972</v>
      </c>
    </row>
    <row r="53" spans="1:8" x14ac:dyDescent="0.2">
      <c r="A53" s="105" t="s">
        <v>7</v>
      </c>
      <c r="B53" s="105">
        <v>2017</v>
      </c>
      <c r="C53" s="105" t="str">
        <f t="shared" si="0"/>
        <v>TMS17</v>
      </c>
      <c r="D53" s="106">
        <v>58.451395213155934</v>
      </c>
      <c r="E53" s="106">
        <v>482.81509981061208</v>
      </c>
      <c r="F53" s="106">
        <v>613.40811958902827</v>
      </c>
      <c r="G53" s="106">
        <v>189.04441499157213</v>
      </c>
      <c r="H53" s="106">
        <v>671.85951480218421</v>
      </c>
    </row>
    <row r="54" spans="1:8" x14ac:dyDescent="0.2">
      <c r="A54" s="105" t="s">
        <v>7</v>
      </c>
      <c r="B54" s="105">
        <v>2018</v>
      </c>
      <c r="C54" s="105" t="str">
        <f t="shared" si="0"/>
        <v>TMS18</v>
      </c>
      <c r="D54" s="106">
        <v>64.757751594926404</v>
      </c>
      <c r="E54" s="106">
        <v>520.73613218731828</v>
      </c>
      <c r="F54" s="106">
        <v>676.73490539769023</v>
      </c>
      <c r="G54" s="106">
        <v>220.75652480529834</v>
      </c>
      <c r="H54" s="106">
        <v>741.49265699261662</v>
      </c>
    </row>
    <row r="55" spans="1:8" x14ac:dyDescent="0.2">
      <c r="A55" s="105" t="s">
        <v>28</v>
      </c>
      <c r="B55" s="105">
        <v>2012</v>
      </c>
      <c r="C55" s="105" t="str">
        <f t="shared" si="0"/>
        <v>WSH12</v>
      </c>
      <c r="D55" s="106">
        <v>11.667257046920557</v>
      </c>
      <c r="E55" s="106">
        <v>117.38533621984622</v>
      </c>
      <c r="F55" s="106">
        <v>202.58018202703875</v>
      </c>
      <c r="G55" s="106">
        <v>96.862102854113076</v>
      </c>
      <c r="H55" s="106">
        <v>214.2474390739593</v>
      </c>
    </row>
    <row r="56" spans="1:8" x14ac:dyDescent="0.2">
      <c r="A56" s="105" t="s">
        <v>28</v>
      </c>
      <c r="B56" s="105">
        <v>2013</v>
      </c>
      <c r="C56" s="105" t="str">
        <f t="shared" si="0"/>
        <v>WSH13</v>
      </c>
      <c r="D56" s="106">
        <v>12.981853839516825</v>
      </c>
      <c r="E56" s="106">
        <v>124.4071846419327</v>
      </c>
      <c r="F56" s="106">
        <v>223.29090733390848</v>
      </c>
      <c r="G56" s="106">
        <v>111.86557653149259</v>
      </c>
      <c r="H56" s="106">
        <v>236.27276117342529</v>
      </c>
    </row>
    <row r="57" spans="1:8" x14ac:dyDescent="0.2">
      <c r="A57" s="105" t="s">
        <v>28</v>
      </c>
      <c r="B57" s="105">
        <v>2014</v>
      </c>
      <c r="C57" s="105" t="str">
        <f t="shared" si="0"/>
        <v>WSH14</v>
      </c>
      <c r="D57" s="106">
        <v>16.674666666666663</v>
      </c>
      <c r="E57" s="106">
        <v>119.78046399594317</v>
      </c>
      <c r="F57" s="106">
        <v>235.69138218390802</v>
      </c>
      <c r="G57" s="106">
        <v>132.58558485463152</v>
      </c>
      <c r="H57" s="106">
        <v>252.36604885057469</v>
      </c>
    </row>
    <row r="58" spans="1:8" x14ac:dyDescent="0.2">
      <c r="A58" s="105" t="s">
        <v>28</v>
      </c>
      <c r="B58" s="105">
        <v>2015</v>
      </c>
      <c r="C58" s="105" t="str">
        <f t="shared" si="0"/>
        <v>WSH15</v>
      </c>
      <c r="D58" s="106">
        <v>17.662229965739119</v>
      </c>
      <c r="E58" s="106">
        <v>121.26441280187181</v>
      </c>
      <c r="F58" s="106">
        <v>245.71828929556284</v>
      </c>
      <c r="G58" s="106">
        <v>142.11610645943017</v>
      </c>
      <c r="H58" s="106">
        <v>263.38051926130197</v>
      </c>
    </row>
    <row r="59" spans="1:8" x14ac:dyDescent="0.2">
      <c r="A59" s="105" t="s">
        <v>28</v>
      </c>
      <c r="B59" s="105">
        <v>2016</v>
      </c>
      <c r="C59" s="105" t="str">
        <f t="shared" si="0"/>
        <v>WSH16</v>
      </c>
      <c r="D59" s="106">
        <v>21.153035440931774</v>
      </c>
      <c r="E59" s="106">
        <v>110.48561996672211</v>
      </c>
      <c r="F59" s="106">
        <v>186.96574043261228</v>
      </c>
      <c r="G59" s="106">
        <v>97.633155906821941</v>
      </c>
      <c r="H59" s="106">
        <v>208.11877587354405</v>
      </c>
    </row>
    <row r="60" spans="1:8" x14ac:dyDescent="0.2">
      <c r="A60" s="105" t="s">
        <v>28</v>
      </c>
      <c r="B60" s="105">
        <v>2017</v>
      </c>
      <c r="C60" s="105" t="str">
        <f t="shared" si="0"/>
        <v>WSH17</v>
      </c>
      <c r="D60" s="106">
        <v>23.637725564218304</v>
      </c>
      <c r="E60" s="106">
        <v>145.18865588838736</v>
      </c>
      <c r="F60" s="106">
        <v>224.91196832170701</v>
      </c>
      <c r="G60" s="106">
        <v>103.36103799753795</v>
      </c>
      <c r="H60" s="106">
        <v>248.54969388592531</v>
      </c>
    </row>
    <row r="61" spans="1:8" x14ac:dyDescent="0.2">
      <c r="A61" s="105" t="s">
        <v>28</v>
      </c>
      <c r="B61" s="105">
        <v>2018</v>
      </c>
      <c r="C61" s="105" t="str">
        <f t="shared" si="0"/>
        <v>WSH18</v>
      </c>
      <c r="D61" s="106">
        <v>32.127000000000002</v>
      </c>
      <c r="E61" s="106">
        <v>168.34099999999998</v>
      </c>
      <c r="F61" s="106">
        <v>251.36700000000002</v>
      </c>
      <c r="G61" s="106">
        <v>115.15300000000005</v>
      </c>
      <c r="H61" s="106">
        <v>283.49400000000003</v>
      </c>
    </row>
    <row r="62" spans="1:8" x14ac:dyDescent="0.2">
      <c r="A62" s="105" t="s">
        <v>8</v>
      </c>
      <c r="B62" s="105">
        <v>2012</v>
      </c>
      <c r="C62" s="105" t="str">
        <f t="shared" si="0"/>
        <v>WSX12</v>
      </c>
      <c r="D62" s="106">
        <v>6.9165904391623201</v>
      </c>
      <c r="E62" s="106">
        <v>85.675548290182888</v>
      </c>
      <c r="F62" s="106">
        <v>116.93557550587607</v>
      </c>
      <c r="G62" s="106">
        <v>38.176617654855505</v>
      </c>
      <c r="H62" s="106">
        <v>123.85216594503839</v>
      </c>
    </row>
    <row r="63" spans="1:8" x14ac:dyDescent="0.2">
      <c r="A63" s="105" t="s">
        <v>8</v>
      </c>
      <c r="B63" s="105">
        <v>2013</v>
      </c>
      <c r="C63" s="105" t="str">
        <f t="shared" si="0"/>
        <v>WSX13</v>
      </c>
      <c r="D63" s="106">
        <v>8.3700640207075061</v>
      </c>
      <c r="E63" s="106">
        <v>76.254228990509048</v>
      </c>
      <c r="F63" s="106">
        <v>110.01395478861086</v>
      </c>
      <c r="G63" s="106">
        <v>42.129789818809314</v>
      </c>
      <c r="H63" s="106">
        <v>118.38401880931836</v>
      </c>
    </row>
    <row r="64" spans="1:8" x14ac:dyDescent="0.2">
      <c r="A64" s="105" t="s">
        <v>8</v>
      </c>
      <c r="B64" s="105">
        <v>2014</v>
      </c>
      <c r="C64" s="105" t="str">
        <f t="shared" si="0"/>
        <v>WSX14</v>
      </c>
      <c r="D64" s="106">
        <v>8.2918838742393479</v>
      </c>
      <c r="E64" s="106">
        <v>48.917358519269762</v>
      </c>
      <c r="F64" s="106">
        <v>79.312477011494138</v>
      </c>
      <c r="G64" s="106">
        <v>38.687002366463723</v>
      </c>
      <c r="H64" s="106">
        <v>87.604360885733485</v>
      </c>
    </row>
    <row r="65" spans="1:8" x14ac:dyDescent="0.2">
      <c r="A65" s="105" t="s">
        <v>8</v>
      </c>
      <c r="B65" s="105">
        <v>2015</v>
      </c>
      <c r="C65" s="105" t="str">
        <f t="shared" si="0"/>
        <v>WSX15</v>
      </c>
      <c r="D65" s="106">
        <v>6.3350356814573416</v>
      </c>
      <c r="E65" s="106">
        <v>45.483298905322975</v>
      </c>
      <c r="F65" s="106">
        <v>70.733568145734012</v>
      </c>
      <c r="G65" s="106">
        <v>31.585304921868378</v>
      </c>
      <c r="H65" s="106">
        <v>77.068603827191353</v>
      </c>
    </row>
    <row r="66" spans="1:8" x14ac:dyDescent="0.2">
      <c r="A66" s="105" t="s">
        <v>8</v>
      </c>
      <c r="B66" s="105">
        <v>2016</v>
      </c>
      <c r="C66" s="105" t="str">
        <f t="shared" si="0"/>
        <v>WSX16</v>
      </c>
      <c r="D66" s="106">
        <v>6.1728866888519125</v>
      </c>
      <c r="E66" s="106">
        <v>55.172402951287836</v>
      </c>
      <c r="F66" s="106">
        <v>83.902909107693716</v>
      </c>
      <c r="G66" s="106">
        <v>34.903392845257798</v>
      </c>
      <c r="H66" s="106">
        <v>90.075795796545634</v>
      </c>
    </row>
    <row r="67" spans="1:8" x14ac:dyDescent="0.2">
      <c r="A67" s="105" t="s">
        <v>8</v>
      </c>
      <c r="B67" s="105">
        <v>2017</v>
      </c>
      <c r="C67" s="105" t="str">
        <f t="shared" si="0"/>
        <v>WSX17</v>
      </c>
      <c r="D67" s="106">
        <v>6.4598082888797697</v>
      </c>
      <c r="E67" s="106">
        <v>59.696264587607715</v>
      </c>
      <c r="F67" s="106">
        <v>93.198181042265077</v>
      </c>
      <c r="G67" s="106">
        <v>39.961724743537133</v>
      </c>
      <c r="H67" s="106">
        <v>99.657989331144847</v>
      </c>
    </row>
    <row r="68" spans="1:8" x14ac:dyDescent="0.2">
      <c r="A68" s="105" t="s">
        <v>8</v>
      </c>
      <c r="B68" s="105">
        <v>2018</v>
      </c>
      <c r="C68" s="105" t="str">
        <f t="shared" si="0"/>
        <v>WSX18</v>
      </c>
      <c r="D68" s="106">
        <v>7.8307623017644037</v>
      </c>
      <c r="E68" s="106">
        <v>59.850097291366694</v>
      </c>
      <c r="F68" s="106">
        <v>97.409438850563532</v>
      </c>
      <c r="G68" s="106">
        <v>45.390103860961247</v>
      </c>
      <c r="H68" s="106">
        <v>105.24020115232794</v>
      </c>
    </row>
    <row r="69" spans="1:8" x14ac:dyDescent="0.2">
      <c r="A69" s="105" t="s">
        <v>9</v>
      </c>
      <c r="B69" s="105">
        <v>2012</v>
      </c>
      <c r="C69" s="105" t="str">
        <f t="shared" si="0"/>
        <v>YKY12</v>
      </c>
      <c r="D69" s="106">
        <v>32.716599440649439</v>
      </c>
      <c r="E69" s="106">
        <v>188.61619009574383</v>
      </c>
      <c r="F69" s="106">
        <v>274.34277117348591</v>
      </c>
      <c r="G69" s="106">
        <v>118.4431805183915</v>
      </c>
      <c r="H69" s="106">
        <v>307.05937061413533</v>
      </c>
    </row>
    <row r="70" spans="1:8" x14ac:dyDescent="0.2">
      <c r="A70" s="105" t="s">
        <v>9</v>
      </c>
      <c r="B70" s="105">
        <v>2013</v>
      </c>
      <c r="C70" s="105" t="str">
        <f t="shared" si="0"/>
        <v>YKY13</v>
      </c>
      <c r="D70" s="106">
        <v>22.983336806417253</v>
      </c>
      <c r="E70" s="106">
        <v>154.93375401541161</v>
      </c>
      <c r="F70" s="106">
        <v>222.9587246593442</v>
      </c>
      <c r="G70" s="106">
        <v>91.008307450349832</v>
      </c>
      <c r="H70" s="106">
        <v>245.94206146576144</v>
      </c>
    </row>
    <row r="71" spans="1:8" x14ac:dyDescent="0.2">
      <c r="A71" s="105" t="s">
        <v>9</v>
      </c>
      <c r="B71" s="105">
        <v>2014</v>
      </c>
      <c r="C71" s="105" t="str">
        <f t="shared" ref="C71:C129" si="1">A71&amp;RIGHT(B71,2)</f>
        <v>YKY14</v>
      </c>
      <c r="D71" s="106">
        <v>20.748336247912398</v>
      </c>
      <c r="E71" s="106">
        <v>123.04468918580626</v>
      </c>
      <c r="F71" s="106">
        <v>183.52502707327147</v>
      </c>
      <c r="G71" s="106">
        <v>81.228674135377602</v>
      </c>
      <c r="H71" s="106">
        <v>204.27336332118387</v>
      </c>
    </row>
    <row r="72" spans="1:8" x14ac:dyDescent="0.2">
      <c r="A72" s="105" t="s">
        <v>9</v>
      </c>
      <c r="B72" s="105">
        <v>2015</v>
      </c>
      <c r="C72" s="105" t="str">
        <f t="shared" si="1"/>
        <v>YKY15</v>
      </c>
      <c r="D72" s="106">
        <v>20.230309268808245</v>
      </c>
      <c r="E72" s="106">
        <v>115.35732119327626</v>
      </c>
      <c r="F72" s="106">
        <v>183.78804714159986</v>
      </c>
      <c r="G72" s="106">
        <v>88.66103521713184</v>
      </c>
      <c r="H72" s="106">
        <v>204.0183564104081</v>
      </c>
    </row>
    <row r="73" spans="1:8" x14ac:dyDescent="0.2">
      <c r="A73" s="105" t="s">
        <v>9</v>
      </c>
      <c r="B73" s="105">
        <v>2016</v>
      </c>
      <c r="C73" s="105" t="str">
        <f t="shared" si="1"/>
        <v>YKY16</v>
      </c>
      <c r="D73" s="106">
        <v>24.647545404135442</v>
      </c>
      <c r="E73" s="106">
        <v>138.05220573478161</v>
      </c>
      <c r="F73" s="106">
        <v>203.95471957165972</v>
      </c>
      <c r="G73" s="106">
        <v>90.550059241013571</v>
      </c>
      <c r="H73" s="106">
        <v>228.60226497579518</v>
      </c>
    </row>
    <row r="74" spans="1:8" x14ac:dyDescent="0.2">
      <c r="A74" s="105" t="s">
        <v>9</v>
      </c>
      <c r="B74" s="105">
        <v>2017</v>
      </c>
      <c r="C74" s="105" t="str">
        <f t="shared" si="1"/>
        <v>YKY17</v>
      </c>
      <c r="D74" s="106">
        <v>26.345587343612049</v>
      </c>
      <c r="E74" s="106">
        <v>143.86570281397343</v>
      </c>
      <c r="F74" s="106">
        <v>227.045080051231</v>
      </c>
      <c r="G74" s="106">
        <v>109.52496458086961</v>
      </c>
      <c r="H74" s="106">
        <v>253.39066739484304</v>
      </c>
    </row>
    <row r="75" spans="1:8" x14ac:dyDescent="0.2">
      <c r="A75" s="105" t="s">
        <v>9</v>
      </c>
      <c r="B75" s="105">
        <v>2018</v>
      </c>
      <c r="C75" s="105" t="str">
        <f t="shared" si="1"/>
        <v>YKY18</v>
      </c>
      <c r="D75" s="106">
        <v>25.973000000000003</v>
      </c>
      <c r="E75" s="106">
        <v>177.19500000000002</v>
      </c>
      <c r="F75" s="106">
        <v>273.68499999999989</v>
      </c>
      <c r="G75" s="106">
        <v>122.46299999999988</v>
      </c>
      <c r="H75" s="106">
        <v>299.6579999999999</v>
      </c>
    </row>
    <row r="76" spans="1:8" x14ac:dyDescent="0.2">
      <c r="A76" s="105" t="s">
        <v>10</v>
      </c>
      <c r="B76" s="105">
        <v>2012</v>
      </c>
      <c r="C76" s="105" t="str">
        <f t="shared" si="1"/>
        <v>AFW12</v>
      </c>
      <c r="D76" s="106">
        <v>6.5729157904038145</v>
      </c>
      <c r="E76" s="106">
        <v>135.66418626844563</v>
      </c>
      <c r="F76" s="106">
        <v>171.80748767341163</v>
      </c>
      <c r="G76" s="106">
        <v>42.716217195369808</v>
      </c>
      <c r="H76" s="106">
        <v>178.38040346381544</v>
      </c>
    </row>
    <row r="77" spans="1:8" x14ac:dyDescent="0.2">
      <c r="A77" s="105" t="s">
        <v>10</v>
      </c>
      <c r="B77" s="105">
        <v>2013</v>
      </c>
      <c r="C77" s="105" t="str">
        <f t="shared" si="1"/>
        <v>AFW13</v>
      </c>
      <c r="D77" s="106">
        <v>8.52004969801553</v>
      </c>
      <c r="E77" s="106">
        <v>141.11709974115618</v>
      </c>
      <c r="F77" s="106">
        <v>179.01707765314927</v>
      </c>
      <c r="G77" s="106">
        <v>46.420027610008617</v>
      </c>
      <c r="H77" s="106">
        <v>187.5371273511648</v>
      </c>
    </row>
    <row r="78" spans="1:8" x14ac:dyDescent="0.2">
      <c r="A78" s="105" t="s">
        <v>10</v>
      </c>
      <c r="B78" s="105">
        <v>2014</v>
      </c>
      <c r="C78" s="105" t="str">
        <f t="shared" si="1"/>
        <v>AFW14</v>
      </c>
      <c r="D78" s="106">
        <v>15.794215517241375</v>
      </c>
      <c r="E78" s="106">
        <v>136.82506812035155</v>
      </c>
      <c r="F78" s="106">
        <v>171.69431592292071</v>
      </c>
      <c r="G78" s="106">
        <v>50.663463319810546</v>
      </c>
      <c r="H78" s="106">
        <v>187.48853144016209</v>
      </c>
    </row>
    <row r="79" spans="1:8" x14ac:dyDescent="0.2">
      <c r="A79" s="105" t="s">
        <v>10</v>
      </c>
      <c r="B79" s="105">
        <v>2015</v>
      </c>
      <c r="C79" s="105" t="str">
        <f t="shared" si="1"/>
        <v>AFW15</v>
      </c>
      <c r="D79" s="106">
        <v>17.759418734854187</v>
      </c>
      <c r="E79" s="106">
        <v>139.55053196289796</v>
      </c>
      <c r="F79" s="106">
        <v>171.49951098855183</v>
      </c>
      <c r="G79" s="106">
        <v>49.708397760508063</v>
      </c>
      <c r="H79" s="106">
        <v>189.25892972340603</v>
      </c>
    </row>
    <row r="80" spans="1:8" x14ac:dyDescent="0.2">
      <c r="A80" s="105" t="s">
        <v>10</v>
      </c>
      <c r="B80" s="105">
        <v>2016</v>
      </c>
      <c r="C80" s="105" t="str">
        <f t="shared" si="1"/>
        <v>AFW16</v>
      </c>
      <c r="D80" s="106">
        <v>13.652556738768716</v>
      </c>
      <c r="E80" s="106">
        <v>122.43082678868551</v>
      </c>
      <c r="F80" s="106">
        <v>169.44589567387686</v>
      </c>
      <c r="G80" s="106">
        <v>60.667625623960063</v>
      </c>
      <c r="H80" s="106">
        <v>183.09845241264557</v>
      </c>
    </row>
    <row r="81" spans="1:8" x14ac:dyDescent="0.2">
      <c r="A81" s="105" t="s">
        <v>10</v>
      </c>
      <c r="B81" s="105">
        <v>2017</v>
      </c>
      <c r="C81" s="105" t="str">
        <f t="shared" si="1"/>
        <v>AFW17</v>
      </c>
      <c r="D81" s="106">
        <v>11.113251374640951</v>
      </c>
      <c r="E81" s="106">
        <v>161.53318194501435</v>
      </c>
      <c r="F81" s="106">
        <v>206.15656052523599</v>
      </c>
      <c r="G81" s="106">
        <v>55.736629954862593</v>
      </c>
      <c r="H81" s="106">
        <v>217.26981189987694</v>
      </c>
    </row>
    <row r="82" spans="1:8" x14ac:dyDescent="0.2">
      <c r="A82" s="105" t="s">
        <v>10</v>
      </c>
      <c r="B82" s="105">
        <v>2018</v>
      </c>
      <c r="C82" s="105" t="str">
        <f t="shared" si="1"/>
        <v>AFW18</v>
      </c>
      <c r="D82" s="106">
        <v>9.9499999999999993</v>
      </c>
      <c r="E82" s="106">
        <v>152.94662885999998</v>
      </c>
      <c r="F82" s="106">
        <v>204.27962886</v>
      </c>
      <c r="G82" s="106">
        <v>61.283000000000015</v>
      </c>
      <c r="H82" s="106">
        <v>214.22962885999999</v>
      </c>
    </row>
    <row r="83" spans="1:8" x14ac:dyDescent="0.2">
      <c r="A83" s="105" t="s">
        <v>11</v>
      </c>
      <c r="B83" s="105">
        <v>2012</v>
      </c>
      <c r="C83" s="105" t="str">
        <f t="shared" si="1"/>
        <v>BRL12</v>
      </c>
      <c r="D83" s="106">
        <v>11.319162145444903</v>
      </c>
      <c r="E83" s="106">
        <v>44.977791094122807</v>
      </c>
      <c r="F83" s="106">
        <v>71.28824032978595</v>
      </c>
      <c r="G83" s="106">
        <v>37.629611381108049</v>
      </c>
      <c r="H83" s="106">
        <v>82.607402475230856</v>
      </c>
    </row>
    <row r="84" spans="1:8" x14ac:dyDescent="0.2">
      <c r="A84" s="105" t="s">
        <v>11</v>
      </c>
      <c r="B84" s="105">
        <v>2013</v>
      </c>
      <c r="C84" s="105" t="str">
        <f t="shared" si="1"/>
        <v>BRL13</v>
      </c>
      <c r="D84" s="106">
        <v>17.04657359792925</v>
      </c>
      <c r="E84" s="106">
        <v>57.232726982265746</v>
      </c>
      <c r="F84" s="106">
        <v>83.04536995034168</v>
      </c>
      <c r="G84" s="106">
        <v>42.859216566005188</v>
      </c>
      <c r="H84" s="106">
        <v>100.09194354827093</v>
      </c>
    </row>
    <row r="85" spans="1:8" x14ac:dyDescent="0.2">
      <c r="A85" s="105" t="s">
        <v>11</v>
      </c>
      <c r="B85" s="105">
        <v>2014</v>
      </c>
      <c r="C85" s="105" t="str">
        <f t="shared" si="1"/>
        <v>BRL14</v>
      </c>
      <c r="D85" s="106">
        <v>14.184459093982415</v>
      </c>
      <c r="E85" s="106">
        <v>56.771716854895182</v>
      </c>
      <c r="F85" s="106">
        <v>82.675794610135114</v>
      </c>
      <c r="G85" s="106">
        <v>40.088536849222344</v>
      </c>
      <c r="H85" s="106">
        <v>96.860253704117525</v>
      </c>
    </row>
    <row r="86" spans="1:8" x14ac:dyDescent="0.2">
      <c r="A86" s="105" t="s">
        <v>11</v>
      </c>
      <c r="B86" s="105">
        <v>2015</v>
      </c>
      <c r="C86" s="105" t="str">
        <f t="shared" si="1"/>
        <v>BRL15</v>
      </c>
      <c r="D86" s="106">
        <v>10.488026740202224</v>
      </c>
      <c r="E86" s="106">
        <v>57.245199774478152</v>
      </c>
      <c r="F86" s="106">
        <v>81.02405195129775</v>
      </c>
      <c r="G86" s="106">
        <v>34.266878917021828</v>
      </c>
      <c r="H86" s="106">
        <v>91.51207869149998</v>
      </c>
    </row>
    <row r="87" spans="1:8" x14ac:dyDescent="0.2">
      <c r="A87" s="105" t="s">
        <v>11</v>
      </c>
      <c r="B87" s="105">
        <v>2016</v>
      </c>
      <c r="C87" s="105" t="str">
        <f t="shared" si="1"/>
        <v>BRL16</v>
      </c>
      <c r="D87" s="106">
        <v>7.482791347753742</v>
      </c>
      <c r="E87" s="106">
        <v>34.801240611916796</v>
      </c>
      <c r="F87" s="106">
        <v>51.927801843198004</v>
      </c>
      <c r="G87" s="106">
        <v>24.609352579034947</v>
      </c>
      <c r="H87" s="106">
        <v>59.410593190951744</v>
      </c>
    </row>
    <row r="88" spans="1:8" x14ac:dyDescent="0.2">
      <c r="A88" s="105" t="s">
        <v>11</v>
      </c>
      <c r="B88" s="105">
        <v>2017</v>
      </c>
      <c r="C88" s="105" t="str">
        <f t="shared" si="1"/>
        <v>BRL17</v>
      </c>
      <c r="D88" s="106">
        <v>8.2333304883052936</v>
      </c>
      <c r="E88" s="106">
        <v>39.32622148968732</v>
      </c>
      <c r="F88" s="106">
        <v>57.462743935317185</v>
      </c>
      <c r="G88" s="106">
        <v>26.369852933935157</v>
      </c>
      <c r="H88" s="106">
        <v>65.696074423622477</v>
      </c>
    </row>
    <row r="89" spans="1:8" x14ac:dyDescent="0.2">
      <c r="A89" s="105" t="s">
        <v>11</v>
      </c>
      <c r="B89" s="105">
        <v>2018</v>
      </c>
      <c r="C89" s="105" t="str">
        <f t="shared" si="1"/>
        <v>BRL18</v>
      </c>
      <c r="D89" s="106">
        <v>9.1530000000000005</v>
      </c>
      <c r="E89" s="106">
        <v>45.811000000000007</v>
      </c>
      <c r="F89" s="106">
        <v>67.475999999999985</v>
      </c>
      <c r="G89" s="106">
        <v>30.817999999999984</v>
      </c>
      <c r="H89" s="106">
        <v>76.628999999999991</v>
      </c>
    </row>
    <row r="90" spans="1:8" x14ac:dyDescent="0.2">
      <c r="A90" s="105" t="s">
        <v>89</v>
      </c>
      <c r="B90" s="105">
        <v>2012</v>
      </c>
      <c r="C90" s="105" t="str">
        <f t="shared" si="1"/>
        <v>BWH12</v>
      </c>
      <c r="D90" s="106">
        <v>2.2719718533666784</v>
      </c>
      <c r="E90" s="106">
        <v>13.574568520920382</v>
      </c>
      <c r="F90" s="106">
        <v>22.300213001276646</v>
      </c>
      <c r="G90" s="106">
        <v>10.997616333722943</v>
      </c>
      <c r="H90" s="106">
        <v>24.572184854643325</v>
      </c>
    </row>
    <row r="91" spans="1:8" x14ac:dyDescent="0.2">
      <c r="A91" s="105" t="s">
        <v>89</v>
      </c>
      <c r="B91" s="105">
        <v>2013</v>
      </c>
      <c r="C91" s="105" t="str">
        <f t="shared" si="1"/>
        <v>BWH13</v>
      </c>
      <c r="D91" s="106">
        <v>1.5559665228645383</v>
      </c>
      <c r="E91" s="106">
        <v>12.37975306298533</v>
      </c>
      <c r="F91" s="106">
        <v>20.66673149266607</v>
      </c>
      <c r="G91" s="106">
        <v>9.8429449525452775</v>
      </c>
      <c r="H91" s="106">
        <v>22.222698015530607</v>
      </c>
    </row>
    <row r="92" spans="1:8" x14ac:dyDescent="0.2">
      <c r="A92" s="105" t="s">
        <v>89</v>
      </c>
      <c r="B92" s="105">
        <v>2014</v>
      </c>
      <c r="C92" s="105" t="str">
        <f t="shared" si="1"/>
        <v>BWH14</v>
      </c>
      <c r="D92" s="106">
        <v>1.6869148073022309</v>
      </c>
      <c r="E92" s="106">
        <v>13.62426808654496</v>
      </c>
      <c r="F92" s="106">
        <v>24.779467883705202</v>
      </c>
      <c r="G92" s="106">
        <v>12.842114604462472</v>
      </c>
      <c r="H92" s="106">
        <v>26.466382691007432</v>
      </c>
    </row>
    <row r="93" spans="1:8" x14ac:dyDescent="0.2">
      <c r="A93" s="105" t="s">
        <v>89</v>
      </c>
      <c r="B93" s="105">
        <v>2015</v>
      </c>
      <c r="C93" s="105" t="str">
        <f t="shared" si="1"/>
        <v>BWH15</v>
      </c>
      <c r="D93" s="106">
        <v>1.8643523021642854</v>
      </c>
      <c r="E93" s="106">
        <v>11.444238823431103</v>
      </c>
      <c r="F93" s="106">
        <v>22.159039358235148</v>
      </c>
      <c r="G93" s="106">
        <v>12.57915283696833</v>
      </c>
      <c r="H93" s="106">
        <v>24.023391660399433</v>
      </c>
    </row>
    <row r="94" spans="1:8" x14ac:dyDescent="0.2">
      <c r="A94" s="105" t="s">
        <v>89</v>
      </c>
      <c r="B94" s="105">
        <v>2016</v>
      </c>
      <c r="C94" s="105" t="str">
        <f t="shared" si="1"/>
        <v>BWH16</v>
      </c>
      <c r="D94" s="106">
        <v>1.652206988352745</v>
      </c>
      <c r="E94" s="106">
        <v>12.021158402662227</v>
      </c>
      <c r="F94" s="106">
        <v>19.997114808652242</v>
      </c>
      <c r="G94" s="106">
        <v>9.62816339434276</v>
      </c>
      <c r="H94" s="106">
        <v>21.649321797004987</v>
      </c>
    </row>
    <row r="95" spans="1:8" x14ac:dyDescent="0.2">
      <c r="A95" s="105" t="s">
        <v>12</v>
      </c>
      <c r="B95" s="105">
        <v>2012</v>
      </c>
      <c r="C95" s="105" t="str">
        <f t="shared" si="1"/>
        <v>DVW12</v>
      </c>
      <c r="D95" s="106">
        <v>1.4059646410704871</v>
      </c>
      <c r="E95" s="106">
        <v>7.1711311062071728</v>
      </c>
      <c r="F95" s="106">
        <v>15.548565952103178</v>
      </c>
      <c r="G95" s="106">
        <v>9.7833994869664913</v>
      </c>
      <c r="H95" s="106">
        <v>16.954530593173665</v>
      </c>
    </row>
    <row r="96" spans="1:8" x14ac:dyDescent="0.2">
      <c r="A96" s="105" t="s">
        <v>12</v>
      </c>
      <c r="B96" s="105">
        <v>2013</v>
      </c>
      <c r="C96" s="105" t="str">
        <f t="shared" si="1"/>
        <v>DVW13</v>
      </c>
      <c r="D96" s="106">
        <v>1.5445911643297616</v>
      </c>
      <c r="E96" s="106">
        <v>7.6311628855890348</v>
      </c>
      <c r="F96" s="106">
        <v>21.145510376862827</v>
      </c>
      <c r="G96" s="106">
        <v>15.058938655603555</v>
      </c>
      <c r="H96" s="106">
        <v>22.69010154119259</v>
      </c>
    </row>
    <row r="97" spans="1:8" x14ac:dyDescent="0.2">
      <c r="A97" s="105" t="s">
        <v>12</v>
      </c>
      <c r="B97" s="105">
        <v>2014</v>
      </c>
      <c r="C97" s="105" t="str">
        <f t="shared" si="1"/>
        <v>DVW14</v>
      </c>
      <c r="D97" s="106">
        <v>1.4543890327924274</v>
      </c>
      <c r="E97" s="106">
        <v>6.9762337472368303</v>
      </c>
      <c r="F97" s="106">
        <v>11.966712248420063</v>
      </c>
      <c r="G97" s="106">
        <v>6.4448675339756596</v>
      </c>
      <c r="H97" s="106">
        <v>13.42110128121249</v>
      </c>
    </row>
    <row r="98" spans="1:8" x14ac:dyDescent="0.2">
      <c r="A98" s="105" t="s">
        <v>12</v>
      </c>
      <c r="B98" s="105">
        <v>2015</v>
      </c>
      <c r="C98" s="105" t="str">
        <f t="shared" si="1"/>
        <v>DVW15</v>
      </c>
      <c r="D98" s="106">
        <v>1.5826488395509559</v>
      </c>
      <c r="E98" s="106">
        <v>7.9632908625216619</v>
      </c>
      <c r="F98" s="106">
        <v>11.626073825581505</v>
      </c>
      <c r="G98" s="106">
        <v>5.2454318026107991</v>
      </c>
      <c r="H98" s="106">
        <v>13.208722665132461</v>
      </c>
    </row>
    <row r="99" spans="1:8" x14ac:dyDescent="0.2">
      <c r="A99" s="105" t="s">
        <v>12</v>
      </c>
      <c r="B99" s="105">
        <v>2016</v>
      </c>
      <c r="C99" s="105" t="str">
        <f t="shared" si="1"/>
        <v>DVW16</v>
      </c>
      <c r="D99" s="106">
        <v>0.64693202520763515</v>
      </c>
      <c r="E99" s="106">
        <v>7.7610215957083311</v>
      </c>
      <c r="F99" s="106">
        <v>14.250462508553909</v>
      </c>
      <c r="G99" s="106">
        <v>7.1363729380532126</v>
      </c>
      <c r="H99" s="106">
        <v>14.897394533761544</v>
      </c>
    </row>
    <row r="100" spans="1:8" x14ac:dyDescent="0.2">
      <c r="A100" s="105" t="s">
        <v>12</v>
      </c>
      <c r="B100" s="105">
        <v>2017</v>
      </c>
      <c r="C100" s="105" t="str">
        <f t="shared" si="1"/>
        <v>DVW17</v>
      </c>
      <c r="D100" s="106">
        <v>0.71405774316323145</v>
      </c>
      <c r="E100" s="106">
        <v>9.6065564075580561</v>
      </c>
      <c r="F100" s="106">
        <v>15.773246045294361</v>
      </c>
      <c r="G100" s="106">
        <v>6.8807473808995354</v>
      </c>
      <c r="H100" s="106">
        <v>16.487303788457591</v>
      </c>
    </row>
    <row r="101" spans="1:8" x14ac:dyDescent="0.2">
      <c r="A101" s="105" t="s">
        <v>12</v>
      </c>
      <c r="B101" s="105">
        <v>2018</v>
      </c>
      <c r="C101" s="105" t="str">
        <f t="shared" si="1"/>
        <v>DVW18</v>
      </c>
      <c r="D101" s="106">
        <v>2.2079999999999997</v>
      </c>
      <c r="E101" s="106">
        <v>8.4789999999999992</v>
      </c>
      <c r="F101" s="106">
        <v>20.289000000000005</v>
      </c>
      <c r="G101" s="106">
        <v>14.018000000000004</v>
      </c>
      <c r="H101" s="106">
        <v>22.497000000000003</v>
      </c>
    </row>
    <row r="102" spans="1:8" x14ac:dyDescent="0.2">
      <c r="A102" s="105" t="s">
        <v>13</v>
      </c>
      <c r="B102" s="105">
        <v>2012</v>
      </c>
      <c r="C102" s="105" t="str">
        <f t="shared" si="1"/>
        <v>PRT12</v>
      </c>
      <c r="D102" s="106">
        <v>2.0587327030131655</v>
      </c>
      <c r="E102" s="106">
        <v>14.731597243085618</v>
      </c>
      <c r="F102" s="106">
        <v>19.76294989838296</v>
      </c>
      <c r="G102" s="106">
        <v>7.0900853583105086</v>
      </c>
      <c r="H102" s="106">
        <v>21.821682601396127</v>
      </c>
    </row>
    <row r="103" spans="1:8" x14ac:dyDescent="0.2">
      <c r="A103" s="105" t="s">
        <v>13</v>
      </c>
      <c r="B103" s="105">
        <v>2013</v>
      </c>
      <c r="C103" s="105" t="str">
        <f t="shared" si="1"/>
        <v>PRT13</v>
      </c>
      <c r="D103" s="106">
        <v>1.9692364106988782</v>
      </c>
      <c r="E103" s="106">
        <v>15.77439292493529</v>
      </c>
      <c r="F103" s="106">
        <v>25.278521311475409</v>
      </c>
      <c r="G103" s="106">
        <v>11.473364797238998</v>
      </c>
      <c r="H103" s="106">
        <v>27.247757722174288</v>
      </c>
    </row>
    <row r="104" spans="1:8" x14ac:dyDescent="0.2">
      <c r="A104" s="105" t="s">
        <v>13</v>
      </c>
      <c r="B104" s="105">
        <v>2014</v>
      </c>
      <c r="C104" s="105" t="str">
        <f t="shared" si="1"/>
        <v>PRT14</v>
      </c>
      <c r="D104" s="106">
        <v>2.1329536849222444</v>
      </c>
      <c r="E104" s="106">
        <v>16.585881676808647</v>
      </c>
      <c r="F104" s="106">
        <v>20.797883874239343</v>
      </c>
      <c r="G104" s="106">
        <v>6.3449558823529415</v>
      </c>
      <c r="H104" s="106">
        <v>22.930837559161589</v>
      </c>
    </row>
    <row r="105" spans="1:8" x14ac:dyDescent="0.2">
      <c r="A105" s="105" t="s">
        <v>13</v>
      </c>
      <c r="B105" s="105">
        <v>2015</v>
      </c>
      <c r="C105" s="105" t="str">
        <f t="shared" si="1"/>
        <v>PRT15</v>
      </c>
      <c r="D105" s="106">
        <v>1.5780111974596811</v>
      </c>
      <c r="E105" s="106">
        <v>17.105223364251696</v>
      </c>
      <c r="F105" s="106">
        <v>21.490213420238995</v>
      </c>
      <c r="G105" s="106">
        <v>5.9630012534469792</v>
      </c>
      <c r="H105" s="106">
        <v>23.068224617698675</v>
      </c>
    </row>
    <row r="106" spans="1:8" x14ac:dyDescent="0.2">
      <c r="A106" s="105" t="s">
        <v>13</v>
      </c>
      <c r="B106" s="105">
        <v>2016</v>
      </c>
      <c r="C106" s="105" t="str">
        <f t="shared" si="1"/>
        <v>PRT16</v>
      </c>
      <c r="D106" s="106">
        <v>1.891506489184692</v>
      </c>
      <c r="E106" s="106">
        <v>14.869862895174705</v>
      </c>
      <c r="F106" s="106">
        <v>19.650650748751971</v>
      </c>
      <c r="G106" s="106">
        <v>6.6722943427619583</v>
      </c>
      <c r="H106" s="106">
        <v>21.542157237936664</v>
      </c>
    </row>
    <row r="107" spans="1:8" x14ac:dyDescent="0.2">
      <c r="A107" s="105" t="s">
        <v>13</v>
      </c>
      <c r="B107" s="105">
        <v>2017</v>
      </c>
      <c r="C107" s="105" t="str">
        <f t="shared" si="1"/>
        <v>PRT17</v>
      </c>
      <c r="D107" s="106">
        <v>1.9982915059499382</v>
      </c>
      <c r="E107" s="106">
        <v>17.408844645055396</v>
      </c>
      <c r="F107" s="106">
        <v>24.439300123102175</v>
      </c>
      <c r="G107" s="106">
        <v>9.0287469839967187</v>
      </c>
      <c r="H107" s="106">
        <v>26.437591629052115</v>
      </c>
    </row>
    <row r="108" spans="1:8" x14ac:dyDescent="0.2">
      <c r="A108" s="105" t="s">
        <v>13</v>
      </c>
      <c r="B108" s="105">
        <v>2018</v>
      </c>
      <c r="C108" s="105" t="str">
        <f t="shared" si="1"/>
        <v>PRT18</v>
      </c>
      <c r="D108" s="106">
        <v>2.3049999999999997</v>
      </c>
      <c r="E108" s="106">
        <v>15.825999999999999</v>
      </c>
      <c r="F108" s="106">
        <v>19.130999999999997</v>
      </c>
      <c r="G108" s="106">
        <v>5.6099999999999977</v>
      </c>
      <c r="H108" s="106">
        <v>21.435999999999996</v>
      </c>
    </row>
    <row r="109" spans="1:8" x14ac:dyDescent="0.2">
      <c r="A109" s="105" t="s">
        <v>14</v>
      </c>
      <c r="B109" s="105">
        <v>2012</v>
      </c>
      <c r="C109" s="105" t="str">
        <f t="shared" si="1"/>
        <v>SES12</v>
      </c>
      <c r="D109" s="106">
        <v>2.884214897941149</v>
      </c>
      <c r="E109" s="106">
        <v>14.260840328709017</v>
      </c>
      <c r="F109" s="106">
        <v>33.183942210833244</v>
      </c>
      <c r="G109" s="106">
        <v>21.807316780065378</v>
      </c>
      <c r="H109" s="106">
        <v>36.068157108774393</v>
      </c>
    </row>
    <row r="110" spans="1:8" x14ac:dyDescent="0.2">
      <c r="A110" s="105" t="s">
        <v>14</v>
      </c>
      <c r="B110" s="105">
        <v>2013</v>
      </c>
      <c r="C110" s="105" t="str">
        <f t="shared" si="1"/>
        <v>SES13</v>
      </c>
      <c r="D110" s="106">
        <v>2.5184645383951683</v>
      </c>
      <c r="E110" s="106">
        <v>14.435312165660051</v>
      </c>
      <c r="F110" s="106">
        <v>30.734115444348458</v>
      </c>
      <c r="G110" s="106">
        <v>18.817267817083575</v>
      </c>
      <c r="H110" s="106">
        <v>33.252579982743626</v>
      </c>
    </row>
    <row r="111" spans="1:8" x14ac:dyDescent="0.2">
      <c r="A111" s="105" t="s">
        <v>14</v>
      </c>
      <c r="B111" s="105">
        <v>2014</v>
      </c>
      <c r="C111" s="105" t="str">
        <f t="shared" si="1"/>
        <v>SES14</v>
      </c>
      <c r="D111" s="106">
        <v>2.8791703853955366</v>
      </c>
      <c r="E111" s="106">
        <v>19.892065584854624</v>
      </c>
      <c r="F111" s="106">
        <v>29.327584685598371</v>
      </c>
      <c r="G111" s="106">
        <v>12.314689486139283</v>
      </c>
      <c r="H111" s="106">
        <v>32.206755070993907</v>
      </c>
    </row>
    <row r="112" spans="1:8" x14ac:dyDescent="0.2">
      <c r="A112" s="105" t="s">
        <v>14</v>
      </c>
      <c r="B112" s="105">
        <v>2015</v>
      </c>
      <c r="C112" s="105" t="str">
        <f t="shared" si="1"/>
        <v>SES15</v>
      </c>
      <c r="D112" s="106">
        <v>3.3106883930809734</v>
      </c>
      <c r="E112" s="106">
        <v>19.645716888108968</v>
      </c>
      <c r="F112" s="106">
        <v>29.357278515918779</v>
      </c>
      <c r="G112" s="106">
        <v>13.022250020890784</v>
      </c>
      <c r="H112" s="106">
        <v>32.667966908999752</v>
      </c>
    </row>
    <row r="113" spans="1:8" x14ac:dyDescent="0.2">
      <c r="A113" s="105" t="s">
        <v>14</v>
      </c>
      <c r="B113" s="105">
        <v>2016</v>
      </c>
      <c r="C113" s="105" t="str">
        <f t="shared" si="1"/>
        <v>SES16</v>
      </c>
      <c r="D113" s="106">
        <v>3.4001337770382691</v>
      </c>
      <c r="E113" s="106">
        <v>17.326324292845253</v>
      </c>
      <c r="F113" s="106">
        <v>31.802903660565725</v>
      </c>
      <c r="G113" s="106">
        <v>17.876713144758742</v>
      </c>
      <c r="H113" s="106">
        <v>35.203037437603996</v>
      </c>
    </row>
    <row r="114" spans="1:8" x14ac:dyDescent="0.2">
      <c r="A114" s="105" t="s">
        <v>14</v>
      </c>
      <c r="B114" s="105">
        <v>2017</v>
      </c>
      <c r="C114" s="105" t="str">
        <f t="shared" si="1"/>
        <v>SES17</v>
      </c>
      <c r="D114" s="106">
        <v>3.8713690603200654</v>
      </c>
      <c r="E114" s="106">
        <v>17.893278949528106</v>
      </c>
      <c r="F114" s="106">
        <v>36.871403364792776</v>
      </c>
      <c r="G114" s="106">
        <v>22.849493475584733</v>
      </c>
      <c r="H114" s="106">
        <v>40.74277242511284</v>
      </c>
    </row>
    <row r="115" spans="1:8" x14ac:dyDescent="0.2">
      <c r="A115" s="105" t="s">
        <v>14</v>
      </c>
      <c r="B115" s="105">
        <v>2018</v>
      </c>
      <c r="C115" s="105" t="str">
        <f t="shared" si="1"/>
        <v>SES18</v>
      </c>
      <c r="D115" s="106">
        <v>3.3290000000000002</v>
      </c>
      <c r="E115" s="106">
        <v>17.142999999999997</v>
      </c>
      <c r="F115" s="106">
        <v>36.915999999999997</v>
      </c>
      <c r="G115" s="106">
        <v>23.102</v>
      </c>
      <c r="H115" s="106">
        <v>40.244999999999997</v>
      </c>
    </row>
    <row r="116" spans="1:8" x14ac:dyDescent="0.2">
      <c r="A116" s="105" t="s">
        <v>15</v>
      </c>
      <c r="B116" s="105">
        <v>2012</v>
      </c>
      <c r="C116" s="105" t="str">
        <f t="shared" si="1"/>
        <v>SEW12</v>
      </c>
      <c r="D116" s="106">
        <v>7.8009144378089292</v>
      </c>
      <c r="E116" s="106">
        <v>70.310605014339188</v>
      </c>
      <c r="F116" s="106">
        <v>95.150198366573676</v>
      </c>
      <c r="G116" s="106">
        <v>32.640507790043415</v>
      </c>
      <c r="H116" s="106">
        <v>102.9511128043826</v>
      </c>
    </row>
    <row r="117" spans="1:8" x14ac:dyDescent="0.2">
      <c r="A117" s="105" t="s">
        <v>15</v>
      </c>
      <c r="B117" s="105">
        <v>2013</v>
      </c>
      <c r="C117" s="105" t="str">
        <f t="shared" si="1"/>
        <v>SEW13</v>
      </c>
      <c r="D117" s="106">
        <v>8.0941617420636973</v>
      </c>
      <c r="E117" s="106">
        <v>68.973593310853929</v>
      </c>
      <c r="F117" s="106">
        <v>97.55694772847977</v>
      </c>
      <c r="G117" s="106">
        <v>36.677516159689532</v>
      </c>
      <c r="H117" s="106">
        <v>105.65110947054346</v>
      </c>
    </row>
    <row r="118" spans="1:8" x14ac:dyDescent="0.2">
      <c r="A118" s="105" t="s">
        <v>15</v>
      </c>
      <c r="B118" s="105">
        <v>2014</v>
      </c>
      <c r="C118" s="105" t="str">
        <f t="shared" si="1"/>
        <v>SEW14</v>
      </c>
      <c r="D118" s="106">
        <v>8.3384665938399429</v>
      </c>
      <c r="E118" s="106">
        <v>69.768566631091275</v>
      </c>
      <c r="F118" s="106">
        <v>104.65532182469748</v>
      </c>
      <c r="G118" s="106">
        <v>43.225221787446145</v>
      </c>
      <c r="H118" s="106">
        <v>112.99378841853742</v>
      </c>
    </row>
    <row r="119" spans="1:8" x14ac:dyDescent="0.2">
      <c r="A119" s="105" t="s">
        <v>15</v>
      </c>
      <c r="B119" s="105">
        <v>2015</v>
      </c>
      <c r="C119" s="105" t="str">
        <f t="shared" si="1"/>
        <v>SEW15</v>
      </c>
      <c r="D119" s="106">
        <v>9.6675988692397379</v>
      </c>
      <c r="E119" s="106">
        <v>71.222019472413834</v>
      </c>
      <c r="F119" s="106">
        <v>108.58296707042258</v>
      </c>
      <c r="G119" s="106">
        <v>47.028546467248489</v>
      </c>
      <c r="H119" s="106">
        <v>118.25056593966232</v>
      </c>
    </row>
    <row r="120" spans="1:8" x14ac:dyDescent="0.2">
      <c r="A120" s="105" t="s">
        <v>15</v>
      </c>
      <c r="B120" s="105">
        <v>2016</v>
      </c>
      <c r="C120" s="105" t="str">
        <f t="shared" si="1"/>
        <v>SEW16</v>
      </c>
      <c r="D120" s="106">
        <v>10.241180378731809</v>
      </c>
      <c r="E120" s="106">
        <v>62.401620422171376</v>
      </c>
      <c r="F120" s="106">
        <v>92.373566875843764</v>
      </c>
      <c r="G120" s="106">
        <v>40.2131268324042</v>
      </c>
      <c r="H120" s="106">
        <v>102.61474725457558</v>
      </c>
    </row>
    <row r="121" spans="1:8" x14ac:dyDescent="0.2">
      <c r="A121" s="105" t="s">
        <v>15</v>
      </c>
      <c r="B121" s="105">
        <v>2017</v>
      </c>
      <c r="C121" s="105" t="str">
        <f t="shared" si="1"/>
        <v>SEW17</v>
      </c>
      <c r="D121" s="106">
        <v>11.357135946478149</v>
      </c>
      <c r="E121" s="106">
        <v>72.760704211768086</v>
      </c>
      <c r="F121" s="106">
        <v>102.54161774838647</v>
      </c>
      <c r="G121" s="106">
        <v>41.138049483096538</v>
      </c>
      <c r="H121" s="106">
        <v>113.89875369486462</v>
      </c>
    </row>
    <row r="122" spans="1:8" x14ac:dyDescent="0.2">
      <c r="A122" s="105" t="s">
        <v>15</v>
      </c>
      <c r="B122" s="105">
        <v>2018</v>
      </c>
      <c r="C122" s="105" t="str">
        <f t="shared" si="1"/>
        <v>SEW18</v>
      </c>
      <c r="D122" s="106">
        <v>11.145</v>
      </c>
      <c r="E122" s="106">
        <v>74.978000000000009</v>
      </c>
      <c r="F122" s="106">
        <v>114.17300000000002</v>
      </c>
      <c r="G122" s="106">
        <v>50.34</v>
      </c>
      <c r="H122" s="106">
        <v>125.31800000000001</v>
      </c>
    </row>
    <row r="123" spans="1:8" x14ac:dyDescent="0.2">
      <c r="A123" s="105" t="s">
        <v>16</v>
      </c>
      <c r="B123" s="105">
        <v>2012</v>
      </c>
      <c r="C123" s="105" t="str">
        <f t="shared" si="1"/>
        <v>SSC12</v>
      </c>
      <c r="D123" s="106">
        <v>7.7418686417485922</v>
      </c>
      <c r="E123" s="106">
        <v>50.576606872480298</v>
      </c>
      <c r="F123" s="106">
        <v>60.785629530789734</v>
      </c>
      <c r="G123" s="106">
        <v>17.950891300058032</v>
      </c>
      <c r="H123" s="106">
        <v>68.52749817253833</v>
      </c>
    </row>
    <row r="124" spans="1:8" x14ac:dyDescent="0.2">
      <c r="A124" s="105" t="s">
        <v>16</v>
      </c>
      <c r="B124" s="105">
        <v>2013</v>
      </c>
      <c r="C124" s="105" t="str">
        <f t="shared" si="1"/>
        <v>SSC13</v>
      </c>
      <c r="D124" s="106">
        <v>9.1272067482885344</v>
      </c>
      <c r="E124" s="106">
        <v>47.935771013671491</v>
      </c>
      <c r="F124" s="106">
        <v>63.985750215861351</v>
      </c>
      <c r="G124" s="106">
        <v>25.177185950478396</v>
      </c>
      <c r="H124" s="106">
        <v>73.112956964149888</v>
      </c>
    </row>
    <row r="125" spans="1:8" x14ac:dyDescent="0.2">
      <c r="A125" s="105" t="s">
        <v>16</v>
      </c>
      <c r="B125" s="105">
        <v>2014</v>
      </c>
      <c r="C125" s="105" t="str">
        <f t="shared" si="1"/>
        <v>SSC14</v>
      </c>
      <c r="D125" s="106">
        <v>7.4671102802589449</v>
      </c>
      <c r="E125" s="106">
        <v>52.538110778015742</v>
      </c>
      <c r="F125" s="106">
        <v>64.189481293175589</v>
      </c>
      <c r="G125" s="106">
        <v>19.118480795418797</v>
      </c>
      <c r="H125" s="106">
        <v>71.65659157343454</v>
      </c>
    </row>
    <row r="126" spans="1:8" x14ac:dyDescent="0.2">
      <c r="A126" s="105" t="s">
        <v>16</v>
      </c>
      <c r="B126" s="105">
        <v>2015</v>
      </c>
      <c r="C126" s="105" t="str">
        <f t="shared" si="1"/>
        <v>SSC15</v>
      </c>
      <c r="D126" s="106">
        <v>6.6603795368849914</v>
      </c>
      <c r="E126" s="106">
        <v>51.915881592758005</v>
      </c>
      <c r="F126" s="106">
        <v>62.361597188961284</v>
      </c>
      <c r="G126" s="106">
        <v>17.106095133088267</v>
      </c>
      <c r="H126" s="106">
        <v>69.021976725846272</v>
      </c>
    </row>
    <row r="127" spans="1:8" x14ac:dyDescent="0.2">
      <c r="A127" s="105" t="s">
        <v>16</v>
      </c>
      <c r="B127" s="105">
        <v>2016</v>
      </c>
      <c r="C127" s="105" t="str">
        <f t="shared" si="1"/>
        <v>SSC16</v>
      </c>
      <c r="D127" s="106">
        <v>6.6496678180744322</v>
      </c>
      <c r="E127" s="106">
        <v>51.797252054848613</v>
      </c>
      <c r="F127" s="106">
        <v>64.52949807598668</v>
      </c>
      <c r="G127" s="106">
        <v>19.381913839212501</v>
      </c>
      <c r="H127" s="106">
        <v>71.179165894061114</v>
      </c>
    </row>
    <row r="128" spans="1:8" x14ac:dyDescent="0.2">
      <c r="A128" s="105" t="s">
        <v>16</v>
      </c>
      <c r="B128" s="105">
        <v>2017</v>
      </c>
      <c r="C128" s="105" t="str">
        <f t="shared" si="1"/>
        <v>SSC17</v>
      </c>
      <c r="D128" s="106">
        <v>5.8746886246216299</v>
      </c>
      <c r="E128" s="106">
        <v>56.142508165170526</v>
      </c>
      <c r="F128" s="106">
        <v>67.046695385608487</v>
      </c>
      <c r="G128" s="106">
        <v>16.778875845059588</v>
      </c>
      <c r="H128" s="106">
        <v>72.921384010230113</v>
      </c>
    </row>
    <row r="129" spans="1:8" x14ac:dyDescent="0.2">
      <c r="A129" s="105" t="s">
        <v>16</v>
      </c>
      <c r="B129" s="105">
        <v>2018</v>
      </c>
      <c r="C129" s="105" t="str">
        <f t="shared" si="1"/>
        <v>SSC18</v>
      </c>
      <c r="D129" s="106">
        <v>5.8160505577093309</v>
      </c>
      <c r="E129" s="106">
        <v>71.187904962510274</v>
      </c>
      <c r="F129" s="106">
        <v>81.437105405134588</v>
      </c>
      <c r="G129" s="106">
        <v>16.065251000333646</v>
      </c>
      <c r="H129" s="106">
        <v>87.25315596284392</v>
      </c>
    </row>
  </sheetData>
  <mergeCells count="1">
    <mergeCell ref="D1:H2"/>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2:Q129"/>
  <sheetViews>
    <sheetView showGridLines="0" zoomScale="70" zoomScaleNormal="70" workbookViewId="0">
      <pane xSplit="3" ySplit="3" topLeftCell="D4" activePane="bottomRight" state="frozen"/>
      <selection pane="topRight" activeCell="D1" sqref="D1"/>
      <selection pane="bottomLeft" activeCell="A4" sqref="A4"/>
      <selection pane="bottomRight"/>
    </sheetView>
  </sheetViews>
  <sheetFormatPr defaultColWidth="8.625" defaultRowHeight="12.75" x14ac:dyDescent="0.2"/>
  <cols>
    <col min="1" max="1" width="15.625" style="4" customWidth="1"/>
    <col min="2" max="2" width="14.125" style="82" customWidth="1"/>
    <col min="3" max="3" width="16.125" style="82" customWidth="1"/>
    <col min="4" max="4" width="10.625" style="4" customWidth="1"/>
    <col min="5" max="5" width="14" style="4" bestFit="1" customWidth="1"/>
    <col min="6" max="6" width="17.875" style="4" customWidth="1"/>
    <col min="7" max="7" width="18.125" style="4" customWidth="1"/>
    <col min="8" max="8" width="20.625" style="4" customWidth="1"/>
    <col min="9" max="9" width="11.5" style="4" customWidth="1"/>
    <col min="10" max="10" width="17.125" style="4" customWidth="1"/>
    <col min="11" max="11" width="11.125" style="82" customWidth="1"/>
    <col min="12" max="12" width="14.125" style="82" customWidth="1"/>
    <col min="13" max="13" width="17" style="4" customWidth="1"/>
    <col min="14" max="14" width="13.5" style="139" customWidth="1"/>
    <col min="15" max="15" width="17.125" style="139" customWidth="1"/>
    <col min="16" max="16" width="16.125" style="4" customWidth="1"/>
    <col min="17" max="17" width="15.625" style="4" customWidth="1"/>
    <col min="18" max="16384" width="8.625" style="4"/>
  </cols>
  <sheetData>
    <row r="2" spans="1:17" ht="30" customHeight="1" x14ac:dyDescent="0.2">
      <c r="B2" s="116"/>
      <c r="C2" s="117"/>
      <c r="D2" s="118" t="s">
        <v>1</v>
      </c>
      <c r="E2" s="118"/>
      <c r="F2" s="119"/>
      <c r="G2" s="119"/>
      <c r="H2" s="119"/>
      <c r="I2" s="119"/>
      <c r="J2" s="119"/>
      <c r="K2" s="120" t="s">
        <v>21</v>
      </c>
      <c r="L2" s="120"/>
      <c r="M2" s="121"/>
      <c r="N2" s="150"/>
      <c r="O2" s="150"/>
      <c r="P2" s="122"/>
      <c r="Q2" s="122"/>
    </row>
    <row r="3" spans="1:17" s="5" customFormat="1" ht="38.25" x14ac:dyDescent="0.2">
      <c r="A3" s="123"/>
      <c r="B3" s="123"/>
      <c r="C3" s="123"/>
      <c r="D3" s="124" t="s">
        <v>61</v>
      </c>
      <c r="E3" s="124" t="s">
        <v>62</v>
      </c>
      <c r="F3" s="124" t="s">
        <v>63</v>
      </c>
      <c r="G3" s="124" t="s">
        <v>104</v>
      </c>
      <c r="H3" s="124" t="s">
        <v>164</v>
      </c>
      <c r="I3" s="124" t="s">
        <v>36</v>
      </c>
      <c r="J3" s="124" t="s">
        <v>64</v>
      </c>
      <c r="K3" s="123" t="s">
        <v>90</v>
      </c>
      <c r="L3" s="123" t="s">
        <v>91</v>
      </c>
      <c r="M3" s="123" t="s">
        <v>53</v>
      </c>
      <c r="N3" s="151" t="s">
        <v>101</v>
      </c>
      <c r="O3" s="151" t="s">
        <v>92</v>
      </c>
      <c r="P3" s="123" t="s">
        <v>93</v>
      </c>
      <c r="Q3" s="123" t="s">
        <v>94</v>
      </c>
    </row>
    <row r="4" spans="1:17" s="5" customFormat="1" ht="25.5" x14ac:dyDescent="0.2">
      <c r="A4" s="123" t="str">
        <f>'Actual costs'!A5</f>
        <v>Company</v>
      </c>
      <c r="B4" s="123" t="str">
        <f>'Actual costs'!B5</f>
        <v>Financial year</v>
      </c>
      <c r="C4" s="123" t="str">
        <f>'Actual costs'!C5</f>
        <v>Unique id</v>
      </c>
      <c r="D4" s="124" t="s">
        <v>60</v>
      </c>
      <c r="E4" s="124" t="s">
        <v>60</v>
      </c>
      <c r="F4" s="124" t="s">
        <v>87</v>
      </c>
      <c r="G4" s="124" t="s">
        <v>60</v>
      </c>
      <c r="H4" s="124" t="s">
        <v>60</v>
      </c>
      <c r="I4" s="124" t="s">
        <v>60</v>
      </c>
      <c r="J4" s="124" t="s">
        <v>60</v>
      </c>
      <c r="K4" s="123" t="s">
        <v>83</v>
      </c>
      <c r="L4" s="123" t="s">
        <v>82</v>
      </c>
      <c r="M4" s="123" t="s">
        <v>87</v>
      </c>
      <c r="N4" s="151" t="s">
        <v>103</v>
      </c>
      <c r="O4" s="151" t="s">
        <v>85</v>
      </c>
      <c r="P4" s="123" t="s">
        <v>84</v>
      </c>
      <c r="Q4" s="123" t="s">
        <v>88</v>
      </c>
    </row>
    <row r="5" spans="1:17" s="5" customFormat="1" ht="25.5" x14ac:dyDescent="0.2">
      <c r="A5" s="123"/>
      <c r="B5" s="123"/>
      <c r="C5" s="123"/>
      <c r="D5" s="124"/>
      <c r="E5" s="124"/>
      <c r="F5" s="124"/>
      <c r="G5" s="124"/>
      <c r="H5" s="124"/>
      <c r="I5" s="124"/>
      <c r="J5" s="124"/>
      <c r="K5" s="123" t="s">
        <v>138</v>
      </c>
      <c r="L5" s="123" t="s">
        <v>137</v>
      </c>
      <c r="M5" s="123" t="s">
        <v>136</v>
      </c>
      <c r="N5" s="151" t="s">
        <v>135</v>
      </c>
      <c r="O5" s="151" t="s">
        <v>134</v>
      </c>
      <c r="P5" s="123" t="s">
        <v>133</v>
      </c>
      <c r="Q5" s="123" t="s">
        <v>132</v>
      </c>
    </row>
    <row r="6" spans="1:17" x14ac:dyDescent="0.2">
      <c r="A6" s="105" t="str">
        <f>'Actual costs'!A6</f>
        <v>ANH</v>
      </c>
      <c r="B6" s="105">
        <f>'Actual costs'!B6</f>
        <v>2012</v>
      </c>
      <c r="C6" s="105" t="str">
        <f>'Actual costs'!C6</f>
        <v>ANH12</v>
      </c>
      <c r="D6" s="125">
        <f>LN(K6)</f>
        <v>14.552506188703944</v>
      </c>
      <c r="E6" s="126">
        <f>LN(L6)</f>
        <v>10.544420792122427</v>
      </c>
      <c r="F6" s="127">
        <f>M6</f>
        <v>80.526046718272525</v>
      </c>
      <c r="G6" s="128">
        <f>LN(N6)</f>
        <v>1.5898722148126376</v>
      </c>
      <c r="H6" s="129">
        <f>LN(O6)</f>
        <v>-4.4946873368904692</v>
      </c>
      <c r="I6" s="130">
        <f>LN(P6)</f>
        <v>6.4826198370460268</v>
      </c>
      <c r="J6" s="130">
        <f>(LN(P6))^2</f>
        <v>42.024359951662653</v>
      </c>
      <c r="K6" s="149">
        <v>2089648.0000000002</v>
      </c>
      <c r="L6" s="149">
        <v>37965.031529</v>
      </c>
      <c r="M6" s="153">
        <v>80.526046718272525</v>
      </c>
      <c r="N6" s="152">
        <v>4.9031223418861236</v>
      </c>
      <c r="O6" s="152">
        <v>1.116817194465183E-2</v>
      </c>
      <c r="P6" s="149">
        <v>653.68124328065403</v>
      </c>
      <c r="Q6" s="149">
        <v>4511916.7312000003</v>
      </c>
    </row>
    <row r="7" spans="1:17" x14ac:dyDescent="0.2">
      <c r="A7" s="105" t="str">
        <f>'Actual costs'!A7</f>
        <v>ANH</v>
      </c>
      <c r="B7" s="105">
        <f>'Actual costs'!B7</f>
        <v>2013</v>
      </c>
      <c r="C7" s="105" t="str">
        <f>'Actual costs'!C7</f>
        <v>ANH13</v>
      </c>
      <c r="D7" s="125">
        <f t="shared" ref="D7:D70" si="0">LN(K7)</f>
        <v>14.559646436527</v>
      </c>
      <c r="E7" s="126">
        <f t="shared" ref="E7:E70" si="1">LN(L7)</f>
        <v>10.547826229399723</v>
      </c>
      <c r="F7" s="127">
        <f t="shared" ref="F7:F70" si="2">M7</f>
        <v>81.611902255222475</v>
      </c>
      <c r="G7" s="128">
        <f t="shared" ref="G7:G70" si="3">LN(N7)</f>
        <v>1.6039167049713896</v>
      </c>
      <c r="H7" s="129">
        <f t="shared" ref="H7:H70" si="4">LN(O7)</f>
        <v>-4.4840410207121151</v>
      </c>
      <c r="I7" s="130">
        <f t="shared" ref="I7:I70" si="5">LN(P7)</f>
        <v>6.4938578617393805</v>
      </c>
      <c r="J7" s="130">
        <f t="shared" ref="J7:J70" si="6">(LN(P7))^2</f>
        <v>42.170189928474358</v>
      </c>
      <c r="K7" s="149">
        <v>2104622.0000000005</v>
      </c>
      <c r="L7" s="149">
        <v>38094.539452999998</v>
      </c>
      <c r="M7" s="153">
        <v>81.611902255222475</v>
      </c>
      <c r="N7" s="152">
        <v>4.9724700319536037</v>
      </c>
      <c r="O7" s="152">
        <v>1.1287707009308309E-2</v>
      </c>
      <c r="P7" s="149">
        <v>661.06876204408297</v>
      </c>
      <c r="Q7" s="149">
        <v>4547416.1969999997</v>
      </c>
    </row>
    <row r="8" spans="1:17" x14ac:dyDescent="0.2">
      <c r="A8" s="105" t="str">
        <f>'Actual costs'!A8</f>
        <v>ANH</v>
      </c>
      <c r="B8" s="105">
        <f>'Actual costs'!B8</f>
        <v>2014</v>
      </c>
      <c r="C8" s="105" t="str">
        <f>'Actual costs'!C8</f>
        <v>ANH14</v>
      </c>
      <c r="D8" s="125">
        <f t="shared" si="0"/>
        <v>14.567032773092057</v>
      </c>
      <c r="E8" s="126">
        <f t="shared" si="1"/>
        <v>10.549659980710285</v>
      </c>
      <c r="F8" s="127">
        <f t="shared" si="2"/>
        <v>83.914025140926711</v>
      </c>
      <c r="G8" s="128">
        <f t="shared" si="3"/>
        <v>1.6187624206237048</v>
      </c>
      <c r="H8" s="129">
        <f t="shared" si="4"/>
        <v>-4.4858747720226768</v>
      </c>
      <c r="I8" s="130">
        <f t="shared" si="5"/>
        <v>6.5019445211239804</v>
      </c>
      <c r="J8" s="130">
        <f t="shared" si="6"/>
        <v>42.275282555774147</v>
      </c>
      <c r="K8" s="149">
        <v>2120225</v>
      </c>
      <c r="L8" s="149">
        <v>38164.459453000003</v>
      </c>
      <c r="M8" s="153">
        <v>83.914025140926711</v>
      </c>
      <c r="N8" s="152">
        <v>5.0468405842691038</v>
      </c>
      <c r="O8" s="152">
        <v>1.1267027128460977E-2</v>
      </c>
      <c r="P8" s="149">
        <v>666.43627332000005</v>
      </c>
      <c r="Q8" s="149">
        <v>4582979.5762</v>
      </c>
    </row>
    <row r="9" spans="1:17" x14ac:dyDescent="0.2">
      <c r="A9" s="105" t="str">
        <f>'Actual costs'!A9</f>
        <v>ANH</v>
      </c>
      <c r="B9" s="105">
        <f>'Actual costs'!B9</f>
        <v>2015</v>
      </c>
      <c r="C9" s="105" t="str">
        <f>'Actual costs'!C9</f>
        <v>ANH15</v>
      </c>
      <c r="D9" s="125">
        <f t="shared" si="0"/>
        <v>14.575342548485215</v>
      </c>
      <c r="E9" s="126">
        <f t="shared" si="1"/>
        <v>10.550157702211132</v>
      </c>
      <c r="F9" s="127">
        <f t="shared" si="2"/>
        <v>83.181572758137861</v>
      </c>
      <c r="G9" s="128">
        <f t="shared" si="3"/>
        <v>1.6167160034292138</v>
      </c>
      <c r="H9" s="129">
        <f t="shared" si="4"/>
        <v>-4.484049612107385</v>
      </c>
      <c r="I9" s="130">
        <f t="shared" si="5"/>
        <v>6.5107976555445637</v>
      </c>
      <c r="J9" s="130">
        <f t="shared" si="6"/>
        <v>42.390486111444588</v>
      </c>
      <c r="K9" s="149">
        <v>2137917</v>
      </c>
      <c r="L9" s="149">
        <v>38183.459453000003</v>
      </c>
      <c r="M9" s="153">
        <v>83.181572758137861</v>
      </c>
      <c r="N9" s="152">
        <v>5.0365232033530694</v>
      </c>
      <c r="O9" s="152">
        <v>1.1287610032572289E-2</v>
      </c>
      <c r="P9" s="149">
        <v>672.36251744115395</v>
      </c>
      <c r="Q9" s="149">
        <v>4630654.6869999999</v>
      </c>
    </row>
    <row r="10" spans="1:17" x14ac:dyDescent="0.2">
      <c r="A10" s="105" t="str">
        <f>'Actual costs'!A10</f>
        <v>ANH</v>
      </c>
      <c r="B10" s="105">
        <f>'Actual costs'!B10</f>
        <v>2016</v>
      </c>
      <c r="C10" s="105" t="str">
        <f>'Actual costs'!C10</f>
        <v>ANH16</v>
      </c>
      <c r="D10" s="125">
        <f t="shared" si="0"/>
        <v>14.583106831061196</v>
      </c>
      <c r="E10" s="126">
        <f t="shared" si="1"/>
        <v>10.552503086804146</v>
      </c>
      <c r="F10" s="127">
        <f t="shared" si="2"/>
        <v>82.423322184867999</v>
      </c>
      <c r="G10" s="128">
        <f t="shared" si="3"/>
        <v>1.618763339588295</v>
      </c>
      <c r="H10" s="129">
        <f t="shared" si="4"/>
        <v>-4.4725698917085568</v>
      </c>
      <c r="I10" s="130">
        <f t="shared" si="5"/>
        <v>6.5223320723917544</v>
      </c>
      <c r="J10" s="130">
        <f t="shared" si="6"/>
        <v>42.540815662550116</v>
      </c>
      <c r="K10" s="149">
        <v>2154581</v>
      </c>
      <c r="L10" s="149">
        <v>38273.119452999999</v>
      </c>
      <c r="M10" s="153">
        <v>82.423322184867999</v>
      </c>
      <c r="N10" s="152">
        <v>5.0468452221390248</v>
      </c>
      <c r="O10" s="152">
        <v>1.1417935257057971E-2</v>
      </c>
      <c r="P10" s="149">
        <v>680.16272593797396</v>
      </c>
      <c r="Q10" s="149">
        <v>4677341.1140000001</v>
      </c>
    </row>
    <row r="11" spans="1:17" x14ac:dyDescent="0.2">
      <c r="A11" s="105" t="str">
        <f>'Actual costs'!A11</f>
        <v>ANH</v>
      </c>
      <c r="B11" s="105">
        <f>'Actual costs'!B11</f>
        <v>2017</v>
      </c>
      <c r="C11" s="105" t="str">
        <f>'Actual costs'!C11</f>
        <v>ANH17</v>
      </c>
      <c r="D11" s="125">
        <f t="shared" si="0"/>
        <v>14.585747012178947</v>
      </c>
      <c r="E11" s="126">
        <f t="shared" si="1"/>
        <v>10.556169171218031</v>
      </c>
      <c r="F11" s="127">
        <f t="shared" si="2"/>
        <v>85.079903231904822</v>
      </c>
      <c r="G11" s="128">
        <f t="shared" si="3"/>
        <v>1.6375490731727238</v>
      </c>
      <c r="H11" s="129">
        <f t="shared" si="4"/>
        <v>-4.4558502191979672</v>
      </c>
      <c r="I11" s="130">
        <f t="shared" si="5"/>
        <v>6.5332408572086633</v>
      </c>
      <c r="J11" s="130">
        <f t="shared" si="6"/>
        <v>42.68323609830059</v>
      </c>
      <c r="K11" s="149">
        <v>2160277</v>
      </c>
      <c r="L11" s="149">
        <v>38413.689452999999</v>
      </c>
      <c r="M11" s="153">
        <v>85.079903231904822</v>
      </c>
      <c r="N11" s="152">
        <v>5.1425500399966575</v>
      </c>
      <c r="O11" s="152">
        <v>1.1610444254402871E-2</v>
      </c>
      <c r="P11" s="149">
        <v>687.62309253986302</v>
      </c>
      <c r="Q11" s="149">
        <v>4723426.3777999999</v>
      </c>
    </row>
    <row r="12" spans="1:17" x14ac:dyDescent="0.2">
      <c r="A12" s="105" t="str">
        <f>'Actual costs'!A12</f>
        <v>ANH</v>
      </c>
      <c r="B12" s="105">
        <f>'Actual costs'!B12</f>
        <v>2018</v>
      </c>
      <c r="C12" s="105" t="str">
        <f>'Actual costs'!C12</f>
        <v>ANH18</v>
      </c>
      <c r="D12" s="125">
        <f t="shared" si="0"/>
        <v>14.602020113496849</v>
      </c>
      <c r="E12" s="126">
        <f t="shared" si="1"/>
        <v>10.573033399843746</v>
      </c>
      <c r="F12" s="127">
        <f t="shared" si="2"/>
        <v>79.832605138716588</v>
      </c>
      <c r="G12" s="128">
        <f t="shared" si="3"/>
        <v>1.6137957728412036</v>
      </c>
      <c r="H12" s="129">
        <f t="shared" si="4"/>
        <v>-4.4637858170793816</v>
      </c>
      <c r="I12" s="130">
        <f t="shared" si="5"/>
        <v>6.5365078139431665</v>
      </c>
      <c r="J12" s="130">
        <f t="shared" si="6"/>
        <v>42.725934401740076</v>
      </c>
      <c r="K12" s="149">
        <v>2195719</v>
      </c>
      <c r="L12" s="149">
        <v>39067</v>
      </c>
      <c r="M12" s="153">
        <v>79.832605138716588</v>
      </c>
      <c r="N12" s="152">
        <v>5.0218368484456191</v>
      </c>
      <c r="O12" s="152">
        <v>1.151867304886477E-2</v>
      </c>
      <c r="P12" s="149">
        <v>689.87320093493895</v>
      </c>
      <c r="Q12" s="149">
        <v>4762696.3629999999</v>
      </c>
    </row>
    <row r="13" spans="1:17" x14ac:dyDescent="0.2">
      <c r="A13" s="105" t="str">
        <f>'Actual costs'!A13</f>
        <v>NES</v>
      </c>
      <c r="B13" s="105">
        <f>'Actual costs'!B13</f>
        <v>2012</v>
      </c>
      <c r="C13" s="105" t="str">
        <f>'Actual costs'!C13</f>
        <v>NES12</v>
      </c>
      <c r="D13" s="125">
        <f t="shared" si="0"/>
        <v>14.4872134444302</v>
      </c>
      <c r="E13" s="126">
        <f t="shared" si="1"/>
        <v>10.125342273665408</v>
      </c>
      <c r="F13" s="127">
        <f t="shared" si="2"/>
        <v>97.805172957628017</v>
      </c>
      <c r="G13" s="128">
        <f t="shared" si="3"/>
        <v>1.6653273992354107</v>
      </c>
      <c r="H13" s="129">
        <f t="shared" si="4"/>
        <v>-4.4349828193413483</v>
      </c>
      <c r="I13" s="130">
        <f t="shared" si="5"/>
        <v>7.3358536554815021</v>
      </c>
      <c r="J13" s="130">
        <f t="shared" si="6"/>
        <v>53.814748854641316</v>
      </c>
      <c r="K13" s="149">
        <v>1957568</v>
      </c>
      <c r="L13" s="149">
        <v>24967.8</v>
      </c>
      <c r="M13" s="153">
        <v>97.805172957628017</v>
      </c>
      <c r="N13" s="152">
        <v>5.2874040584586268</v>
      </c>
      <c r="O13" s="152">
        <v>1.1855269587228351E-2</v>
      </c>
      <c r="P13" s="149">
        <v>1534.3370162477199</v>
      </c>
      <c r="Q13" s="149">
        <v>4485663.1399999997</v>
      </c>
    </row>
    <row r="14" spans="1:17" x14ac:dyDescent="0.2">
      <c r="A14" s="105" t="str">
        <f>'Actual costs'!A14</f>
        <v>NES</v>
      </c>
      <c r="B14" s="105">
        <f>'Actual costs'!B14</f>
        <v>2013</v>
      </c>
      <c r="C14" s="105" t="str">
        <f>'Actual costs'!C14</f>
        <v>NES13</v>
      </c>
      <c r="D14" s="125">
        <f t="shared" si="0"/>
        <v>14.49110050843586</v>
      </c>
      <c r="E14" s="126">
        <f t="shared" si="1"/>
        <v>10.150246062809835</v>
      </c>
      <c r="F14" s="127">
        <f t="shared" si="2"/>
        <v>97.99135381114904</v>
      </c>
      <c r="G14" s="128">
        <f t="shared" si="3"/>
        <v>1.6645361091618764</v>
      </c>
      <c r="H14" s="129">
        <f t="shared" si="4"/>
        <v>-4.4565139240071341</v>
      </c>
      <c r="I14" s="130">
        <f t="shared" si="5"/>
        <v>7.3435483122741108</v>
      </c>
      <c r="J14" s="130">
        <f t="shared" si="6"/>
        <v>53.927701814703937</v>
      </c>
      <c r="K14" s="149">
        <v>1965192</v>
      </c>
      <c r="L14" s="149">
        <v>25597.4</v>
      </c>
      <c r="M14" s="153">
        <v>97.99135381114904</v>
      </c>
      <c r="N14" s="152">
        <v>5.2832218430034121</v>
      </c>
      <c r="O14" s="152">
        <v>1.1602740903372998E-2</v>
      </c>
      <c r="P14" s="149">
        <v>1546.1887520354301</v>
      </c>
      <c r="Q14" s="149">
        <v>4505813.9800000004</v>
      </c>
    </row>
    <row r="15" spans="1:17" x14ac:dyDescent="0.2">
      <c r="A15" s="105" t="str">
        <f>'Actual costs'!A15</f>
        <v>NES</v>
      </c>
      <c r="B15" s="105">
        <f>'Actual costs'!B15</f>
        <v>2014</v>
      </c>
      <c r="C15" s="105" t="str">
        <f>'Actual costs'!C15</f>
        <v>NES14</v>
      </c>
      <c r="D15" s="125">
        <f t="shared" si="0"/>
        <v>14.494851367695638</v>
      </c>
      <c r="E15" s="126">
        <f t="shared" si="1"/>
        <v>10.158273171480069</v>
      </c>
      <c r="F15" s="127">
        <f t="shared" si="2"/>
        <v>98.345841350318693</v>
      </c>
      <c r="G15" s="128">
        <f t="shared" si="3"/>
        <v>1.6649796672905719</v>
      </c>
      <c r="H15" s="129">
        <f t="shared" si="4"/>
        <v>-4.4611796849746641</v>
      </c>
      <c r="I15" s="130">
        <f t="shared" si="5"/>
        <v>7.3554693653683483</v>
      </c>
      <c r="J15" s="130">
        <f t="shared" si="6"/>
        <v>54.10292958487225</v>
      </c>
      <c r="K15" s="149">
        <v>1972577</v>
      </c>
      <c r="L15" s="149">
        <v>25803.7</v>
      </c>
      <c r="M15" s="153">
        <v>98.345841350318693</v>
      </c>
      <c r="N15" s="152">
        <v>5.2855657787950356</v>
      </c>
      <c r="O15" s="152">
        <v>1.1548731383483763E-2</v>
      </c>
      <c r="P15" s="149">
        <v>1564.7312537243399</v>
      </c>
      <c r="Q15" s="149">
        <v>4530455.49</v>
      </c>
    </row>
    <row r="16" spans="1:17" x14ac:dyDescent="0.2">
      <c r="A16" s="105" t="str">
        <f>'Actual costs'!A16</f>
        <v>NES</v>
      </c>
      <c r="B16" s="105">
        <f>'Actual costs'!B16</f>
        <v>2015</v>
      </c>
      <c r="C16" s="105" t="str">
        <f>'Actual costs'!C16</f>
        <v>NES15</v>
      </c>
      <c r="D16" s="125">
        <f t="shared" si="0"/>
        <v>14.500902746151151</v>
      </c>
      <c r="E16" s="126">
        <f t="shared" si="1"/>
        <v>10.160723304018108</v>
      </c>
      <c r="F16" s="127">
        <f t="shared" si="2"/>
        <v>98.274567963755075</v>
      </c>
      <c r="G16" s="128">
        <f t="shared" si="3"/>
        <v>1.6647415664119871</v>
      </c>
      <c r="H16" s="129">
        <f t="shared" si="4"/>
        <v>-4.4602797306274207</v>
      </c>
      <c r="I16" s="130">
        <f t="shared" si="5"/>
        <v>7.3687076537227147</v>
      </c>
      <c r="J16" s="130">
        <f t="shared" si="6"/>
        <v>54.297852486031715</v>
      </c>
      <c r="K16" s="149">
        <v>1984550</v>
      </c>
      <c r="L16" s="149">
        <v>25867</v>
      </c>
      <c r="M16" s="153">
        <v>98.274567963755075</v>
      </c>
      <c r="N16" s="152">
        <v>5.2843074307521194</v>
      </c>
      <c r="O16" s="152">
        <v>1.1559129392662466E-2</v>
      </c>
      <c r="P16" s="149">
        <v>1585.5833356646399</v>
      </c>
      <c r="Q16" s="149">
        <v>4562183.87</v>
      </c>
    </row>
    <row r="17" spans="1:17" x14ac:dyDescent="0.2">
      <c r="A17" s="105" t="str">
        <f>'Actual costs'!A17</f>
        <v>NES</v>
      </c>
      <c r="B17" s="105">
        <f>'Actual costs'!B17</f>
        <v>2016</v>
      </c>
      <c r="C17" s="105" t="str">
        <f>'Actual costs'!C17</f>
        <v>NES16</v>
      </c>
      <c r="D17" s="125">
        <f t="shared" si="0"/>
        <v>14.51163879076941</v>
      </c>
      <c r="E17" s="126">
        <f t="shared" si="1"/>
        <v>10.163976983678369</v>
      </c>
      <c r="F17" s="127">
        <f t="shared" si="2"/>
        <v>98.275114299654859</v>
      </c>
      <c r="G17" s="128">
        <f t="shared" si="3"/>
        <v>1.6656756824655077</v>
      </c>
      <c r="H17" s="129">
        <f t="shared" si="4"/>
        <v>-4.460194509022168</v>
      </c>
      <c r="I17" s="130">
        <f t="shared" si="5"/>
        <v>7.3800876714025421</v>
      </c>
      <c r="J17" s="130">
        <f t="shared" si="6"/>
        <v>54.465694037587795</v>
      </c>
      <c r="K17" s="149">
        <v>2005971</v>
      </c>
      <c r="L17" s="149">
        <v>25951.3</v>
      </c>
      <c r="M17" s="153">
        <v>98.275114299654859</v>
      </c>
      <c r="N17" s="152">
        <v>5.2892458933444182</v>
      </c>
      <c r="O17" s="152">
        <v>1.15601145222012E-2</v>
      </c>
      <c r="P17" s="149">
        <v>1603.7303629595599</v>
      </c>
      <c r="Q17" s="149">
        <v>4586634.9000000004</v>
      </c>
    </row>
    <row r="18" spans="1:17" x14ac:dyDescent="0.2">
      <c r="A18" s="105" t="str">
        <f>'Actual costs'!A18</f>
        <v>NES</v>
      </c>
      <c r="B18" s="105">
        <f>'Actual costs'!B18</f>
        <v>2017</v>
      </c>
      <c r="C18" s="105" t="str">
        <f>'Actual costs'!C18</f>
        <v>NES17</v>
      </c>
      <c r="D18" s="125">
        <f t="shared" si="0"/>
        <v>14.519343442488648</v>
      </c>
      <c r="E18" s="126">
        <f t="shared" si="1"/>
        <v>10.165986423328397</v>
      </c>
      <c r="F18" s="127">
        <f t="shared" si="2"/>
        <v>98.457398457398469</v>
      </c>
      <c r="G18" s="128">
        <f t="shared" si="3"/>
        <v>1.6670149390621889</v>
      </c>
      <c r="H18" s="129">
        <f t="shared" si="4"/>
        <v>-4.4588761585795211</v>
      </c>
      <c r="I18" s="130">
        <f t="shared" si="5"/>
        <v>7.3936440420825562</v>
      </c>
      <c r="J18" s="130">
        <f t="shared" si="6"/>
        <v>54.665972221022884</v>
      </c>
      <c r="K18" s="149">
        <v>2021485.9999999998</v>
      </c>
      <c r="L18" s="149">
        <v>26003.5</v>
      </c>
      <c r="M18" s="153">
        <v>98.457398457398469</v>
      </c>
      <c r="N18" s="152">
        <v>5.2963342963342965</v>
      </c>
      <c r="O18" s="152">
        <v>1.1575364854731094E-2</v>
      </c>
      <c r="P18" s="149">
        <v>1625.6191573185899</v>
      </c>
      <c r="Q18" s="149">
        <v>4620642.79</v>
      </c>
    </row>
    <row r="19" spans="1:17" x14ac:dyDescent="0.2">
      <c r="A19" s="105" t="str">
        <f>'Actual costs'!A19</f>
        <v>NES</v>
      </c>
      <c r="B19" s="105">
        <f>'Actual costs'!B19</f>
        <v>2018</v>
      </c>
      <c r="C19" s="105" t="str">
        <f>'Actual costs'!C19</f>
        <v>NES18</v>
      </c>
      <c r="D19" s="125">
        <f t="shared" si="0"/>
        <v>14.517950922810803</v>
      </c>
      <c r="E19" s="126">
        <f t="shared" si="1"/>
        <v>10.169499004077514</v>
      </c>
      <c r="F19" s="127">
        <f t="shared" si="2"/>
        <v>98.24556725769898</v>
      </c>
      <c r="G19" s="128">
        <f t="shared" si="3"/>
        <v>1.6664458164959624</v>
      </c>
      <c r="H19" s="129">
        <f t="shared" si="4"/>
        <v>-4.4590719867026438</v>
      </c>
      <c r="I19" s="130">
        <f t="shared" si="5"/>
        <v>7.4000423653429408</v>
      </c>
      <c r="J19" s="130">
        <f t="shared" si="6"/>
        <v>54.760627008870344</v>
      </c>
      <c r="K19" s="149">
        <v>2018673</v>
      </c>
      <c r="L19" s="149">
        <v>26095</v>
      </c>
      <c r="M19" s="153">
        <v>98.24556725769898</v>
      </c>
      <c r="N19" s="152">
        <v>5.2933208905479265</v>
      </c>
      <c r="O19" s="152">
        <v>1.157309829469247E-2</v>
      </c>
      <c r="P19" s="149">
        <v>1636.05374050552</v>
      </c>
      <c r="Q19" s="149">
        <v>4643986.46</v>
      </c>
    </row>
    <row r="20" spans="1:17" x14ac:dyDescent="0.2">
      <c r="A20" s="105" t="str">
        <f>'Actual costs'!A20</f>
        <v>NWT</v>
      </c>
      <c r="B20" s="105">
        <f>'Actual costs'!B20</f>
        <v>2012</v>
      </c>
      <c r="C20" s="105" t="str">
        <f>'Actual costs'!C20</f>
        <v>NWT12</v>
      </c>
      <c r="D20" s="125">
        <f t="shared" si="0"/>
        <v>14.983758045116506</v>
      </c>
      <c r="E20" s="126">
        <f t="shared" si="1"/>
        <v>10.637331155099806</v>
      </c>
      <c r="F20" s="127">
        <f t="shared" si="2"/>
        <v>83.947465478271027</v>
      </c>
      <c r="G20" s="128">
        <f t="shared" si="3"/>
        <v>1.4875289498636897</v>
      </c>
      <c r="H20" s="129">
        <f t="shared" si="4"/>
        <v>-4.4573145014472333</v>
      </c>
      <c r="I20" s="130">
        <f t="shared" si="5"/>
        <v>7.454646576427626</v>
      </c>
      <c r="J20" s="130">
        <f t="shared" si="6"/>
        <v>55.571755579444122</v>
      </c>
      <c r="K20" s="149">
        <v>3216351</v>
      </c>
      <c r="L20" s="149">
        <v>41661.434806974001</v>
      </c>
      <c r="M20" s="153">
        <v>83.947465478271027</v>
      </c>
      <c r="N20" s="152">
        <v>4.4261447690149218</v>
      </c>
      <c r="O20" s="152">
        <v>1.1593455728009331E-2</v>
      </c>
      <c r="P20" s="149">
        <v>1727.87321621725</v>
      </c>
      <c r="Q20" s="149">
        <v>7016119.2599999998</v>
      </c>
    </row>
    <row r="21" spans="1:17" x14ac:dyDescent="0.2">
      <c r="A21" s="105" t="str">
        <f>'Actual costs'!A21</f>
        <v>NWT</v>
      </c>
      <c r="B21" s="105">
        <f>'Actual costs'!B21</f>
        <v>2013</v>
      </c>
      <c r="C21" s="105" t="str">
        <f>'Actual costs'!C21</f>
        <v>NWT13</v>
      </c>
      <c r="D21" s="125">
        <f t="shared" si="0"/>
        <v>14.986438546959393</v>
      </c>
      <c r="E21" s="126">
        <f t="shared" si="1"/>
        <v>10.637331155099806</v>
      </c>
      <c r="F21" s="127">
        <f t="shared" si="2"/>
        <v>85.051916384263578</v>
      </c>
      <c r="G21" s="128">
        <f t="shared" si="3"/>
        <v>1.5038347201250153</v>
      </c>
      <c r="H21" s="129">
        <f t="shared" si="4"/>
        <v>-4.4573145014472333</v>
      </c>
      <c r="I21" s="130">
        <f t="shared" si="5"/>
        <v>7.4629942850033615</v>
      </c>
      <c r="J21" s="130">
        <f t="shared" si="6"/>
        <v>55.696283697992833</v>
      </c>
      <c r="K21" s="149">
        <v>3224984</v>
      </c>
      <c r="L21" s="149">
        <v>41661.434806974001</v>
      </c>
      <c r="M21" s="153">
        <v>85.051916384263578</v>
      </c>
      <c r="N21" s="152">
        <v>4.4989080875655203</v>
      </c>
      <c r="O21" s="152">
        <v>1.1593455728009331E-2</v>
      </c>
      <c r="P21" s="149">
        <v>1742.3573689152299</v>
      </c>
      <c r="Q21" s="149">
        <v>7044535.9199999999</v>
      </c>
    </row>
    <row r="22" spans="1:17" x14ac:dyDescent="0.2">
      <c r="A22" s="105" t="str">
        <f>'Actual costs'!A22</f>
        <v>NWT</v>
      </c>
      <c r="B22" s="105">
        <f>'Actual costs'!B22</f>
        <v>2014</v>
      </c>
      <c r="C22" s="105" t="str">
        <f>'Actual costs'!C22</f>
        <v>NWT14</v>
      </c>
      <c r="D22" s="125">
        <f t="shared" si="0"/>
        <v>14.989927046045576</v>
      </c>
      <c r="E22" s="126">
        <f t="shared" si="1"/>
        <v>10.637331155099806</v>
      </c>
      <c r="F22" s="127">
        <f t="shared" si="2"/>
        <v>86.387682366366491</v>
      </c>
      <c r="G22" s="128">
        <f t="shared" si="3"/>
        <v>1.5090024763495293</v>
      </c>
      <c r="H22" s="129">
        <f t="shared" si="4"/>
        <v>-4.4511225311993119</v>
      </c>
      <c r="I22" s="130">
        <f t="shared" si="5"/>
        <v>7.4669702649214953</v>
      </c>
      <c r="J22" s="130">
        <f t="shared" si="6"/>
        <v>55.755644937221788</v>
      </c>
      <c r="K22" s="149">
        <v>3236254</v>
      </c>
      <c r="L22" s="149">
        <v>41661.434806974001</v>
      </c>
      <c r="M22" s="153">
        <v>86.387682366366491</v>
      </c>
      <c r="N22" s="152">
        <v>4.5222175247084415</v>
      </c>
      <c r="O22" s="152">
        <v>1.1665464769798208E-2</v>
      </c>
      <c r="P22" s="149">
        <v>1749.29873705007</v>
      </c>
      <c r="Q22" s="149">
        <v>7063332.25</v>
      </c>
    </row>
    <row r="23" spans="1:17" x14ac:dyDescent="0.2">
      <c r="A23" s="105" t="str">
        <f>'Actual costs'!A23</f>
        <v>NWT</v>
      </c>
      <c r="B23" s="105">
        <f>'Actual costs'!B23</f>
        <v>2015</v>
      </c>
      <c r="C23" s="105" t="str">
        <f>'Actual costs'!C23</f>
        <v>NWT15</v>
      </c>
      <c r="D23" s="125">
        <f t="shared" si="0"/>
        <v>14.994322157427627</v>
      </c>
      <c r="E23" s="126">
        <f t="shared" si="1"/>
        <v>10.640627030772821</v>
      </c>
      <c r="F23" s="127">
        <f t="shared" si="2"/>
        <v>85.070231922783336</v>
      </c>
      <c r="G23" s="128">
        <f t="shared" si="3"/>
        <v>1.5569513492913689</v>
      </c>
      <c r="H23" s="129">
        <f t="shared" si="4"/>
        <v>-4.4401178567301303</v>
      </c>
      <c r="I23" s="130">
        <f t="shared" si="5"/>
        <v>7.4730819485173985</v>
      </c>
      <c r="J23" s="130">
        <f t="shared" si="6"/>
        <v>55.846953809256597</v>
      </c>
      <c r="K23" s="149">
        <v>3250509</v>
      </c>
      <c r="L23" s="149">
        <v>41798.972245102006</v>
      </c>
      <c r="M23" s="153">
        <v>85.070231922783336</v>
      </c>
      <c r="N23" s="152">
        <v>4.7443353538076991</v>
      </c>
      <c r="O23" s="152">
        <v>1.1794548370929614E-2</v>
      </c>
      <c r="P23" s="149">
        <v>1760.0226345995</v>
      </c>
      <c r="Q23" s="149">
        <v>7092677.7400000002</v>
      </c>
    </row>
    <row r="24" spans="1:17" x14ac:dyDescent="0.2">
      <c r="A24" s="105" t="str">
        <f>'Actual costs'!A24</f>
        <v>NWT</v>
      </c>
      <c r="B24" s="105">
        <f>'Actual costs'!B24</f>
        <v>2016</v>
      </c>
      <c r="C24" s="105" t="str">
        <f>'Actual costs'!C24</f>
        <v>NWT16</v>
      </c>
      <c r="D24" s="125">
        <f t="shared" si="0"/>
        <v>15.001852243561768</v>
      </c>
      <c r="E24" s="126">
        <f t="shared" si="1"/>
        <v>10.644579293086688</v>
      </c>
      <c r="F24" s="127">
        <f t="shared" si="2"/>
        <v>84.978346832838142</v>
      </c>
      <c r="G24" s="128">
        <f t="shared" si="3"/>
        <v>1.5614043940197238</v>
      </c>
      <c r="H24" s="129">
        <f t="shared" si="4"/>
        <v>-4.3965364185782585</v>
      </c>
      <c r="I24" s="130">
        <f t="shared" si="5"/>
        <v>7.4845269498442839</v>
      </c>
      <c r="J24" s="130">
        <f t="shared" si="6"/>
        <v>56.018143662945377</v>
      </c>
      <c r="K24" s="149">
        <v>3275078</v>
      </c>
      <c r="L24" s="149">
        <v>41964.499636233006</v>
      </c>
      <c r="M24" s="153">
        <v>84.978346832838142</v>
      </c>
      <c r="N24" s="152">
        <v>4.7655092003984123</v>
      </c>
      <c r="O24" s="152">
        <v>1.2319937196477655E-2</v>
      </c>
      <c r="P24" s="149">
        <v>1780.2818079789499</v>
      </c>
      <c r="Q24" s="149">
        <v>7134434.1900000004</v>
      </c>
    </row>
    <row r="25" spans="1:17" x14ac:dyDescent="0.2">
      <c r="A25" s="105" t="str">
        <f>'Actual costs'!A25</f>
        <v>NWT</v>
      </c>
      <c r="B25" s="105">
        <f>'Actual costs'!B25</f>
        <v>2017</v>
      </c>
      <c r="C25" s="105" t="str">
        <f>'Actual costs'!C25</f>
        <v>NWT17</v>
      </c>
      <c r="D25" s="125">
        <f t="shared" si="0"/>
        <v>15.007333855020287</v>
      </c>
      <c r="E25" s="126">
        <f t="shared" si="1"/>
        <v>10.647660491699117</v>
      </c>
      <c r="F25" s="127">
        <f t="shared" si="2"/>
        <v>98.197011639281769</v>
      </c>
      <c r="G25" s="128">
        <f t="shared" si="3"/>
        <v>1.6567023719798564</v>
      </c>
      <c r="H25" s="129">
        <f t="shared" si="4"/>
        <v>-4.3938316801236441</v>
      </c>
      <c r="I25" s="130">
        <f t="shared" si="5"/>
        <v>7.4972171364155624</v>
      </c>
      <c r="J25" s="130">
        <f t="shared" si="6"/>
        <v>56.208264790563163</v>
      </c>
      <c r="K25" s="149">
        <v>3293080</v>
      </c>
      <c r="L25" s="149">
        <v>42094</v>
      </c>
      <c r="M25" s="153">
        <v>98.197011639281769</v>
      </c>
      <c r="N25" s="152">
        <v>5.2419961580276482</v>
      </c>
      <c r="O25" s="152">
        <v>1.2353304508956145E-2</v>
      </c>
      <c r="P25" s="149">
        <v>1803.01787361027</v>
      </c>
      <c r="Q25" s="149">
        <v>7182844.3200000003</v>
      </c>
    </row>
    <row r="26" spans="1:17" x14ac:dyDescent="0.2">
      <c r="A26" s="105" t="str">
        <f>'Actual costs'!A26</f>
        <v>NWT</v>
      </c>
      <c r="B26" s="105">
        <f>'Actual costs'!B26</f>
        <v>2018</v>
      </c>
      <c r="C26" s="105" t="str">
        <f>'Actual costs'!C26</f>
        <v>NWT18</v>
      </c>
      <c r="D26" s="125">
        <f t="shared" si="0"/>
        <v>15.013421123999406</v>
      </c>
      <c r="E26" s="126">
        <f t="shared" si="1"/>
        <v>10.669631075642753</v>
      </c>
      <c r="F26" s="127">
        <f t="shared" si="2"/>
        <v>98.131690429878731</v>
      </c>
      <c r="G26" s="128">
        <f t="shared" si="3"/>
        <v>1.6225108416838405</v>
      </c>
      <c r="H26" s="129">
        <f t="shared" si="4"/>
        <v>-4.4138810338893864</v>
      </c>
      <c r="I26" s="130">
        <f t="shared" si="5"/>
        <v>7.5036282124832647</v>
      </c>
      <c r="J26" s="130">
        <f t="shared" si="6"/>
        <v>56.304436351174793</v>
      </c>
      <c r="K26" s="149">
        <v>3313187.0000000005</v>
      </c>
      <c r="L26" s="149">
        <v>43029.064099506999</v>
      </c>
      <c r="M26" s="153">
        <v>98.131690429878731</v>
      </c>
      <c r="N26" s="152">
        <v>5.0657937678665457</v>
      </c>
      <c r="O26" s="152">
        <v>1.2108095095797571E-2</v>
      </c>
      <c r="P26" s="149">
        <v>1814.6142913881199</v>
      </c>
      <c r="Q26" s="149">
        <v>7217084.7999999998</v>
      </c>
    </row>
    <row r="27" spans="1:17" x14ac:dyDescent="0.2">
      <c r="A27" s="105" t="str">
        <f>'Actual costs'!A27</f>
        <v>SRN</v>
      </c>
      <c r="B27" s="105">
        <f>'Actual costs'!B27</f>
        <v>2012</v>
      </c>
      <c r="C27" s="105" t="str">
        <f>'Actual costs'!C27</f>
        <v>SRN12</v>
      </c>
      <c r="D27" s="125">
        <f t="shared" si="0"/>
        <v>13.827561650967674</v>
      </c>
      <c r="E27" s="126">
        <f t="shared" si="1"/>
        <v>9.5276217798286105</v>
      </c>
      <c r="F27" s="127">
        <f t="shared" si="2"/>
        <v>82.906013879577444</v>
      </c>
      <c r="G27" s="128">
        <f t="shared" si="3"/>
        <v>1.4631904717505122</v>
      </c>
      <c r="H27" s="129">
        <f t="shared" si="4"/>
        <v>-4.0469828564866202</v>
      </c>
      <c r="I27" s="130">
        <f t="shared" si="5"/>
        <v>7.4840094921785809</v>
      </c>
      <c r="J27" s="130">
        <f t="shared" si="6"/>
        <v>56.010398079019097</v>
      </c>
      <c r="K27" s="149">
        <v>1012124</v>
      </c>
      <c r="L27" s="149">
        <v>13733.890000000001</v>
      </c>
      <c r="M27" s="153">
        <v>82.906013879577444</v>
      </c>
      <c r="N27" s="152">
        <v>4.3197195093225105</v>
      </c>
      <c r="O27" s="152">
        <v>1.7475019823225611E-2</v>
      </c>
      <c r="P27" s="149">
        <v>1779.36082581549</v>
      </c>
      <c r="Q27" s="149">
        <v>2148841.5695989998</v>
      </c>
    </row>
    <row r="28" spans="1:17" x14ac:dyDescent="0.2">
      <c r="A28" s="105" t="str">
        <f>'Actual costs'!A28</f>
        <v>SRN</v>
      </c>
      <c r="B28" s="105">
        <f>'Actual costs'!B28</f>
        <v>2013</v>
      </c>
      <c r="C28" s="105" t="str">
        <f>'Actual costs'!C28</f>
        <v>SRN13</v>
      </c>
      <c r="D28" s="125">
        <f t="shared" si="0"/>
        <v>13.886400429009266</v>
      </c>
      <c r="E28" s="126">
        <f t="shared" si="1"/>
        <v>9.5290609765717313</v>
      </c>
      <c r="F28" s="127">
        <f t="shared" si="2"/>
        <v>84.192081833680632</v>
      </c>
      <c r="G28" s="128">
        <f t="shared" si="3"/>
        <v>1.4720531385650921</v>
      </c>
      <c r="H28" s="129">
        <f t="shared" si="4"/>
        <v>-4.048422053229741</v>
      </c>
      <c r="I28" s="130">
        <f t="shared" si="5"/>
        <v>7.4947179218922519</v>
      </c>
      <c r="J28" s="130">
        <f t="shared" si="6"/>
        <v>56.170796728732917</v>
      </c>
      <c r="K28" s="149">
        <v>1073463</v>
      </c>
      <c r="L28" s="149">
        <v>13753.67</v>
      </c>
      <c r="M28" s="153">
        <v>84.192081833680632</v>
      </c>
      <c r="N28" s="152">
        <v>4.358173896571321</v>
      </c>
      <c r="O28" s="152">
        <v>1.7449887920824043E-2</v>
      </c>
      <c r="P28" s="149">
        <v>1798.51737135759</v>
      </c>
      <c r="Q28" s="149">
        <v>2168027.5130770002</v>
      </c>
    </row>
    <row r="29" spans="1:17" x14ac:dyDescent="0.2">
      <c r="A29" s="105" t="str">
        <f>'Actual costs'!A29</f>
        <v>SRN</v>
      </c>
      <c r="B29" s="105">
        <f>'Actual costs'!B29</f>
        <v>2014</v>
      </c>
      <c r="C29" s="105" t="str">
        <f>'Actual costs'!C29</f>
        <v>SRN14</v>
      </c>
      <c r="D29" s="125">
        <f t="shared" si="0"/>
        <v>13.894006531599672</v>
      </c>
      <c r="E29" s="126">
        <f t="shared" si="1"/>
        <v>9.5303768498899277</v>
      </c>
      <c r="F29" s="127">
        <f t="shared" si="2"/>
        <v>85.846068322230281</v>
      </c>
      <c r="G29" s="128">
        <f t="shared" si="3"/>
        <v>1.4872757135033308</v>
      </c>
      <c r="H29" s="129">
        <f t="shared" si="4"/>
        <v>-4.0497379265479356</v>
      </c>
      <c r="I29" s="130">
        <f t="shared" si="5"/>
        <v>7.5014486998714238</v>
      </c>
      <c r="J29" s="130">
        <f t="shared" si="6"/>
        <v>56.271732596802671</v>
      </c>
      <c r="K29" s="149">
        <v>1081658.9999999998</v>
      </c>
      <c r="L29" s="149">
        <v>13771.78</v>
      </c>
      <c r="M29" s="153">
        <v>85.846068322230281</v>
      </c>
      <c r="N29" s="152">
        <v>4.4250240501325697</v>
      </c>
      <c r="O29" s="152">
        <v>1.7426941179716781E-2</v>
      </c>
      <c r="P29" s="149">
        <v>1810.6636234835701</v>
      </c>
      <c r="Q29" s="149">
        <v>2184578.949186</v>
      </c>
    </row>
    <row r="30" spans="1:17" x14ac:dyDescent="0.2">
      <c r="A30" s="105" t="str">
        <f>'Actual costs'!A30</f>
        <v>SRN</v>
      </c>
      <c r="B30" s="105">
        <f>'Actual costs'!B30</f>
        <v>2015</v>
      </c>
      <c r="C30" s="105" t="str">
        <f>'Actual costs'!C30</f>
        <v>SRN15</v>
      </c>
      <c r="D30" s="125">
        <f t="shared" si="0"/>
        <v>13.899124419930503</v>
      </c>
      <c r="E30" s="126">
        <f t="shared" si="1"/>
        <v>9.5332510651578595</v>
      </c>
      <c r="F30" s="127">
        <f t="shared" si="2"/>
        <v>85.996906143855128</v>
      </c>
      <c r="G30" s="128">
        <f t="shared" si="3"/>
        <v>1.4911268917953562</v>
      </c>
      <c r="H30" s="129">
        <f t="shared" si="4"/>
        <v>-4.0526121418158674</v>
      </c>
      <c r="I30" s="130">
        <f t="shared" si="5"/>
        <v>7.510664314574206</v>
      </c>
      <c r="J30" s="130">
        <f t="shared" si="6"/>
        <v>56.410078446218428</v>
      </c>
      <c r="K30" s="149">
        <v>1087209</v>
      </c>
      <c r="L30" s="149">
        <v>13811.42</v>
      </c>
      <c r="M30" s="153">
        <v>85.996906143855128</v>
      </c>
      <c r="N30" s="152">
        <v>4.4420984638985885</v>
      </c>
      <c r="O30" s="152">
        <v>1.7376924313358078E-2</v>
      </c>
      <c r="P30" s="149">
        <v>1827.4271261446299</v>
      </c>
      <c r="Q30" s="149">
        <v>2204913.066687</v>
      </c>
    </row>
    <row r="31" spans="1:17" x14ac:dyDescent="0.2">
      <c r="A31" s="105" t="str">
        <f>'Actual costs'!A31</f>
        <v>SRN</v>
      </c>
      <c r="B31" s="105">
        <f>'Actual costs'!B31</f>
        <v>2016</v>
      </c>
      <c r="C31" s="105" t="str">
        <f>'Actual costs'!C31</f>
        <v>SRN16</v>
      </c>
      <c r="D31" s="125">
        <f t="shared" si="0"/>
        <v>13.905263506742571</v>
      </c>
      <c r="E31" s="126">
        <f t="shared" si="1"/>
        <v>9.5364750742191884</v>
      </c>
      <c r="F31" s="127">
        <f t="shared" si="2"/>
        <v>85.507780062932795</v>
      </c>
      <c r="G31" s="128">
        <f t="shared" si="3"/>
        <v>1.4855830187197685</v>
      </c>
      <c r="H31" s="129">
        <f t="shared" si="4"/>
        <v>-4.0558361508771972</v>
      </c>
      <c r="I31" s="130">
        <f t="shared" si="5"/>
        <v>7.5230223336759705</v>
      </c>
      <c r="J31" s="130">
        <f t="shared" si="6"/>
        <v>56.595865032987447</v>
      </c>
      <c r="K31" s="149">
        <v>1093904</v>
      </c>
      <c r="L31" s="149">
        <v>13856.02</v>
      </c>
      <c r="M31" s="153">
        <v>85.507780062932795</v>
      </c>
      <c r="N31" s="152">
        <v>4.4175401707544752</v>
      </c>
      <c r="O31" s="152">
        <v>1.7320991164851089E-2</v>
      </c>
      <c r="P31" s="149">
        <v>1850.1506249981901</v>
      </c>
      <c r="Q31" s="149">
        <v>2226262.040968</v>
      </c>
    </row>
    <row r="32" spans="1:17" x14ac:dyDescent="0.2">
      <c r="A32" s="105" t="str">
        <f>'Actual costs'!A32</f>
        <v>SRN</v>
      </c>
      <c r="B32" s="105">
        <f>'Actual costs'!B32</f>
        <v>2017</v>
      </c>
      <c r="C32" s="105" t="str">
        <f>'Actual costs'!C32</f>
        <v>SRN17</v>
      </c>
      <c r="D32" s="125">
        <f t="shared" si="0"/>
        <v>13.914529307062104</v>
      </c>
      <c r="E32" s="126">
        <f t="shared" si="1"/>
        <v>9.5388455629475875</v>
      </c>
      <c r="F32" s="127">
        <f t="shared" si="2"/>
        <v>86.155156557679675</v>
      </c>
      <c r="G32" s="128">
        <f t="shared" si="3"/>
        <v>1.4936177477465498</v>
      </c>
      <c r="H32" s="129">
        <f t="shared" si="4"/>
        <v>-4.0582066396055954</v>
      </c>
      <c r="I32" s="130">
        <f t="shared" si="5"/>
        <v>7.535658758716715</v>
      </c>
      <c r="J32" s="130">
        <f t="shared" si="6"/>
        <v>56.786152927823942</v>
      </c>
      <c r="K32" s="149">
        <v>1104087</v>
      </c>
      <c r="L32" s="149">
        <v>13888.904500000001</v>
      </c>
      <c r="M32" s="153">
        <v>86.155156557679675</v>
      </c>
      <c r="N32" s="152">
        <v>4.4531768829382985</v>
      </c>
      <c r="O32" s="152">
        <v>1.7279980577301832E-2</v>
      </c>
      <c r="P32" s="149">
        <v>1873.67825417431</v>
      </c>
      <c r="Q32" s="149">
        <v>2248602.5573709998</v>
      </c>
    </row>
    <row r="33" spans="1:17" x14ac:dyDescent="0.2">
      <c r="A33" s="105" t="str">
        <f>'Actual costs'!A33</f>
        <v>SRN</v>
      </c>
      <c r="B33" s="105">
        <f>'Actual costs'!B33</f>
        <v>2018</v>
      </c>
      <c r="C33" s="105" t="str">
        <f>'Actual costs'!C33</f>
        <v>SRN18</v>
      </c>
      <c r="D33" s="125">
        <f t="shared" si="0"/>
        <v>13.923611315726973</v>
      </c>
      <c r="E33" s="126">
        <f t="shared" si="1"/>
        <v>9.5413692489313302</v>
      </c>
      <c r="F33" s="127">
        <f t="shared" si="2"/>
        <v>89.179083961071086</v>
      </c>
      <c r="G33" s="128">
        <f t="shared" si="3"/>
        <v>1.5838009564359836</v>
      </c>
      <c r="H33" s="129">
        <f t="shared" si="4"/>
        <v>-4.0607303255893381</v>
      </c>
      <c r="I33" s="130">
        <f t="shared" si="5"/>
        <v>7.5396502862948527</v>
      </c>
      <c r="J33" s="130">
        <f t="shared" si="6"/>
        <v>56.846326439626054</v>
      </c>
      <c r="K33" s="149">
        <v>1114160</v>
      </c>
      <c r="L33" s="149">
        <v>13924</v>
      </c>
      <c r="M33" s="153">
        <v>89.179083961071086</v>
      </c>
      <c r="N33" s="152">
        <v>4.8734444016788547</v>
      </c>
      <c r="O33" s="152">
        <v>1.7236426314277506E-2</v>
      </c>
      <c r="P33" s="149">
        <v>1881.1720384723201</v>
      </c>
      <c r="Q33" s="149">
        <v>2261196.6383000002</v>
      </c>
    </row>
    <row r="34" spans="1:17" x14ac:dyDescent="0.2">
      <c r="A34" s="105" t="str">
        <f>'Actual costs'!A34</f>
        <v>SVT</v>
      </c>
      <c r="B34" s="105">
        <f>'Actual costs'!B34</f>
        <v>2012</v>
      </c>
      <c r="C34" s="105" t="str">
        <f>'Actual costs'!C34</f>
        <v>SVT12</v>
      </c>
      <c r="D34" s="125">
        <f t="shared" si="0"/>
        <v>15.052367696775866</v>
      </c>
      <c r="E34" s="126">
        <f t="shared" si="1"/>
        <v>10.751565623434939</v>
      </c>
      <c r="F34" s="127">
        <f t="shared" si="2"/>
        <v>84.120951924783284</v>
      </c>
      <c r="G34" s="128">
        <f t="shared" si="3"/>
        <v>1.4713905931021687</v>
      </c>
      <c r="H34" s="129">
        <f t="shared" si="4"/>
        <v>-4.1433982164935435</v>
      </c>
      <c r="I34" s="130">
        <f t="shared" si="5"/>
        <v>7.5002683907238383</v>
      </c>
      <c r="J34" s="130">
        <f t="shared" si="6"/>
        <v>56.254025932891153</v>
      </c>
      <c r="K34" s="149">
        <v>3444770</v>
      </c>
      <c r="L34" s="149">
        <v>46703.090697899999</v>
      </c>
      <c r="M34" s="153">
        <v>84.120951924783284</v>
      </c>
      <c r="N34" s="152">
        <v>4.3552873645644494</v>
      </c>
      <c r="O34" s="152">
        <v>1.5868834041404087E-2</v>
      </c>
      <c r="P34" s="149">
        <v>1808.5277413941201</v>
      </c>
      <c r="Q34" s="149">
        <v>7746555.3499999996</v>
      </c>
    </row>
    <row r="35" spans="1:17" x14ac:dyDescent="0.2">
      <c r="A35" s="105" t="str">
        <f>'Actual costs'!A35</f>
        <v>SVT</v>
      </c>
      <c r="B35" s="105">
        <f>'Actual costs'!B35</f>
        <v>2013</v>
      </c>
      <c r="C35" s="105" t="str">
        <f>'Actual costs'!C35</f>
        <v>SVT13</v>
      </c>
      <c r="D35" s="125">
        <f t="shared" si="0"/>
        <v>15.057606839084398</v>
      </c>
      <c r="E35" s="126">
        <f t="shared" si="1"/>
        <v>10.753886703361179</v>
      </c>
      <c r="F35" s="127">
        <f t="shared" si="2"/>
        <v>84.334990609674577</v>
      </c>
      <c r="G35" s="128">
        <f t="shared" si="3"/>
        <v>1.4697164542147285</v>
      </c>
      <c r="H35" s="129">
        <f t="shared" si="4"/>
        <v>-4.1430134836789101</v>
      </c>
      <c r="I35" s="130">
        <f t="shared" si="5"/>
        <v>7.5112238986891908</v>
      </c>
      <c r="J35" s="130">
        <f t="shared" si="6"/>
        <v>56.418484456239646</v>
      </c>
      <c r="K35" s="149">
        <v>3462865.0000000005</v>
      </c>
      <c r="L35" s="149">
        <v>46811.618205998995</v>
      </c>
      <c r="M35" s="153">
        <v>84.334990609674577</v>
      </c>
      <c r="N35" s="152">
        <v>4.3480021085881795</v>
      </c>
      <c r="O35" s="152">
        <v>1.5874940477187578E-2</v>
      </c>
      <c r="P35" s="149">
        <v>1828.4500115042199</v>
      </c>
      <c r="Q35" s="149">
        <v>7796096.5599999996</v>
      </c>
    </row>
    <row r="36" spans="1:17" x14ac:dyDescent="0.2">
      <c r="A36" s="105" t="str">
        <f>'Actual costs'!A36</f>
        <v>SVT</v>
      </c>
      <c r="B36" s="105">
        <f>'Actual costs'!B36</f>
        <v>2014</v>
      </c>
      <c r="C36" s="105" t="str">
        <f>'Actual costs'!C36</f>
        <v>SVT14</v>
      </c>
      <c r="D36" s="125">
        <f t="shared" si="0"/>
        <v>15.063231982061902</v>
      </c>
      <c r="E36" s="126">
        <f t="shared" si="1"/>
        <v>10.755680811129585</v>
      </c>
      <c r="F36" s="127">
        <f t="shared" si="2"/>
        <v>84.917780717821756</v>
      </c>
      <c r="G36" s="128">
        <f t="shared" si="3"/>
        <v>1.4740565881026904</v>
      </c>
      <c r="H36" s="129">
        <f t="shared" si="4"/>
        <v>-4.1394830729216681</v>
      </c>
      <c r="I36" s="130">
        <f t="shared" si="5"/>
        <v>7.5182284046998173</v>
      </c>
      <c r="J36" s="130">
        <f t="shared" si="6"/>
        <v>56.523758345235159</v>
      </c>
      <c r="K36" s="149">
        <v>3482399.0000000005</v>
      </c>
      <c r="L36" s="149">
        <v>46895.678678099001</v>
      </c>
      <c r="M36" s="153">
        <v>84.917780717821756</v>
      </c>
      <c r="N36" s="152">
        <v>4.3669140303342164</v>
      </c>
      <c r="O36" s="152">
        <v>1.5931084585386522E-2</v>
      </c>
      <c r="P36" s="149">
        <v>1841.3023602289099</v>
      </c>
      <c r="Q36" s="149">
        <v>7842946.2549999999</v>
      </c>
    </row>
    <row r="37" spans="1:17" x14ac:dyDescent="0.2">
      <c r="A37" s="105" t="str">
        <f>'Actual costs'!A37</f>
        <v>SVT</v>
      </c>
      <c r="B37" s="105">
        <f>'Actual costs'!B37</f>
        <v>2015</v>
      </c>
      <c r="C37" s="105" t="str">
        <f>'Actual costs'!C37</f>
        <v>SVT15</v>
      </c>
      <c r="D37" s="125">
        <f t="shared" si="0"/>
        <v>15.0683000975352</v>
      </c>
      <c r="E37" s="126">
        <f t="shared" si="1"/>
        <v>10.757135137567786</v>
      </c>
      <c r="F37" s="127">
        <f t="shared" si="2"/>
        <v>85.566767891995582</v>
      </c>
      <c r="G37" s="128">
        <f t="shared" si="3"/>
        <v>1.4817991157232153</v>
      </c>
      <c r="H37" s="129">
        <f t="shared" si="4"/>
        <v>-4.1423983199995451</v>
      </c>
      <c r="I37" s="130">
        <f t="shared" si="5"/>
        <v>7.5277769952661693</v>
      </c>
      <c r="J37" s="130">
        <f t="shared" si="6"/>
        <v>56.667426490458553</v>
      </c>
      <c r="K37" s="149">
        <v>3500093.0000000005</v>
      </c>
      <c r="L37" s="149">
        <v>46963.929921202005</v>
      </c>
      <c r="M37" s="153">
        <v>85.566767891995582</v>
      </c>
      <c r="N37" s="152">
        <v>4.4008562124115773</v>
      </c>
      <c r="O37" s="152">
        <v>1.5884709168345158E-2</v>
      </c>
      <c r="P37" s="149">
        <v>1858.9684112940299</v>
      </c>
      <c r="Q37" s="149">
        <v>7900868.7549999999</v>
      </c>
    </row>
    <row r="38" spans="1:17" x14ac:dyDescent="0.2">
      <c r="A38" s="105" t="str">
        <f>'Actual costs'!A38</f>
        <v>SVT</v>
      </c>
      <c r="B38" s="105">
        <f>'Actual costs'!B38</f>
        <v>2016</v>
      </c>
      <c r="C38" s="105" t="str">
        <f>'Actual costs'!C38</f>
        <v>SVT16</v>
      </c>
      <c r="D38" s="125">
        <f t="shared" si="0"/>
        <v>15.076528503048339</v>
      </c>
      <c r="E38" s="126">
        <f t="shared" si="1"/>
        <v>10.759900944594133</v>
      </c>
      <c r="F38" s="127">
        <f t="shared" si="2"/>
        <v>86.697898831534232</v>
      </c>
      <c r="G38" s="128">
        <f t="shared" si="3"/>
        <v>1.4912254150814028</v>
      </c>
      <c r="H38" s="129">
        <f t="shared" si="4"/>
        <v>-4.1452315114386771</v>
      </c>
      <c r="I38" s="130">
        <f t="shared" si="5"/>
        <v>7.5407188753152443</v>
      </c>
      <c r="J38" s="130">
        <f t="shared" si="6"/>
        <v>56.862441156535603</v>
      </c>
      <c r="K38" s="149">
        <v>3529012</v>
      </c>
      <c r="L38" s="149">
        <v>47094.002884002002</v>
      </c>
      <c r="M38" s="153">
        <v>86.697898831534232</v>
      </c>
      <c r="N38" s="152">
        <v>4.4425361355962671</v>
      </c>
      <c r="O38" s="152">
        <v>1.5839768439222308E-2</v>
      </c>
      <c r="P38" s="149">
        <v>1883.18331267948</v>
      </c>
      <c r="Q38" s="149">
        <v>7965479.7699999996</v>
      </c>
    </row>
    <row r="39" spans="1:17" x14ac:dyDescent="0.2">
      <c r="A39" s="105" t="str">
        <f>'Actual costs'!A39</f>
        <v>SVT</v>
      </c>
      <c r="B39" s="105">
        <f>'Actual costs'!B39</f>
        <v>2017</v>
      </c>
      <c r="C39" s="105" t="str">
        <f>'Actual costs'!C39</f>
        <v>SVT17</v>
      </c>
      <c r="D39" s="125">
        <f t="shared" si="0"/>
        <v>15.077410797024443</v>
      </c>
      <c r="E39" s="126">
        <f t="shared" si="1"/>
        <v>10.763056290207867</v>
      </c>
      <c r="F39" s="127">
        <f t="shared" si="2"/>
        <v>89.546012212347847</v>
      </c>
      <c r="G39" s="128">
        <f t="shared" si="3"/>
        <v>1.5149700481578083</v>
      </c>
      <c r="H39" s="129">
        <f t="shared" si="4"/>
        <v>-4.161734190672254</v>
      </c>
      <c r="I39" s="130">
        <f t="shared" si="5"/>
        <v>7.55618390205131</v>
      </c>
      <c r="J39" s="130">
        <f t="shared" si="6"/>
        <v>57.095915161619359</v>
      </c>
      <c r="K39" s="149">
        <v>3532127</v>
      </c>
      <c r="L39" s="149">
        <v>47242.835425003999</v>
      </c>
      <c r="M39" s="153">
        <v>89.546012212347847</v>
      </c>
      <c r="N39" s="152">
        <v>4.549284865342643</v>
      </c>
      <c r="O39" s="152">
        <v>1.5580514894280263E-2</v>
      </c>
      <c r="P39" s="149">
        <v>1912.53315605796</v>
      </c>
      <c r="Q39" s="149">
        <v>8045452.8949999996</v>
      </c>
    </row>
    <row r="40" spans="1:17" x14ac:dyDescent="0.2">
      <c r="A40" s="105" t="str">
        <f>'Actual costs'!A40</f>
        <v>SVT</v>
      </c>
      <c r="B40" s="105">
        <f>'Actual costs'!B40</f>
        <v>2018</v>
      </c>
      <c r="C40" s="105" t="str">
        <f>'Actual costs'!C40</f>
        <v>SVT18</v>
      </c>
      <c r="D40" s="125">
        <f t="shared" si="0"/>
        <v>15.093305036321679</v>
      </c>
      <c r="E40" s="126">
        <f t="shared" si="1"/>
        <v>10.762598223277211</v>
      </c>
      <c r="F40" s="127">
        <f t="shared" si="2"/>
        <v>90.628079456459716</v>
      </c>
      <c r="G40" s="128">
        <f t="shared" si="3"/>
        <v>1.53168352727662</v>
      </c>
      <c r="H40" s="129">
        <f t="shared" si="4"/>
        <v>-4.1658762933059084</v>
      </c>
      <c r="I40" s="130">
        <f t="shared" si="5"/>
        <v>7.5653988382951676</v>
      </c>
      <c r="J40" s="130">
        <f t="shared" si="6"/>
        <v>57.235259582477873</v>
      </c>
      <c r="K40" s="149">
        <v>3588716.0000000005</v>
      </c>
      <c r="L40" s="149">
        <v>47221.200000000004</v>
      </c>
      <c r="M40" s="153">
        <v>90.628079456459716</v>
      </c>
      <c r="N40" s="152">
        <v>4.6259581971889423</v>
      </c>
      <c r="O40" s="152">
        <v>1.5516112275710672E-2</v>
      </c>
      <c r="P40" s="149">
        <v>1930.2384785772099</v>
      </c>
      <c r="Q40" s="149">
        <v>8118826.5949999997</v>
      </c>
    </row>
    <row r="41" spans="1:17" x14ac:dyDescent="0.2">
      <c r="A41" s="105" t="str">
        <f>'Actual costs'!A41</f>
        <v>SWT</v>
      </c>
      <c r="B41" s="105">
        <f>'Actual costs'!B41</f>
        <v>2012</v>
      </c>
      <c r="C41" s="105" t="str">
        <f>'Actual costs'!C41</f>
        <v>SWT12</v>
      </c>
      <c r="D41" s="125">
        <f t="shared" si="0"/>
        <v>13.57824145919812</v>
      </c>
      <c r="E41" s="126">
        <f t="shared" si="1"/>
        <v>9.6254772242810702</v>
      </c>
      <c r="F41" s="127">
        <f t="shared" si="2"/>
        <v>98.864955159828881</v>
      </c>
      <c r="G41" s="128">
        <f t="shared" si="3"/>
        <v>1.4518406347321371</v>
      </c>
      <c r="H41" s="129">
        <f t="shared" si="4"/>
        <v>-4.1658917101369113</v>
      </c>
      <c r="I41" s="130">
        <f t="shared" si="5"/>
        <v>6.825936956395581</v>
      </c>
      <c r="J41" s="130">
        <f t="shared" si="6"/>
        <v>46.593415332686966</v>
      </c>
      <c r="K41" s="149">
        <v>788779</v>
      </c>
      <c r="L41" s="149">
        <v>15145.78</v>
      </c>
      <c r="M41" s="153">
        <v>98.864955159828881</v>
      </c>
      <c r="N41" s="152">
        <v>4.2709685778253501</v>
      </c>
      <c r="O41" s="152">
        <v>1.5515873068273803E-2</v>
      </c>
      <c r="P41" s="149">
        <v>921.43934820786899</v>
      </c>
      <c r="Q41" s="149">
        <v>1674214.75</v>
      </c>
    </row>
    <row r="42" spans="1:17" x14ac:dyDescent="0.2">
      <c r="A42" s="105" t="str">
        <f>'Actual costs'!A42</f>
        <v>SWT</v>
      </c>
      <c r="B42" s="105">
        <f>'Actual costs'!B42</f>
        <v>2013</v>
      </c>
      <c r="C42" s="105" t="str">
        <f>'Actual costs'!C42</f>
        <v>SWT13</v>
      </c>
      <c r="D42" s="125">
        <f t="shared" si="0"/>
        <v>13.584973491855154</v>
      </c>
      <c r="E42" s="126">
        <f t="shared" si="1"/>
        <v>9.6280587676569098</v>
      </c>
      <c r="F42" s="127">
        <f t="shared" si="2"/>
        <v>98.793105445888841</v>
      </c>
      <c r="G42" s="128">
        <f t="shared" si="3"/>
        <v>1.4580485411247737</v>
      </c>
      <c r="H42" s="129">
        <f t="shared" si="4"/>
        <v>-4.16847325351275</v>
      </c>
      <c r="I42" s="130">
        <f t="shared" si="5"/>
        <v>6.8338650147408915</v>
      </c>
      <c r="J42" s="130">
        <f t="shared" si="6"/>
        <v>46.701711039699525</v>
      </c>
      <c r="K42" s="149">
        <v>794107</v>
      </c>
      <c r="L42" s="149">
        <v>15184.93</v>
      </c>
      <c r="M42" s="153">
        <v>98.793105445888841</v>
      </c>
      <c r="N42" s="152">
        <v>4.2975648190362996</v>
      </c>
      <c r="O42" s="152">
        <v>1.5475869826202689E-2</v>
      </c>
      <c r="P42" s="149">
        <v>928.77360792595198</v>
      </c>
      <c r="Q42" s="149">
        <v>1685551.5</v>
      </c>
    </row>
    <row r="43" spans="1:17" x14ac:dyDescent="0.2">
      <c r="A43" s="105" t="str">
        <f>'Actual costs'!A43</f>
        <v>SWT</v>
      </c>
      <c r="B43" s="105">
        <f>'Actual costs'!B43</f>
        <v>2014</v>
      </c>
      <c r="C43" s="105" t="str">
        <f>'Actual costs'!C43</f>
        <v>SWT14</v>
      </c>
      <c r="D43" s="125">
        <f t="shared" si="0"/>
        <v>13.591794342709365</v>
      </c>
      <c r="E43" s="126">
        <f t="shared" si="1"/>
        <v>9.6296235690332708</v>
      </c>
      <c r="F43" s="127">
        <f t="shared" si="2"/>
        <v>98.670957301884954</v>
      </c>
      <c r="G43" s="128">
        <f t="shared" si="3"/>
        <v>1.4676096415929347</v>
      </c>
      <c r="H43" s="129">
        <f t="shared" si="4"/>
        <v>-4.1700380548891118</v>
      </c>
      <c r="I43" s="130">
        <f t="shared" si="5"/>
        <v>6.840944671561159</v>
      </c>
      <c r="J43" s="130">
        <f t="shared" si="6"/>
        <v>46.798523999361016</v>
      </c>
      <c r="K43" s="149">
        <v>799542</v>
      </c>
      <c r="L43" s="149">
        <v>15208.71</v>
      </c>
      <c r="M43" s="153">
        <v>98.670957301884954</v>
      </c>
      <c r="N43" s="152">
        <v>4.3388513257433852</v>
      </c>
      <c r="O43" s="152">
        <v>1.5451672101052621E-2</v>
      </c>
      <c r="P43" s="149">
        <v>935.37233714142099</v>
      </c>
      <c r="Q43" s="149">
        <v>1695461.8</v>
      </c>
    </row>
    <row r="44" spans="1:17" x14ac:dyDescent="0.2">
      <c r="A44" s="105" t="str">
        <f>'Actual costs'!A44</f>
        <v>SWT</v>
      </c>
      <c r="B44" s="105">
        <f>'Actual costs'!B44</f>
        <v>2015</v>
      </c>
      <c r="C44" s="105" t="str">
        <f>'Actual costs'!C44</f>
        <v>SWT15</v>
      </c>
      <c r="D44" s="125">
        <f t="shared" si="0"/>
        <v>13.598926694775306</v>
      </c>
      <c r="E44" s="126">
        <f t="shared" si="1"/>
        <v>9.6328684101225637</v>
      </c>
      <c r="F44" s="127">
        <f t="shared" si="2"/>
        <v>98.660744220347283</v>
      </c>
      <c r="G44" s="128">
        <f t="shared" si="3"/>
        <v>1.5402776140717278</v>
      </c>
      <c r="H44" s="129">
        <f t="shared" si="4"/>
        <v>-4.1732828959784047</v>
      </c>
      <c r="I44" s="130">
        <f t="shared" si="5"/>
        <v>6.8513706444891049</v>
      </c>
      <c r="J44" s="130">
        <f t="shared" si="6"/>
        <v>46.941279708167052</v>
      </c>
      <c r="K44" s="149">
        <v>805265</v>
      </c>
      <c r="L44" s="149">
        <v>15258.14</v>
      </c>
      <c r="M44" s="153">
        <v>98.660744220347283</v>
      </c>
      <c r="N44" s="152">
        <v>4.6658854066518218</v>
      </c>
      <c r="O44" s="152">
        <v>1.5401615137887056E-2</v>
      </c>
      <c r="P44" s="149">
        <v>945.17551885853004</v>
      </c>
      <c r="Q44" s="149">
        <v>1709466.45</v>
      </c>
    </row>
    <row r="45" spans="1:17" x14ac:dyDescent="0.2">
      <c r="A45" s="105" t="str">
        <f>'Actual costs'!A45</f>
        <v>SWT</v>
      </c>
      <c r="B45" s="105">
        <f>'Actual costs'!B45</f>
        <v>2016</v>
      </c>
      <c r="C45" s="105" t="str">
        <f>'Actual costs'!C45</f>
        <v>SWT16</v>
      </c>
      <c r="D45" s="125">
        <f t="shared" si="0"/>
        <v>13.609188479030092</v>
      </c>
      <c r="E45" s="126">
        <f t="shared" si="1"/>
        <v>9.6347247107646616</v>
      </c>
      <c r="F45" s="127">
        <f t="shared" si="2"/>
        <v>98.504709301120911</v>
      </c>
      <c r="G45" s="128">
        <f t="shared" si="3"/>
        <v>1.5358953379483977</v>
      </c>
      <c r="H45" s="129">
        <f t="shared" si="4"/>
        <v>-4.1751391966205036</v>
      </c>
      <c r="I45" s="130">
        <f t="shared" si="5"/>
        <v>6.8586459977626513</v>
      </c>
      <c r="J45" s="130">
        <f t="shared" si="6"/>
        <v>47.041024922625631</v>
      </c>
      <c r="K45" s="149">
        <v>813571</v>
      </c>
      <c r="L45" s="149">
        <v>15286.49</v>
      </c>
      <c r="M45" s="153">
        <v>98.504709301120911</v>
      </c>
      <c r="N45" s="152">
        <v>4.6454829457001123</v>
      </c>
      <c r="O45" s="152">
        <v>1.5373051629249096E-2</v>
      </c>
      <c r="P45" s="149">
        <v>952.07707986893001</v>
      </c>
      <c r="Q45" s="149">
        <v>1722909.65</v>
      </c>
    </row>
    <row r="46" spans="1:17" x14ac:dyDescent="0.2">
      <c r="A46" s="105" t="str">
        <f>'Actual costs'!A46</f>
        <v>SWB</v>
      </c>
      <c r="B46" s="105">
        <f>'Actual costs'!B46</f>
        <v>2017</v>
      </c>
      <c r="C46" s="105" t="str">
        <f>'Actual costs'!C46</f>
        <v>SWB17</v>
      </c>
      <c r="D46" s="125">
        <f t="shared" si="0"/>
        <v>13.848660960931721</v>
      </c>
      <c r="E46" s="126">
        <f t="shared" si="1"/>
        <v>9.8078628232663068</v>
      </c>
      <c r="F46" s="127">
        <f t="shared" si="2"/>
        <v>96.830050705391329</v>
      </c>
      <c r="G46" s="128">
        <f t="shared" si="3"/>
        <v>1.5955094817763549</v>
      </c>
      <c r="H46" s="129">
        <f t="shared" si="4"/>
        <v>-4.2319137201199908</v>
      </c>
      <c r="I46" s="130">
        <f t="shared" si="5"/>
        <v>7.0474897823261786</v>
      </c>
      <c r="J46" s="130">
        <f t="shared" si="6"/>
        <v>49.667112231991887</v>
      </c>
      <c r="K46" s="149">
        <v>1033705.9999999999</v>
      </c>
      <c r="L46" s="149">
        <v>18176.099999999999</v>
      </c>
      <c r="M46" s="153">
        <v>96.830050705391329</v>
      </c>
      <c r="N46" s="152">
        <v>4.9308406057052192</v>
      </c>
      <c r="O46" s="152">
        <v>1.4524567976628652E-2</v>
      </c>
      <c r="P46" s="149">
        <v>1149.968445547129</v>
      </c>
      <c r="Q46" s="149">
        <v>2251285.4300000002</v>
      </c>
    </row>
    <row r="47" spans="1:17" x14ac:dyDescent="0.2">
      <c r="A47" s="105" t="str">
        <f>'Actual costs'!A47</f>
        <v>SWB</v>
      </c>
      <c r="B47" s="105">
        <f>'Actual costs'!B47</f>
        <v>2018</v>
      </c>
      <c r="C47" s="105" t="str">
        <f>'Actual costs'!C47</f>
        <v>SWB18</v>
      </c>
      <c r="D47" s="125">
        <f t="shared" si="0"/>
        <v>13.858919603181226</v>
      </c>
      <c r="E47" s="126">
        <f t="shared" si="1"/>
        <v>9.8236864823325725</v>
      </c>
      <c r="F47" s="127">
        <f t="shared" si="2"/>
        <v>96.835845896147404</v>
      </c>
      <c r="G47" s="128">
        <f t="shared" si="3"/>
        <v>1.6118370422694921</v>
      </c>
      <c r="H47" s="129">
        <f t="shared" si="4"/>
        <v>-4.2326995018217168</v>
      </c>
      <c r="I47" s="130">
        <f t="shared" si="5"/>
        <v>7.0505789208757257</v>
      </c>
      <c r="J47" s="130">
        <f t="shared" si="6"/>
        <v>49.710663119497113</v>
      </c>
      <c r="K47" s="149">
        <v>1044365</v>
      </c>
      <c r="L47" s="149">
        <v>18466</v>
      </c>
      <c r="M47" s="153">
        <v>96.835845896147404</v>
      </c>
      <c r="N47" s="152">
        <v>5.0120100502512557</v>
      </c>
      <c r="O47" s="152">
        <v>1.4513159319831041E-2</v>
      </c>
      <c r="P47" s="149">
        <v>1153.5263500035801</v>
      </c>
      <c r="Q47" s="149">
        <v>2268956.5040000002</v>
      </c>
    </row>
    <row r="48" spans="1:17" x14ac:dyDescent="0.2">
      <c r="A48" s="105" t="str">
        <f>'Actual costs'!A48</f>
        <v>TMS</v>
      </c>
      <c r="B48" s="105">
        <f>'Actual costs'!B48</f>
        <v>2012</v>
      </c>
      <c r="C48" s="105" t="str">
        <f>'Actual costs'!C48</f>
        <v>TMS12</v>
      </c>
      <c r="D48" s="125">
        <f t="shared" si="0"/>
        <v>15.111998913482379</v>
      </c>
      <c r="E48" s="126">
        <f t="shared" si="1"/>
        <v>10.347120863360333</v>
      </c>
      <c r="F48" s="127">
        <f t="shared" si="2"/>
        <v>89.511865240378711</v>
      </c>
      <c r="G48" s="128">
        <f t="shared" si="3"/>
        <v>1.7079739678611499</v>
      </c>
      <c r="H48" s="129">
        <f t="shared" si="4"/>
        <v>-4.6073279511810989</v>
      </c>
      <c r="I48" s="130">
        <f t="shared" si="5"/>
        <v>8.6502734675330402</v>
      </c>
      <c r="J48" s="130">
        <f t="shared" si="6"/>
        <v>74.827231063106083</v>
      </c>
      <c r="K48" s="149">
        <v>3656433.9999999995</v>
      </c>
      <c r="L48" s="149">
        <v>31167.178949637</v>
      </c>
      <c r="M48" s="153">
        <v>89.511865240378711</v>
      </c>
      <c r="N48" s="152">
        <v>5.5177709639739332</v>
      </c>
      <c r="O48" s="152">
        <v>9.9784456110880125E-3</v>
      </c>
      <c r="P48" s="149">
        <v>5711.7084870287599</v>
      </c>
      <c r="Q48" s="149">
        <v>8938609.7688439991</v>
      </c>
    </row>
    <row r="49" spans="1:17" x14ac:dyDescent="0.2">
      <c r="A49" s="105" t="str">
        <f>'Actual costs'!A49</f>
        <v>TMS</v>
      </c>
      <c r="B49" s="105">
        <f>'Actual costs'!B49</f>
        <v>2013</v>
      </c>
      <c r="C49" s="105" t="str">
        <f>'Actual costs'!C49</f>
        <v>TMS13</v>
      </c>
      <c r="D49" s="125">
        <f t="shared" si="0"/>
        <v>15.117809262961071</v>
      </c>
      <c r="E49" s="126">
        <f t="shared" si="1"/>
        <v>10.347876586467372</v>
      </c>
      <c r="F49" s="127">
        <f t="shared" si="2"/>
        <v>89.582075223362907</v>
      </c>
      <c r="G49" s="128">
        <f t="shared" si="3"/>
        <v>1.712208325148086</v>
      </c>
      <c r="H49" s="129">
        <f t="shared" si="4"/>
        <v>-4.6080836742881379</v>
      </c>
      <c r="I49" s="130">
        <f t="shared" si="5"/>
        <v>8.6655060332646361</v>
      </c>
      <c r="J49" s="130">
        <f t="shared" si="6"/>
        <v>75.090994812545802</v>
      </c>
      <c r="K49" s="149">
        <v>3677741</v>
      </c>
      <c r="L49" s="149">
        <v>31190.7416092522</v>
      </c>
      <c r="M49" s="153">
        <v>89.582075223362907</v>
      </c>
      <c r="N49" s="152">
        <v>5.5411847137703054</v>
      </c>
      <c r="O49" s="152">
        <v>9.9709075178817542E-3</v>
      </c>
      <c r="P49" s="149">
        <v>5799.3784863370402</v>
      </c>
      <c r="Q49" s="149">
        <v>9041128.3586609997</v>
      </c>
    </row>
    <row r="50" spans="1:17" x14ac:dyDescent="0.2">
      <c r="A50" s="105" t="str">
        <f>'Actual costs'!A50</f>
        <v>TMS</v>
      </c>
      <c r="B50" s="105">
        <f>'Actual costs'!B50</f>
        <v>2014</v>
      </c>
      <c r="C50" s="105" t="str">
        <f>'Actual costs'!C50</f>
        <v>TMS14</v>
      </c>
      <c r="D50" s="125">
        <f t="shared" si="0"/>
        <v>15.123255096502938</v>
      </c>
      <c r="E50" s="126">
        <f t="shared" si="1"/>
        <v>10.345558716201745</v>
      </c>
      <c r="F50" s="127">
        <f t="shared" si="2"/>
        <v>89.44043425535601</v>
      </c>
      <c r="G50" s="128">
        <f t="shared" si="3"/>
        <v>1.7126171514894541</v>
      </c>
      <c r="H50" s="129">
        <f t="shared" si="4"/>
        <v>-4.6057658040225116</v>
      </c>
      <c r="I50" s="130">
        <f t="shared" si="5"/>
        <v>8.6822000193608631</v>
      </c>
      <c r="J50" s="130">
        <f t="shared" si="6"/>
        <v>75.380597176189767</v>
      </c>
      <c r="K50" s="149">
        <v>3697824</v>
      </c>
      <c r="L50" s="149">
        <v>31118.529238496998</v>
      </c>
      <c r="M50" s="153">
        <v>89.44043425535601</v>
      </c>
      <c r="N50" s="152">
        <v>5.5434505591807666</v>
      </c>
      <c r="O50" s="152">
        <v>9.9940455931078909E-3</v>
      </c>
      <c r="P50" s="149">
        <v>5897.0058578489497</v>
      </c>
      <c r="Q50" s="149">
        <v>9148617.9380890001</v>
      </c>
    </row>
    <row r="51" spans="1:17" x14ac:dyDescent="0.2">
      <c r="A51" s="105" t="str">
        <f>'Actual costs'!A51</f>
        <v>TMS</v>
      </c>
      <c r="B51" s="105">
        <f>'Actual costs'!B51</f>
        <v>2015</v>
      </c>
      <c r="C51" s="105" t="str">
        <f>'Actual costs'!C51</f>
        <v>TMS15</v>
      </c>
      <c r="D51" s="125">
        <f t="shared" si="0"/>
        <v>15.130432164348859</v>
      </c>
      <c r="E51" s="126">
        <f t="shared" si="1"/>
        <v>10.346618640184349</v>
      </c>
      <c r="F51" s="127">
        <f t="shared" si="2"/>
        <v>89.545276072665658</v>
      </c>
      <c r="G51" s="128">
        <f t="shared" si="3"/>
        <v>1.7122121364329816</v>
      </c>
      <c r="H51" s="129">
        <f t="shared" si="4"/>
        <v>-4.6068257280051164</v>
      </c>
      <c r="I51" s="130">
        <f t="shared" si="5"/>
        <v>8.7013446293591574</v>
      </c>
      <c r="J51" s="130">
        <f t="shared" si="6"/>
        <v>75.713398358877456</v>
      </c>
      <c r="K51" s="149">
        <v>3724459</v>
      </c>
      <c r="L51" s="149">
        <v>31151.53</v>
      </c>
      <c r="M51" s="153">
        <v>89.545276072665658</v>
      </c>
      <c r="N51" s="152">
        <v>5.5412058328441542</v>
      </c>
      <c r="O51" s="152">
        <v>9.9834582763671641E-3</v>
      </c>
      <c r="P51" s="149">
        <v>6010.98933841895</v>
      </c>
      <c r="Q51" s="149">
        <v>9268682.7151100002</v>
      </c>
    </row>
    <row r="52" spans="1:17" x14ac:dyDescent="0.2">
      <c r="A52" s="105" t="str">
        <f>'Actual costs'!A52</f>
        <v>TMS</v>
      </c>
      <c r="B52" s="105">
        <f>'Actual costs'!B52</f>
        <v>2016</v>
      </c>
      <c r="C52" s="105" t="str">
        <f>'Actual costs'!C52</f>
        <v>TMS16</v>
      </c>
      <c r="D52" s="125">
        <f t="shared" si="0"/>
        <v>15.139493250003415</v>
      </c>
      <c r="E52" s="126">
        <f t="shared" si="1"/>
        <v>10.350424044265797</v>
      </c>
      <c r="F52" s="127">
        <f t="shared" si="2"/>
        <v>89.499842484665422</v>
      </c>
      <c r="G52" s="128">
        <f t="shared" si="3"/>
        <v>1.7065009558176434</v>
      </c>
      <c r="H52" s="129">
        <f t="shared" si="4"/>
        <v>-4.6106311320865618</v>
      </c>
      <c r="I52" s="130">
        <f t="shared" si="5"/>
        <v>8.7221609119339867</v>
      </c>
      <c r="J52" s="130">
        <f t="shared" si="6"/>
        <v>76.07609097366911</v>
      </c>
      <c r="K52" s="149">
        <v>3758359.9999999995</v>
      </c>
      <c r="L52" s="149">
        <v>31270.3</v>
      </c>
      <c r="M52" s="153">
        <v>89.499842484665422</v>
      </c>
      <c r="N52" s="152">
        <v>5.5096492040842806</v>
      </c>
      <c r="O52" s="152">
        <v>9.9455393776202976E-3</v>
      </c>
      <c r="P52" s="149">
        <v>6137.4272086457204</v>
      </c>
      <c r="Q52" s="149">
        <v>9394326.2841410004</v>
      </c>
    </row>
    <row r="53" spans="1:17" x14ac:dyDescent="0.2">
      <c r="A53" s="105" t="str">
        <f>'Actual costs'!A53</f>
        <v>TMS</v>
      </c>
      <c r="B53" s="105">
        <f>'Actual costs'!B53</f>
        <v>2017</v>
      </c>
      <c r="C53" s="105" t="str">
        <f>'Actual costs'!C53</f>
        <v>TMS17</v>
      </c>
      <c r="D53" s="125">
        <f t="shared" si="0"/>
        <v>15.147776835936872</v>
      </c>
      <c r="E53" s="126">
        <f t="shared" si="1"/>
        <v>10.353846354534602</v>
      </c>
      <c r="F53" s="127">
        <f t="shared" si="2"/>
        <v>89.444593028438973</v>
      </c>
      <c r="G53" s="128">
        <f t="shared" si="3"/>
        <v>1.7133096231263558</v>
      </c>
      <c r="H53" s="129">
        <f t="shared" si="4"/>
        <v>-4.6140534423553667</v>
      </c>
      <c r="I53" s="130">
        <f t="shared" si="5"/>
        <v>8.7362442695145894</v>
      </c>
      <c r="J53" s="130">
        <f t="shared" si="6"/>
        <v>76.321963936626503</v>
      </c>
      <c r="K53" s="149">
        <v>3789622</v>
      </c>
      <c r="L53" s="149">
        <v>31377.5</v>
      </c>
      <c r="M53" s="153">
        <v>89.444593028438973</v>
      </c>
      <c r="N53" s="152">
        <v>5.5472905708597064</v>
      </c>
      <c r="O53" s="152">
        <v>9.9115608318062313E-3</v>
      </c>
      <c r="P53" s="149">
        <v>6224.4743096290304</v>
      </c>
      <c r="Q53" s="149">
        <v>9494130.8333870005</v>
      </c>
    </row>
    <row r="54" spans="1:17" x14ac:dyDescent="0.2">
      <c r="A54" s="105" t="str">
        <f>'Actual costs'!A54</f>
        <v>TMS</v>
      </c>
      <c r="B54" s="105">
        <f>'Actual costs'!B54</f>
        <v>2018</v>
      </c>
      <c r="C54" s="105" t="str">
        <f>'Actual costs'!C54</f>
        <v>TMS18</v>
      </c>
      <c r="D54" s="125">
        <f t="shared" si="0"/>
        <v>15.157440720861279</v>
      </c>
      <c r="E54" s="126">
        <f t="shared" si="1"/>
        <v>10.356615205162601</v>
      </c>
      <c r="F54" s="127">
        <f t="shared" si="2"/>
        <v>90.078155658491681</v>
      </c>
      <c r="G54" s="128">
        <f t="shared" si="3"/>
        <v>1.7182922680068378</v>
      </c>
      <c r="H54" s="129">
        <f t="shared" si="4"/>
        <v>-4.6040425663369673</v>
      </c>
      <c r="I54" s="130">
        <f t="shared" si="5"/>
        <v>8.7451469078223667</v>
      </c>
      <c r="J54" s="130">
        <f t="shared" si="6"/>
        <v>76.477594439395105</v>
      </c>
      <c r="K54" s="149">
        <v>3826422</v>
      </c>
      <c r="L54" s="149">
        <v>31464.5</v>
      </c>
      <c r="M54" s="153">
        <v>90.078155658491681</v>
      </c>
      <c r="N54" s="152">
        <v>5.5749997249331598</v>
      </c>
      <c r="O54" s="152">
        <v>1.0011282556531964E-2</v>
      </c>
      <c r="P54" s="149">
        <v>6280.1359531731496</v>
      </c>
      <c r="Q54" s="149">
        <v>9553646.3634760007</v>
      </c>
    </row>
    <row r="55" spans="1:17" x14ac:dyDescent="0.2">
      <c r="A55" s="105" t="str">
        <f>'Actual costs'!A55</f>
        <v>WSH</v>
      </c>
      <c r="B55" s="105">
        <f>'Actual costs'!B55</f>
        <v>2012</v>
      </c>
      <c r="C55" s="105" t="str">
        <f>'Actual costs'!C55</f>
        <v>WSH12</v>
      </c>
      <c r="D55" s="125">
        <f t="shared" si="0"/>
        <v>14.147664914515451</v>
      </c>
      <c r="E55" s="126">
        <f t="shared" si="1"/>
        <v>10.22260651688342</v>
      </c>
      <c r="F55" s="127">
        <f t="shared" si="2"/>
        <v>98.873571273228123</v>
      </c>
      <c r="G55" s="128">
        <f t="shared" si="3"/>
        <v>1.6149166783519586</v>
      </c>
      <c r="H55" s="129">
        <f t="shared" si="4"/>
        <v>-3.8240115823482124</v>
      </c>
      <c r="I55" s="130">
        <f t="shared" si="5"/>
        <v>6.3875733382179467</v>
      </c>
      <c r="J55" s="130">
        <f t="shared" si="6"/>
        <v>40.801093151112767</v>
      </c>
      <c r="K55" s="149">
        <v>1393967.9999999998</v>
      </c>
      <c r="L55" s="149">
        <v>27518.3</v>
      </c>
      <c r="M55" s="153">
        <v>98.873571273228123</v>
      </c>
      <c r="N55" s="152">
        <v>5.0274690090133625</v>
      </c>
      <c r="O55" s="152">
        <v>2.1840011919340947E-2</v>
      </c>
      <c r="P55" s="149">
        <v>594.412390286814</v>
      </c>
      <c r="Q55" s="149">
        <v>3022831.72</v>
      </c>
    </row>
    <row r="56" spans="1:17" x14ac:dyDescent="0.2">
      <c r="A56" s="105" t="str">
        <f>'Actual costs'!A56</f>
        <v>WSH</v>
      </c>
      <c r="B56" s="105">
        <f>'Actual costs'!B56</f>
        <v>2013</v>
      </c>
      <c r="C56" s="105" t="str">
        <f>'Actual costs'!C56</f>
        <v>WSH13</v>
      </c>
      <c r="D56" s="125">
        <f t="shared" si="0"/>
        <v>14.151070950410491</v>
      </c>
      <c r="E56" s="126">
        <f t="shared" si="1"/>
        <v>10.216223148052016</v>
      </c>
      <c r="F56" s="127">
        <f t="shared" si="2"/>
        <v>98.904756521848356</v>
      </c>
      <c r="G56" s="128">
        <f t="shared" si="3"/>
        <v>1.6108762685885654</v>
      </c>
      <c r="H56" s="129">
        <f t="shared" si="4"/>
        <v>-3.8243060346594135</v>
      </c>
      <c r="I56" s="130">
        <f t="shared" si="5"/>
        <v>6.3961670810095574</v>
      </c>
      <c r="J56" s="130">
        <f t="shared" si="6"/>
        <v>40.910953328190324</v>
      </c>
      <c r="K56" s="149">
        <v>1398724.0000000002</v>
      </c>
      <c r="L56" s="149">
        <v>27343.200000000001</v>
      </c>
      <c r="M56" s="153">
        <v>98.904756521848356</v>
      </c>
      <c r="N56" s="152">
        <v>5.0071969554240923</v>
      </c>
      <c r="O56" s="152">
        <v>2.1833582024049853E-2</v>
      </c>
      <c r="P56" s="149">
        <v>599.54262988753601</v>
      </c>
      <c r="Q56" s="149">
        <v>3034326.56</v>
      </c>
    </row>
    <row r="57" spans="1:17" x14ac:dyDescent="0.2">
      <c r="A57" s="105" t="str">
        <f>'Actual costs'!A57</f>
        <v>WSH</v>
      </c>
      <c r="B57" s="105">
        <f>'Actual costs'!B57</f>
        <v>2014</v>
      </c>
      <c r="C57" s="105" t="str">
        <f>'Actual costs'!C57</f>
        <v>WSH14</v>
      </c>
      <c r="D57" s="125">
        <f t="shared" si="0"/>
        <v>14.154701239121815</v>
      </c>
      <c r="E57" s="126">
        <f t="shared" si="1"/>
        <v>10.215967110127743</v>
      </c>
      <c r="F57" s="127">
        <f t="shared" si="2"/>
        <v>98.92259427300111</v>
      </c>
      <c r="G57" s="128">
        <f t="shared" si="3"/>
        <v>1.6073784732597733</v>
      </c>
      <c r="H57" s="129">
        <f t="shared" si="4"/>
        <v>-3.8290877907650982</v>
      </c>
      <c r="I57" s="130">
        <f t="shared" si="5"/>
        <v>6.4048468288934339</v>
      </c>
      <c r="J57" s="130">
        <f t="shared" si="6"/>
        <v>41.022062901586274</v>
      </c>
      <c r="K57" s="149">
        <v>1403811.0000000002</v>
      </c>
      <c r="L57" s="149">
        <v>27336.2</v>
      </c>
      <c r="M57" s="153">
        <v>98.92259427300111</v>
      </c>
      <c r="N57" s="152">
        <v>4.9897134000774939</v>
      </c>
      <c r="O57" s="152">
        <v>2.1729428377023872E-2</v>
      </c>
      <c r="P57" s="149">
        <v>604.76915842260598</v>
      </c>
      <c r="Q57" s="149">
        <v>3043595.3</v>
      </c>
    </row>
    <row r="58" spans="1:17" x14ac:dyDescent="0.2">
      <c r="A58" s="105" t="str">
        <f>'Actual costs'!A58</f>
        <v>WSH</v>
      </c>
      <c r="B58" s="105">
        <f>'Actual costs'!B58</f>
        <v>2015</v>
      </c>
      <c r="C58" s="105" t="str">
        <f>'Actual costs'!C58</f>
        <v>WSH15</v>
      </c>
      <c r="D58" s="125">
        <f t="shared" si="0"/>
        <v>14.157688628169607</v>
      </c>
      <c r="E58" s="126">
        <f t="shared" si="1"/>
        <v>10.218035484122471</v>
      </c>
      <c r="F58" s="127">
        <f t="shared" si="2"/>
        <v>98.913844117904105</v>
      </c>
      <c r="G58" s="128">
        <f t="shared" si="3"/>
        <v>1.6128627952630021</v>
      </c>
      <c r="H58" s="129">
        <f t="shared" si="4"/>
        <v>-3.8345288492384642</v>
      </c>
      <c r="I58" s="130">
        <f t="shared" si="5"/>
        <v>6.4118321579102977</v>
      </c>
      <c r="J58" s="130">
        <f t="shared" si="6"/>
        <v>41.111591621212625</v>
      </c>
      <c r="K58" s="149">
        <v>1408011</v>
      </c>
      <c r="L58" s="149">
        <v>27392.799999999999</v>
      </c>
      <c r="M58" s="153">
        <v>98.913844117904105</v>
      </c>
      <c r="N58" s="152">
        <v>5.0171537722068944</v>
      </c>
      <c r="O58" s="152">
        <v>2.1611518355188226E-2</v>
      </c>
      <c r="P58" s="149">
        <v>609.00845919079404</v>
      </c>
      <c r="Q58" s="149">
        <v>3054344.16</v>
      </c>
    </row>
    <row r="59" spans="1:17" x14ac:dyDescent="0.2">
      <c r="A59" s="105" t="str">
        <f>'Actual costs'!A59</f>
        <v>WSH</v>
      </c>
      <c r="B59" s="105">
        <f>'Actual costs'!B59</f>
        <v>2016</v>
      </c>
      <c r="C59" s="105" t="str">
        <f>'Actual costs'!C59</f>
        <v>WSH16</v>
      </c>
      <c r="D59" s="125">
        <f t="shared" si="0"/>
        <v>14.164054635819483</v>
      </c>
      <c r="E59" s="126">
        <f t="shared" si="1"/>
        <v>10.221115488234007</v>
      </c>
      <c r="F59" s="127">
        <f t="shared" si="2"/>
        <v>99.406744510501383</v>
      </c>
      <c r="G59" s="128">
        <f t="shared" si="3"/>
        <v>1.6599473499569755</v>
      </c>
      <c r="H59" s="129">
        <f t="shared" si="4"/>
        <v>-3.840992951334242</v>
      </c>
      <c r="I59" s="130">
        <f t="shared" si="5"/>
        <v>6.4194446671621836</v>
      </c>
      <c r="J59" s="130">
        <f t="shared" si="6"/>
        <v>41.209269834757002</v>
      </c>
      <c r="K59" s="149">
        <v>1417003.0000000002</v>
      </c>
      <c r="L59" s="149">
        <v>27477.3</v>
      </c>
      <c r="M59" s="153">
        <v>99.406744510501383</v>
      </c>
      <c r="N59" s="152">
        <v>5.2590339487940074</v>
      </c>
      <c r="O59" s="152">
        <v>2.1472269837283866E-2</v>
      </c>
      <c r="P59" s="149">
        <v>613.66223269384295</v>
      </c>
      <c r="Q59" s="149">
        <v>3062737.16</v>
      </c>
    </row>
    <row r="60" spans="1:17" x14ac:dyDescent="0.2">
      <c r="A60" s="105" t="str">
        <f>'Actual costs'!A60</f>
        <v>WSH</v>
      </c>
      <c r="B60" s="105">
        <f>'Actual costs'!B60</f>
        <v>2017</v>
      </c>
      <c r="C60" s="105" t="str">
        <f>'Actual costs'!C60</f>
        <v>WSH17</v>
      </c>
      <c r="D60" s="125">
        <f t="shared" si="0"/>
        <v>14.169655704662659</v>
      </c>
      <c r="E60" s="126">
        <f t="shared" si="1"/>
        <v>10.228505148826391</v>
      </c>
      <c r="F60" s="127">
        <f t="shared" si="2"/>
        <v>99.956468744558592</v>
      </c>
      <c r="G60" s="128">
        <f t="shared" si="3"/>
        <v>1.664544107072409</v>
      </c>
      <c r="H60" s="129">
        <f t="shared" si="4"/>
        <v>-3.844998513942385</v>
      </c>
      <c r="I60" s="130">
        <f t="shared" si="5"/>
        <v>6.4302240383507732</v>
      </c>
      <c r="J60" s="130">
        <f t="shared" si="6"/>
        <v>41.347781183384129</v>
      </c>
      <c r="K60" s="149">
        <v>1424962</v>
      </c>
      <c r="L60" s="149">
        <v>27681.1</v>
      </c>
      <c r="M60" s="153">
        <v>99.956468744558592</v>
      </c>
      <c r="N60" s="152">
        <v>5.2832640979080114</v>
      </c>
      <c r="O60" s="152">
        <v>2.1386433342605607E-2</v>
      </c>
      <c r="P60" s="149">
        <v>620.31290632663297</v>
      </c>
      <c r="Q60" s="149">
        <v>3077951.7</v>
      </c>
    </row>
    <row r="61" spans="1:17" x14ac:dyDescent="0.2">
      <c r="A61" s="105" t="str">
        <f>'Actual costs'!A61</f>
        <v>WSH</v>
      </c>
      <c r="B61" s="105">
        <f>'Actual costs'!B61</f>
        <v>2018</v>
      </c>
      <c r="C61" s="105" t="str">
        <f>'Actual costs'!C61</f>
        <v>WSH18</v>
      </c>
      <c r="D61" s="125">
        <f t="shared" si="0"/>
        <v>14.175630261898622</v>
      </c>
      <c r="E61" s="126">
        <f t="shared" si="1"/>
        <v>10.229801222338855</v>
      </c>
      <c r="F61" s="127">
        <f t="shared" si="2"/>
        <v>100</v>
      </c>
      <c r="G61" s="128">
        <f t="shared" si="3"/>
        <v>1.7105125147689073</v>
      </c>
      <c r="H61" s="129">
        <f t="shared" si="4"/>
        <v>-3.8479852049327565</v>
      </c>
      <c r="I61" s="130">
        <f t="shared" si="5"/>
        <v>6.4356952645589942</v>
      </c>
      <c r="J61" s="130">
        <f t="shared" si="6"/>
        <v>41.418173538267062</v>
      </c>
      <c r="K61" s="149">
        <v>1433501</v>
      </c>
      <c r="L61" s="149">
        <v>27717</v>
      </c>
      <c r="M61" s="153">
        <v>100</v>
      </c>
      <c r="N61" s="152">
        <v>5.53179587831207</v>
      </c>
      <c r="O61" s="152">
        <v>2.1322653966879532E-2</v>
      </c>
      <c r="P61" s="149">
        <v>623.71607983376498</v>
      </c>
      <c r="Q61" s="149">
        <v>3091154.22</v>
      </c>
    </row>
    <row r="62" spans="1:17" x14ac:dyDescent="0.2">
      <c r="A62" s="105" t="str">
        <f>'Actual costs'!A62</f>
        <v>WSX</v>
      </c>
      <c r="B62" s="105">
        <f>'Actual costs'!B62</f>
        <v>2012</v>
      </c>
      <c r="C62" s="105" t="str">
        <f>'Actual costs'!C62</f>
        <v>WSX12</v>
      </c>
      <c r="D62" s="125">
        <f t="shared" si="0"/>
        <v>13.285378083984334</v>
      </c>
      <c r="E62" s="126">
        <f t="shared" si="1"/>
        <v>9.3552369356794021</v>
      </c>
      <c r="F62" s="127">
        <f t="shared" si="2"/>
        <v>45.445877872852861</v>
      </c>
      <c r="G62" s="128">
        <f t="shared" si="3"/>
        <v>1.2820341097446737</v>
      </c>
      <c r="H62" s="129">
        <f t="shared" si="4"/>
        <v>-3.7133298647412878</v>
      </c>
      <c r="I62" s="130">
        <f t="shared" si="5"/>
        <v>5.5374119127965837</v>
      </c>
      <c r="J62" s="130">
        <f t="shared" si="6"/>
        <v>30.662930691981519</v>
      </c>
      <c r="K62" s="149">
        <v>588527</v>
      </c>
      <c r="L62" s="149">
        <v>11559.2</v>
      </c>
      <c r="M62" s="153">
        <v>45.445877872852861</v>
      </c>
      <c r="N62" s="152">
        <v>3.6039631312634746</v>
      </c>
      <c r="O62" s="152">
        <v>2.4396151982836182E-2</v>
      </c>
      <c r="P62" s="149">
        <v>254.01972279331</v>
      </c>
      <c r="Q62" s="149">
        <v>1139627.6200000001</v>
      </c>
    </row>
    <row r="63" spans="1:17" x14ac:dyDescent="0.2">
      <c r="A63" s="105" t="str">
        <f>'Actual costs'!A63</f>
        <v>WSX</v>
      </c>
      <c r="B63" s="105">
        <f>'Actual costs'!B63</f>
        <v>2013</v>
      </c>
      <c r="C63" s="105" t="str">
        <f>'Actual costs'!C63</f>
        <v>WSX13</v>
      </c>
      <c r="D63" s="125">
        <f t="shared" si="0"/>
        <v>13.293184051861232</v>
      </c>
      <c r="E63" s="126">
        <f t="shared" si="1"/>
        <v>9.3596393010724164</v>
      </c>
      <c r="F63" s="127">
        <f t="shared" si="2"/>
        <v>45.851471896414502</v>
      </c>
      <c r="G63" s="128">
        <f t="shared" si="3"/>
        <v>1.2778971247863389</v>
      </c>
      <c r="H63" s="129">
        <f t="shared" si="4"/>
        <v>-3.717732230134303</v>
      </c>
      <c r="I63" s="130">
        <f t="shared" si="5"/>
        <v>5.5420065076960467</v>
      </c>
      <c r="J63" s="130">
        <f t="shared" si="6"/>
        <v>30.713836131345332</v>
      </c>
      <c r="K63" s="149">
        <v>593139</v>
      </c>
      <c r="L63" s="149">
        <v>11610.2</v>
      </c>
      <c r="M63" s="153">
        <v>45.851471896414502</v>
      </c>
      <c r="N63" s="152">
        <v>3.5890843877883825</v>
      </c>
      <c r="O63" s="152">
        <v>2.4288987269814471E-2</v>
      </c>
      <c r="P63" s="149">
        <v>255.18952584367599</v>
      </c>
      <c r="Q63" s="149">
        <v>1145763.69</v>
      </c>
    </row>
    <row r="64" spans="1:17" x14ac:dyDescent="0.2">
      <c r="A64" s="105" t="str">
        <f>'Actual costs'!A64</f>
        <v>WSX</v>
      </c>
      <c r="B64" s="105">
        <f>'Actual costs'!B64</f>
        <v>2014</v>
      </c>
      <c r="C64" s="105" t="str">
        <f>'Actual costs'!C64</f>
        <v>WSX14</v>
      </c>
      <c r="D64" s="125">
        <f t="shared" si="0"/>
        <v>13.300496173576828</v>
      </c>
      <c r="E64" s="126">
        <f t="shared" si="1"/>
        <v>9.362666531234737</v>
      </c>
      <c r="F64" s="127">
        <f t="shared" si="2"/>
        <v>46.800161934599657</v>
      </c>
      <c r="G64" s="128">
        <f t="shared" si="3"/>
        <v>1.2927416177847635</v>
      </c>
      <c r="H64" s="129">
        <f t="shared" si="4"/>
        <v>-3.7136922930735303</v>
      </c>
      <c r="I64" s="130">
        <f t="shared" si="5"/>
        <v>5.5461154261498233</v>
      </c>
      <c r="J64" s="130">
        <f t="shared" si="6"/>
        <v>30.759396320177036</v>
      </c>
      <c r="K64" s="149">
        <v>597492.00000000012</v>
      </c>
      <c r="L64" s="149">
        <v>11645.4</v>
      </c>
      <c r="M64" s="153">
        <v>46.800161934599657</v>
      </c>
      <c r="N64" s="152">
        <v>3.6427599333299332</v>
      </c>
      <c r="O64" s="152">
        <v>2.4387311728236043E-2</v>
      </c>
      <c r="P64" s="149">
        <v>256.24023595843602</v>
      </c>
      <c r="Q64" s="149">
        <v>1153043.074</v>
      </c>
    </row>
    <row r="65" spans="1:17" x14ac:dyDescent="0.2">
      <c r="A65" s="105" t="str">
        <f>'Actual costs'!A65</f>
        <v>WSX</v>
      </c>
      <c r="B65" s="105">
        <f>'Actual costs'!B65</f>
        <v>2015</v>
      </c>
      <c r="C65" s="105" t="str">
        <f>'Actual costs'!C65</f>
        <v>WSX15</v>
      </c>
      <c r="D65" s="125">
        <f t="shared" si="0"/>
        <v>13.308439543489687</v>
      </c>
      <c r="E65" s="126">
        <f t="shared" si="1"/>
        <v>9.366309397610225</v>
      </c>
      <c r="F65" s="127">
        <f t="shared" si="2"/>
        <v>47.124601287774567</v>
      </c>
      <c r="G65" s="128">
        <f t="shared" si="3"/>
        <v>1.295274298296166</v>
      </c>
      <c r="H65" s="129">
        <f t="shared" si="4"/>
        <v>-3.7208624999669873</v>
      </c>
      <c r="I65" s="130">
        <f t="shared" si="5"/>
        <v>5.549138333354577</v>
      </c>
      <c r="J65" s="130">
        <f t="shared" si="6"/>
        <v>30.792936242705213</v>
      </c>
      <c r="K65" s="149">
        <v>602257</v>
      </c>
      <c r="L65" s="149">
        <v>11687.9</v>
      </c>
      <c r="M65" s="153">
        <v>47.124601287774567</v>
      </c>
      <c r="N65" s="152">
        <v>3.6519975734785035</v>
      </c>
      <c r="O65" s="152">
        <v>2.4213075060532687E-2</v>
      </c>
      <c r="P65" s="149">
        <v>257.01599835198601</v>
      </c>
      <c r="Q65" s="149">
        <v>1161019.3359999999</v>
      </c>
    </row>
    <row r="66" spans="1:17" x14ac:dyDescent="0.2">
      <c r="A66" s="105" t="str">
        <f>'Actual costs'!A66</f>
        <v>WSX</v>
      </c>
      <c r="B66" s="105">
        <f>'Actual costs'!B66</f>
        <v>2016</v>
      </c>
      <c r="C66" s="105" t="str">
        <f>'Actual costs'!C66</f>
        <v>WSX16</v>
      </c>
      <c r="D66" s="125">
        <f t="shared" si="0"/>
        <v>13.31678806163268</v>
      </c>
      <c r="E66" s="126">
        <f t="shared" si="1"/>
        <v>9.3726292750199018</v>
      </c>
      <c r="F66" s="127">
        <f t="shared" si="2"/>
        <v>47.851748292128597</v>
      </c>
      <c r="G66" s="128">
        <f t="shared" si="3"/>
        <v>1.3162443864407292</v>
      </c>
      <c r="H66" s="129">
        <f t="shared" si="4"/>
        <v>-3.7166374642000486</v>
      </c>
      <c r="I66" s="130">
        <f t="shared" si="5"/>
        <v>5.555737769965547</v>
      </c>
      <c r="J66" s="130">
        <f t="shared" si="6"/>
        <v>30.86622216862175</v>
      </c>
      <c r="K66" s="149">
        <v>607306</v>
      </c>
      <c r="L66" s="149">
        <v>11762</v>
      </c>
      <c r="M66" s="153">
        <v>47.851748292128597</v>
      </c>
      <c r="N66" s="152">
        <v>3.7293888999529559</v>
      </c>
      <c r="O66" s="152">
        <v>2.4315592586294846E-2</v>
      </c>
      <c r="P66" s="149">
        <v>258.71776832628501</v>
      </c>
      <c r="Q66" s="149">
        <v>1170193.932</v>
      </c>
    </row>
    <row r="67" spans="1:17" x14ac:dyDescent="0.2">
      <c r="A67" s="105" t="str">
        <f>'Actual costs'!A67</f>
        <v>WSX</v>
      </c>
      <c r="B67" s="105">
        <f>'Actual costs'!B67</f>
        <v>2017</v>
      </c>
      <c r="C67" s="105" t="str">
        <f>'Actual costs'!C67</f>
        <v>WSX17</v>
      </c>
      <c r="D67" s="125">
        <f t="shared" si="0"/>
        <v>13.324688521692767</v>
      </c>
      <c r="E67" s="126">
        <f t="shared" si="1"/>
        <v>9.3838397945970282</v>
      </c>
      <c r="F67" s="127">
        <f t="shared" si="2"/>
        <v>49.049853156477617</v>
      </c>
      <c r="G67" s="128">
        <f t="shared" si="3"/>
        <v>1.3250687738564013</v>
      </c>
      <c r="H67" s="129">
        <f t="shared" si="4"/>
        <v>-3.7208793144610812</v>
      </c>
      <c r="I67" s="130">
        <f t="shared" si="5"/>
        <v>5.5629834396198685</v>
      </c>
      <c r="J67" s="130">
        <f t="shared" si="6"/>
        <v>30.946784749484902</v>
      </c>
      <c r="K67" s="149">
        <v>612122.99999999988</v>
      </c>
      <c r="L67" s="149">
        <v>11894.6</v>
      </c>
      <c r="M67" s="153">
        <v>49.049853156477617</v>
      </c>
      <c r="N67" s="152">
        <v>3.7624441038927481</v>
      </c>
      <c r="O67" s="152">
        <v>2.4212667933347906E-2</v>
      </c>
      <c r="P67" s="149">
        <v>260.59915954788499</v>
      </c>
      <c r="Q67" s="149">
        <v>1179272.42</v>
      </c>
    </row>
    <row r="68" spans="1:17" x14ac:dyDescent="0.2">
      <c r="A68" s="105" t="str">
        <f>'Actual costs'!A68</f>
        <v>WSX</v>
      </c>
      <c r="B68" s="105">
        <f>'Actual costs'!B68</f>
        <v>2018</v>
      </c>
      <c r="C68" s="105" t="str">
        <f>'Actual costs'!C68</f>
        <v>WSX18</v>
      </c>
      <c r="D68" s="125">
        <f t="shared" si="0"/>
        <v>13.330040741460591</v>
      </c>
      <c r="E68" s="126">
        <f t="shared" si="1"/>
        <v>9.3872322145151372</v>
      </c>
      <c r="F68" s="127">
        <f t="shared" si="2"/>
        <v>48.035562336785894</v>
      </c>
      <c r="G68" s="128">
        <f t="shared" si="3"/>
        <v>1.2227185663034152</v>
      </c>
      <c r="H68" s="129">
        <f t="shared" si="4"/>
        <v>-3.7173512915346181</v>
      </c>
      <c r="I68" s="130">
        <f t="shared" si="5"/>
        <v>5.5686854411430975</v>
      </c>
      <c r="J68" s="130">
        <f t="shared" si="6"/>
        <v>31.010257542399096</v>
      </c>
      <c r="K68" s="149">
        <v>615408</v>
      </c>
      <c r="L68" s="149">
        <v>11935.02</v>
      </c>
      <c r="M68" s="153">
        <v>48.035562336785894</v>
      </c>
      <c r="N68" s="152">
        <v>3.3964085560869695</v>
      </c>
      <c r="O68" s="152">
        <v>2.429824164517529E-2</v>
      </c>
      <c r="P68" s="149">
        <v>262.08934082303199</v>
      </c>
      <c r="Q68" s="149">
        <v>1187798.236</v>
      </c>
    </row>
    <row r="69" spans="1:17" x14ac:dyDescent="0.2">
      <c r="A69" s="105" t="str">
        <f>'Actual costs'!A69</f>
        <v>YKY</v>
      </c>
      <c r="B69" s="105">
        <f>'Actual costs'!B69</f>
        <v>2012</v>
      </c>
      <c r="C69" s="105" t="str">
        <f>'Actual costs'!C69</f>
        <v>YKY12</v>
      </c>
      <c r="D69" s="125">
        <f t="shared" si="0"/>
        <v>14.621186550446353</v>
      </c>
      <c r="E69" s="126">
        <f t="shared" si="1"/>
        <v>10.350424044265797</v>
      </c>
      <c r="F69" s="127">
        <f t="shared" si="2"/>
        <v>93.750549846043128</v>
      </c>
      <c r="G69" s="128">
        <f t="shared" si="3"/>
        <v>1.5575934625745482</v>
      </c>
      <c r="H69" s="129">
        <f t="shared" si="4"/>
        <v>-4.0625654841040113</v>
      </c>
      <c r="I69" s="130">
        <f t="shared" si="5"/>
        <v>6.9430049803228462</v>
      </c>
      <c r="J69" s="130">
        <f t="shared" si="6"/>
        <v>48.205318156787847</v>
      </c>
      <c r="K69" s="149">
        <v>2238209</v>
      </c>
      <c r="L69" s="149">
        <v>31270.3</v>
      </c>
      <c r="M69" s="153">
        <v>93.750549846043128</v>
      </c>
      <c r="N69" s="152">
        <v>4.7473827328348071</v>
      </c>
      <c r="O69" s="152">
        <v>1.7204823746494277E-2</v>
      </c>
      <c r="P69" s="149">
        <v>1035.8783367179001</v>
      </c>
      <c r="Q69" s="149">
        <v>4945791.9399999995</v>
      </c>
    </row>
    <row r="70" spans="1:17" x14ac:dyDescent="0.2">
      <c r="A70" s="105" t="str">
        <f>'Actual costs'!A70</f>
        <v>YKY</v>
      </c>
      <c r="B70" s="105">
        <f>'Actual costs'!B70</f>
        <v>2013</v>
      </c>
      <c r="C70" s="105" t="str">
        <f>'Actual costs'!C70</f>
        <v>YKY13</v>
      </c>
      <c r="D70" s="125">
        <f t="shared" si="0"/>
        <v>14.623892641557521</v>
      </c>
      <c r="E70" s="126">
        <f t="shared" si="1"/>
        <v>10.350544918435613</v>
      </c>
      <c r="F70" s="127">
        <f t="shared" si="2"/>
        <v>93.872700715470486</v>
      </c>
      <c r="G70" s="128">
        <f t="shared" si="3"/>
        <v>1.5443084653113288</v>
      </c>
      <c r="H70" s="129">
        <f t="shared" si="4"/>
        <v>-4.0664107573648103</v>
      </c>
      <c r="I70" s="130">
        <f t="shared" si="5"/>
        <v>6.948409456010455</v>
      </c>
      <c r="J70" s="130">
        <f t="shared" si="6"/>
        <v>48.280393968375506</v>
      </c>
      <c r="K70" s="149">
        <v>2244274</v>
      </c>
      <c r="L70" s="149">
        <v>31274.080000000002</v>
      </c>
      <c r="M70" s="153">
        <v>93.872700715470486</v>
      </c>
      <c r="N70" s="152">
        <v>4.6847308527055009</v>
      </c>
      <c r="O70" s="152">
        <v>1.7138793531256555E-2</v>
      </c>
      <c r="P70" s="149">
        <v>1041.49187144649</v>
      </c>
      <c r="Q70" s="149">
        <v>4973161.58</v>
      </c>
    </row>
    <row r="71" spans="1:17" x14ac:dyDescent="0.2">
      <c r="A71" s="105" t="str">
        <f>'Actual costs'!A71</f>
        <v>YKY</v>
      </c>
      <c r="B71" s="105">
        <f>'Actual costs'!B71</f>
        <v>2014</v>
      </c>
      <c r="C71" s="105" t="str">
        <f>'Actual costs'!C71</f>
        <v>YKY14</v>
      </c>
      <c r="D71" s="125">
        <f t="shared" ref="D71:D129" si="7">LN(K71)</f>
        <v>14.627596550458254</v>
      </c>
      <c r="E71" s="126">
        <f t="shared" ref="E71:E129" si="8">LN(L71)</f>
        <v>10.353396249268677</v>
      </c>
      <c r="F71" s="127">
        <f t="shared" ref="F71:F129" si="9">M71</f>
        <v>94.115193320718049</v>
      </c>
      <c r="G71" s="128">
        <f t="shared" ref="G71:G129" si="10">LN(N71)</f>
        <v>1.5454321599009397</v>
      </c>
      <c r="H71" s="129">
        <f t="shared" ref="H71:H129" si="11">LN(O71)</f>
        <v>-4.0673981547598119</v>
      </c>
      <c r="I71" s="130">
        <f t="shared" ref="I71:I129" si="12">LN(P71)</f>
        <v>6.9523477841951928</v>
      </c>
      <c r="J71" s="130">
        <f t="shared" ref="J71:J129" si="13">(LN(P71))^2</f>
        <v>48.335139712403809</v>
      </c>
      <c r="K71" s="149">
        <v>2252602.0000000005</v>
      </c>
      <c r="L71" s="149">
        <v>31363.38</v>
      </c>
      <c r="M71" s="153">
        <v>94.115193320718049</v>
      </c>
      <c r="N71" s="152">
        <v>4.6899980182069241</v>
      </c>
      <c r="O71" s="152">
        <v>1.7121879083185548E-2</v>
      </c>
      <c r="P71" s="149">
        <v>1045.60169584452</v>
      </c>
      <c r="Q71" s="149">
        <v>4993573.3599999994</v>
      </c>
    </row>
    <row r="72" spans="1:17" x14ac:dyDescent="0.2">
      <c r="A72" s="105" t="str">
        <f>'Actual costs'!A72</f>
        <v>YKY</v>
      </c>
      <c r="B72" s="105">
        <f>'Actual costs'!B72</f>
        <v>2015</v>
      </c>
      <c r="C72" s="105" t="str">
        <f>'Actual costs'!C72</f>
        <v>YKY15</v>
      </c>
      <c r="D72" s="125">
        <f t="shared" si="7"/>
        <v>14.633080901878488</v>
      </c>
      <c r="E72" s="126">
        <f t="shared" si="8"/>
        <v>10.354719210677075</v>
      </c>
      <c r="F72" s="127">
        <f t="shared" si="9"/>
        <v>94.218738464600136</v>
      </c>
      <c r="G72" s="128">
        <f t="shared" si="10"/>
        <v>1.5482346781213137</v>
      </c>
      <c r="H72" s="129">
        <f t="shared" si="11"/>
        <v>-4.0837307788187758</v>
      </c>
      <c r="I72" s="130">
        <f t="shared" si="12"/>
        <v>6.9567664519341763</v>
      </c>
      <c r="J72" s="130">
        <f t="shared" si="13"/>
        <v>48.396599466756825</v>
      </c>
      <c r="K72" s="149">
        <v>2264990</v>
      </c>
      <c r="L72" s="149">
        <v>31404.9</v>
      </c>
      <c r="M72" s="153">
        <v>94.218738464600136</v>
      </c>
      <c r="N72" s="152">
        <v>4.7031602582003647</v>
      </c>
      <c r="O72" s="152">
        <v>1.6844505156838583E-2</v>
      </c>
      <c r="P72" s="149">
        <v>1050.23208486719</v>
      </c>
      <c r="Q72" s="149">
        <v>5015160.42</v>
      </c>
    </row>
    <row r="73" spans="1:17" x14ac:dyDescent="0.2">
      <c r="A73" s="105" t="str">
        <f>'Actual costs'!A73</f>
        <v>YKY</v>
      </c>
      <c r="B73" s="105">
        <f>'Actual costs'!B73</f>
        <v>2016</v>
      </c>
      <c r="C73" s="105" t="str">
        <f>'Actual costs'!C73</f>
        <v>YKY16</v>
      </c>
      <c r="D73" s="125">
        <f t="shared" si="7"/>
        <v>14.63833860236867</v>
      </c>
      <c r="E73" s="126">
        <f t="shared" si="8"/>
        <v>10.358756913626413</v>
      </c>
      <c r="F73" s="127">
        <f t="shared" si="9"/>
        <v>94.232676434832683</v>
      </c>
      <c r="G73" s="128">
        <f t="shared" si="10"/>
        <v>1.5475584246468097</v>
      </c>
      <c r="H73" s="129">
        <f t="shared" si="11"/>
        <v>-4.085879907080245</v>
      </c>
      <c r="I73" s="130">
        <f t="shared" si="12"/>
        <v>6.9646893914180978</v>
      </c>
      <c r="J73" s="130">
        <f t="shared" si="13"/>
        <v>48.506898318931796</v>
      </c>
      <c r="K73" s="149">
        <v>2276930.0000000005</v>
      </c>
      <c r="L73" s="149">
        <v>31531.96</v>
      </c>
      <c r="M73" s="153">
        <v>94.232676434832683</v>
      </c>
      <c r="N73" s="152">
        <v>4.6999808049139418</v>
      </c>
      <c r="O73" s="152">
        <v>1.6808343027201609E-2</v>
      </c>
      <c r="P73" s="149">
        <v>1058.5860604408499</v>
      </c>
      <c r="Q73" s="149">
        <v>5044321.6500000004</v>
      </c>
    </row>
    <row r="74" spans="1:17" x14ac:dyDescent="0.2">
      <c r="A74" s="105" t="str">
        <f>'Actual costs'!A74</f>
        <v>YKY</v>
      </c>
      <c r="B74" s="105">
        <f>'Actual costs'!B74</f>
        <v>2017</v>
      </c>
      <c r="C74" s="105" t="str">
        <f>'Actual costs'!C74</f>
        <v>YKY17</v>
      </c>
      <c r="D74" s="125">
        <f t="shared" si="7"/>
        <v>14.643954509451078</v>
      </c>
      <c r="E74" s="126">
        <f t="shared" si="8"/>
        <v>10.361061439100974</v>
      </c>
      <c r="F74" s="127">
        <f t="shared" si="9"/>
        <v>94.238059730779781</v>
      </c>
      <c r="G74" s="128">
        <f t="shared" si="10"/>
        <v>1.5481593544666383</v>
      </c>
      <c r="H74" s="129">
        <f t="shared" si="11"/>
        <v>-4.0825400149351285</v>
      </c>
      <c r="I74" s="130">
        <f t="shared" si="12"/>
        <v>6.9721577765595981</v>
      </c>
      <c r="J74" s="130">
        <f t="shared" si="13"/>
        <v>48.61098406124048</v>
      </c>
      <c r="K74" s="149">
        <v>2289752.9999999995</v>
      </c>
      <c r="L74" s="149">
        <v>31604.71</v>
      </c>
      <c r="M74" s="153">
        <v>94.238059730779781</v>
      </c>
      <c r="N74" s="152">
        <v>4.702806012322907</v>
      </c>
      <c r="O74" s="152">
        <v>1.6864574932027535E-2</v>
      </c>
      <c r="P74" s="149">
        <v>1066.5215847367199</v>
      </c>
      <c r="Q74" s="149">
        <v>5078363.3100000005</v>
      </c>
    </row>
    <row r="75" spans="1:17" x14ac:dyDescent="0.2">
      <c r="A75" s="105" t="str">
        <f>'Actual costs'!A75</f>
        <v>YKY</v>
      </c>
      <c r="B75" s="105">
        <f>'Actual costs'!B75</f>
        <v>2018</v>
      </c>
      <c r="C75" s="105" t="str">
        <f>'Actual costs'!C75</f>
        <v>YKY18</v>
      </c>
      <c r="D75" s="125">
        <f t="shared" si="7"/>
        <v>14.650729185851596</v>
      </c>
      <c r="E75" s="126">
        <f t="shared" si="8"/>
        <v>10.36385111529173</v>
      </c>
      <c r="F75" s="127">
        <f t="shared" si="9"/>
        <v>95.807628575651705</v>
      </c>
      <c r="G75" s="128">
        <f t="shared" si="10"/>
        <v>1.587708782840237</v>
      </c>
      <c r="H75" s="129">
        <f t="shared" si="11"/>
        <v>-4.090974108745562</v>
      </c>
      <c r="I75" s="130">
        <f t="shared" si="12"/>
        <v>6.9772829366103988</v>
      </c>
      <c r="J75" s="130">
        <f t="shared" si="13"/>
        <v>48.682477177514627</v>
      </c>
      <c r="K75" s="149">
        <v>2305317.9999999995</v>
      </c>
      <c r="L75" s="149">
        <v>31693</v>
      </c>
      <c r="M75" s="153">
        <v>95.807628575651705</v>
      </c>
      <c r="N75" s="152">
        <v>4.892526236356705</v>
      </c>
      <c r="O75" s="152">
        <v>1.6722935664026755E-2</v>
      </c>
      <c r="P75" s="149">
        <v>1072.0017098195499</v>
      </c>
      <c r="Q75" s="149">
        <v>5102760.6900000004</v>
      </c>
    </row>
    <row r="76" spans="1:17" x14ac:dyDescent="0.2">
      <c r="A76" s="105" t="str">
        <f>'Actual costs'!A76</f>
        <v>AFW</v>
      </c>
      <c r="B76" s="105">
        <f>'Actual costs'!B76</f>
        <v>2012</v>
      </c>
      <c r="C76" s="105" t="str">
        <f>'Actual costs'!C76</f>
        <v>AFW12</v>
      </c>
      <c r="D76" s="125">
        <f t="shared" si="7"/>
        <v>14.181395261571312</v>
      </c>
      <c r="E76" s="126">
        <f t="shared" si="8"/>
        <v>9.7138258017102288</v>
      </c>
      <c r="F76" s="127">
        <f t="shared" si="9"/>
        <v>87.660211658939758</v>
      </c>
      <c r="G76" s="128">
        <f t="shared" si="10"/>
        <v>1.6248836296785152</v>
      </c>
      <c r="H76" s="129">
        <f t="shared" si="11"/>
        <v>-4.0543435859506074</v>
      </c>
      <c r="I76" s="130">
        <f t="shared" si="12"/>
        <v>7.8269675409596493</v>
      </c>
      <c r="J76" s="130">
        <f t="shared" si="13"/>
        <v>61.261420887235943</v>
      </c>
      <c r="K76" s="149">
        <v>1441789</v>
      </c>
      <c r="L76" s="149">
        <v>16544.777990000002</v>
      </c>
      <c r="M76" s="153">
        <v>87.660211658939758</v>
      </c>
      <c r="N76" s="152">
        <v>5.0778280943088623</v>
      </c>
      <c r="O76" s="152">
        <v>1.7346863171779553E-2</v>
      </c>
      <c r="P76" s="149">
        <v>2507.3145048287702</v>
      </c>
      <c r="Q76" s="149">
        <v>3165928.2038730001</v>
      </c>
    </row>
    <row r="77" spans="1:17" x14ac:dyDescent="0.2">
      <c r="A77" s="105" t="str">
        <f>'Actual costs'!A77</f>
        <v>AFW</v>
      </c>
      <c r="B77" s="105">
        <f>'Actual costs'!B77</f>
        <v>2013</v>
      </c>
      <c r="C77" s="105" t="str">
        <f>'Actual costs'!C77</f>
        <v>AFW13</v>
      </c>
      <c r="D77" s="125">
        <f t="shared" si="7"/>
        <v>14.187326323968559</v>
      </c>
      <c r="E77" s="126">
        <f t="shared" si="8"/>
        <v>9.7143898817450243</v>
      </c>
      <c r="F77" s="127">
        <f t="shared" si="9"/>
        <v>89.141820885099293</v>
      </c>
      <c r="G77" s="128">
        <f t="shared" si="10"/>
        <v>1.637727050956074</v>
      </c>
      <c r="H77" s="129">
        <f t="shared" si="11"/>
        <v>-4.058398070925171</v>
      </c>
      <c r="I77" s="130">
        <f t="shared" si="12"/>
        <v>7.8355470529170743</v>
      </c>
      <c r="J77" s="130">
        <f t="shared" si="13"/>
        <v>61.395797618477445</v>
      </c>
      <c r="K77" s="149">
        <v>1450365.7500000002</v>
      </c>
      <c r="L77" s="149">
        <v>16554.113201600001</v>
      </c>
      <c r="M77" s="153">
        <v>89.141820885099293</v>
      </c>
      <c r="N77" s="152">
        <v>5.143465381106318</v>
      </c>
      <c r="O77" s="152">
        <v>1.7276672964418132E-2</v>
      </c>
      <c r="P77" s="149">
        <v>2528.9185833094998</v>
      </c>
      <c r="Q77" s="149">
        <v>3195815.3460610001</v>
      </c>
    </row>
    <row r="78" spans="1:17" x14ac:dyDescent="0.2">
      <c r="A78" s="105" t="str">
        <f>'Actual costs'!A78</f>
        <v>AFW</v>
      </c>
      <c r="B78" s="105">
        <f>'Actual costs'!B78</f>
        <v>2014</v>
      </c>
      <c r="C78" s="105" t="str">
        <f>'Actual costs'!C78</f>
        <v>AFW14</v>
      </c>
      <c r="D78" s="125">
        <f t="shared" si="7"/>
        <v>14.192834045820618</v>
      </c>
      <c r="E78" s="126">
        <f t="shared" si="8"/>
        <v>9.7155746320146701</v>
      </c>
      <c r="F78" s="127">
        <f t="shared" si="9"/>
        <v>90.387532147802958</v>
      </c>
      <c r="G78" s="128">
        <f t="shared" si="10"/>
        <v>1.6467816824049633</v>
      </c>
      <c r="H78" s="129">
        <f t="shared" si="11"/>
        <v>-4.0666003938534647</v>
      </c>
      <c r="I78" s="130">
        <f t="shared" si="12"/>
        <v>7.8450061393224146</v>
      </c>
      <c r="J78" s="130">
        <f t="shared" si="13"/>
        <v>61.544121326006376</v>
      </c>
      <c r="K78" s="149">
        <v>1458376</v>
      </c>
      <c r="L78" s="149">
        <v>16573.737314220303</v>
      </c>
      <c r="M78" s="153">
        <v>90.387532147802958</v>
      </c>
      <c r="N78" s="152">
        <v>5.1902490493042874</v>
      </c>
      <c r="O78" s="152">
        <v>1.7135543698784665E-2</v>
      </c>
      <c r="P78" s="149">
        <v>2552.9533368990701</v>
      </c>
      <c r="Q78" s="149">
        <v>3226362.3866889998</v>
      </c>
    </row>
    <row r="79" spans="1:17" x14ac:dyDescent="0.2">
      <c r="A79" s="105" t="str">
        <f>'Actual costs'!A79</f>
        <v>AFW</v>
      </c>
      <c r="B79" s="105">
        <f>'Actual costs'!B79</f>
        <v>2015</v>
      </c>
      <c r="C79" s="105" t="str">
        <f>'Actual costs'!C79</f>
        <v>AFW15</v>
      </c>
      <c r="D79" s="125">
        <f t="shared" si="7"/>
        <v>14.197615598582685</v>
      </c>
      <c r="E79" s="126">
        <f t="shared" si="8"/>
        <v>9.71721389431106</v>
      </c>
      <c r="F79" s="127">
        <f t="shared" si="9"/>
        <v>89.863534824055037</v>
      </c>
      <c r="G79" s="128">
        <f t="shared" si="10"/>
        <v>1.6432695702643487</v>
      </c>
      <c r="H79" s="129">
        <f t="shared" si="11"/>
        <v>-4.0753068233729461</v>
      </c>
      <c r="I79" s="130">
        <f t="shared" si="12"/>
        <v>7.8558144631168938</v>
      </c>
      <c r="J79" s="130">
        <f t="shared" si="13"/>
        <v>61.713820878916572</v>
      </c>
      <c r="K79" s="149">
        <v>1465366</v>
      </c>
      <c r="L79" s="149">
        <v>16600.928297397601</v>
      </c>
      <c r="M79" s="153">
        <v>89.863534824055037</v>
      </c>
      <c r="N79" s="152">
        <v>5.1720522858469913</v>
      </c>
      <c r="O79" s="152">
        <v>1.6987001868094747E-2</v>
      </c>
      <c r="P79" s="149">
        <v>2580.6961397190498</v>
      </c>
      <c r="Q79" s="149">
        <v>3263756.6078360002</v>
      </c>
    </row>
    <row r="80" spans="1:17" x14ac:dyDescent="0.2">
      <c r="A80" s="105" t="str">
        <f>'Actual costs'!A80</f>
        <v>AFW</v>
      </c>
      <c r="B80" s="105">
        <f>'Actual costs'!B80</f>
        <v>2016</v>
      </c>
      <c r="C80" s="105" t="str">
        <f>'Actual costs'!C80</f>
        <v>AFW16</v>
      </c>
      <c r="D80" s="125">
        <f t="shared" si="7"/>
        <v>14.20412990294156</v>
      </c>
      <c r="E80" s="126">
        <f t="shared" si="8"/>
        <v>9.7182836002285811</v>
      </c>
      <c r="F80" s="127">
        <f t="shared" si="9"/>
        <v>91.111355633802802</v>
      </c>
      <c r="G80" s="128">
        <f t="shared" si="10"/>
        <v>1.6512305624763899</v>
      </c>
      <c r="H80" s="129">
        <f t="shared" si="11"/>
        <v>-4.0799289308948357</v>
      </c>
      <c r="I80" s="130">
        <f t="shared" si="12"/>
        <v>7.8664374025377279</v>
      </c>
      <c r="J80" s="130">
        <f t="shared" si="13"/>
        <v>61.880837408044513</v>
      </c>
      <c r="K80" s="149">
        <v>1474943</v>
      </c>
      <c r="L80" s="149">
        <v>16618.695909999602</v>
      </c>
      <c r="M80" s="153">
        <v>91.111355633802802</v>
      </c>
      <c r="N80" s="152">
        <v>5.2133912852112676</v>
      </c>
      <c r="O80" s="152">
        <v>1.6908667293859085E-2</v>
      </c>
      <c r="P80" s="149">
        <v>2608.2568471598902</v>
      </c>
      <c r="Q80" s="149">
        <v>3296776.521218</v>
      </c>
    </row>
    <row r="81" spans="1:17" x14ac:dyDescent="0.2">
      <c r="A81" s="105" t="str">
        <f>'Actual costs'!A81</f>
        <v>AFW</v>
      </c>
      <c r="B81" s="105">
        <f>'Actual costs'!B81</f>
        <v>2017</v>
      </c>
      <c r="C81" s="105" t="str">
        <f>'Actual costs'!C81</f>
        <v>AFW17</v>
      </c>
      <c r="D81" s="125">
        <f t="shared" si="7"/>
        <v>14.214863692624688</v>
      </c>
      <c r="E81" s="126">
        <f t="shared" si="8"/>
        <v>9.7196786816471015</v>
      </c>
      <c r="F81" s="127">
        <f t="shared" si="9"/>
        <v>90.977896143179024</v>
      </c>
      <c r="G81" s="128">
        <f t="shared" si="10"/>
        <v>1.6527132319259168</v>
      </c>
      <c r="H81" s="129">
        <f t="shared" si="11"/>
        <v>-4.0848890784778522</v>
      </c>
      <c r="I81" s="130">
        <f t="shared" si="12"/>
        <v>7.875054712211548</v>
      </c>
      <c r="J81" s="130">
        <f t="shared" si="13"/>
        <v>62.016486720325304</v>
      </c>
      <c r="K81" s="149">
        <v>1490860</v>
      </c>
      <c r="L81" s="149">
        <v>16641.896523473202</v>
      </c>
      <c r="M81" s="153">
        <v>90.977896143179024</v>
      </c>
      <c r="N81" s="152">
        <v>5.2211267543530884</v>
      </c>
      <c r="O81" s="152">
        <v>1.6825005467679916E-2</v>
      </c>
      <c r="P81" s="149">
        <v>2630.8301248959501</v>
      </c>
      <c r="Q81" s="149">
        <v>3329429.5062640002</v>
      </c>
    </row>
    <row r="82" spans="1:17" x14ac:dyDescent="0.2">
      <c r="A82" s="105" t="str">
        <f>'Actual costs'!A82</f>
        <v>AFW</v>
      </c>
      <c r="B82" s="105">
        <f>'Actual costs'!B82</f>
        <v>2018</v>
      </c>
      <c r="C82" s="105" t="str">
        <f>'Actual costs'!C82</f>
        <v>AFW18</v>
      </c>
      <c r="D82" s="125">
        <f t="shared" si="7"/>
        <v>14.22110632420296</v>
      </c>
      <c r="E82" s="126">
        <f t="shared" si="8"/>
        <v>9.7367715925205616</v>
      </c>
      <c r="F82" s="127">
        <f t="shared" si="9"/>
        <v>95.216878380944209</v>
      </c>
      <c r="G82" s="128">
        <f t="shared" si="10"/>
        <v>1.6760828653399429</v>
      </c>
      <c r="H82" s="129">
        <f t="shared" si="11"/>
        <v>-4.1091504788299247</v>
      </c>
      <c r="I82" s="130">
        <f t="shared" si="12"/>
        <v>7.8761737018911688</v>
      </c>
      <c r="J82" s="130">
        <f t="shared" si="13"/>
        <v>62.034112182362037</v>
      </c>
      <c r="K82" s="149">
        <v>1500196.0000000002</v>
      </c>
      <c r="L82" s="149">
        <v>16928.8</v>
      </c>
      <c r="M82" s="153">
        <v>95.216878380944209</v>
      </c>
      <c r="N82" s="152">
        <v>5.3445794765558121</v>
      </c>
      <c r="O82" s="152">
        <v>1.6421719200415859E-2</v>
      </c>
      <c r="P82" s="149">
        <v>2633.7756443501298</v>
      </c>
      <c r="Q82" s="149">
        <v>3343861.4179969998</v>
      </c>
    </row>
    <row r="83" spans="1:17" x14ac:dyDescent="0.2">
      <c r="A83" s="105" t="str">
        <f>'Actual costs'!A83</f>
        <v>BRL</v>
      </c>
      <c r="B83" s="105">
        <f>'Actual costs'!B83</f>
        <v>2012</v>
      </c>
      <c r="C83" s="105" t="str">
        <f>'Actual costs'!C83</f>
        <v>BRL12</v>
      </c>
      <c r="D83" s="125">
        <f t="shared" si="7"/>
        <v>13.148385837063303</v>
      </c>
      <c r="E83" s="126">
        <f t="shared" si="8"/>
        <v>8.8021164618709111</v>
      </c>
      <c r="F83" s="127">
        <f t="shared" si="9"/>
        <v>98.698029060566824</v>
      </c>
      <c r="G83" s="128">
        <f t="shared" si="10"/>
        <v>1.7297975902087519</v>
      </c>
      <c r="H83" s="129">
        <f t="shared" si="11"/>
        <v>-4.1016360960784954</v>
      </c>
      <c r="I83" s="130">
        <f t="shared" si="12"/>
        <v>7.4521922535844922</v>
      </c>
      <c r="J83" s="130">
        <f t="shared" si="13"/>
        <v>55.535169384384716</v>
      </c>
      <c r="K83" s="149">
        <v>513182</v>
      </c>
      <c r="L83" s="149">
        <v>6648.3</v>
      </c>
      <c r="M83" s="153">
        <v>98.698029060566824</v>
      </c>
      <c r="N83" s="152">
        <v>5.6395123003884331</v>
      </c>
      <c r="O83" s="152">
        <v>1.6545583081389228E-2</v>
      </c>
      <c r="P83" s="149">
        <v>1723.63765735323</v>
      </c>
      <c r="Q83" s="149">
        <v>1157018.6499999999</v>
      </c>
    </row>
    <row r="84" spans="1:17" x14ac:dyDescent="0.2">
      <c r="A84" s="105" t="str">
        <f>'Actual costs'!A84</f>
        <v>BRL</v>
      </c>
      <c r="B84" s="105">
        <f>'Actual costs'!B84</f>
        <v>2013</v>
      </c>
      <c r="C84" s="105" t="str">
        <f>'Actual costs'!C84</f>
        <v>BRL13</v>
      </c>
      <c r="D84" s="125">
        <f t="shared" si="7"/>
        <v>13.154847992365816</v>
      </c>
      <c r="E84" s="126">
        <f t="shared" si="8"/>
        <v>8.8064240638578681</v>
      </c>
      <c r="F84" s="127">
        <f t="shared" si="9"/>
        <v>98.720250601673243</v>
      </c>
      <c r="G84" s="128">
        <f t="shared" si="10"/>
        <v>1.7288724341031314</v>
      </c>
      <c r="H84" s="129">
        <f t="shared" si="11"/>
        <v>-4.0968938625455342</v>
      </c>
      <c r="I84" s="130">
        <f t="shared" si="12"/>
        <v>7.4671505865769667</v>
      </c>
      <c r="J84" s="130">
        <f t="shared" si="13"/>
        <v>55.758337882616736</v>
      </c>
      <c r="K84" s="149">
        <v>516509</v>
      </c>
      <c r="L84" s="149">
        <v>6677</v>
      </c>
      <c r="M84" s="153">
        <v>98.720250601673243</v>
      </c>
      <c r="N84" s="152">
        <v>5.6342972838751582</v>
      </c>
      <c r="O84" s="152">
        <v>1.6624232439718438E-2</v>
      </c>
      <c r="P84" s="149">
        <v>1749.61420193597</v>
      </c>
      <c r="Q84" s="149">
        <v>1168207.21</v>
      </c>
    </row>
    <row r="85" spans="1:17" x14ac:dyDescent="0.2">
      <c r="A85" s="105" t="str">
        <f>'Actual costs'!A85</f>
        <v>BRL</v>
      </c>
      <c r="B85" s="105">
        <f>'Actual costs'!B85</f>
        <v>2014</v>
      </c>
      <c r="C85" s="105" t="str">
        <f>'Actual costs'!C85</f>
        <v>BRL14</v>
      </c>
      <c r="D85" s="125">
        <f t="shared" si="7"/>
        <v>13.161672548183581</v>
      </c>
      <c r="E85" s="126">
        <f t="shared" si="8"/>
        <v>8.8110710304050297</v>
      </c>
      <c r="F85" s="127">
        <f t="shared" si="9"/>
        <v>98.567507613640643</v>
      </c>
      <c r="G85" s="128">
        <f t="shared" si="10"/>
        <v>1.7286561698756899</v>
      </c>
      <c r="H85" s="129">
        <f t="shared" si="11"/>
        <v>-4.1015408290926958</v>
      </c>
      <c r="I85" s="130">
        <f t="shared" si="12"/>
        <v>7.4804342827559074</v>
      </c>
      <c r="J85" s="130">
        <f t="shared" si="13"/>
        <v>55.956897058629885</v>
      </c>
      <c r="K85" s="149">
        <v>520046.00000000006</v>
      </c>
      <c r="L85" s="149">
        <v>6708.1</v>
      </c>
      <c r="M85" s="153">
        <v>98.567507613640643</v>
      </c>
      <c r="N85" s="152">
        <v>5.6330789186750376</v>
      </c>
      <c r="O85" s="152">
        <v>1.6547159404302261E-2</v>
      </c>
      <c r="P85" s="149">
        <v>1773.01059668832</v>
      </c>
      <c r="Q85" s="149">
        <v>1180209.29</v>
      </c>
    </row>
    <row r="86" spans="1:17" x14ac:dyDescent="0.2">
      <c r="A86" s="105" t="str">
        <f>'Actual costs'!A86</f>
        <v>BRL</v>
      </c>
      <c r="B86" s="105">
        <f>'Actual costs'!B86</f>
        <v>2015</v>
      </c>
      <c r="C86" s="105" t="str">
        <f>'Actual costs'!C86</f>
        <v>BRL15</v>
      </c>
      <c r="D86" s="125">
        <f t="shared" si="7"/>
        <v>13.167686586242498</v>
      </c>
      <c r="E86" s="126">
        <f t="shared" si="8"/>
        <v>8.8149394496256086</v>
      </c>
      <c r="F86" s="127">
        <f t="shared" si="9"/>
        <v>98.435165820137442</v>
      </c>
      <c r="G86" s="128">
        <f t="shared" si="10"/>
        <v>1.7233159794338426</v>
      </c>
      <c r="H86" s="129">
        <f t="shared" si="11"/>
        <v>-4.0875516309132687</v>
      </c>
      <c r="I86" s="130">
        <f t="shared" si="12"/>
        <v>7.4936867693013189</v>
      </c>
      <c r="J86" s="130">
        <f t="shared" si="13"/>
        <v>56.155341396401639</v>
      </c>
      <c r="K86" s="149">
        <v>523183</v>
      </c>
      <c r="L86" s="149">
        <v>6734.1</v>
      </c>
      <c r="M86" s="153">
        <v>98.435165820137442</v>
      </c>
      <c r="N86" s="152">
        <v>5.6030773827308042</v>
      </c>
      <c r="O86" s="152">
        <v>1.6780267593293832E-2</v>
      </c>
      <c r="P86" s="149">
        <v>1796.66378134159</v>
      </c>
      <c r="Q86" s="149">
        <v>1192084.05</v>
      </c>
    </row>
    <row r="87" spans="1:17" x14ac:dyDescent="0.2">
      <c r="A87" s="105" t="str">
        <f>'Actual costs'!A87</f>
        <v>BRL</v>
      </c>
      <c r="B87" s="105">
        <f>'Actual costs'!B87</f>
        <v>2016</v>
      </c>
      <c r="C87" s="105" t="str">
        <f>'Actual costs'!C87</f>
        <v>BRL16</v>
      </c>
      <c r="D87" s="125">
        <f t="shared" si="7"/>
        <v>13.175921205798186</v>
      </c>
      <c r="E87" s="126">
        <f t="shared" si="8"/>
        <v>8.8169421650861572</v>
      </c>
      <c r="F87" s="127">
        <f t="shared" si="9"/>
        <v>98.392682375969258</v>
      </c>
      <c r="G87" s="128">
        <f t="shared" si="10"/>
        <v>1.7406431430844111</v>
      </c>
      <c r="H87" s="129">
        <f t="shared" si="11"/>
        <v>-4.0807437166916607</v>
      </c>
      <c r="I87" s="130">
        <f t="shared" si="12"/>
        <v>7.5107140677134359</v>
      </c>
      <c r="J87" s="130">
        <f t="shared" si="13"/>
        <v>56.410825806948509</v>
      </c>
      <c r="K87" s="149">
        <v>527509</v>
      </c>
      <c r="L87" s="149">
        <v>6747.6</v>
      </c>
      <c r="M87" s="153">
        <v>98.392682375969258</v>
      </c>
      <c r="N87" s="152">
        <v>5.7010088082511476</v>
      </c>
      <c r="O87" s="152">
        <v>1.6894895963009068E-2</v>
      </c>
      <c r="P87" s="149">
        <v>1827.51804864269</v>
      </c>
      <c r="Q87" s="149">
        <v>1206909.8700000001</v>
      </c>
    </row>
    <row r="88" spans="1:17" x14ac:dyDescent="0.2">
      <c r="A88" s="105" t="str">
        <f>'Actual costs'!A88</f>
        <v>BRL</v>
      </c>
      <c r="B88" s="105">
        <f>'Actual costs'!B88</f>
        <v>2017</v>
      </c>
      <c r="C88" s="105" t="str">
        <f>'Actual costs'!C88</f>
        <v>BRL17</v>
      </c>
      <c r="D88" s="125">
        <f t="shared" si="7"/>
        <v>13.182080293262683</v>
      </c>
      <c r="E88" s="126">
        <f t="shared" si="8"/>
        <v>8.820005226544815</v>
      </c>
      <c r="F88" s="127">
        <f t="shared" si="9"/>
        <v>98.404197180019679</v>
      </c>
      <c r="G88" s="128">
        <f t="shared" si="10"/>
        <v>1.7439634549512315</v>
      </c>
      <c r="H88" s="129">
        <f t="shared" si="11"/>
        <v>-4.0838067781503193</v>
      </c>
      <c r="I88" s="130">
        <f t="shared" si="12"/>
        <v>7.5229031272983784</v>
      </c>
      <c r="J88" s="130">
        <f t="shared" si="13"/>
        <v>56.594071462715725</v>
      </c>
      <c r="K88" s="149">
        <v>530768</v>
      </c>
      <c r="L88" s="149">
        <v>6768.3</v>
      </c>
      <c r="M88" s="153">
        <v>98.404197180019679</v>
      </c>
      <c r="N88" s="152">
        <v>5.719969395562357</v>
      </c>
      <c r="O88" s="152">
        <v>1.6843225034351313E-2</v>
      </c>
      <c r="P88" s="149">
        <v>1849.9300883891301</v>
      </c>
      <c r="Q88" s="149">
        <v>1219910.24</v>
      </c>
    </row>
    <row r="89" spans="1:17" x14ac:dyDescent="0.2">
      <c r="A89" s="105" t="str">
        <f>'Actual costs'!A89</f>
        <v>BRL</v>
      </c>
      <c r="B89" s="105">
        <f>'Actual costs'!B89</f>
        <v>2018</v>
      </c>
      <c r="C89" s="105" t="str">
        <f>'Actual costs'!C89</f>
        <v>BRL18</v>
      </c>
      <c r="D89" s="125">
        <f t="shared" si="7"/>
        <v>13.192146869601677</v>
      </c>
      <c r="E89" s="126">
        <f t="shared" si="8"/>
        <v>8.8287870839143316</v>
      </c>
      <c r="F89" s="127">
        <f t="shared" si="9"/>
        <v>98.684634959320448</v>
      </c>
      <c r="G89" s="128">
        <f t="shared" si="10"/>
        <v>1.7436948222453457</v>
      </c>
      <c r="H89" s="129">
        <f t="shared" si="11"/>
        <v>-4.092588635519836</v>
      </c>
      <c r="I89" s="130">
        <f t="shared" si="12"/>
        <v>7.5301808269869541</v>
      </c>
      <c r="J89" s="130">
        <f t="shared" si="13"/>
        <v>56.703623287121928</v>
      </c>
      <c r="K89" s="149">
        <v>536138</v>
      </c>
      <c r="L89" s="149">
        <v>6828</v>
      </c>
      <c r="M89" s="153">
        <v>98.684634959320448</v>
      </c>
      <c r="N89" s="152">
        <v>5.7184330310741558</v>
      </c>
      <c r="O89" s="152">
        <v>1.6695957820738138E-2</v>
      </c>
      <c r="P89" s="149">
        <v>1863.44243377322</v>
      </c>
      <c r="Q89" s="149">
        <v>1228470.9099999999</v>
      </c>
    </row>
    <row r="90" spans="1:17" x14ac:dyDescent="0.2">
      <c r="A90" s="105" t="str">
        <f>'Actual costs'!A90</f>
        <v>BWH</v>
      </c>
      <c r="B90" s="105">
        <f>'Actual costs'!B90</f>
        <v>2012</v>
      </c>
      <c r="C90" s="105" t="str">
        <f>'Actual costs'!C90</f>
        <v>BWH12</v>
      </c>
      <c r="D90" s="125">
        <f t="shared" si="7"/>
        <v>12.219210366501656</v>
      </c>
      <c r="E90" s="126">
        <f t="shared" si="8"/>
        <v>7.9396114784139433</v>
      </c>
      <c r="F90" s="127">
        <f t="shared" si="9"/>
        <v>91.517397570516763</v>
      </c>
      <c r="G90" s="128">
        <f t="shared" si="10"/>
        <v>1.5567819368602667</v>
      </c>
      <c r="H90" s="129">
        <f t="shared" si="11"/>
        <v>-4.7615576480659971</v>
      </c>
      <c r="I90" s="130">
        <f t="shared" si="12"/>
        <v>7.4296092089132655</v>
      </c>
      <c r="J90" s="130">
        <f t="shared" si="13"/>
        <v>55.199092997168798</v>
      </c>
      <c r="K90" s="149">
        <v>202644.88</v>
      </c>
      <c r="L90" s="149">
        <v>2806.27</v>
      </c>
      <c r="M90" s="153">
        <v>91.517397570516763</v>
      </c>
      <c r="N90" s="152">
        <v>4.7435316725001702</v>
      </c>
      <c r="O90" s="152">
        <v>8.5522775784226037E-3</v>
      </c>
      <c r="P90" s="149">
        <v>1685.14890350258</v>
      </c>
      <c r="Q90" s="149">
        <v>499029.9</v>
      </c>
    </row>
    <row r="91" spans="1:17" x14ac:dyDescent="0.2">
      <c r="A91" s="105" t="str">
        <f>'Actual costs'!A91</f>
        <v>BWH</v>
      </c>
      <c r="B91" s="105">
        <f>'Actual costs'!B91</f>
        <v>2013</v>
      </c>
      <c r="C91" s="105" t="str">
        <f>'Actual costs'!C91</f>
        <v>BWH13</v>
      </c>
      <c r="D91" s="125">
        <f t="shared" si="7"/>
        <v>12.220419239237096</v>
      </c>
      <c r="E91" s="126">
        <f t="shared" si="8"/>
        <v>7.9419819237152494</v>
      </c>
      <c r="F91" s="127">
        <f t="shared" si="9"/>
        <v>91.517397570516763</v>
      </c>
      <c r="G91" s="128">
        <f t="shared" si="10"/>
        <v>1.5567819368602667</v>
      </c>
      <c r="H91" s="129">
        <f t="shared" si="11"/>
        <v>-4.7639280933673041</v>
      </c>
      <c r="I91" s="130">
        <f t="shared" si="12"/>
        <v>7.4453407064994401</v>
      </c>
      <c r="J91" s="130">
        <f t="shared" si="13"/>
        <v>55.433098235857585</v>
      </c>
      <c r="K91" s="149">
        <v>202890</v>
      </c>
      <c r="L91" s="149">
        <v>2812.93</v>
      </c>
      <c r="M91" s="153">
        <v>91.517397570516763</v>
      </c>
      <c r="N91" s="152">
        <v>4.7435316725001702</v>
      </c>
      <c r="O91" s="152">
        <v>8.5320288809177629E-3</v>
      </c>
      <c r="P91" s="149">
        <v>1711.86843750912</v>
      </c>
      <c r="Q91" s="149">
        <v>503081.08</v>
      </c>
    </row>
    <row r="92" spans="1:17" x14ac:dyDescent="0.2">
      <c r="A92" s="105" t="str">
        <f>'Actual costs'!A92</f>
        <v>BWH</v>
      </c>
      <c r="B92" s="105">
        <f>'Actual costs'!B92</f>
        <v>2014</v>
      </c>
      <c r="C92" s="105" t="str">
        <f>'Actual costs'!C92</f>
        <v>BWH14</v>
      </c>
      <c r="D92" s="125">
        <f t="shared" si="7"/>
        <v>12.225880174775124</v>
      </c>
      <c r="E92" s="126">
        <f t="shared" si="8"/>
        <v>7.9428951446946732</v>
      </c>
      <c r="F92" s="127">
        <f t="shared" si="9"/>
        <v>91.091405184174604</v>
      </c>
      <c r="G92" s="128">
        <f t="shared" si="10"/>
        <v>1.5542453044777973</v>
      </c>
      <c r="H92" s="129">
        <f t="shared" si="11"/>
        <v>-4.7648413143467279</v>
      </c>
      <c r="I92" s="130">
        <f t="shared" si="12"/>
        <v>7.4559165597588288</v>
      </c>
      <c r="J92" s="130">
        <f t="shared" si="13"/>
        <v>55.59069174608593</v>
      </c>
      <c r="K92" s="149">
        <v>204001.00000000029</v>
      </c>
      <c r="L92" s="149">
        <v>2815.5</v>
      </c>
      <c r="M92" s="153">
        <v>91.091405184174604</v>
      </c>
      <c r="N92" s="152">
        <v>4.731514324693042</v>
      </c>
      <c r="O92" s="152">
        <v>8.5242408098028764E-3</v>
      </c>
      <c r="P92" s="149">
        <v>1730.06898039711</v>
      </c>
      <c r="Q92" s="149">
        <v>506122.45600000001</v>
      </c>
    </row>
    <row r="93" spans="1:17" x14ac:dyDescent="0.2">
      <c r="A93" s="105" t="str">
        <f>'Actual costs'!A93</f>
        <v>BWH</v>
      </c>
      <c r="B93" s="105">
        <f>'Actual costs'!B93</f>
        <v>2015</v>
      </c>
      <c r="C93" s="105" t="str">
        <f>'Actual costs'!C93</f>
        <v>BWH15</v>
      </c>
      <c r="D93" s="125">
        <f t="shared" si="7"/>
        <v>12.229955173993421</v>
      </c>
      <c r="E93" s="126">
        <f t="shared" si="8"/>
        <v>7.9461928446141767</v>
      </c>
      <c r="F93" s="127">
        <f t="shared" si="9"/>
        <v>91.676833401111551</v>
      </c>
      <c r="G93" s="128">
        <f t="shared" si="10"/>
        <v>1.6277323340890633</v>
      </c>
      <c r="H93" s="129">
        <f t="shared" si="11"/>
        <v>-4.7681390142662314</v>
      </c>
      <c r="I93" s="130">
        <f t="shared" si="12"/>
        <v>7.4671777220804341</v>
      </c>
      <c r="J93" s="130">
        <f t="shared" si="13"/>
        <v>55.758743133134338</v>
      </c>
      <c r="K93" s="149">
        <v>204834.00000000012</v>
      </c>
      <c r="L93" s="149">
        <v>2824.8</v>
      </c>
      <c r="M93" s="153">
        <v>91.676833401111551</v>
      </c>
      <c r="N93" s="152">
        <v>5.0923139487596583</v>
      </c>
      <c r="O93" s="152">
        <v>8.4961767204757861E-3</v>
      </c>
      <c r="P93" s="149">
        <v>1749.6616792423699</v>
      </c>
      <c r="Q93" s="149">
        <v>509486.76400000002</v>
      </c>
    </row>
    <row r="94" spans="1:17" x14ac:dyDescent="0.2">
      <c r="A94" s="105" t="str">
        <f>'Actual costs'!A94</f>
        <v>BWH</v>
      </c>
      <c r="B94" s="105">
        <f>'Actual costs'!B94</f>
        <v>2016</v>
      </c>
      <c r="C94" s="105" t="str">
        <f>'Actual costs'!C94</f>
        <v>BWH16</v>
      </c>
      <c r="D94" s="125">
        <f t="shared" si="7"/>
        <v>12.234047669985685</v>
      </c>
      <c r="E94" s="126">
        <f t="shared" si="8"/>
        <v>7.9483252338563686</v>
      </c>
      <c r="F94" s="127">
        <f t="shared" si="9"/>
        <v>91.180783464841838</v>
      </c>
      <c r="G94" s="128">
        <f t="shared" si="10"/>
        <v>1.7191364669500642</v>
      </c>
      <c r="H94" s="129">
        <f t="shared" si="11"/>
        <v>-4.7294494089881676</v>
      </c>
      <c r="I94" s="130">
        <f t="shared" si="12"/>
        <v>7.4806832200703726</v>
      </c>
      <c r="J94" s="130">
        <f t="shared" si="13"/>
        <v>55.960621439042441</v>
      </c>
      <c r="K94" s="149">
        <v>205674</v>
      </c>
      <c r="L94" s="149">
        <v>2830.83</v>
      </c>
      <c r="M94" s="153">
        <v>91.180783464841838</v>
      </c>
      <c r="N94" s="152">
        <v>5.5797081209412749</v>
      </c>
      <c r="O94" s="152">
        <v>8.8313321534673576E-3</v>
      </c>
      <c r="P94" s="149">
        <v>1773.4520201258799</v>
      </c>
      <c r="Q94" s="149">
        <v>512501.42800000001</v>
      </c>
    </row>
    <row r="95" spans="1:17" x14ac:dyDescent="0.2">
      <c r="A95" s="105" t="str">
        <f>'Actual costs'!A95</f>
        <v>DVW</v>
      </c>
      <c r="B95" s="105">
        <f>'Actual costs'!B95</f>
        <v>2012</v>
      </c>
      <c r="C95" s="105" t="str">
        <f>'Actual costs'!C95</f>
        <v>DVW12</v>
      </c>
      <c r="D95" s="125">
        <f t="shared" si="7"/>
        <v>11.723356554256753</v>
      </c>
      <c r="E95" s="126">
        <f t="shared" si="8"/>
        <v>7.5991809786437416</v>
      </c>
      <c r="F95" s="127">
        <f t="shared" si="9"/>
        <v>95.77006507592192</v>
      </c>
      <c r="G95" s="128">
        <f t="shared" si="10"/>
        <v>1.5680928496221358</v>
      </c>
      <c r="H95" s="129">
        <f t="shared" si="11"/>
        <v>-4.0473704670727724</v>
      </c>
      <c r="I95" s="130">
        <f t="shared" si="12"/>
        <v>5.735018647818598</v>
      </c>
      <c r="J95" s="130">
        <f t="shared" si="13"/>
        <v>32.890438890827063</v>
      </c>
      <c r="K95" s="149">
        <v>123420.99999999999</v>
      </c>
      <c r="L95" s="149">
        <v>1996.56</v>
      </c>
      <c r="M95" s="153">
        <v>95.77006507592192</v>
      </c>
      <c r="N95" s="152">
        <v>4.797489928726371</v>
      </c>
      <c r="O95" s="152">
        <v>1.7468247633119979E-2</v>
      </c>
      <c r="P95" s="149">
        <v>309.51874255475502</v>
      </c>
      <c r="Q95" s="149">
        <v>254575.22</v>
      </c>
    </row>
    <row r="96" spans="1:17" x14ac:dyDescent="0.2">
      <c r="A96" s="105" t="str">
        <f>'Actual costs'!A96</f>
        <v>DVW</v>
      </c>
      <c r="B96" s="105">
        <f>'Actual costs'!B96</f>
        <v>2013</v>
      </c>
      <c r="C96" s="105" t="str">
        <f>'Actual costs'!C96</f>
        <v>DVW13</v>
      </c>
      <c r="D96" s="125">
        <f t="shared" si="7"/>
        <v>11.728722093621384</v>
      </c>
      <c r="E96" s="126">
        <f t="shared" si="8"/>
        <v>7.6024512595319331</v>
      </c>
      <c r="F96" s="127">
        <f t="shared" si="9"/>
        <v>95.568039950062428</v>
      </c>
      <c r="G96" s="128">
        <f t="shared" si="10"/>
        <v>1.5649875685434542</v>
      </c>
      <c r="H96" s="129">
        <f t="shared" si="11"/>
        <v>-4.050871794893399</v>
      </c>
      <c r="I96" s="130">
        <f t="shared" si="12"/>
        <v>5.7377629846732576</v>
      </c>
      <c r="J96" s="130">
        <f t="shared" si="13"/>
        <v>32.921924068286572</v>
      </c>
      <c r="K96" s="149">
        <v>124085</v>
      </c>
      <c r="L96" s="149">
        <v>2003.1</v>
      </c>
      <c r="M96" s="153">
        <v>95.568039950062428</v>
      </c>
      <c r="N96" s="152">
        <v>4.7826154806491887</v>
      </c>
      <c r="O96" s="152">
        <v>1.7407192521060145E-2</v>
      </c>
      <c r="P96" s="149">
        <v>310.36933286648298</v>
      </c>
      <c r="Q96" s="149">
        <v>255213.68</v>
      </c>
    </row>
    <row r="97" spans="1:17" x14ac:dyDescent="0.2">
      <c r="A97" s="105" t="str">
        <f>'Actual costs'!A97</f>
        <v>DVW</v>
      </c>
      <c r="B97" s="105">
        <f>'Actual costs'!B97</f>
        <v>2014</v>
      </c>
      <c r="C97" s="105" t="str">
        <f>'Actual costs'!C97</f>
        <v>DVW14</v>
      </c>
      <c r="D97" s="125">
        <f t="shared" si="7"/>
        <v>11.734050981421122</v>
      </c>
      <c r="E97" s="126">
        <f t="shared" si="8"/>
        <v>7.603963110966367</v>
      </c>
      <c r="F97" s="127">
        <f t="shared" si="9"/>
        <v>95.864039705218829</v>
      </c>
      <c r="G97" s="128">
        <f t="shared" si="10"/>
        <v>1.5680768444802444</v>
      </c>
      <c r="H97" s="129">
        <f t="shared" si="11"/>
        <v>-4.0514483082209498</v>
      </c>
      <c r="I97" s="130">
        <f t="shared" si="12"/>
        <v>5.741007916539921</v>
      </c>
      <c r="J97" s="130">
        <f t="shared" si="13"/>
        <v>32.959171897774048</v>
      </c>
      <c r="K97" s="149">
        <v>124748</v>
      </c>
      <c r="L97" s="149">
        <v>2006.13068</v>
      </c>
      <c r="M97" s="153">
        <v>95.864039705218829</v>
      </c>
      <c r="N97" s="152">
        <v>4.7974131448338095</v>
      </c>
      <c r="O97" s="152">
        <v>1.7397159934814232E-2</v>
      </c>
      <c r="P97" s="149">
        <v>311.378096003807</v>
      </c>
      <c r="Q97" s="149">
        <v>255834.23</v>
      </c>
    </row>
    <row r="98" spans="1:17" x14ac:dyDescent="0.2">
      <c r="A98" s="105" t="str">
        <f>'Actual costs'!A98</f>
        <v>DVW</v>
      </c>
      <c r="B98" s="105">
        <f>'Actual costs'!B98</f>
        <v>2015</v>
      </c>
      <c r="C98" s="105" t="str">
        <f>'Actual costs'!C98</f>
        <v>DVW15</v>
      </c>
      <c r="D98" s="125">
        <f t="shared" si="7"/>
        <v>11.741160035028589</v>
      </c>
      <c r="E98" s="126">
        <f t="shared" si="8"/>
        <v>7.6074345787229189</v>
      </c>
      <c r="F98" s="127">
        <f t="shared" si="9"/>
        <v>96.440332444723225</v>
      </c>
      <c r="G98" s="128">
        <f t="shared" si="10"/>
        <v>1.573972410302052</v>
      </c>
      <c r="H98" s="129">
        <f t="shared" si="11"/>
        <v>-4.0241481173107481</v>
      </c>
      <c r="I98" s="130">
        <f t="shared" si="12"/>
        <v>5.7430806537712957</v>
      </c>
      <c r="J98" s="130">
        <f t="shared" si="13"/>
        <v>32.982975395722136</v>
      </c>
      <c r="K98" s="149">
        <v>125637.99999999999</v>
      </c>
      <c r="L98" s="149">
        <v>2013.107</v>
      </c>
      <c r="M98" s="153">
        <v>96.440332444723225</v>
      </c>
      <c r="N98" s="152">
        <v>4.8257801474047364</v>
      </c>
      <c r="O98" s="152">
        <v>1.7878648178742202E-2</v>
      </c>
      <c r="P98" s="149">
        <v>312.02417031626197</v>
      </c>
      <c r="Q98" s="149">
        <v>256430.24</v>
      </c>
    </row>
    <row r="99" spans="1:17" x14ac:dyDescent="0.2">
      <c r="A99" s="105" t="str">
        <f>'Actual costs'!A99</f>
        <v>DVW</v>
      </c>
      <c r="B99" s="105">
        <f>'Actual costs'!B99</f>
        <v>2016</v>
      </c>
      <c r="C99" s="105" t="str">
        <f>'Actual costs'!C99</f>
        <v>DVW16</v>
      </c>
      <c r="D99" s="125">
        <f t="shared" si="7"/>
        <v>11.74911159092296</v>
      </c>
      <c r="E99" s="126">
        <f t="shared" si="8"/>
        <v>7.6109342227231132</v>
      </c>
      <c r="F99" s="127">
        <f t="shared" si="9"/>
        <v>100</v>
      </c>
      <c r="G99" s="128">
        <f t="shared" si="10"/>
        <v>1.6030927521931719</v>
      </c>
      <c r="H99" s="129">
        <f t="shared" si="11"/>
        <v>-4.026252087671967</v>
      </c>
      <c r="I99" s="130">
        <f t="shared" si="12"/>
        <v>5.7442318504734775</v>
      </c>
      <c r="J99" s="130">
        <f t="shared" si="13"/>
        <v>32.996199551993953</v>
      </c>
      <c r="K99" s="149">
        <v>126641</v>
      </c>
      <c r="L99" s="149">
        <v>2020.1645000000001</v>
      </c>
      <c r="M99" s="153">
        <v>100</v>
      </c>
      <c r="N99" s="152">
        <v>4.9683746388931134</v>
      </c>
      <c r="O99" s="152">
        <v>1.7841071576765545E-2</v>
      </c>
      <c r="P99" s="149">
        <v>312.38357834710899</v>
      </c>
      <c r="Q99" s="149">
        <v>256401.23</v>
      </c>
    </row>
    <row r="100" spans="1:17" x14ac:dyDescent="0.2">
      <c r="A100" s="105" t="str">
        <f>'Actual costs'!A100</f>
        <v>DVW</v>
      </c>
      <c r="B100" s="105">
        <f>'Actual costs'!B100</f>
        <v>2017</v>
      </c>
      <c r="C100" s="105" t="str">
        <f>'Actual costs'!C100</f>
        <v>DVW17</v>
      </c>
      <c r="D100" s="125">
        <f t="shared" si="7"/>
        <v>11.755267539577906</v>
      </c>
      <c r="E100" s="126">
        <f t="shared" si="8"/>
        <v>7.6116841279067593</v>
      </c>
      <c r="F100" s="127">
        <f t="shared" si="9"/>
        <v>100</v>
      </c>
      <c r="G100" s="128">
        <f t="shared" si="10"/>
        <v>1.603365326595187</v>
      </c>
      <c r="H100" s="129">
        <f t="shared" si="11"/>
        <v>-4.0300475429476306</v>
      </c>
      <c r="I100" s="130">
        <f t="shared" si="12"/>
        <v>5.7472378653345446</v>
      </c>
      <c r="J100" s="130">
        <f t="shared" si="13"/>
        <v>33.030743080735171</v>
      </c>
      <c r="K100" s="149">
        <v>127423</v>
      </c>
      <c r="L100" s="149">
        <v>2021.68</v>
      </c>
      <c r="M100" s="153">
        <v>100</v>
      </c>
      <c r="N100" s="152">
        <v>4.9697290752232472</v>
      </c>
      <c r="O100" s="152">
        <v>1.777348492970892E-2</v>
      </c>
      <c r="P100" s="149">
        <v>313.32402080982001</v>
      </c>
      <c r="Q100" s="149">
        <v>256978.68</v>
      </c>
    </row>
    <row r="101" spans="1:17" x14ac:dyDescent="0.2">
      <c r="A101" s="105" t="str">
        <f>'Actual costs'!A101</f>
        <v>DVW</v>
      </c>
      <c r="B101" s="105">
        <f>'Actual costs'!B101</f>
        <v>2018</v>
      </c>
      <c r="C101" s="105" t="str">
        <f>'Actual costs'!C101</f>
        <v>DVW18</v>
      </c>
      <c r="D101" s="125">
        <f t="shared" si="7"/>
        <v>11.759238518311081</v>
      </c>
      <c r="E101" s="126">
        <f t="shared" si="8"/>
        <v>7.6216115386317735</v>
      </c>
      <c r="F101" s="127">
        <f t="shared" si="9"/>
        <v>100</v>
      </c>
      <c r="G101" s="128">
        <f t="shared" si="10"/>
        <v>1.6036050536707613</v>
      </c>
      <c r="H101" s="129">
        <f t="shared" si="11"/>
        <v>-3.9758859883730708</v>
      </c>
      <c r="I101" s="130">
        <f t="shared" si="12"/>
        <v>5.7517450901079217</v>
      </c>
      <c r="J101" s="130">
        <f t="shared" si="13"/>
        <v>33.082571581580581</v>
      </c>
      <c r="K101" s="149">
        <v>127929.99999999999</v>
      </c>
      <c r="L101" s="149">
        <v>2041.85</v>
      </c>
      <c r="M101" s="153">
        <v>100</v>
      </c>
      <c r="N101" s="152">
        <v>4.9709205966551142</v>
      </c>
      <c r="O101" s="152">
        <v>1.8762670620374258E-2</v>
      </c>
      <c r="P101" s="149">
        <v>314.73942998598199</v>
      </c>
      <c r="Q101" s="149">
        <v>257858.22</v>
      </c>
    </row>
    <row r="102" spans="1:17" x14ac:dyDescent="0.2">
      <c r="A102" s="105" t="str">
        <f>'Actual costs'!A102</f>
        <v>PRT</v>
      </c>
      <c r="B102" s="105">
        <f>'Actual costs'!B102</f>
        <v>2012</v>
      </c>
      <c r="C102" s="105" t="str">
        <f>'Actual costs'!C102</f>
        <v>PRT12</v>
      </c>
      <c r="D102" s="125">
        <f t="shared" si="7"/>
        <v>12.63016648957921</v>
      </c>
      <c r="E102" s="126">
        <f t="shared" si="8"/>
        <v>8.0906168000951464</v>
      </c>
      <c r="F102" s="127">
        <f t="shared" si="9"/>
        <v>24.538018782187208</v>
      </c>
      <c r="G102" s="128">
        <f t="shared" si="10"/>
        <v>0.90908519167637258</v>
      </c>
      <c r="H102" s="129">
        <f t="shared" si="11"/>
        <v>-4.4017373459812106</v>
      </c>
      <c r="I102" s="130">
        <f t="shared" si="12"/>
        <v>7.9199269266070127</v>
      </c>
      <c r="J102" s="130">
        <f t="shared" si="13"/>
        <v>62.725242522794801</v>
      </c>
      <c r="K102" s="149">
        <v>305640.99999999994</v>
      </c>
      <c r="L102" s="149">
        <v>3263.7</v>
      </c>
      <c r="M102" s="153">
        <v>24.538018782187208</v>
      </c>
      <c r="N102" s="152">
        <v>2.4820508936685846</v>
      </c>
      <c r="O102" s="152">
        <v>1.2256028433985967E-2</v>
      </c>
      <c r="P102" s="149">
        <v>2751.5699718296501</v>
      </c>
      <c r="Q102" s="149">
        <v>649220.87461000006</v>
      </c>
    </row>
    <row r="103" spans="1:17" x14ac:dyDescent="0.2">
      <c r="A103" s="105" t="str">
        <f>'Actual costs'!A103</f>
        <v>PRT</v>
      </c>
      <c r="B103" s="105">
        <f>'Actual costs'!B103</f>
        <v>2013</v>
      </c>
      <c r="C103" s="105" t="str">
        <f>'Actual costs'!C103</f>
        <v>PRT13</v>
      </c>
      <c r="D103" s="125">
        <f t="shared" si="7"/>
        <v>12.640419951630312</v>
      </c>
      <c r="E103" s="126">
        <f t="shared" si="8"/>
        <v>8.0926981574012675</v>
      </c>
      <c r="F103" s="127">
        <f t="shared" si="9"/>
        <v>17.018623860360009</v>
      </c>
      <c r="G103" s="128">
        <f t="shared" si="10"/>
        <v>0.75141755894891438</v>
      </c>
      <c r="H103" s="129">
        <f t="shared" si="11"/>
        <v>-4.4038187032873308</v>
      </c>
      <c r="I103" s="130">
        <f t="shared" si="12"/>
        <v>7.915381358717636</v>
      </c>
      <c r="J103" s="130">
        <f t="shared" si="13"/>
        <v>62.653262053934647</v>
      </c>
      <c r="K103" s="149">
        <v>308791</v>
      </c>
      <c r="L103" s="149">
        <v>3270.5</v>
      </c>
      <c r="M103" s="153">
        <v>17.018623860360009</v>
      </c>
      <c r="N103" s="152">
        <v>2.1200031169640772</v>
      </c>
      <c r="O103" s="152">
        <v>1.2230545788105795E-2</v>
      </c>
      <c r="P103" s="149">
        <v>2739.0909074246101</v>
      </c>
      <c r="Q103" s="149">
        <v>653677.196214</v>
      </c>
    </row>
    <row r="104" spans="1:17" x14ac:dyDescent="0.2">
      <c r="A104" s="105" t="str">
        <f>'Actual costs'!A104</f>
        <v>PRT</v>
      </c>
      <c r="B104" s="105">
        <f>'Actual costs'!B104</f>
        <v>2014</v>
      </c>
      <c r="C104" s="105" t="str">
        <f>'Actual costs'!C104</f>
        <v>PRT14</v>
      </c>
      <c r="D104" s="125">
        <f t="shared" si="7"/>
        <v>12.645552632225616</v>
      </c>
      <c r="E104" s="126">
        <f t="shared" si="8"/>
        <v>8.0956291887183234</v>
      </c>
      <c r="F104" s="127">
        <f t="shared" si="9"/>
        <v>19.018785902810119</v>
      </c>
      <c r="G104" s="128">
        <f t="shared" si="10"/>
        <v>0.78224908422197814</v>
      </c>
      <c r="H104" s="129">
        <f t="shared" si="11"/>
        <v>-4.4067497346043876</v>
      </c>
      <c r="I104" s="130">
        <f t="shared" si="12"/>
        <v>7.9156875207723791</v>
      </c>
      <c r="J104" s="130">
        <f t="shared" si="13"/>
        <v>62.658108926511574</v>
      </c>
      <c r="K104" s="149">
        <v>310380</v>
      </c>
      <c r="L104" s="149">
        <v>3280.1</v>
      </c>
      <c r="M104" s="153">
        <v>19.018785902810119</v>
      </c>
      <c r="N104" s="152">
        <v>2.1863841018475387</v>
      </c>
      <c r="O104" s="152">
        <v>1.2194750160056096E-2</v>
      </c>
      <c r="P104" s="149">
        <v>2739.9296415126801</v>
      </c>
      <c r="Q104" s="149">
        <v>656516.78126099997</v>
      </c>
    </row>
    <row r="105" spans="1:17" x14ac:dyDescent="0.2">
      <c r="A105" s="105" t="str">
        <f>'Actual costs'!A105</f>
        <v>PRT</v>
      </c>
      <c r="B105" s="105">
        <f>'Actual costs'!B105</f>
        <v>2015</v>
      </c>
      <c r="C105" s="105" t="str">
        <f>'Actual costs'!C105</f>
        <v>PRT15</v>
      </c>
      <c r="D105" s="125">
        <f t="shared" si="7"/>
        <v>12.653440763650744</v>
      </c>
      <c r="E105" s="126">
        <f t="shared" si="8"/>
        <v>8.0991898066099672</v>
      </c>
      <c r="F105" s="127">
        <f t="shared" si="9"/>
        <v>18.900315143473208</v>
      </c>
      <c r="G105" s="128">
        <f t="shared" si="10"/>
        <v>0.78643477922436511</v>
      </c>
      <c r="H105" s="129">
        <f t="shared" si="11"/>
        <v>-4.4103103524960314</v>
      </c>
      <c r="I105" s="130">
        <f t="shared" si="12"/>
        <v>7.9220502375219484</v>
      </c>
      <c r="J105" s="130">
        <f t="shared" si="13"/>
        <v>62.758879965821556</v>
      </c>
      <c r="K105" s="149">
        <v>312838</v>
      </c>
      <c r="L105" s="149">
        <v>3291.8</v>
      </c>
      <c r="M105" s="153">
        <v>18.900315143473208</v>
      </c>
      <c r="N105" s="152">
        <v>2.1955548183778402</v>
      </c>
      <c r="O105" s="152">
        <v>1.2151406525305303E-2</v>
      </c>
      <c r="P105" s="149">
        <v>2757.4186174332099</v>
      </c>
      <c r="Q105" s="149">
        <v>661463.10008500004</v>
      </c>
    </row>
    <row r="106" spans="1:17" x14ac:dyDescent="0.2">
      <c r="A106" s="105" t="str">
        <f>'Actual costs'!A106</f>
        <v>PRT</v>
      </c>
      <c r="B106" s="105">
        <f>'Actual costs'!B106</f>
        <v>2016</v>
      </c>
      <c r="C106" s="105" t="str">
        <f>'Actual costs'!C106</f>
        <v>PRT16</v>
      </c>
      <c r="D106" s="125">
        <f t="shared" si="7"/>
        <v>12.661343275173845</v>
      </c>
      <c r="E106" s="126">
        <f t="shared" si="8"/>
        <v>8.1037362333785214</v>
      </c>
      <c r="F106" s="127">
        <f t="shared" si="9"/>
        <v>45.500809622947024</v>
      </c>
      <c r="G106" s="128">
        <f t="shared" si="10"/>
        <v>1.1397765794444883</v>
      </c>
      <c r="H106" s="129">
        <f t="shared" si="11"/>
        <v>-4.4148567792645839</v>
      </c>
      <c r="I106" s="130">
        <f t="shared" si="12"/>
        <v>7.9319782765334272</v>
      </c>
      <c r="J106" s="130">
        <f t="shared" si="13"/>
        <v>62.916279379398198</v>
      </c>
      <c r="K106" s="149">
        <v>315320</v>
      </c>
      <c r="L106" s="149">
        <v>3306.8</v>
      </c>
      <c r="M106" s="153">
        <v>45.500809622947024</v>
      </c>
      <c r="N106" s="152">
        <v>3.1260698588942866</v>
      </c>
      <c r="O106" s="152">
        <v>1.2096286440062901E-2</v>
      </c>
      <c r="P106" s="149">
        <v>2784.9307216808202</v>
      </c>
      <c r="Q106" s="149">
        <v>667185.90153399995</v>
      </c>
    </row>
    <row r="107" spans="1:17" x14ac:dyDescent="0.2">
      <c r="A107" s="105" t="str">
        <f>'Actual costs'!A107</f>
        <v>PRT</v>
      </c>
      <c r="B107" s="105">
        <f>'Actual costs'!B107</f>
        <v>2017</v>
      </c>
      <c r="C107" s="105" t="str">
        <f>'Actual costs'!C107</f>
        <v>PRT17</v>
      </c>
      <c r="D107" s="125">
        <f t="shared" si="7"/>
        <v>12.669098864162869</v>
      </c>
      <c r="E107" s="126">
        <f t="shared" si="8"/>
        <v>8.1089241559753393</v>
      </c>
      <c r="F107" s="127">
        <f t="shared" si="9"/>
        <v>53.624908176527086</v>
      </c>
      <c r="G107" s="128">
        <f t="shared" si="10"/>
        <v>1.2283718143486908</v>
      </c>
      <c r="H107" s="129">
        <f t="shared" si="11"/>
        <v>-4.4200447018614026</v>
      </c>
      <c r="I107" s="130">
        <f t="shared" si="12"/>
        <v>7.9440931477638728</v>
      </c>
      <c r="J107" s="130">
        <f t="shared" si="13"/>
        <v>63.108615940348919</v>
      </c>
      <c r="K107" s="149">
        <v>317775</v>
      </c>
      <c r="L107" s="149">
        <v>3324</v>
      </c>
      <c r="M107" s="153">
        <v>53.624908176527086</v>
      </c>
      <c r="N107" s="152">
        <v>3.4156636718087805</v>
      </c>
      <c r="O107" s="152">
        <v>1.2033694344163659E-2</v>
      </c>
      <c r="P107" s="149">
        <v>2818.8749988671798</v>
      </c>
      <c r="Q107" s="149">
        <v>673490.00000500004</v>
      </c>
    </row>
    <row r="108" spans="1:17" x14ac:dyDescent="0.2">
      <c r="A108" s="105" t="str">
        <f>'Actual costs'!A108</f>
        <v>PRT</v>
      </c>
      <c r="B108" s="105">
        <f>'Actual costs'!B108</f>
        <v>2018</v>
      </c>
      <c r="C108" s="105" t="str">
        <f>'Actual costs'!C108</f>
        <v>PRT18</v>
      </c>
      <c r="D108" s="125">
        <f t="shared" si="7"/>
        <v>12.67546984093207</v>
      </c>
      <c r="E108" s="126">
        <f t="shared" si="8"/>
        <v>8.1128274787513739</v>
      </c>
      <c r="F108" s="127">
        <f t="shared" si="9"/>
        <v>56.799508132580634</v>
      </c>
      <c r="G108" s="128">
        <f t="shared" si="10"/>
        <v>1.263192513323502</v>
      </c>
      <c r="H108" s="129">
        <f t="shared" si="11"/>
        <v>-4.4239480246374381</v>
      </c>
      <c r="I108" s="130">
        <f t="shared" si="12"/>
        <v>7.949761796719149</v>
      </c>
      <c r="J108" s="130">
        <f t="shared" si="13"/>
        <v>63.198712624575272</v>
      </c>
      <c r="K108" s="149">
        <v>319806.00000000006</v>
      </c>
      <c r="L108" s="149">
        <v>3337</v>
      </c>
      <c r="M108" s="153">
        <v>56.799508132580634</v>
      </c>
      <c r="N108" s="152">
        <v>3.536694427365715</v>
      </c>
      <c r="O108" s="152">
        <v>1.198681450404555E-2</v>
      </c>
      <c r="P108" s="149">
        <v>2834.8995876582198</v>
      </c>
      <c r="Q108" s="149">
        <v>677312.60451199999</v>
      </c>
    </row>
    <row r="109" spans="1:17" x14ac:dyDescent="0.2">
      <c r="A109" s="105" t="str">
        <f>'Actual costs'!A109</f>
        <v>SES</v>
      </c>
      <c r="B109" s="105">
        <f>'Actual costs'!B109</f>
        <v>2012</v>
      </c>
      <c r="C109" s="105" t="str">
        <f>'Actual costs'!C109</f>
        <v>SES12</v>
      </c>
      <c r="D109" s="125">
        <f t="shared" si="7"/>
        <v>12.54410794564521</v>
      </c>
      <c r="E109" s="126">
        <f t="shared" si="8"/>
        <v>8.1447372369150184</v>
      </c>
      <c r="F109" s="127">
        <f t="shared" si="9"/>
        <v>100</v>
      </c>
      <c r="G109" s="128">
        <f t="shared" si="10"/>
        <v>1.6230281771627604</v>
      </c>
      <c r="H109" s="129">
        <f t="shared" si="11"/>
        <v>-4.6482296754485386</v>
      </c>
      <c r="I109" s="130">
        <f t="shared" si="12"/>
        <v>7.818318454980151</v>
      </c>
      <c r="J109" s="130">
        <f t="shared" si="13"/>
        <v>61.126103463483219</v>
      </c>
      <c r="K109" s="149">
        <v>280438</v>
      </c>
      <c r="L109" s="149">
        <v>3445.2</v>
      </c>
      <c r="M109" s="153">
        <v>100</v>
      </c>
      <c r="N109" s="152">
        <v>5.0684151607228536</v>
      </c>
      <c r="O109" s="152">
        <v>9.578544061302683E-3</v>
      </c>
      <c r="P109" s="149">
        <v>2485.7220382537298</v>
      </c>
      <c r="Q109" s="149">
        <v>636836.12</v>
      </c>
    </row>
    <row r="110" spans="1:17" x14ac:dyDescent="0.2">
      <c r="A110" s="105" t="str">
        <f>'Actual costs'!A110</f>
        <v>SES</v>
      </c>
      <c r="B110" s="105">
        <f>'Actual costs'!B110</f>
        <v>2013</v>
      </c>
      <c r="C110" s="105" t="str">
        <f>'Actual costs'!C110</f>
        <v>SES13</v>
      </c>
      <c r="D110" s="125">
        <f t="shared" si="7"/>
        <v>12.549719085899387</v>
      </c>
      <c r="E110" s="126">
        <f t="shared" si="8"/>
        <v>8.1443598291214219</v>
      </c>
      <c r="F110" s="127">
        <f t="shared" si="9"/>
        <v>100</v>
      </c>
      <c r="G110" s="128">
        <f t="shared" si="10"/>
        <v>1.6256610490227155</v>
      </c>
      <c r="H110" s="129">
        <f t="shared" si="11"/>
        <v>-4.6478522676549421</v>
      </c>
      <c r="I110" s="130">
        <f t="shared" si="12"/>
        <v>7.832289739693187</v>
      </c>
      <c r="J110" s="130">
        <f t="shared" si="13"/>
        <v>61.344762566503171</v>
      </c>
      <c r="K110" s="149">
        <v>282016</v>
      </c>
      <c r="L110" s="149">
        <v>3443.9</v>
      </c>
      <c r="M110" s="153">
        <v>100</v>
      </c>
      <c r="N110" s="152">
        <v>5.0817772309646179</v>
      </c>
      <c r="O110" s="152">
        <v>9.5821597607363748E-3</v>
      </c>
      <c r="P110" s="149">
        <v>2520.69450483725</v>
      </c>
      <c r="Q110" s="149">
        <v>642929.81999999995</v>
      </c>
    </row>
    <row r="111" spans="1:17" x14ac:dyDescent="0.2">
      <c r="A111" s="105" t="str">
        <f>'Actual costs'!A111</f>
        <v>SES</v>
      </c>
      <c r="B111" s="105">
        <f>'Actual costs'!B111</f>
        <v>2014</v>
      </c>
      <c r="C111" s="105" t="str">
        <f>'Actual costs'!C111</f>
        <v>SES14</v>
      </c>
      <c r="D111" s="125">
        <f t="shared" si="7"/>
        <v>12.555926377811867</v>
      </c>
      <c r="E111" s="126">
        <f t="shared" si="8"/>
        <v>8.1486191618918227</v>
      </c>
      <c r="F111" s="127">
        <f t="shared" si="9"/>
        <v>99.999999999999972</v>
      </c>
      <c r="G111" s="128">
        <f t="shared" si="10"/>
        <v>1.6278275994116613</v>
      </c>
      <c r="H111" s="129">
        <f t="shared" si="11"/>
        <v>-4.6521116004253411</v>
      </c>
      <c r="I111" s="130">
        <f t="shared" si="12"/>
        <v>7.8442368738931014</v>
      </c>
      <c r="J111" s="130">
        <f t="shared" si="13"/>
        <v>61.532052133744216</v>
      </c>
      <c r="K111" s="149">
        <v>283772</v>
      </c>
      <c r="L111" s="149">
        <v>3458.6</v>
      </c>
      <c r="M111" s="153">
        <v>99.999999999999972</v>
      </c>
      <c r="N111" s="152">
        <v>5.0927990927990923</v>
      </c>
      <c r="O111" s="152">
        <v>9.5414329497484542E-3</v>
      </c>
      <c r="P111" s="149">
        <v>2550.9901933403899</v>
      </c>
      <c r="Q111" s="149">
        <v>649670.76</v>
      </c>
    </row>
    <row r="112" spans="1:17" x14ac:dyDescent="0.2">
      <c r="A112" s="105" t="str">
        <f>'Actual costs'!A112</f>
        <v>SES</v>
      </c>
      <c r="B112" s="105">
        <f>'Actual costs'!B112</f>
        <v>2015</v>
      </c>
      <c r="C112" s="105" t="str">
        <f>'Actual costs'!C112</f>
        <v>SES15</v>
      </c>
      <c r="D112" s="125">
        <f t="shared" si="7"/>
        <v>12.562393026618928</v>
      </c>
      <c r="E112" s="126">
        <f t="shared" si="8"/>
        <v>8.1506699114226908</v>
      </c>
      <c r="F112" s="127">
        <f t="shared" si="9"/>
        <v>100</v>
      </c>
      <c r="G112" s="128">
        <f t="shared" si="10"/>
        <v>1.6274846457123471</v>
      </c>
      <c r="H112" s="129">
        <f t="shared" si="11"/>
        <v>-4.6541623499562101</v>
      </c>
      <c r="I112" s="130">
        <f t="shared" si="12"/>
        <v>7.8550696994123204</v>
      </c>
      <c r="J112" s="130">
        <f t="shared" si="13"/>
        <v>61.702119982625561</v>
      </c>
      <c r="K112" s="149">
        <v>285613</v>
      </c>
      <c r="L112" s="149">
        <v>3465.7</v>
      </c>
      <c r="M112" s="153">
        <v>100</v>
      </c>
      <c r="N112" s="152">
        <v>5.0910527979766043</v>
      </c>
      <c r="O112" s="152">
        <v>9.5218859104942728E-3</v>
      </c>
      <c r="P112" s="149">
        <v>2578.7748464452102</v>
      </c>
      <c r="Q112" s="149">
        <v>655946.65</v>
      </c>
    </row>
    <row r="113" spans="1:17" x14ac:dyDescent="0.2">
      <c r="A113" s="105" t="str">
        <f>'Actual costs'!A113</f>
        <v>SES</v>
      </c>
      <c r="B113" s="105">
        <f>'Actual costs'!B113</f>
        <v>2016</v>
      </c>
      <c r="C113" s="105" t="str">
        <f>'Actual costs'!C113</f>
        <v>SES16</v>
      </c>
      <c r="D113" s="125">
        <f t="shared" si="7"/>
        <v>12.567551034433226</v>
      </c>
      <c r="E113" s="126">
        <f t="shared" si="8"/>
        <v>8.1560224421872487</v>
      </c>
      <c r="F113" s="127">
        <f t="shared" si="9"/>
        <v>100</v>
      </c>
      <c r="G113" s="128">
        <f t="shared" si="10"/>
        <v>1.6268721403492101</v>
      </c>
      <c r="H113" s="129">
        <f t="shared" si="11"/>
        <v>-4.659514880720768</v>
      </c>
      <c r="I113" s="130">
        <f t="shared" si="12"/>
        <v>7.8647683393078749</v>
      </c>
      <c r="J113" s="130">
        <f t="shared" si="13"/>
        <v>61.854581030979546</v>
      </c>
      <c r="K113" s="149">
        <v>287090</v>
      </c>
      <c r="L113" s="149">
        <v>3484.3</v>
      </c>
      <c r="M113" s="153">
        <v>100</v>
      </c>
      <c r="N113" s="152">
        <v>5.0879354556257432</v>
      </c>
      <c r="O113" s="152">
        <v>9.4710558792296864E-3</v>
      </c>
      <c r="P113" s="149">
        <v>2603.9071325464201</v>
      </c>
      <c r="Q113" s="149">
        <v>660512.35</v>
      </c>
    </row>
    <row r="114" spans="1:17" x14ac:dyDescent="0.2">
      <c r="A114" s="105" t="str">
        <f>'Actual costs'!A114</f>
        <v>SES</v>
      </c>
      <c r="B114" s="105">
        <f>'Actual costs'!B114</f>
        <v>2017</v>
      </c>
      <c r="C114" s="105" t="str">
        <f>'Actual costs'!C114</f>
        <v>SES17</v>
      </c>
      <c r="D114" s="125">
        <f t="shared" si="7"/>
        <v>12.573032517803439</v>
      </c>
      <c r="E114" s="126">
        <f t="shared" si="8"/>
        <v>8.1532922023857655</v>
      </c>
      <c r="F114" s="127">
        <f t="shared" si="9"/>
        <v>100</v>
      </c>
      <c r="G114" s="128">
        <f t="shared" si="10"/>
        <v>1.6279644043126928</v>
      </c>
      <c r="H114" s="129">
        <f t="shared" si="11"/>
        <v>-4.6567846409192848</v>
      </c>
      <c r="I114" s="130">
        <f t="shared" si="12"/>
        <v>7.8746164426619805</v>
      </c>
      <c r="J114" s="130">
        <f t="shared" si="13"/>
        <v>62.009584119042422</v>
      </c>
      <c r="K114" s="149">
        <v>288668</v>
      </c>
      <c r="L114" s="149">
        <v>3474.8</v>
      </c>
      <c r="M114" s="153">
        <v>100</v>
      </c>
      <c r="N114" s="152">
        <v>5.0934958603344773</v>
      </c>
      <c r="O114" s="152">
        <v>9.4969494647173941E-3</v>
      </c>
      <c r="P114" s="149">
        <v>2629.6773647904001</v>
      </c>
      <c r="Q114" s="149">
        <v>665995.6</v>
      </c>
    </row>
    <row r="115" spans="1:17" x14ac:dyDescent="0.2">
      <c r="A115" s="105" t="str">
        <f>'Actual costs'!A115</f>
        <v>SES</v>
      </c>
      <c r="B115" s="105">
        <f>'Actual costs'!B115</f>
        <v>2018</v>
      </c>
      <c r="C115" s="105" t="str">
        <f>'Actual costs'!C115</f>
        <v>SES18</v>
      </c>
      <c r="D115" s="125">
        <f t="shared" si="7"/>
        <v>12.582287437143506</v>
      </c>
      <c r="E115" s="126">
        <f t="shared" si="8"/>
        <v>8.1559363379723937</v>
      </c>
      <c r="F115" s="127">
        <f t="shared" si="9"/>
        <v>100</v>
      </c>
      <c r="G115" s="128">
        <f t="shared" si="10"/>
        <v>1.625898394864477</v>
      </c>
      <c r="H115" s="129">
        <f t="shared" si="11"/>
        <v>-4.659428776505913</v>
      </c>
      <c r="I115" s="130">
        <f t="shared" si="12"/>
        <v>7.8793476268171192</v>
      </c>
      <c r="J115" s="130">
        <f t="shared" si="13"/>
        <v>62.084119024228571</v>
      </c>
      <c r="K115" s="149">
        <v>291352</v>
      </c>
      <c r="L115" s="149">
        <v>3484</v>
      </c>
      <c r="M115" s="153">
        <v>100</v>
      </c>
      <c r="N115" s="152">
        <v>5.0829835128064724</v>
      </c>
      <c r="O115" s="152">
        <v>9.4718714121699195E-3</v>
      </c>
      <c r="P115" s="149">
        <v>2642.1483306271998</v>
      </c>
      <c r="Q115" s="149">
        <v>669467</v>
      </c>
    </row>
    <row r="116" spans="1:17" x14ac:dyDescent="0.2">
      <c r="A116" s="105" t="str">
        <f>'Actual costs'!A116</f>
        <v>SEW</v>
      </c>
      <c r="B116" s="105">
        <f>'Actual costs'!B116</f>
        <v>2012</v>
      </c>
      <c r="C116" s="105" t="str">
        <f>'Actual costs'!C116</f>
        <v>SEW12</v>
      </c>
      <c r="D116" s="125">
        <f t="shared" si="7"/>
        <v>13.699465386347027</v>
      </c>
      <c r="E116" s="126">
        <f t="shared" si="8"/>
        <v>9.5718090077925577</v>
      </c>
      <c r="F116" s="127">
        <f t="shared" si="9"/>
        <v>83.202368627075046</v>
      </c>
      <c r="G116" s="128">
        <f t="shared" si="10"/>
        <v>1.4851290690256675</v>
      </c>
      <c r="H116" s="129">
        <f t="shared" si="11"/>
        <v>-4.0911700844505656</v>
      </c>
      <c r="I116" s="130">
        <f t="shared" si="12"/>
        <v>6.5103953304254212</v>
      </c>
      <c r="J116" s="130">
        <f t="shared" si="13"/>
        <v>42.385247358425126</v>
      </c>
      <c r="K116" s="149">
        <v>890435.00000000012</v>
      </c>
      <c r="L116" s="149">
        <v>14354.36</v>
      </c>
      <c r="M116" s="153">
        <v>83.202368627075046</v>
      </c>
      <c r="N116" s="152">
        <v>4.415535284838386</v>
      </c>
      <c r="O116" s="152">
        <v>1.6719658696033819E-2</v>
      </c>
      <c r="P116" s="149">
        <v>672.09206352006902</v>
      </c>
      <c r="Q116" s="149">
        <v>2281750.2418740001</v>
      </c>
    </row>
    <row r="117" spans="1:17" x14ac:dyDescent="0.2">
      <c r="A117" s="105" t="str">
        <f>'Actual costs'!A117</f>
        <v>SEW</v>
      </c>
      <c r="B117" s="105">
        <f>'Actual costs'!B117</f>
        <v>2013</v>
      </c>
      <c r="C117" s="105" t="str">
        <f>'Actual costs'!C117</f>
        <v>SEW13</v>
      </c>
      <c r="D117" s="125">
        <f t="shared" si="7"/>
        <v>13.706896979051283</v>
      </c>
      <c r="E117" s="126">
        <f t="shared" si="8"/>
        <v>9.5754507374960145</v>
      </c>
      <c r="F117" s="127">
        <f t="shared" si="9"/>
        <v>83.192662856727935</v>
      </c>
      <c r="G117" s="128">
        <f t="shared" si="10"/>
        <v>1.4846367833972927</v>
      </c>
      <c r="H117" s="129">
        <f t="shared" si="11"/>
        <v>-4.0948118141540233</v>
      </c>
      <c r="I117" s="130">
        <f t="shared" si="12"/>
        <v>6.5172877488497694</v>
      </c>
      <c r="J117" s="130">
        <f t="shared" si="13"/>
        <v>42.475039601307294</v>
      </c>
      <c r="K117" s="149">
        <v>897077</v>
      </c>
      <c r="L117" s="149">
        <v>14406.73</v>
      </c>
      <c r="M117" s="153">
        <v>83.192662856727935</v>
      </c>
      <c r="N117" s="152">
        <v>4.4133621152300488</v>
      </c>
      <c r="O117" s="152">
        <v>1.6658880953554348E-2</v>
      </c>
      <c r="P117" s="149">
        <v>676.74040399352305</v>
      </c>
      <c r="Q117" s="149">
        <v>2302278.808987</v>
      </c>
    </row>
    <row r="118" spans="1:17" x14ac:dyDescent="0.2">
      <c r="A118" s="105" t="str">
        <f>'Actual costs'!A118</f>
        <v>SEW</v>
      </c>
      <c r="B118" s="105">
        <f>'Actual costs'!B118</f>
        <v>2014</v>
      </c>
      <c r="C118" s="105" t="str">
        <f>'Actual costs'!C118</f>
        <v>SEW14</v>
      </c>
      <c r="D118" s="125">
        <f t="shared" si="7"/>
        <v>13.712533865407755</v>
      </c>
      <c r="E118" s="126">
        <f t="shared" si="8"/>
        <v>9.5782233703535624</v>
      </c>
      <c r="F118" s="127">
        <f t="shared" si="9"/>
        <v>82.666888187300543</v>
      </c>
      <c r="G118" s="128">
        <f t="shared" si="10"/>
        <v>1.4864782334859241</v>
      </c>
      <c r="H118" s="129">
        <f t="shared" si="11"/>
        <v>-4.0934264368629076</v>
      </c>
      <c r="I118" s="130">
        <f t="shared" si="12"/>
        <v>6.522736081461753</v>
      </c>
      <c r="J118" s="130">
        <f t="shared" si="13"/>
        <v>42.546085988403021</v>
      </c>
      <c r="K118" s="149">
        <v>902148</v>
      </c>
      <c r="L118" s="149">
        <v>14446.73</v>
      </c>
      <c r="M118" s="153">
        <v>82.666888187300543</v>
      </c>
      <c r="N118" s="152">
        <v>4.4214965886030342</v>
      </c>
      <c r="O118" s="152">
        <v>1.6681975782754991E-2</v>
      </c>
      <c r="P118" s="149">
        <v>680.43757336501596</v>
      </c>
      <c r="Q118" s="149">
        <v>2321065.4785750001</v>
      </c>
    </row>
    <row r="119" spans="1:17" x14ac:dyDescent="0.2">
      <c r="A119" s="105" t="str">
        <f>'Actual costs'!A119</f>
        <v>SEW</v>
      </c>
      <c r="B119" s="105">
        <f>'Actual costs'!B119</f>
        <v>2015</v>
      </c>
      <c r="C119" s="105" t="str">
        <f>'Actual costs'!C119</f>
        <v>SEW15</v>
      </c>
      <c r="D119" s="125">
        <f t="shared" si="7"/>
        <v>13.802483067507985</v>
      </c>
      <c r="E119" s="126">
        <f t="shared" si="8"/>
        <v>9.5823059165661153</v>
      </c>
      <c r="F119" s="127">
        <f t="shared" si="9"/>
        <v>86.675201258016656</v>
      </c>
      <c r="G119" s="128">
        <f t="shared" si="10"/>
        <v>1.5221800356399899</v>
      </c>
      <c r="H119" s="129">
        <f t="shared" si="11"/>
        <v>-4.0975089830754614</v>
      </c>
      <c r="I119" s="130">
        <f t="shared" si="12"/>
        <v>6.5309229223722856</v>
      </c>
      <c r="J119" s="130">
        <f t="shared" si="13"/>
        <v>42.652954217967753</v>
      </c>
      <c r="K119" s="149">
        <v>987057</v>
      </c>
      <c r="L119" s="149">
        <v>14505.83</v>
      </c>
      <c r="M119" s="153">
        <v>86.675201258016656</v>
      </c>
      <c r="N119" s="152">
        <v>4.5822036817979583</v>
      </c>
      <c r="O119" s="152">
        <v>1.6614009677488294E-2</v>
      </c>
      <c r="P119" s="149">
        <v>686.03107283114196</v>
      </c>
      <c r="Q119" s="149">
        <v>2343695.4632819998</v>
      </c>
    </row>
    <row r="120" spans="1:17" x14ac:dyDescent="0.2">
      <c r="A120" s="105" t="str">
        <f>'Actual costs'!A120</f>
        <v>SEW</v>
      </c>
      <c r="B120" s="105">
        <f>'Actual costs'!B120</f>
        <v>2016</v>
      </c>
      <c r="C120" s="105" t="str">
        <f>'Actual costs'!C120</f>
        <v>SEW16</v>
      </c>
      <c r="D120" s="125">
        <f t="shared" si="7"/>
        <v>13.807904706669873</v>
      </c>
      <c r="E120" s="126">
        <f t="shared" si="8"/>
        <v>9.584473039208639</v>
      </c>
      <c r="F120" s="127">
        <f t="shared" si="9"/>
        <v>86.753403815394222</v>
      </c>
      <c r="G120" s="128">
        <f t="shared" si="10"/>
        <v>1.5281336647404034</v>
      </c>
      <c r="H120" s="129">
        <f t="shared" si="11"/>
        <v>-4.1038341158666469</v>
      </c>
      <c r="I120" s="130">
        <f t="shared" si="12"/>
        <v>6.5378414305843826</v>
      </c>
      <c r="J120" s="130">
        <f t="shared" si="13"/>
        <v>42.743370571465647</v>
      </c>
      <c r="K120" s="149">
        <v>992423</v>
      </c>
      <c r="L120" s="149">
        <v>14537.3</v>
      </c>
      <c r="M120" s="153">
        <v>86.753403815394222</v>
      </c>
      <c r="N120" s="152">
        <v>4.6095657940935517</v>
      </c>
      <c r="O120" s="152">
        <v>1.6509255501365453E-2</v>
      </c>
      <c r="P120" s="149">
        <v>690.79384107008798</v>
      </c>
      <c r="Q120" s="149">
        <v>2363341.8681390001</v>
      </c>
    </row>
    <row r="121" spans="1:17" x14ac:dyDescent="0.2">
      <c r="A121" s="105" t="str">
        <f>'Actual costs'!A121</f>
        <v>SEW</v>
      </c>
      <c r="B121" s="105">
        <f>'Actual costs'!B121</f>
        <v>2017</v>
      </c>
      <c r="C121" s="105" t="str">
        <f>'Actual costs'!C121</f>
        <v>SEW17</v>
      </c>
      <c r="D121" s="125">
        <f t="shared" si="7"/>
        <v>13.820121909321685</v>
      </c>
      <c r="E121" s="126">
        <f t="shared" si="8"/>
        <v>9.5864377729163088</v>
      </c>
      <c r="F121" s="127">
        <f t="shared" si="9"/>
        <v>87.119329228102814</v>
      </c>
      <c r="G121" s="128">
        <f t="shared" si="10"/>
        <v>1.5292678796743444</v>
      </c>
      <c r="H121" s="129">
        <f t="shared" si="11"/>
        <v>-4.097500046759623</v>
      </c>
      <c r="I121" s="130">
        <f t="shared" si="12"/>
        <v>6.545791478577347</v>
      </c>
      <c r="J121" s="130">
        <f t="shared" si="13"/>
        <v>42.847386081015813</v>
      </c>
      <c r="K121" s="149">
        <v>1004622.0000000001</v>
      </c>
      <c r="L121" s="149">
        <v>14565.89</v>
      </c>
      <c r="M121" s="153">
        <v>87.119329228102814</v>
      </c>
      <c r="N121" s="152">
        <v>4.6147969985505011</v>
      </c>
      <c r="O121" s="152">
        <v>1.6614158146189488E-2</v>
      </c>
      <c r="P121" s="149">
        <v>696.30757343785206</v>
      </c>
      <c r="Q121" s="149">
        <v>2384130.465173</v>
      </c>
    </row>
    <row r="122" spans="1:17" x14ac:dyDescent="0.2">
      <c r="A122" s="105" t="str">
        <f>'Actual costs'!A122</f>
        <v>SEW</v>
      </c>
      <c r="B122" s="105">
        <f>'Actual costs'!B122</f>
        <v>2018</v>
      </c>
      <c r="C122" s="105" t="str">
        <f>'Actual costs'!C122</f>
        <v>SEW18</v>
      </c>
      <c r="D122" s="125">
        <f t="shared" si="7"/>
        <v>13.828602483490579</v>
      </c>
      <c r="E122" s="126">
        <f t="shared" si="8"/>
        <v>9.5902647412699196</v>
      </c>
      <c r="F122" s="127">
        <f t="shared" si="9"/>
        <v>87.632530365194782</v>
      </c>
      <c r="G122" s="128">
        <f t="shared" si="10"/>
        <v>1.5537541961974493</v>
      </c>
      <c r="H122" s="129">
        <f t="shared" si="11"/>
        <v>-4.0930965159767183</v>
      </c>
      <c r="I122" s="130">
        <f t="shared" si="12"/>
        <v>6.5474282490864875</v>
      </c>
      <c r="J122" s="130">
        <f t="shared" si="13"/>
        <v>42.868816676935744</v>
      </c>
      <c r="K122" s="149">
        <v>1013178</v>
      </c>
      <c r="L122" s="149">
        <v>14621.74</v>
      </c>
      <c r="M122" s="153">
        <v>87.632530365194782</v>
      </c>
      <c r="N122" s="152">
        <v>4.7291912093268884</v>
      </c>
      <c r="O122" s="152">
        <v>1.6687480422986595E-2</v>
      </c>
      <c r="P122" s="149">
        <v>697.44820235858901</v>
      </c>
      <c r="Q122" s="149">
        <v>2399285.542715</v>
      </c>
    </row>
    <row r="123" spans="1:17" x14ac:dyDescent="0.2">
      <c r="A123" s="105" t="str">
        <f>'Actual costs'!A123</f>
        <v>SSC</v>
      </c>
      <c r="B123" s="105">
        <f>'Actual costs'!B123</f>
        <v>2012</v>
      </c>
      <c r="C123" s="105" t="str">
        <f>'Actual costs'!C123</f>
        <v>SSC12</v>
      </c>
      <c r="D123" s="125">
        <f t="shared" si="7"/>
        <v>13.460668219492176</v>
      </c>
      <c r="E123" s="126">
        <f t="shared" si="8"/>
        <v>9.0298671060398465</v>
      </c>
      <c r="F123" s="127">
        <f t="shared" si="9"/>
        <v>60.482066034884497</v>
      </c>
      <c r="G123" s="128">
        <f t="shared" si="10"/>
        <v>1.2922385947473984</v>
      </c>
      <c r="H123" s="129">
        <f t="shared" si="11"/>
        <v>-4.3477358789156257</v>
      </c>
      <c r="I123" s="130">
        <f t="shared" si="12"/>
        <v>7.6816781606244167</v>
      </c>
      <c r="J123" s="130">
        <f t="shared" si="13"/>
        <v>59.008179363414122</v>
      </c>
      <c r="K123" s="149">
        <v>701284</v>
      </c>
      <c r="L123" s="149">
        <v>8348.75</v>
      </c>
      <c r="M123" s="153">
        <v>60.482066034884497</v>
      </c>
      <c r="N123" s="152">
        <v>3.6409280019543488</v>
      </c>
      <c r="O123" s="152">
        <v>1.2936068273693667E-2</v>
      </c>
      <c r="P123" s="149">
        <v>2168.2554012472501</v>
      </c>
      <c r="Q123" s="149">
        <v>1646603.94</v>
      </c>
    </row>
    <row r="124" spans="1:17" x14ac:dyDescent="0.2">
      <c r="A124" s="105" t="str">
        <f>'Actual costs'!A124</f>
        <v>SSC</v>
      </c>
      <c r="B124" s="105">
        <f>'Actual costs'!B124</f>
        <v>2013</v>
      </c>
      <c r="C124" s="105" t="str">
        <f>'Actual costs'!C124</f>
        <v>SSC13</v>
      </c>
      <c r="D124" s="125">
        <f t="shared" si="7"/>
        <v>13.462844709708218</v>
      </c>
      <c r="E124" s="126">
        <f t="shared" si="8"/>
        <v>9.0317111899686164</v>
      </c>
      <c r="F124" s="127">
        <f t="shared" si="9"/>
        <v>64.888413698359898</v>
      </c>
      <c r="G124" s="128">
        <f t="shared" si="10"/>
        <v>1.330639828189458</v>
      </c>
      <c r="H124" s="129">
        <f t="shared" si="11"/>
        <v>-4.340363307739473</v>
      </c>
      <c r="I124" s="130">
        <f t="shared" si="12"/>
        <v>7.6888817614899159</v>
      </c>
      <c r="J124" s="130">
        <f t="shared" si="13"/>
        <v>59.118902742172274</v>
      </c>
      <c r="K124" s="149">
        <v>702812</v>
      </c>
      <c r="L124" s="149">
        <v>8364.16</v>
      </c>
      <c r="M124" s="153">
        <v>64.888413698359898</v>
      </c>
      <c r="N124" s="152">
        <v>3.783463379820784</v>
      </c>
      <c r="O124" s="152">
        <v>1.3031792792103451E-2</v>
      </c>
      <c r="P124" s="149">
        <v>2183.93104046998</v>
      </c>
      <c r="Q124" s="149">
        <v>1654214</v>
      </c>
    </row>
    <row r="125" spans="1:17" x14ac:dyDescent="0.2">
      <c r="A125" s="105" t="str">
        <f>'Actual costs'!A125</f>
        <v>SSC</v>
      </c>
      <c r="B125" s="105">
        <f>'Actual costs'!B125</f>
        <v>2014</v>
      </c>
      <c r="C125" s="105" t="str">
        <f>'Actual costs'!C125</f>
        <v>SSC14</v>
      </c>
      <c r="D125" s="125">
        <f t="shared" si="7"/>
        <v>13.479132516906519</v>
      </c>
      <c r="E125" s="126">
        <f t="shared" si="8"/>
        <v>9.0334957891404706</v>
      </c>
      <c r="F125" s="127">
        <f t="shared" si="9"/>
        <v>68.143643915565363</v>
      </c>
      <c r="G125" s="128">
        <f t="shared" si="10"/>
        <v>1.3777331285968155</v>
      </c>
      <c r="H125" s="129">
        <f t="shared" si="11"/>
        <v>-4.3421479069113271</v>
      </c>
      <c r="I125" s="130">
        <f t="shared" si="12"/>
        <v>7.694383182658969</v>
      </c>
      <c r="J125" s="130">
        <f t="shared" si="13"/>
        <v>59.203532561585163</v>
      </c>
      <c r="K125" s="149">
        <v>714353.00000000012</v>
      </c>
      <c r="L125" s="149">
        <v>8379.1</v>
      </c>
      <c r="M125" s="153">
        <v>68.143643915565363</v>
      </c>
      <c r="N125" s="152">
        <v>3.9659012418774902</v>
      </c>
      <c r="O125" s="152">
        <v>1.3008557004928929E-2</v>
      </c>
      <c r="P125" s="149">
        <v>2195.9788746465001</v>
      </c>
      <c r="Q125" s="149">
        <v>1662417.625</v>
      </c>
    </row>
    <row r="126" spans="1:17" x14ac:dyDescent="0.2">
      <c r="A126" s="105" t="str">
        <f>'Actual costs'!A126</f>
        <v>SSC</v>
      </c>
      <c r="B126" s="105">
        <f>'Actual costs'!B126</f>
        <v>2015</v>
      </c>
      <c r="C126" s="105" t="str">
        <f>'Actual costs'!C126</f>
        <v>SSC15</v>
      </c>
      <c r="D126" s="125">
        <f t="shared" si="7"/>
        <v>13.489562942705406</v>
      </c>
      <c r="E126" s="126">
        <f t="shared" si="8"/>
        <v>9.0385325516490784</v>
      </c>
      <c r="F126" s="127">
        <f t="shared" si="9"/>
        <v>65.358253415038178</v>
      </c>
      <c r="G126" s="128">
        <f t="shared" si="10"/>
        <v>1.3497744350307801</v>
      </c>
      <c r="H126" s="129">
        <f t="shared" si="11"/>
        <v>-4.347184669419935</v>
      </c>
      <c r="I126" s="130">
        <f t="shared" si="12"/>
        <v>7.7000591834638943</v>
      </c>
      <c r="J126" s="130">
        <f t="shared" si="13"/>
        <v>59.290911428846655</v>
      </c>
      <c r="K126" s="149">
        <v>721843.00000000012</v>
      </c>
      <c r="L126" s="149">
        <v>8421.4100000000017</v>
      </c>
      <c r="M126" s="153">
        <v>65.358253415038178</v>
      </c>
      <c r="N126" s="152">
        <v>3.8565555287505449</v>
      </c>
      <c r="O126" s="152">
        <v>1.2943200722919318E-2</v>
      </c>
      <c r="P126" s="149">
        <v>2208.4786934385002</v>
      </c>
      <c r="Q126" s="149">
        <v>1673184.925</v>
      </c>
    </row>
    <row r="127" spans="1:17" x14ac:dyDescent="0.2">
      <c r="A127" s="105" t="str">
        <f>'Actual costs'!A127</f>
        <v>SSC</v>
      </c>
      <c r="B127" s="105">
        <f>'Actual costs'!B127</f>
        <v>2016</v>
      </c>
      <c r="C127" s="105" t="str">
        <f>'Actual costs'!C127</f>
        <v>SSC16</v>
      </c>
      <c r="D127" s="125">
        <f t="shared" si="7"/>
        <v>13.493827618560385</v>
      </c>
      <c r="E127" s="126">
        <f t="shared" si="8"/>
        <v>9.0417560261513206</v>
      </c>
      <c r="F127" s="127">
        <f t="shared" si="9"/>
        <v>63.932961826915061</v>
      </c>
      <c r="G127" s="128">
        <f t="shared" si="10"/>
        <v>1.3416465574744141</v>
      </c>
      <c r="H127" s="129">
        <f t="shared" si="11"/>
        <v>-4.3504081439221771</v>
      </c>
      <c r="I127" s="130">
        <f t="shared" si="12"/>
        <v>7.7072426529807858</v>
      </c>
      <c r="J127" s="130">
        <f t="shared" si="13"/>
        <v>59.401589311926301</v>
      </c>
      <c r="K127" s="149">
        <v>724928</v>
      </c>
      <c r="L127" s="149">
        <v>8448.6</v>
      </c>
      <c r="M127" s="153">
        <v>63.932961826915061</v>
      </c>
      <c r="N127" s="152">
        <v>3.8253369598405862</v>
      </c>
      <c r="O127" s="152">
        <v>1.2901545818242075E-2</v>
      </c>
      <c r="P127" s="149">
        <v>2224.4003507153402</v>
      </c>
      <c r="Q127" s="149">
        <v>1683827.14</v>
      </c>
    </row>
    <row r="128" spans="1:17" x14ac:dyDescent="0.2">
      <c r="A128" s="105" t="str">
        <f>'Actual costs'!A128</f>
        <v>SSC</v>
      </c>
      <c r="B128" s="105">
        <f>'Actual costs'!B128</f>
        <v>2017</v>
      </c>
      <c r="C128" s="105" t="str">
        <f>'Actual costs'!C128</f>
        <v>SSC17</v>
      </c>
      <c r="D128" s="125">
        <f t="shared" si="7"/>
        <v>13.49922048444955</v>
      </c>
      <c r="E128" s="126">
        <f t="shared" si="8"/>
        <v>9.0475390496681349</v>
      </c>
      <c r="F128" s="127">
        <f t="shared" si="9"/>
        <v>69.656269358989704</v>
      </c>
      <c r="G128" s="128">
        <f t="shared" si="10"/>
        <v>1.4436256274540924</v>
      </c>
      <c r="H128" s="129">
        <f t="shared" si="11"/>
        <v>-4.3470586838757184</v>
      </c>
      <c r="I128" s="130">
        <f t="shared" si="12"/>
        <v>7.7150523905709845</v>
      </c>
      <c r="J128" s="130">
        <f t="shared" si="13"/>
        <v>59.522033389255064</v>
      </c>
      <c r="K128" s="149">
        <v>728848.00000000012</v>
      </c>
      <c r="L128" s="149">
        <v>8497.6</v>
      </c>
      <c r="M128" s="153">
        <v>69.656269358989704</v>
      </c>
      <c r="N128" s="152">
        <v>4.236026262073862</v>
      </c>
      <c r="O128" s="152">
        <v>1.2944831481830163E-2</v>
      </c>
      <c r="P128" s="149">
        <v>2241.8403460017598</v>
      </c>
      <c r="Q128" s="149">
        <v>1694846.875</v>
      </c>
    </row>
    <row r="129" spans="1:17" x14ac:dyDescent="0.2">
      <c r="A129" s="105" t="str">
        <f>'Actual costs'!A129</f>
        <v>SSC</v>
      </c>
      <c r="B129" s="105">
        <f>'Actual costs'!B129</f>
        <v>2018</v>
      </c>
      <c r="C129" s="105" t="str">
        <f>'Actual costs'!C129</f>
        <v>SSC18</v>
      </c>
      <c r="D129" s="125">
        <f t="shared" si="7"/>
        <v>13.508792444314095</v>
      </c>
      <c r="E129" s="126">
        <f t="shared" si="8"/>
        <v>9.0467514584849393</v>
      </c>
      <c r="F129" s="127">
        <f t="shared" si="9"/>
        <v>72.1401977147259</v>
      </c>
      <c r="G129" s="128">
        <f t="shared" si="10"/>
        <v>1.5904449713760107</v>
      </c>
      <c r="H129" s="129">
        <f t="shared" si="11"/>
        <v>-4.3282525871898443</v>
      </c>
      <c r="I129" s="130">
        <f t="shared" si="12"/>
        <v>7.721801347265842</v>
      </c>
      <c r="J129" s="130">
        <f t="shared" si="13"/>
        <v>59.626216046636571</v>
      </c>
      <c r="K129" s="149">
        <v>735858</v>
      </c>
      <c r="L129" s="149">
        <v>8490.91</v>
      </c>
      <c r="M129" s="153">
        <v>72.1401977147259</v>
      </c>
      <c r="N129" s="152">
        <v>4.9059314417768656</v>
      </c>
      <c r="O129" s="152">
        <v>1.3190576746190927E-2</v>
      </c>
      <c r="P129" s="149">
        <v>2257.0216006051901</v>
      </c>
      <c r="Q129" s="149">
        <v>1705574.4350000001</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theme="1"/>
  </sheetPr>
  <dimension ref="A1"/>
  <sheetViews>
    <sheetView showGridLines="0" workbookViewId="0"/>
  </sheetViews>
  <sheetFormatPr defaultRowHeight="14.25" x14ac:dyDescent="0.2"/>
  <sheetData>
    <row r="1" spans="1:1" x14ac:dyDescent="0.2">
      <c r="A1" s="154" t="s">
        <v>20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T128"/>
  <sheetViews>
    <sheetView showGridLines="0" zoomScale="70" zoomScaleNormal="70" workbookViewId="0">
      <pane xSplit="1" ySplit="4" topLeftCell="B5" activePane="bottomRight" state="frozen"/>
      <selection pane="topRight"/>
      <selection pane="bottomLeft"/>
      <selection pane="bottomRight"/>
    </sheetView>
  </sheetViews>
  <sheetFormatPr defaultColWidth="8.625" defaultRowHeight="12.75" x14ac:dyDescent="0.2"/>
  <cols>
    <col min="1" max="1" width="11.125" style="78" bestFit="1" customWidth="1"/>
    <col min="2" max="2" width="14.75" style="78" customWidth="1"/>
    <col min="3" max="3" width="11.125" style="78" customWidth="1"/>
    <col min="4" max="4" width="12.125" style="78" customWidth="1"/>
    <col min="5" max="5" width="11.5" style="78" customWidth="1"/>
    <col min="6" max="6" width="11.625" style="78" customWidth="1"/>
    <col min="7" max="8" width="11.125" style="78" customWidth="1"/>
    <col min="9" max="9" width="2.625" style="78" customWidth="1"/>
    <col min="10" max="12" width="11.25" style="78" customWidth="1"/>
    <col min="13" max="13" width="2.625" style="78" customWidth="1"/>
    <col min="14" max="16" width="14.375" style="78" customWidth="1"/>
    <col min="17" max="16384" width="8.625" style="78"/>
  </cols>
  <sheetData>
    <row r="1" spans="1:20" s="2" customFormat="1" ht="21" x14ac:dyDescent="0.2">
      <c r="A1" s="1" t="s">
        <v>125</v>
      </c>
      <c r="F1" s="3"/>
      <c r="G1" s="3"/>
      <c r="H1" s="3"/>
      <c r="I1" s="3"/>
      <c r="J1" s="3"/>
      <c r="K1" s="3"/>
      <c r="L1" s="5"/>
      <c r="M1" s="3"/>
      <c r="N1" s="5"/>
      <c r="O1" s="3"/>
      <c r="P1" s="3"/>
      <c r="Q1" s="3"/>
      <c r="R1" s="3"/>
      <c r="S1" s="3"/>
      <c r="T1" s="3"/>
    </row>
    <row r="2" spans="1:20" s="2" customFormat="1" ht="15.75" x14ac:dyDescent="0.2">
      <c r="A2" s="6" t="s">
        <v>100</v>
      </c>
      <c r="D2" s="108">
        <f>INDEX(Controls!$B$5:$C$9,MATCH(D4,Controls!$B$5:$B$9,0),2)</f>
        <v>0.5</v>
      </c>
      <c r="E2" s="108">
        <f>INDEX(Controls!$B$5:$C$9,MATCH(E4,Controls!$B$5:$B$9,0),2)</f>
        <v>0.5</v>
      </c>
      <c r="F2" s="108">
        <f>INDEX(Controls!$B$5:$C$9,MATCH(F4,Controls!$B$5:$B$9,0),2)</f>
        <v>1</v>
      </c>
      <c r="G2" s="108">
        <f>INDEX(Controls!$B$5:$C$9,MATCH(G4,Controls!$B$5:$B$9,0),2)</f>
        <v>0.5</v>
      </c>
      <c r="H2" s="108">
        <f>INDEX(Controls!$B$5:$C$9,MATCH(H4,Controls!$B$5:$B$9,0),2)</f>
        <v>0.5</v>
      </c>
      <c r="I2" s="3"/>
      <c r="J2" s="3"/>
      <c r="K2" s="3"/>
      <c r="L2" s="5"/>
      <c r="M2" s="3"/>
      <c r="N2" s="108">
        <f>INDEX(Controls!$B$11:$C$12,MATCH(N4,Controls!$B$11:$B$12,0),2)</f>
        <v>0.5</v>
      </c>
      <c r="O2" s="108">
        <f>INDEX(Controls!$B$11:$C$12,MATCH(O4,Controls!$B$11:$B$12,0),2)</f>
        <v>0.5</v>
      </c>
      <c r="P2" s="3"/>
      <c r="Q2" s="3"/>
      <c r="R2" s="3"/>
      <c r="S2" s="3"/>
      <c r="T2" s="3"/>
    </row>
    <row r="3" spans="1:20" s="2" customFormat="1" ht="15" x14ac:dyDescent="0.2">
      <c r="A3" s="7"/>
      <c r="F3" s="3"/>
      <c r="G3" s="3"/>
      <c r="H3" s="3"/>
      <c r="I3" s="3"/>
      <c r="J3" s="3"/>
      <c r="K3" s="3"/>
      <c r="L3" s="5"/>
      <c r="M3" s="3"/>
      <c r="N3" s="5"/>
      <c r="O3" s="3"/>
      <c r="P3" s="3"/>
      <c r="Q3" s="3"/>
      <c r="R3" s="3"/>
      <c r="S3" s="3"/>
      <c r="T3" s="3"/>
    </row>
    <row r="4" spans="1:20" ht="25.5" x14ac:dyDescent="0.2">
      <c r="A4" s="102" t="str">
        <f>'Actual costs'!A5</f>
        <v>Company</v>
      </c>
      <c r="B4" s="102" t="str">
        <f>'Actual costs'!B5</f>
        <v>Financial year</v>
      </c>
      <c r="C4" s="102" t="str">
        <f>'Actual costs'!C5</f>
        <v>Unique id</v>
      </c>
      <c r="D4" s="102" t="s">
        <v>45</v>
      </c>
      <c r="E4" s="102" t="s">
        <v>46</v>
      </c>
      <c r="F4" s="102" t="s">
        <v>50</v>
      </c>
      <c r="G4" s="102" t="s">
        <v>51</v>
      </c>
      <c r="H4" s="102" t="s">
        <v>52</v>
      </c>
      <c r="J4" s="102" t="s">
        <v>41</v>
      </c>
      <c r="K4" s="102" t="s">
        <v>42</v>
      </c>
      <c r="L4" s="102" t="s">
        <v>118</v>
      </c>
      <c r="N4" s="102" t="s">
        <v>108</v>
      </c>
      <c r="O4" s="102" t="s">
        <v>109</v>
      </c>
      <c r="P4" s="102" t="s">
        <v>128</v>
      </c>
    </row>
    <row r="5" spans="1:20" x14ac:dyDescent="0.2">
      <c r="A5" s="63" t="str">
        <f>'Actual costs'!A6</f>
        <v>ANH</v>
      </c>
      <c r="B5" s="63">
        <f>'Actual costs'!B6</f>
        <v>2012</v>
      </c>
      <c r="C5" s="63" t="str">
        <f>'Actual costs'!C6</f>
        <v>ANH12</v>
      </c>
      <c r="D5" s="100">
        <f>EXP('Model coeffs'!$D$12+('Model coeffs'!$D$5*'Cost drivers'!D6)+('Model coeffs'!$D$6*'Cost drivers'!F6)+('Model coeffs'!$D$8*'Cost drivers'!I6)+('Model coeffs'!$D$9*'Cost drivers'!J6))</f>
        <v>112.41288068018923</v>
      </c>
      <c r="E5" s="100">
        <f>EXP('Model coeffs'!$E$12+('Model coeffs'!$E$5*'Cost drivers'!D6)+('Model coeffs'!$E$7*'Cost drivers'!G6)+('Model coeffs'!$E$8*'Cost drivers'!I6)+('Model coeffs'!$E$9*'Cost drivers'!J6))</f>
        <v>121.86544785841699</v>
      </c>
      <c r="F5" s="100">
        <f>EXP('Model coeffs'!$F$12+('Model coeffs'!$F$8*'Cost drivers'!I6)+('Model coeffs'!$F$9*'Cost drivers'!J6)+('Model coeffs'!$F$10*'Cost drivers'!E6)+('Model coeffs'!$F$11*'Cost drivers'!H6))</f>
        <v>131.74870872608179</v>
      </c>
      <c r="G5" s="100">
        <f>EXP('Model coeffs'!$G$12+('Model coeffs'!$G$5*'Cost drivers'!D6)+('Model coeffs'!$G$6*'Cost drivers'!F6)+('Model coeffs'!$G$8*'Cost drivers'!I6)+('Model coeffs'!$G$9*'Cost drivers'!J6)+('Model coeffs'!$G$11*'Cost drivers'!H6))</f>
        <v>238.27285990398084</v>
      </c>
      <c r="H5" s="100">
        <f>EXP('Model coeffs'!$H$12+('Model coeffs'!$H$5*'Cost drivers'!D6)+('Model coeffs'!$H$7*'Cost drivers'!G6)+('Model coeffs'!$H$8*'Cost drivers'!I6)+('Model coeffs'!$H$9*'Cost drivers'!J6)+('Model coeffs'!$H$11*'Cost drivers'!H6))</f>
        <v>249.52260022996143</v>
      </c>
      <c r="I5" s="82"/>
      <c r="J5" s="100">
        <f>D5*$D$2+E5*$E$2</f>
        <v>117.13916426930311</v>
      </c>
      <c r="K5" s="100">
        <f>F5*$F$2</f>
        <v>131.74870872608179</v>
      </c>
      <c r="L5" s="100">
        <f>G5*$G$2+H5*$H$2</f>
        <v>243.89773006697112</v>
      </c>
      <c r="M5" s="82"/>
      <c r="N5" s="100">
        <f>J5+K5</f>
        <v>248.8878729953849</v>
      </c>
      <c r="O5" s="100">
        <f>L5</f>
        <v>243.89773006697112</v>
      </c>
      <c r="P5" s="100">
        <f>N5*$N$2+O5*$O$2</f>
        <v>246.39280153117801</v>
      </c>
    </row>
    <row r="6" spans="1:20" x14ac:dyDescent="0.2">
      <c r="A6" s="63" t="str">
        <f>'Actual costs'!A7</f>
        <v>ANH</v>
      </c>
      <c r="B6" s="63">
        <f>'Actual costs'!B7</f>
        <v>2013</v>
      </c>
      <c r="C6" s="63" t="str">
        <f>'Actual costs'!C7</f>
        <v>ANH13</v>
      </c>
      <c r="D6" s="100">
        <f>EXP('Model coeffs'!$D$12+('Model coeffs'!$D$5*'Cost drivers'!D7)+('Model coeffs'!$D$6*'Cost drivers'!F7)+('Model coeffs'!$D$8*'Cost drivers'!I7)+('Model coeffs'!$D$9*'Cost drivers'!J7))</f>
        <v>113.82389174432018</v>
      </c>
      <c r="E6" s="100">
        <f>EXP('Model coeffs'!$E$12+('Model coeffs'!$E$5*'Cost drivers'!D7)+('Model coeffs'!$E$7*'Cost drivers'!G7)+('Model coeffs'!$E$8*'Cost drivers'!I7)+('Model coeffs'!$E$9*'Cost drivers'!J7))</f>
        <v>123.18352198614036</v>
      </c>
      <c r="F6" s="100">
        <f>EXP('Model coeffs'!$F$12+('Model coeffs'!$F$8*'Cost drivers'!I7)+('Model coeffs'!$F$9*'Cost drivers'!J7)+('Model coeffs'!$F$10*'Cost drivers'!E7)+('Model coeffs'!$F$11*'Cost drivers'!H7))</f>
        <v>133.03438392002798</v>
      </c>
      <c r="G6" s="100">
        <f>EXP('Model coeffs'!$G$12+('Model coeffs'!$G$5*'Cost drivers'!D7)+('Model coeffs'!$G$6*'Cost drivers'!F7)+('Model coeffs'!$G$8*'Cost drivers'!I7)+('Model coeffs'!$G$9*'Cost drivers'!J7)+('Model coeffs'!$G$11*'Cost drivers'!H7))</f>
        <v>241.4092176673858</v>
      </c>
      <c r="H6" s="100">
        <f>EXP('Model coeffs'!$H$12+('Model coeffs'!$H$5*'Cost drivers'!D7)+('Model coeffs'!$H$7*'Cost drivers'!G7)+('Model coeffs'!$H$8*'Cost drivers'!I7)+('Model coeffs'!$H$9*'Cost drivers'!J7)+('Model coeffs'!$H$11*'Cost drivers'!H7))</f>
        <v>253.46565534547901</v>
      </c>
      <c r="I6" s="82"/>
      <c r="J6" s="100">
        <f t="shared" ref="J6:J69" si="0">D6*$D$2+E6*$E$2</f>
        <v>118.50370686523027</v>
      </c>
      <c r="K6" s="100">
        <f t="shared" ref="K6:K69" si="1">F6*$F$2</f>
        <v>133.03438392002798</v>
      </c>
      <c r="L6" s="100">
        <f t="shared" ref="L6:L69" si="2">G6*$G$2+H6*$H$2</f>
        <v>247.43743650643239</v>
      </c>
      <c r="M6" s="82"/>
      <c r="N6" s="100">
        <f t="shared" ref="N6:N69" si="3">J6+K6</f>
        <v>251.53809078525825</v>
      </c>
      <c r="O6" s="100">
        <f t="shared" ref="O6:O69" si="4">L6</f>
        <v>247.43743650643239</v>
      </c>
      <c r="P6" s="100">
        <f t="shared" ref="P6:P69" si="5">N6*$N$2+O6*$O$2</f>
        <v>249.48776364584532</v>
      </c>
    </row>
    <row r="7" spans="1:20" x14ac:dyDescent="0.2">
      <c r="A7" s="63" t="str">
        <f>'Actual costs'!A8</f>
        <v>ANH</v>
      </c>
      <c r="B7" s="63">
        <f>'Actual costs'!B8</f>
        <v>2014</v>
      </c>
      <c r="C7" s="63" t="str">
        <f>'Actual costs'!C8</f>
        <v>ANH14</v>
      </c>
      <c r="D7" s="100">
        <f>EXP('Model coeffs'!$D$12+('Model coeffs'!$D$5*'Cost drivers'!D8)+('Model coeffs'!$D$6*'Cost drivers'!F8)+('Model coeffs'!$D$8*'Cost drivers'!I8)+('Model coeffs'!$D$9*'Cost drivers'!J8))</f>
        <v>116.48161967170537</v>
      </c>
      <c r="E7" s="100">
        <f>EXP('Model coeffs'!$E$12+('Model coeffs'!$E$5*'Cost drivers'!D8)+('Model coeffs'!$E$7*'Cost drivers'!G8)+('Model coeffs'!$E$8*'Cost drivers'!I8)+('Model coeffs'!$E$9*'Cost drivers'!J8))</f>
        <v>124.68415556704709</v>
      </c>
      <c r="F7" s="100">
        <f>EXP('Model coeffs'!$F$12+('Model coeffs'!$F$8*'Cost drivers'!I8)+('Model coeffs'!$F$9*'Cost drivers'!J8)+('Model coeffs'!$F$10*'Cost drivers'!E8)+('Model coeffs'!$F$11*'Cost drivers'!H8))</f>
        <v>133.2941102829264</v>
      </c>
      <c r="G7" s="100">
        <f>EXP('Model coeffs'!$G$12+('Model coeffs'!$G$5*'Cost drivers'!D8)+('Model coeffs'!$G$6*'Cost drivers'!F8)+('Model coeffs'!$G$8*'Cost drivers'!I8)+('Model coeffs'!$G$9*'Cost drivers'!J8)+('Model coeffs'!$G$11*'Cost drivers'!H8))</f>
        <v>245.50938719116488</v>
      </c>
      <c r="H7" s="100">
        <f>EXP('Model coeffs'!$H$12+('Model coeffs'!$H$5*'Cost drivers'!D8)+('Model coeffs'!$H$7*'Cost drivers'!G8)+('Model coeffs'!$H$8*'Cost drivers'!I8)+('Model coeffs'!$H$9*'Cost drivers'!J8)+('Model coeffs'!$H$11*'Cost drivers'!H8))</f>
        <v>256.94988627498907</v>
      </c>
      <c r="I7" s="82"/>
      <c r="J7" s="100">
        <f t="shared" si="0"/>
        <v>120.58288761937624</v>
      </c>
      <c r="K7" s="100">
        <f t="shared" si="1"/>
        <v>133.2941102829264</v>
      </c>
      <c r="L7" s="100">
        <f t="shared" si="2"/>
        <v>251.22963673307697</v>
      </c>
      <c r="M7" s="82"/>
      <c r="N7" s="100">
        <f t="shared" si="3"/>
        <v>253.87699790230263</v>
      </c>
      <c r="O7" s="100">
        <f t="shared" si="4"/>
        <v>251.22963673307697</v>
      </c>
      <c r="P7" s="100">
        <f t="shared" si="5"/>
        <v>252.55331731768979</v>
      </c>
    </row>
    <row r="8" spans="1:20" x14ac:dyDescent="0.2">
      <c r="A8" s="63" t="str">
        <f>'Actual costs'!A9</f>
        <v>ANH</v>
      </c>
      <c r="B8" s="63">
        <f>'Actual costs'!B9</f>
        <v>2015</v>
      </c>
      <c r="C8" s="63" t="str">
        <f>'Actual costs'!C9</f>
        <v>ANH15</v>
      </c>
      <c r="D8" s="100">
        <f>EXP('Model coeffs'!$D$12+('Model coeffs'!$D$5*'Cost drivers'!D9)+('Model coeffs'!$D$6*'Cost drivers'!F9)+('Model coeffs'!$D$8*'Cost drivers'!I9)+('Model coeffs'!$D$9*'Cost drivers'!J9))</f>
        <v>116.50917244393057</v>
      </c>
      <c r="E8" s="100">
        <f>EXP('Model coeffs'!$E$12+('Model coeffs'!$E$5*'Cost drivers'!D9)+('Model coeffs'!$E$7*'Cost drivers'!G9)+('Model coeffs'!$E$8*'Cost drivers'!I9)+('Model coeffs'!$E$9*'Cost drivers'!J9))</f>
        <v>125.36418771972696</v>
      </c>
      <c r="F8" s="100">
        <f>EXP('Model coeffs'!$F$12+('Model coeffs'!$F$8*'Cost drivers'!I9)+('Model coeffs'!$F$9*'Cost drivers'!J9)+('Model coeffs'!$F$10*'Cost drivers'!E9)+('Model coeffs'!$F$11*'Cost drivers'!H9))</f>
        <v>133.6121661687863</v>
      </c>
      <c r="G8" s="100">
        <f>EXP('Model coeffs'!$G$12+('Model coeffs'!$G$5*'Cost drivers'!D9)+('Model coeffs'!$G$6*'Cost drivers'!F9)+('Model coeffs'!$G$8*'Cost drivers'!I9)+('Model coeffs'!$G$9*'Cost drivers'!J9)+('Model coeffs'!$G$11*'Cost drivers'!H9))</f>
        <v>246.47493164046605</v>
      </c>
      <c r="H8" s="100">
        <f>EXP('Model coeffs'!$H$12+('Model coeffs'!$H$5*'Cost drivers'!D9)+('Model coeffs'!$H$7*'Cost drivers'!G9)+('Model coeffs'!$H$8*'Cost drivers'!I9)+('Model coeffs'!$H$9*'Cost drivers'!J9)+('Model coeffs'!$H$11*'Cost drivers'!H9))</f>
        <v>258.64572430246153</v>
      </c>
      <c r="I8" s="82"/>
      <c r="J8" s="100">
        <f t="shared" si="0"/>
        <v>120.93668008182877</v>
      </c>
      <c r="K8" s="100">
        <f t="shared" si="1"/>
        <v>133.6121661687863</v>
      </c>
      <c r="L8" s="100">
        <f t="shared" si="2"/>
        <v>252.56032797146378</v>
      </c>
      <c r="M8" s="82"/>
      <c r="N8" s="100">
        <f t="shared" si="3"/>
        <v>254.54884625061507</v>
      </c>
      <c r="O8" s="100">
        <f t="shared" si="4"/>
        <v>252.56032797146378</v>
      </c>
      <c r="P8" s="100">
        <f t="shared" si="5"/>
        <v>253.55458711103944</v>
      </c>
    </row>
    <row r="9" spans="1:20" x14ac:dyDescent="0.2">
      <c r="A9" s="63" t="str">
        <f>'Actual costs'!A10</f>
        <v>ANH</v>
      </c>
      <c r="B9" s="63">
        <f>'Actual costs'!B10</f>
        <v>2016</v>
      </c>
      <c r="C9" s="63" t="str">
        <f>'Actual costs'!C10</f>
        <v>ANH16</v>
      </c>
      <c r="D9" s="100">
        <f>EXP('Model coeffs'!$D$12+('Model coeffs'!$D$5*'Cost drivers'!D10)+('Model coeffs'!$D$6*'Cost drivers'!F10)+('Model coeffs'!$D$8*'Cost drivers'!I10)+('Model coeffs'!$D$9*'Cost drivers'!J10))</f>
        <v>116.3636519389576</v>
      </c>
      <c r="E9" s="100">
        <f>EXP('Model coeffs'!$E$12+('Model coeffs'!$E$5*'Cost drivers'!D10)+('Model coeffs'!$E$7*'Cost drivers'!G10)+('Model coeffs'!$E$8*'Cost drivers'!I10)+('Model coeffs'!$E$9*'Cost drivers'!J10))</f>
        <v>126.12717639730879</v>
      </c>
      <c r="F9" s="100">
        <f>EXP('Model coeffs'!$F$12+('Model coeffs'!$F$8*'Cost drivers'!I10)+('Model coeffs'!$F$9*'Cost drivers'!J10)+('Model coeffs'!$F$10*'Cost drivers'!E10)+('Model coeffs'!$F$11*'Cost drivers'!H10))</f>
        <v>134.84435221961328</v>
      </c>
      <c r="G9" s="100">
        <f>EXP('Model coeffs'!$G$12+('Model coeffs'!$G$5*'Cost drivers'!D10)+('Model coeffs'!$G$6*'Cost drivers'!F10)+('Model coeffs'!$G$8*'Cost drivers'!I10)+('Model coeffs'!$G$9*'Cost drivers'!J10)+('Model coeffs'!$G$11*'Cost drivers'!H10))</f>
        <v>247.72874612805094</v>
      </c>
      <c r="H9" s="100">
        <f>EXP('Model coeffs'!$H$12+('Model coeffs'!$H$5*'Cost drivers'!D10)+('Model coeffs'!$H$7*'Cost drivers'!G10)+('Model coeffs'!$H$8*'Cost drivers'!I10)+('Model coeffs'!$H$9*'Cost drivers'!J10)+('Model coeffs'!$H$11*'Cost drivers'!H10))</f>
        <v>261.31551553422952</v>
      </c>
      <c r="I9" s="82"/>
      <c r="J9" s="100">
        <f t="shared" si="0"/>
        <v>121.24541416813319</v>
      </c>
      <c r="K9" s="100">
        <f t="shared" si="1"/>
        <v>134.84435221961328</v>
      </c>
      <c r="L9" s="100">
        <f t="shared" si="2"/>
        <v>254.52213083114023</v>
      </c>
      <c r="M9" s="82"/>
      <c r="N9" s="100">
        <f t="shared" si="3"/>
        <v>256.08976638774647</v>
      </c>
      <c r="O9" s="100">
        <f t="shared" si="4"/>
        <v>254.52213083114023</v>
      </c>
      <c r="P9" s="100">
        <f t="shared" si="5"/>
        <v>255.30594860944336</v>
      </c>
    </row>
    <row r="10" spans="1:20" x14ac:dyDescent="0.2">
      <c r="A10" s="63" t="str">
        <f>'Actual costs'!A11</f>
        <v>ANH</v>
      </c>
      <c r="B10" s="63">
        <f>'Actual costs'!B11</f>
        <v>2017</v>
      </c>
      <c r="C10" s="63" t="str">
        <f>'Actual costs'!C11</f>
        <v>ANH17</v>
      </c>
      <c r="D10" s="100">
        <f>EXP('Model coeffs'!$D$12+('Model coeffs'!$D$5*'Cost drivers'!D11)+('Model coeffs'!$D$6*'Cost drivers'!F11)+('Model coeffs'!$D$8*'Cost drivers'!I11)+('Model coeffs'!$D$9*'Cost drivers'!J11))</f>
        <v>118.74843183159693</v>
      </c>
      <c r="E10" s="100">
        <f>EXP('Model coeffs'!$E$12+('Model coeffs'!$E$5*'Cost drivers'!D11)+('Model coeffs'!$E$7*'Cost drivers'!G11)+('Model coeffs'!$E$8*'Cost drivers'!I11)+('Model coeffs'!$E$9*'Cost drivers'!J11))</f>
        <v>127.19066743636182</v>
      </c>
      <c r="F10" s="100">
        <f>EXP('Model coeffs'!$F$12+('Model coeffs'!$F$8*'Cost drivers'!I11)+('Model coeffs'!$F$9*'Cost drivers'!J11)+('Model coeffs'!$F$10*'Cost drivers'!E11)+('Model coeffs'!$F$11*'Cost drivers'!H11))</f>
        <v>136.60705427055174</v>
      </c>
      <c r="G10" s="100">
        <f>EXP('Model coeffs'!$G$12+('Model coeffs'!$G$5*'Cost drivers'!D11)+('Model coeffs'!$G$6*'Cost drivers'!F11)+('Model coeffs'!$G$8*'Cost drivers'!I11)+('Model coeffs'!$G$9*'Cost drivers'!J11)+('Model coeffs'!$G$11*'Cost drivers'!H11))</f>
        <v>252.12936922086712</v>
      </c>
      <c r="H10" s="100">
        <f>EXP('Model coeffs'!$H$12+('Model coeffs'!$H$5*'Cost drivers'!D11)+('Model coeffs'!$H$7*'Cost drivers'!G11)+('Model coeffs'!$H$8*'Cost drivers'!I11)+('Model coeffs'!$H$9*'Cost drivers'!J11)+('Model coeffs'!$H$11*'Cost drivers'!H11))</f>
        <v>265.33675022733547</v>
      </c>
      <c r="I10" s="82"/>
      <c r="J10" s="100">
        <f t="shared" si="0"/>
        <v>122.96954963397937</v>
      </c>
      <c r="K10" s="100">
        <f t="shared" si="1"/>
        <v>136.60705427055174</v>
      </c>
      <c r="L10" s="100">
        <f t="shared" si="2"/>
        <v>258.73305972410128</v>
      </c>
      <c r="M10" s="82"/>
      <c r="N10" s="100">
        <f t="shared" si="3"/>
        <v>259.57660390453111</v>
      </c>
      <c r="O10" s="100">
        <f t="shared" si="4"/>
        <v>258.73305972410128</v>
      </c>
      <c r="P10" s="100">
        <f t="shared" si="5"/>
        <v>259.1548318143162</v>
      </c>
    </row>
    <row r="11" spans="1:20" x14ac:dyDescent="0.2">
      <c r="A11" s="63" t="str">
        <f>'Actual costs'!A12</f>
        <v>ANH</v>
      </c>
      <c r="B11" s="63">
        <f>'Actual costs'!B12</f>
        <v>2018</v>
      </c>
      <c r="C11" s="63" t="str">
        <f>'Actual costs'!C12</f>
        <v>ANH18</v>
      </c>
      <c r="D11" s="100">
        <f>EXP('Model coeffs'!$D$12+('Model coeffs'!$D$5*'Cost drivers'!D12)+('Model coeffs'!$D$6*'Cost drivers'!F12)+('Model coeffs'!$D$8*'Cost drivers'!I12)+('Model coeffs'!$D$9*'Cost drivers'!J12))</f>
        <v>115.7945171451415</v>
      </c>
      <c r="E11" s="100">
        <f>EXP('Model coeffs'!$E$12+('Model coeffs'!$E$5*'Cost drivers'!D12)+('Model coeffs'!$E$7*'Cost drivers'!G12)+('Model coeffs'!$E$8*'Cost drivers'!I12)+('Model coeffs'!$E$9*'Cost drivers'!J12))</f>
        <v>127.86305062067892</v>
      </c>
      <c r="F11" s="100">
        <f>EXP('Model coeffs'!$F$12+('Model coeffs'!$F$8*'Cost drivers'!I12)+('Model coeffs'!$F$9*'Cost drivers'!J12)+('Model coeffs'!$F$10*'Cost drivers'!E12)+('Model coeffs'!$F$11*'Cost drivers'!H12))</f>
        <v>138.57728323010701</v>
      </c>
      <c r="G11" s="100">
        <f>EXP('Model coeffs'!$G$12+('Model coeffs'!$G$5*'Cost drivers'!D12)+('Model coeffs'!$G$6*'Cost drivers'!F12)+('Model coeffs'!$G$8*'Cost drivers'!I12)+('Model coeffs'!$G$9*'Cost drivers'!J12)+('Model coeffs'!$G$11*'Cost drivers'!H12))</f>
        <v>249.40058824971197</v>
      </c>
      <c r="H11" s="100">
        <f>EXP('Model coeffs'!$H$12+('Model coeffs'!$H$5*'Cost drivers'!D12)+('Model coeffs'!$H$7*'Cost drivers'!G12)+('Model coeffs'!$H$8*'Cost drivers'!I12)+('Model coeffs'!$H$9*'Cost drivers'!J12)+('Model coeffs'!$H$11*'Cost drivers'!H12))</f>
        <v>265.78138098640801</v>
      </c>
      <c r="I11" s="82"/>
      <c r="J11" s="100">
        <f t="shared" si="0"/>
        <v>121.82878388291022</v>
      </c>
      <c r="K11" s="100">
        <f t="shared" si="1"/>
        <v>138.57728323010701</v>
      </c>
      <c r="L11" s="100">
        <f t="shared" si="2"/>
        <v>257.59098461806002</v>
      </c>
      <c r="M11" s="82"/>
      <c r="N11" s="100">
        <f t="shared" si="3"/>
        <v>260.40606711301723</v>
      </c>
      <c r="O11" s="100">
        <f t="shared" si="4"/>
        <v>257.59098461806002</v>
      </c>
      <c r="P11" s="100">
        <f t="shared" si="5"/>
        <v>258.99852586553862</v>
      </c>
    </row>
    <row r="12" spans="1:20" x14ac:dyDescent="0.2">
      <c r="A12" s="63" t="str">
        <f>'Actual costs'!A13</f>
        <v>NES</v>
      </c>
      <c r="B12" s="63">
        <f>'Actual costs'!B13</f>
        <v>2012</v>
      </c>
      <c r="C12" s="63" t="str">
        <f>'Actual costs'!C13</f>
        <v>NES12</v>
      </c>
      <c r="D12" s="100">
        <f>EXP('Model coeffs'!$D$12+('Model coeffs'!$D$5*'Cost drivers'!D13)+('Model coeffs'!$D$6*'Cost drivers'!F13)+('Model coeffs'!$D$8*'Cost drivers'!I13)+('Model coeffs'!$D$9*'Cost drivers'!J13))</f>
        <v>100.38807567749329</v>
      </c>
      <c r="E12" s="100">
        <f>EXP('Model coeffs'!$E$12+('Model coeffs'!$E$5*'Cost drivers'!D13)+('Model coeffs'!$E$7*'Cost drivers'!G13)+('Model coeffs'!$E$8*'Cost drivers'!I13)+('Model coeffs'!$E$9*'Cost drivers'!J13))</f>
        <v>99.093691195236346</v>
      </c>
      <c r="F12" s="100">
        <f>EXP('Model coeffs'!$F$12+('Model coeffs'!$F$8*'Cost drivers'!I13)+('Model coeffs'!$F$9*'Cost drivers'!J13)+('Model coeffs'!$F$10*'Cost drivers'!E13)+('Model coeffs'!$F$11*'Cost drivers'!H13))</f>
        <v>113.50622600775672</v>
      </c>
      <c r="G12" s="100">
        <f>EXP('Model coeffs'!$G$12+('Model coeffs'!$G$5*'Cost drivers'!D13)+('Model coeffs'!$G$6*'Cost drivers'!F13)+('Model coeffs'!$G$8*'Cost drivers'!I13)+('Model coeffs'!$G$9*'Cost drivers'!J13)+('Model coeffs'!$G$11*'Cost drivers'!H13))</f>
        <v>232.77626223881421</v>
      </c>
      <c r="H12" s="100">
        <f>EXP('Model coeffs'!$H$12+('Model coeffs'!$H$5*'Cost drivers'!D13)+('Model coeffs'!$H$7*'Cost drivers'!G13)+('Model coeffs'!$H$8*'Cost drivers'!I13)+('Model coeffs'!$H$9*'Cost drivers'!J13)+('Model coeffs'!$H$11*'Cost drivers'!H13))</f>
        <v>235.34067741514403</v>
      </c>
      <c r="I12" s="82"/>
      <c r="J12" s="100">
        <f t="shared" si="0"/>
        <v>99.740883436364811</v>
      </c>
      <c r="K12" s="100">
        <f t="shared" si="1"/>
        <v>113.50622600775672</v>
      </c>
      <c r="L12" s="100">
        <f t="shared" si="2"/>
        <v>234.05846982697912</v>
      </c>
      <c r="M12" s="82"/>
      <c r="N12" s="100">
        <f t="shared" si="3"/>
        <v>213.24710944412152</v>
      </c>
      <c r="O12" s="100">
        <f t="shared" si="4"/>
        <v>234.05846982697912</v>
      </c>
      <c r="P12" s="100">
        <f t="shared" si="5"/>
        <v>223.65278963555033</v>
      </c>
    </row>
    <row r="13" spans="1:20" x14ac:dyDescent="0.2">
      <c r="A13" s="63" t="str">
        <f>'Actual costs'!A14</f>
        <v>NES</v>
      </c>
      <c r="B13" s="63">
        <f>'Actual costs'!B14</f>
        <v>2013</v>
      </c>
      <c r="C13" s="63" t="str">
        <f>'Actual costs'!C14</f>
        <v>NES13</v>
      </c>
      <c r="D13" s="100">
        <f>EXP('Model coeffs'!$D$12+('Model coeffs'!$D$5*'Cost drivers'!D14)+('Model coeffs'!$D$6*'Cost drivers'!F14)+('Model coeffs'!$D$8*'Cost drivers'!I14)+('Model coeffs'!$D$9*'Cost drivers'!J14))</f>
        <v>100.82187550175684</v>
      </c>
      <c r="E13" s="100">
        <f>EXP('Model coeffs'!$E$12+('Model coeffs'!$E$5*'Cost drivers'!D14)+('Model coeffs'!$E$7*'Cost drivers'!G14)+('Model coeffs'!$E$8*'Cost drivers'!I14)+('Model coeffs'!$E$9*'Cost drivers'!J14))</f>
        <v>99.319037919669611</v>
      </c>
      <c r="F13" s="100">
        <f>EXP('Model coeffs'!$F$12+('Model coeffs'!$F$8*'Cost drivers'!I14)+('Model coeffs'!$F$9*'Cost drivers'!J14)+('Model coeffs'!$F$10*'Cost drivers'!E14)+('Model coeffs'!$F$11*'Cost drivers'!H14))</f>
        <v>115.78433914372951</v>
      </c>
      <c r="G13" s="100">
        <f>EXP('Model coeffs'!$G$12+('Model coeffs'!$G$5*'Cost drivers'!D14)+('Model coeffs'!$G$6*'Cost drivers'!F14)+('Model coeffs'!$G$8*'Cost drivers'!I14)+('Model coeffs'!$G$9*'Cost drivers'!J14)+('Model coeffs'!$G$11*'Cost drivers'!H14))</f>
        <v>232.84527152456613</v>
      </c>
      <c r="H13" s="100">
        <f>EXP('Model coeffs'!$H$12+('Model coeffs'!$H$5*'Cost drivers'!D14)+('Model coeffs'!$H$7*'Cost drivers'!G14)+('Model coeffs'!$H$8*'Cost drivers'!I14)+('Model coeffs'!$H$9*'Cost drivers'!J14)+('Model coeffs'!$H$11*'Cost drivers'!H14))</f>
        <v>234.96092113956126</v>
      </c>
      <c r="I13" s="82"/>
      <c r="J13" s="100">
        <f t="shared" si="0"/>
        <v>100.07045671071322</v>
      </c>
      <c r="K13" s="100">
        <f t="shared" si="1"/>
        <v>115.78433914372951</v>
      </c>
      <c r="L13" s="100">
        <f t="shared" si="2"/>
        <v>233.90309633206368</v>
      </c>
      <c r="M13" s="82"/>
      <c r="N13" s="100">
        <f t="shared" si="3"/>
        <v>215.85479585444273</v>
      </c>
      <c r="O13" s="100">
        <f t="shared" si="4"/>
        <v>233.90309633206368</v>
      </c>
      <c r="P13" s="100">
        <f t="shared" si="5"/>
        <v>224.87894609325321</v>
      </c>
    </row>
    <row r="14" spans="1:20" x14ac:dyDescent="0.2">
      <c r="A14" s="63" t="str">
        <f>'Actual costs'!A15</f>
        <v>NES</v>
      </c>
      <c r="B14" s="63">
        <f>'Actual costs'!B15</f>
        <v>2014</v>
      </c>
      <c r="C14" s="63" t="str">
        <f>'Actual costs'!C15</f>
        <v>NES14</v>
      </c>
      <c r="D14" s="100">
        <f>EXP('Model coeffs'!$D$12+('Model coeffs'!$D$5*'Cost drivers'!D15)+('Model coeffs'!$D$6*'Cost drivers'!F15)+('Model coeffs'!$D$8*'Cost drivers'!I15)+('Model coeffs'!$D$9*'Cost drivers'!J15))</f>
        <v>101.31846704902748</v>
      </c>
      <c r="E14" s="100">
        <f>EXP('Model coeffs'!$E$12+('Model coeffs'!$E$5*'Cost drivers'!D15)+('Model coeffs'!$E$7*'Cost drivers'!G15)+('Model coeffs'!$E$8*'Cost drivers'!I15)+('Model coeffs'!$E$9*'Cost drivers'!J15))</f>
        <v>99.514128816910031</v>
      </c>
      <c r="F14" s="100">
        <f>EXP('Model coeffs'!$F$12+('Model coeffs'!$F$8*'Cost drivers'!I15)+('Model coeffs'!$F$9*'Cost drivers'!J15)+('Model coeffs'!$F$10*'Cost drivers'!E15)+('Model coeffs'!$F$11*'Cost drivers'!H15))</f>
        <v>117.22117135157833</v>
      </c>
      <c r="G14" s="100">
        <f>EXP('Model coeffs'!$G$12+('Model coeffs'!$G$5*'Cost drivers'!D15)+('Model coeffs'!$G$6*'Cost drivers'!F15)+('Model coeffs'!$G$8*'Cost drivers'!I15)+('Model coeffs'!$G$9*'Cost drivers'!J15)+('Model coeffs'!$G$11*'Cost drivers'!H15))</f>
        <v>234.06679517505367</v>
      </c>
      <c r="H14" s="100">
        <f>EXP('Model coeffs'!$H$12+('Model coeffs'!$H$5*'Cost drivers'!D15)+('Model coeffs'!$H$7*'Cost drivers'!G15)+('Model coeffs'!$H$8*'Cost drivers'!I15)+('Model coeffs'!$H$9*'Cost drivers'!J15)+('Model coeffs'!$H$11*'Cost drivers'!H15))</f>
        <v>235.76524868219028</v>
      </c>
      <c r="I14" s="82"/>
      <c r="J14" s="100">
        <f t="shared" si="0"/>
        <v>100.41629793296875</v>
      </c>
      <c r="K14" s="100">
        <f t="shared" si="1"/>
        <v>117.22117135157833</v>
      </c>
      <c r="L14" s="100">
        <f t="shared" si="2"/>
        <v>234.91602192862197</v>
      </c>
      <c r="M14" s="82"/>
      <c r="N14" s="100">
        <f t="shared" si="3"/>
        <v>217.63746928454708</v>
      </c>
      <c r="O14" s="100">
        <f t="shared" si="4"/>
        <v>234.91602192862197</v>
      </c>
      <c r="P14" s="100">
        <f t="shared" si="5"/>
        <v>226.27674560658454</v>
      </c>
    </row>
    <row r="15" spans="1:20" x14ac:dyDescent="0.2">
      <c r="A15" s="63" t="str">
        <f>'Actual costs'!A16</f>
        <v>NES</v>
      </c>
      <c r="B15" s="63">
        <f>'Actual costs'!B16</f>
        <v>2015</v>
      </c>
      <c r="C15" s="63" t="str">
        <f>'Actual costs'!C16</f>
        <v>NES15</v>
      </c>
      <c r="D15" s="100">
        <f>EXP('Model coeffs'!$D$12+('Model coeffs'!$D$5*'Cost drivers'!D16)+('Model coeffs'!$D$6*'Cost drivers'!F16)+('Model coeffs'!$D$8*'Cost drivers'!I16)+('Model coeffs'!$D$9*'Cost drivers'!J16))</f>
        <v>101.70242312907457</v>
      </c>
      <c r="E15" s="100">
        <f>EXP('Model coeffs'!$E$12+('Model coeffs'!$E$5*'Cost drivers'!D16)+('Model coeffs'!$E$7*'Cost drivers'!G16)+('Model coeffs'!$E$8*'Cost drivers'!I16)+('Model coeffs'!$E$9*'Cost drivers'!J16))</f>
        <v>99.891044705341031</v>
      </c>
      <c r="F15" s="100">
        <f>EXP('Model coeffs'!$F$12+('Model coeffs'!$F$8*'Cost drivers'!I16)+('Model coeffs'!$F$9*'Cost drivers'!J16)+('Model coeffs'!$F$10*'Cost drivers'!E16)+('Model coeffs'!$F$11*'Cost drivers'!H16))</f>
        <v>118.38327013774196</v>
      </c>
      <c r="G15" s="100">
        <f>EXP('Model coeffs'!$G$12+('Model coeffs'!$G$5*'Cost drivers'!D16)+('Model coeffs'!$G$6*'Cost drivers'!F16)+('Model coeffs'!$G$8*'Cost drivers'!I16)+('Model coeffs'!$G$9*'Cost drivers'!J16)+('Model coeffs'!$G$11*'Cost drivers'!H16))</f>
        <v>235.71154000456542</v>
      </c>
      <c r="H15" s="100">
        <f>EXP('Model coeffs'!$H$12+('Model coeffs'!$H$5*'Cost drivers'!D16)+('Model coeffs'!$H$7*'Cost drivers'!G16)+('Model coeffs'!$H$8*'Cost drivers'!I16)+('Model coeffs'!$H$9*'Cost drivers'!J16)+('Model coeffs'!$H$11*'Cost drivers'!H16))</f>
        <v>237.40493469373413</v>
      </c>
      <c r="I15" s="82"/>
      <c r="J15" s="100">
        <f t="shared" si="0"/>
        <v>100.7967339172078</v>
      </c>
      <c r="K15" s="100">
        <f t="shared" si="1"/>
        <v>118.38327013774196</v>
      </c>
      <c r="L15" s="100">
        <f t="shared" si="2"/>
        <v>236.55823734914978</v>
      </c>
      <c r="M15" s="82"/>
      <c r="N15" s="100">
        <f t="shared" si="3"/>
        <v>219.18000405494976</v>
      </c>
      <c r="O15" s="100">
        <f t="shared" si="4"/>
        <v>236.55823734914978</v>
      </c>
      <c r="P15" s="100">
        <f t="shared" si="5"/>
        <v>227.86912070204977</v>
      </c>
    </row>
    <row r="16" spans="1:20" x14ac:dyDescent="0.2">
      <c r="A16" s="63" t="str">
        <f>'Actual costs'!A17</f>
        <v>NES</v>
      </c>
      <c r="B16" s="63">
        <f>'Actual costs'!B17</f>
        <v>2016</v>
      </c>
      <c r="C16" s="63" t="str">
        <f>'Actual costs'!C17</f>
        <v>NES16</v>
      </c>
      <c r="D16" s="100">
        <f>EXP('Model coeffs'!$D$12+('Model coeffs'!$D$5*'Cost drivers'!D17)+('Model coeffs'!$D$6*'Cost drivers'!F17)+('Model coeffs'!$D$8*'Cost drivers'!I17)+('Model coeffs'!$D$9*'Cost drivers'!J17))</f>
        <v>102.65879643194043</v>
      </c>
      <c r="E16" s="100">
        <f>EXP('Model coeffs'!$E$12+('Model coeffs'!$E$5*'Cost drivers'!D17)+('Model coeffs'!$E$7*'Cost drivers'!G17)+('Model coeffs'!$E$8*'Cost drivers'!I17)+('Model coeffs'!$E$9*'Cost drivers'!J17))</f>
        <v>100.83096387547664</v>
      </c>
      <c r="F16" s="100">
        <f>EXP('Model coeffs'!$F$12+('Model coeffs'!$F$8*'Cost drivers'!I17)+('Model coeffs'!$F$9*'Cost drivers'!J17)+('Model coeffs'!$F$10*'Cost drivers'!E17)+('Model coeffs'!$F$11*'Cost drivers'!H17))</f>
        <v>119.5040984117713</v>
      </c>
      <c r="G16" s="100">
        <f>EXP('Model coeffs'!$G$12+('Model coeffs'!$G$5*'Cost drivers'!D17)+('Model coeffs'!$G$6*'Cost drivers'!F17)+('Model coeffs'!$G$8*'Cost drivers'!I17)+('Model coeffs'!$G$9*'Cost drivers'!J17)+('Model coeffs'!$G$11*'Cost drivers'!H17))</f>
        <v>238.53665212421231</v>
      </c>
      <c r="H16" s="100">
        <f>EXP('Model coeffs'!$H$12+('Model coeffs'!$H$5*'Cost drivers'!D17)+('Model coeffs'!$H$7*'Cost drivers'!G17)+('Model coeffs'!$H$8*'Cost drivers'!I17)+('Model coeffs'!$H$9*'Cost drivers'!J17)+('Model coeffs'!$H$11*'Cost drivers'!H17))</f>
        <v>240.28567048781784</v>
      </c>
      <c r="I16" s="82"/>
      <c r="J16" s="100">
        <f t="shared" si="0"/>
        <v>101.74488015370854</v>
      </c>
      <c r="K16" s="100">
        <f t="shared" si="1"/>
        <v>119.5040984117713</v>
      </c>
      <c r="L16" s="100">
        <f t="shared" si="2"/>
        <v>239.41116130601506</v>
      </c>
      <c r="M16" s="82"/>
      <c r="N16" s="100">
        <f t="shared" si="3"/>
        <v>221.24897856547983</v>
      </c>
      <c r="O16" s="100">
        <f t="shared" si="4"/>
        <v>239.41116130601506</v>
      </c>
      <c r="P16" s="100">
        <f t="shared" si="5"/>
        <v>230.33006993574745</v>
      </c>
    </row>
    <row r="17" spans="1:16" x14ac:dyDescent="0.2">
      <c r="A17" s="63" t="str">
        <f>'Actual costs'!A18</f>
        <v>NES</v>
      </c>
      <c r="B17" s="63">
        <f>'Actual costs'!B18</f>
        <v>2017</v>
      </c>
      <c r="C17" s="63" t="str">
        <f>'Actual costs'!C18</f>
        <v>NES17</v>
      </c>
      <c r="D17" s="100">
        <f>EXP('Model coeffs'!$D$12+('Model coeffs'!$D$5*'Cost drivers'!D18)+('Model coeffs'!$D$6*'Cost drivers'!F18)+('Model coeffs'!$D$8*'Cost drivers'!I18)+('Model coeffs'!$D$9*'Cost drivers'!J18))</f>
        <v>103.42549508630029</v>
      </c>
      <c r="E17" s="100">
        <f>EXP('Model coeffs'!$E$12+('Model coeffs'!$E$5*'Cost drivers'!D18)+('Model coeffs'!$E$7*'Cost drivers'!G18)+('Model coeffs'!$E$8*'Cost drivers'!I18)+('Model coeffs'!$E$9*'Cost drivers'!J18))</f>
        <v>101.44994543367106</v>
      </c>
      <c r="F17" s="100">
        <f>EXP('Model coeffs'!$F$12+('Model coeffs'!$F$8*'Cost drivers'!I18)+('Model coeffs'!$F$9*'Cost drivers'!J18)+('Model coeffs'!$F$10*'Cost drivers'!E18)+('Model coeffs'!$F$11*'Cost drivers'!H18))</f>
        <v>120.69607300553302</v>
      </c>
      <c r="G17" s="100">
        <f>EXP('Model coeffs'!$G$12+('Model coeffs'!$G$5*'Cost drivers'!D18)+('Model coeffs'!$G$6*'Cost drivers'!F18)+('Model coeffs'!$G$8*'Cost drivers'!I18)+('Model coeffs'!$G$9*'Cost drivers'!J18)+('Model coeffs'!$G$11*'Cost drivers'!H18))</f>
        <v>240.9695751709684</v>
      </c>
      <c r="H17" s="100">
        <f>EXP('Model coeffs'!$H$12+('Model coeffs'!$H$5*'Cost drivers'!D18)+('Model coeffs'!$H$7*'Cost drivers'!G18)+('Model coeffs'!$H$8*'Cost drivers'!I18)+('Model coeffs'!$H$9*'Cost drivers'!J18)+('Model coeffs'!$H$11*'Cost drivers'!H18))</f>
        <v>242.61443478263985</v>
      </c>
      <c r="I17" s="82"/>
      <c r="J17" s="100">
        <f t="shared" si="0"/>
        <v>102.43772025998567</v>
      </c>
      <c r="K17" s="100">
        <f t="shared" si="1"/>
        <v>120.69607300553302</v>
      </c>
      <c r="L17" s="100">
        <f t="shared" si="2"/>
        <v>241.79200497680412</v>
      </c>
      <c r="M17" s="82"/>
      <c r="N17" s="100">
        <f t="shared" si="3"/>
        <v>223.1337932655187</v>
      </c>
      <c r="O17" s="100">
        <f t="shared" si="4"/>
        <v>241.79200497680412</v>
      </c>
      <c r="P17" s="100">
        <f t="shared" si="5"/>
        <v>232.4628991211614</v>
      </c>
    </row>
    <row r="18" spans="1:16" x14ac:dyDescent="0.2">
      <c r="A18" s="63" t="str">
        <f>'Actual costs'!A19</f>
        <v>NES</v>
      </c>
      <c r="B18" s="63">
        <f>'Actual costs'!B19</f>
        <v>2018</v>
      </c>
      <c r="C18" s="63" t="str">
        <f>'Actual costs'!C19</f>
        <v>NES18</v>
      </c>
      <c r="D18" s="100">
        <f>EXP('Model coeffs'!$D$12+('Model coeffs'!$D$5*'Cost drivers'!D19)+('Model coeffs'!$D$6*'Cost drivers'!F19)+('Model coeffs'!$D$8*'Cost drivers'!I19)+('Model coeffs'!$D$9*'Cost drivers'!J19))</f>
        <v>103.02456737271433</v>
      </c>
      <c r="E18" s="100">
        <f>EXP('Model coeffs'!$E$12+('Model coeffs'!$E$5*'Cost drivers'!D19)+('Model coeffs'!$E$7*'Cost drivers'!G19)+('Model coeffs'!$E$8*'Cost drivers'!I19)+('Model coeffs'!$E$9*'Cost drivers'!J19))</f>
        <v>101.17360861089841</v>
      </c>
      <c r="F18" s="100">
        <f>EXP('Model coeffs'!$F$12+('Model coeffs'!$F$8*'Cost drivers'!I19)+('Model coeffs'!$F$9*'Cost drivers'!J19)+('Model coeffs'!$F$10*'Cost drivers'!E19)+('Model coeffs'!$F$11*'Cost drivers'!H19))</f>
        <v>121.54509071296565</v>
      </c>
      <c r="G18" s="100">
        <f>EXP('Model coeffs'!$G$12+('Model coeffs'!$G$5*'Cost drivers'!D19)+('Model coeffs'!$G$6*'Cost drivers'!F19)+('Model coeffs'!$G$8*'Cost drivers'!I19)+('Model coeffs'!$G$9*'Cost drivers'!J19)+('Model coeffs'!$G$11*'Cost drivers'!H19))</f>
        <v>240.48382829729542</v>
      </c>
      <c r="H18" s="100">
        <f>EXP('Model coeffs'!$H$12+('Model coeffs'!$H$5*'Cost drivers'!D19)+('Model coeffs'!$H$7*'Cost drivers'!G19)+('Model coeffs'!$H$8*'Cost drivers'!I19)+('Model coeffs'!$H$9*'Cost drivers'!J19)+('Model coeffs'!$H$11*'Cost drivers'!H19))</f>
        <v>242.2733807172348</v>
      </c>
      <c r="I18" s="82"/>
      <c r="J18" s="100">
        <f t="shared" si="0"/>
        <v>102.09908799180637</v>
      </c>
      <c r="K18" s="100">
        <f t="shared" si="1"/>
        <v>121.54509071296565</v>
      </c>
      <c r="L18" s="100">
        <f t="shared" si="2"/>
        <v>241.37860450726509</v>
      </c>
      <c r="M18" s="82"/>
      <c r="N18" s="100">
        <f t="shared" si="3"/>
        <v>223.644178704772</v>
      </c>
      <c r="O18" s="100">
        <f t="shared" si="4"/>
        <v>241.37860450726509</v>
      </c>
      <c r="P18" s="100">
        <f t="shared" si="5"/>
        <v>232.51139160601855</v>
      </c>
    </row>
    <row r="19" spans="1:16" x14ac:dyDescent="0.2">
      <c r="A19" s="63" t="str">
        <f>'Actual costs'!A20</f>
        <v>NWT</v>
      </c>
      <c r="B19" s="63">
        <f>'Actual costs'!B20</f>
        <v>2012</v>
      </c>
      <c r="C19" s="63" t="str">
        <f>'Actual costs'!C20</f>
        <v>NWT12</v>
      </c>
      <c r="D19" s="100">
        <f>EXP('Model coeffs'!$D$12+('Model coeffs'!$D$5*'Cost drivers'!D20)+('Model coeffs'!$D$6*'Cost drivers'!F20)+('Model coeffs'!$D$8*'Cost drivers'!I20)+('Model coeffs'!$D$9*'Cost drivers'!J20))</f>
        <v>146.76029616879899</v>
      </c>
      <c r="E19" s="100">
        <f>EXP('Model coeffs'!$E$12+('Model coeffs'!$E$5*'Cost drivers'!D20)+('Model coeffs'!$E$7*'Cost drivers'!G20)+('Model coeffs'!$E$8*'Cost drivers'!I20)+('Model coeffs'!$E$9*'Cost drivers'!J20))</f>
        <v>148.54178570589067</v>
      </c>
      <c r="F19" s="100">
        <f>EXP('Model coeffs'!$F$12+('Model coeffs'!$F$8*'Cost drivers'!I20)+('Model coeffs'!$F$9*'Cost drivers'!J20)+('Model coeffs'!$F$10*'Cost drivers'!E20)+('Model coeffs'!$F$11*'Cost drivers'!H20))</f>
        <v>204.30061027536399</v>
      </c>
      <c r="G19" s="100">
        <f>EXP('Model coeffs'!$G$12+('Model coeffs'!$G$5*'Cost drivers'!D20)+('Model coeffs'!$G$6*'Cost drivers'!F20)+('Model coeffs'!$G$8*'Cost drivers'!I20)+('Model coeffs'!$G$9*'Cost drivers'!J20)+('Model coeffs'!$G$11*'Cost drivers'!H20))</f>
        <v>365.13141152157453</v>
      </c>
      <c r="H19" s="100">
        <f>EXP('Model coeffs'!$H$12+('Model coeffs'!$H$5*'Cost drivers'!D20)+('Model coeffs'!$H$7*'Cost drivers'!G20)+('Model coeffs'!$H$8*'Cost drivers'!I20)+('Model coeffs'!$H$9*'Cost drivers'!J20)+('Model coeffs'!$H$11*'Cost drivers'!H20))</f>
        <v>356.3069987530514</v>
      </c>
      <c r="I19" s="82"/>
      <c r="J19" s="100">
        <f t="shared" si="0"/>
        <v>147.65104093734482</v>
      </c>
      <c r="K19" s="100">
        <f t="shared" si="1"/>
        <v>204.30061027536399</v>
      </c>
      <c r="L19" s="100">
        <f t="shared" si="2"/>
        <v>360.719205137313</v>
      </c>
      <c r="M19" s="82"/>
      <c r="N19" s="100">
        <f t="shared" si="3"/>
        <v>351.95165121270884</v>
      </c>
      <c r="O19" s="100">
        <f t="shared" si="4"/>
        <v>360.719205137313</v>
      </c>
      <c r="P19" s="100">
        <f t="shared" si="5"/>
        <v>356.33542817501092</v>
      </c>
    </row>
    <row r="20" spans="1:16" x14ac:dyDescent="0.2">
      <c r="A20" s="63" t="str">
        <f>'Actual costs'!A21</f>
        <v>NWT</v>
      </c>
      <c r="B20" s="63">
        <f>'Actual costs'!B21</f>
        <v>2013</v>
      </c>
      <c r="C20" s="63" t="str">
        <f>'Actual costs'!C21</f>
        <v>NWT13</v>
      </c>
      <c r="D20" s="100">
        <f>EXP('Model coeffs'!$D$12+('Model coeffs'!$D$5*'Cost drivers'!D21)+('Model coeffs'!$D$6*'Cost drivers'!F21)+('Model coeffs'!$D$8*'Cost drivers'!I21)+('Model coeffs'!$D$9*'Cost drivers'!J21))</f>
        <v>148.28012743890051</v>
      </c>
      <c r="E20" s="100">
        <f>EXP('Model coeffs'!$E$12+('Model coeffs'!$E$5*'Cost drivers'!D21)+('Model coeffs'!$E$7*'Cost drivers'!G21)+('Model coeffs'!$E$8*'Cost drivers'!I21)+('Model coeffs'!$E$9*'Cost drivers'!J21))</f>
        <v>149.81479345662385</v>
      </c>
      <c r="F20" s="100">
        <f>EXP('Model coeffs'!$F$12+('Model coeffs'!$F$8*'Cost drivers'!I21)+('Model coeffs'!$F$9*'Cost drivers'!J21)+('Model coeffs'!$F$10*'Cost drivers'!E21)+('Model coeffs'!$F$11*'Cost drivers'!H21))</f>
        <v>205.26840059141873</v>
      </c>
      <c r="G20" s="100">
        <f>EXP('Model coeffs'!$G$12+('Model coeffs'!$G$5*'Cost drivers'!D21)+('Model coeffs'!$G$6*'Cost drivers'!F21)+('Model coeffs'!$G$8*'Cost drivers'!I21)+('Model coeffs'!$G$9*'Cost drivers'!J21)+('Model coeffs'!$G$11*'Cost drivers'!H21))</f>
        <v>368.3861976466917</v>
      </c>
      <c r="H20" s="100">
        <f>EXP('Model coeffs'!$H$12+('Model coeffs'!$H$5*'Cost drivers'!D21)+('Model coeffs'!$H$7*'Cost drivers'!G21)+('Model coeffs'!$H$8*'Cost drivers'!I21)+('Model coeffs'!$H$9*'Cost drivers'!J21)+('Model coeffs'!$H$11*'Cost drivers'!H21))</f>
        <v>360.56446328167004</v>
      </c>
      <c r="I20" s="82"/>
      <c r="J20" s="100">
        <f t="shared" si="0"/>
        <v>149.04746044776218</v>
      </c>
      <c r="K20" s="100">
        <f t="shared" si="1"/>
        <v>205.26840059141873</v>
      </c>
      <c r="L20" s="100">
        <f t="shared" si="2"/>
        <v>364.47533046418084</v>
      </c>
      <c r="M20" s="82"/>
      <c r="N20" s="100">
        <f t="shared" si="3"/>
        <v>354.3158610391809</v>
      </c>
      <c r="O20" s="100">
        <f t="shared" si="4"/>
        <v>364.47533046418084</v>
      </c>
      <c r="P20" s="100">
        <f t="shared" si="5"/>
        <v>359.39559575168084</v>
      </c>
    </row>
    <row r="21" spans="1:16" x14ac:dyDescent="0.2">
      <c r="A21" s="63" t="str">
        <f>'Actual costs'!A22</f>
        <v>NWT</v>
      </c>
      <c r="B21" s="63">
        <f>'Actual costs'!B22</f>
        <v>2014</v>
      </c>
      <c r="C21" s="63" t="str">
        <f>'Actual costs'!C22</f>
        <v>NWT14</v>
      </c>
      <c r="D21" s="100">
        <f>EXP('Model coeffs'!$D$12+('Model coeffs'!$D$5*'Cost drivers'!D22)+('Model coeffs'!$D$6*'Cost drivers'!F22)+('Model coeffs'!$D$8*'Cost drivers'!I22)+('Model coeffs'!$D$9*'Cost drivers'!J22))</f>
        <v>150.2867407755738</v>
      </c>
      <c r="E21" s="100">
        <f>EXP('Model coeffs'!$E$12+('Model coeffs'!$E$5*'Cost drivers'!D22)+('Model coeffs'!$E$7*'Cost drivers'!G22)+('Model coeffs'!$E$8*'Cost drivers'!I22)+('Model coeffs'!$E$9*'Cost drivers'!J22))</f>
        <v>150.59030908156004</v>
      </c>
      <c r="F21" s="100">
        <f>EXP('Model coeffs'!$F$12+('Model coeffs'!$F$8*'Cost drivers'!I22)+('Model coeffs'!$F$9*'Cost drivers'!J22)+('Model coeffs'!$F$10*'Cost drivers'!E22)+('Model coeffs'!$F$11*'Cost drivers'!H22))</f>
        <v>206.32870013106029</v>
      </c>
      <c r="G21" s="100">
        <f>EXP('Model coeffs'!$G$12+('Model coeffs'!$G$5*'Cost drivers'!D22)+('Model coeffs'!$G$6*'Cost drivers'!F22)+('Model coeffs'!$G$8*'Cost drivers'!I22)+('Model coeffs'!$G$9*'Cost drivers'!J22)+('Model coeffs'!$G$11*'Cost drivers'!H22))</f>
        <v>372.78919667203769</v>
      </c>
      <c r="H21" s="100">
        <f>EXP('Model coeffs'!$H$12+('Model coeffs'!$H$5*'Cost drivers'!D22)+('Model coeffs'!$H$7*'Cost drivers'!G22)+('Model coeffs'!$H$8*'Cost drivers'!I22)+('Model coeffs'!$H$9*'Cost drivers'!J22)+('Model coeffs'!$H$11*'Cost drivers'!H22))</f>
        <v>363.51223847648345</v>
      </c>
      <c r="I21" s="82"/>
      <c r="J21" s="100">
        <f t="shared" si="0"/>
        <v>150.43852492856692</v>
      </c>
      <c r="K21" s="100">
        <f t="shared" si="1"/>
        <v>206.32870013106029</v>
      </c>
      <c r="L21" s="100">
        <f t="shared" si="2"/>
        <v>368.15071757426057</v>
      </c>
      <c r="M21" s="82"/>
      <c r="N21" s="100">
        <f t="shared" si="3"/>
        <v>356.76722505962721</v>
      </c>
      <c r="O21" s="100">
        <f t="shared" si="4"/>
        <v>368.15071757426057</v>
      </c>
      <c r="P21" s="100">
        <f t="shared" si="5"/>
        <v>362.45897131694392</v>
      </c>
    </row>
    <row r="22" spans="1:16" x14ac:dyDescent="0.2">
      <c r="A22" s="63" t="str">
        <f>'Actual costs'!A23</f>
        <v>NWT</v>
      </c>
      <c r="B22" s="63">
        <f>'Actual costs'!B23</f>
        <v>2015</v>
      </c>
      <c r="C22" s="63" t="str">
        <f>'Actual costs'!C23</f>
        <v>NWT15</v>
      </c>
      <c r="D22" s="100">
        <f>EXP('Model coeffs'!$D$12+('Model coeffs'!$D$5*'Cost drivers'!D23)+('Model coeffs'!$D$6*'Cost drivers'!F23)+('Model coeffs'!$D$8*'Cost drivers'!I23)+('Model coeffs'!$D$9*'Cost drivers'!J23))</f>
        <v>149.3131059433812</v>
      </c>
      <c r="E22" s="100">
        <f>EXP('Model coeffs'!$E$12+('Model coeffs'!$E$5*'Cost drivers'!D23)+('Model coeffs'!$E$7*'Cost drivers'!G23)+('Model coeffs'!$E$8*'Cost drivers'!I23)+('Model coeffs'!$E$9*'Cost drivers'!J23))</f>
        <v>154.33389865415111</v>
      </c>
      <c r="F22" s="100">
        <f>EXP('Model coeffs'!$F$12+('Model coeffs'!$F$8*'Cost drivers'!I23)+('Model coeffs'!$F$9*'Cost drivers'!J23)+('Model coeffs'!$F$10*'Cost drivers'!E23)+('Model coeffs'!$F$11*'Cost drivers'!H23))</f>
        <v>208.83390987445375</v>
      </c>
      <c r="G22" s="100">
        <f>EXP('Model coeffs'!$G$12+('Model coeffs'!$G$5*'Cost drivers'!D23)+('Model coeffs'!$G$6*'Cost drivers'!F23)+('Model coeffs'!$G$8*'Cost drivers'!I23)+('Model coeffs'!$G$9*'Cost drivers'!J23)+('Model coeffs'!$G$11*'Cost drivers'!H23))</f>
        <v>373.30612176679745</v>
      </c>
      <c r="H22" s="100">
        <f>EXP('Model coeffs'!$H$12+('Model coeffs'!$H$5*'Cost drivers'!D23)+('Model coeffs'!$H$7*'Cost drivers'!G23)+('Model coeffs'!$H$8*'Cost drivers'!I23)+('Model coeffs'!$H$9*'Cost drivers'!J23)+('Model coeffs'!$H$11*'Cost drivers'!H23))</f>
        <v>375.66659073551165</v>
      </c>
      <c r="I22" s="82"/>
      <c r="J22" s="100">
        <f t="shared" si="0"/>
        <v>151.82350229876616</v>
      </c>
      <c r="K22" s="100">
        <f t="shared" si="1"/>
        <v>208.83390987445375</v>
      </c>
      <c r="L22" s="100">
        <f t="shared" si="2"/>
        <v>374.48635625115458</v>
      </c>
      <c r="M22" s="82"/>
      <c r="N22" s="100">
        <f t="shared" si="3"/>
        <v>360.65741217321988</v>
      </c>
      <c r="O22" s="100">
        <f t="shared" si="4"/>
        <v>374.48635625115458</v>
      </c>
      <c r="P22" s="100">
        <f t="shared" si="5"/>
        <v>367.57188421218723</v>
      </c>
    </row>
    <row r="23" spans="1:16" x14ac:dyDescent="0.2">
      <c r="A23" s="63" t="str">
        <f>'Actual costs'!A24</f>
        <v>NWT</v>
      </c>
      <c r="B23" s="63">
        <f>'Actual costs'!B24</f>
        <v>2016</v>
      </c>
      <c r="C23" s="63" t="str">
        <f>'Actual costs'!C24</f>
        <v>NWT16</v>
      </c>
      <c r="D23" s="100">
        <f>EXP('Model coeffs'!$D$12+('Model coeffs'!$D$5*'Cost drivers'!D24)+('Model coeffs'!$D$6*'Cost drivers'!F24)+('Model coeffs'!$D$8*'Cost drivers'!I24)+('Model coeffs'!$D$9*'Cost drivers'!J24))</f>
        <v>150.15007835696611</v>
      </c>
      <c r="E23" s="100">
        <f>EXP('Model coeffs'!$E$12+('Model coeffs'!$E$5*'Cost drivers'!D24)+('Model coeffs'!$E$7*'Cost drivers'!G24)+('Model coeffs'!$E$8*'Cost drivers'!I24)+('Model coeffs'!$E$9*'Cost drivers'!J24))</f>
        <v>155.53409629722543</v>
      </c>
      <c r="F23" s="100">
        <f>EXP('Model coeffs'!$F$12+('Model coeffs'!$F$8*'Cost drivers'!I24)+('Model coeffs'!$F$9*'Cost drivers'!J24)+('Model coeffs'!$F$10*'Cost drivers'!E24)+('Model coeffs'!$F$11*'Cost drivers'!H24))</f>
        <v>215.42030804595282</v>
      </c>
      <c r="G23" s="100">
        <f>EXP('Model coeffs'!$G$12+('Model coeffs'!$G$5*'Cost drivers'!D24)+('Model coeffs'!$G$6*'Cost drivers'!F24)+('Model coeffs'!$G$8*'Cost drivers'!I24)+('Model coeffs'!$G$9*'Cost drivers'!J24)+('Model coeffs'!$G$11*'Cost drivers'!H24))</f>
        <v>380.37606959643801</v>
      </c>
      <c r="H23" s="100">
        <f>EXP('Model coeffs'!$H$12+('Model coeffs'!$H$5*'Cost drivers'!D24)+('Model coeffs'!$H$7*'Cost drivers'!G24)+('Model coeffs'!$H$8*'Cost drivers'!I24)+('Model coeffs'!$H$9*'Cost drivers'!J24)+('Model coeffs'!$H$11*'Cost drivers'!H24))</f>
        <v>384.03483525772498</v>
      </c>
      <c r="I23" s="82"/>
      <c r="J23" s="100">
        <f t="shared" si="0"/>
        <v>152.84208732709578</v>
      </c>
      <c r="K23" s="100">
        <f t="shared" si="1"/>
        <v>215.42030804595282</v>
      </c>
      <c r="L23" s="100">
        <f t="shared" si="2"/>
        <v>382.20545242708147</v>
      </c>
      <c r="M23" s="82"/>
      <c r="N23" s="100">
        <f t="shared" si="3"/>
        <v>368.26239537304861</v>
      </c>
      <c r="O23" s="100">
        <f t="shared" si="4"/>
        <v>382.20545242708147</v>
      </c>
      <c r="P23" s="100">
        <f t="shared" si="5"/>
        <v>375.23392390006507</v>
      </c>
    </row>
    <row r="24" spans="1:16" x14ac:dyDescent="0.2">
      <c r="A24" s="63" t="str">
        <f>'Actual costs'!A25</f>
        <v>NWT</v>
      </c>
      <c r="B24" s="63">
        <f>'Actual costs'!B25</f>
        <v>2017</v>
      </c>
      <c r="C24" s="63" t="str">
        <f>'Actual costs'!C25</f>
        <v>NWT17</v>
      </c>
      <c r="D24" s="100">
        <f>EXP('Model coeffs'!$D$12+('Model coeffs'!$D$5*'Cost drivers'!D25)+('Model coeffs'!$D$6*'Cost drivers'!F25)+('Model coeffs'!$D$8*'Cost drivers'!I25)+('Model coeffs'!$D$9*'Cost drivers'!J25))</f>
        <v>167.07520275985951</v>
      </c>
      <c r="E24" s="100">
        <f>EXP('Model coeffs'!$E$12+('Model coeffs'!$E$5*'Cost drivers'!D25)+('Model coeffs'!$E$7*'Cost drivers'!G25)+('Model coeffs'!$E$8*'Cost drivers'!I25)+('Model coeffs'!$E$9*'Cost drivers'!J25))</f>
        <v>162.76483768643746</v>
      </c>
      <c r="F24" s="100">
        <f>EXP('Model coeffs'!$F$12+('Model coeffs'!$F$8*'Cost drivers'!I25)+('Model coeffs'!$F$9*'Cost drivers'!J25)+('Model coeffs'!$F$10*'Cost drivers'!E25)+('Model coeffs'!$F$11*'Cost drivers'!H25))</f>
        <v>217.98954726073899</v>
      </c>
      <c r="G24" s="100">
        <f>EXP('Model coeffs'!$G$12+('Model coeffs'!$G$5*'Cost drivers'!D25)+('Model coeffs'!$G$6*'Cost drivers'!F25)+('Model coeffs'!$G$8*'Cost drivers'!I25)+('Model coeffs'!$G$9*'Cost drivers'!J25)+('Model coeffs'!$G$11*'Cost drivers'!H25))</f>
        <v>408.48207216267025</v>
      </c>
      <c r="H24" s="100">
        <f>EXP('Model coeffs'!$H$12+('Model coeffs'!$H$5*'Cost drivers'!D25)+('Model coeffs'!$H$7*'Cost drivers'!G25)+('Model coeffs'!$H$8*'Cost drivers'!I25)+('Model coeffs'!$H$9*'Cost drivers'!J25)+('Model coeffs'!$H$11*'Cost drivers'!H25))</f>
        <v>406.66003045220725</v>
      </c>
      <c r="I24" s="82"/>
      <c r="J24" s="100">
        <f t="shared" si="0"/>
        <v>164.92002022314847</v>
      </c>
      <c r="K24" s="100">
        <f t="shared" si="1"/>
        <v>217.98954726073899</v>
      </c>
      <c r="L24" s="100">
        <f t="shared" si="2"/>
        <v>407.57105130743878</v>
      </c>
      <c r="M24" s="82"/>
      <c r="N24" s="100">
        <f t="shared" si="3"/>
        <v>382.90956748388749</v>
      </c>
      <c r="O24" s="100">
        <f t="shared" si="4"/>
        <v>407.57105130743878</v>
      </c>
      <c r="P24" s="100">
        <f t="shared" si="5"/>
        <v>395.24030939566313</v>
      </c>
    </row>
    <row r="25" spans="1:16" x14ac:dyDescent="0.2">
      <c r="A25" s="63" t="str">
        <f>'Actual costs'!A26</f>
        <v>NWT</v>
      </c>
      <c r="B25" s="63">
        <f>'Actual costs'!B26</f>
        <v>2018</v>
      </c>
      <c r="C25" s="63" t="str">
        <f>'Actual costs'!C26</f>
        <v>NWT18</v>
      </c>
      <c r="D25" s="100">
        <f>EXP('Model coeffs'!$D$12+('Model coeffs'!$D$5*'Cost drivers'!D26)+('Model coeffs'!$D$6*'Cost drivers'!F26)+('Model coeffs'!$D$8*'Cost drivers'!I26)+('Model coeffs'!$D$9*'Cost drivers'!J26))</f>
        <v>167.90260394817912</v>
      </c>
      <c r="E25" s="100">
        <f>EXP('Model coeffs'!$E$12+('Model coeffs'!$E$5*'Cost drivers'!D26)+('Model coeffs'!$E$7*'Cost drivers'!G26)+('Model coeffs'!$E$8*'Cost drivers'!I26)+('Model coeffs'!$E$9*'Cost drivers'!J26))</f>
        <v>161.16248186076496</v>
      </c>
      <c r="F25" s="100">
        <f>EXP('Model coeffs'!$F$12+('Model coeffs'!$F$8*'Cost drivers'!I26)+('Model coeffs'!$F$9*'Cost drivers'!J26)+('Model coeffs'!$F$10*'Cost drivers'!E26)+('Model coeffs'!$F$11*'Cost drivers'!H26))</f>
        <v>221.80148987839698</v>
      </c>
      <c r="G25" s="100">
        <f>EXP('Model coeffs'!$G$12+('Model coeffs'!$G$5*'Cost drivers'!D26)+('Model coeffs'!$G$6*'Cost drivers'!F26)+('Model coeffs'!$G$8*'Cost drivers'!I26)+('Model coeffs'!$G$9*'Cost drivers'!J26)+('Model coeffs'!$G$11*'Cost drivers'!H26))</f>
        <v>409.2688673037909</v>
      </c>
      <c r="H25" s="100">
        <f>EXP('Model coeffs'!$H$12+('Model coeffs'!$H$5*'Cost drivers'!D26)+('Model coeffs'!$H$7*'Cost drivers'!G26)+('Model coeffs'!$H$8*'Cost drivers'!I26)+('Model coeffs'!$H$9*'Cost drivers'!J26)+('Model coeffs'!$H$11*'Cost drivers'!H26))</f>
        <v>400.07682581395665</v>
      </c>
      <c r="I25" s="82"/>
      <c r="J25" s="100">
        <f t="shared" si="0"/>
        <v>164.53254290447205</v>
      </c>
      <c r="K25" s="100">
        <f t="shared" si="1"/>
        <v>221.80148987839698</v>
      </c>
      <c r="L25" s="100">
        <f t="shared" si="2"/>
        <v>404.67284655887374</v>
      </c>
      <c r="M25" s="82"/>
      <c r="N25" s="100">
        <f t="shared" si="3"/>
        <v>386.33403278286903</v>
      </c>
      <c r="O25" s="100">
        <f t="shared" si="4"/>
        <v>404.67284655887374</v>
      </c>
      <c r="P25" s="100">
        <f t="shared" si="5"/>
        <v>395.50343967087139</v>
      </c>
    </row>
    <row r="26" spans="1:16" x14ac:dyDescent="0.2">
      <c r="A26" s="63" t="str">
        <f>'Actual costs'!A27</f>
        <v>SRN</v>
      </c>
      <c r="B26" s="63">
        <f>'Actual costs'!B27</f>
        <v>2012</v>
      </c>
      <c r="C26" s="63" t="str">
        <f>'Actual costs'!C27</f>
        <v>SRN12</v>
      </c>
      <c r="D26" s="100">
        <f>EXP('Model coeffs'!$D$12+('Model coeffs'!$D$5*'Cost drivers'!D27)+('Model coeffs'!$D$6*'Cost drivers'!F27)+('Model coeffs'!$D$8*'Cost drivers'!I27)+('Model coeffs'!$D$9*'Cost drivers'!J27))</f>
        <v>44.990291023567444</v>
      </c>
      <c r="E26" s="100">
        <f>EXP('Model coeffs'!$E$12+('Model coeffs'!$E$5*'Cost drivers'!D27)+('Model coeffs'!$E$7*'Cost drivers'!G27)+('Model coeffs'!$E$8*'Cost drivers'!I27)+('Model coeffs'!$E$9*'Cost drivers'!J27))</f>
        <v>45.35824256348733</v>
      </c>
      <c r="F26" s="100">
        <f>EXP('Model coeffs'!$F$12+('Model coeffs'!$F$8*'Cost drivers'!I27)+('Model coeffs'!$F$9*'Cost drivers'!J27)+('Model coeffs'!$F$10*'Cost drivers'!E27)+('Model coeffs'!$F$11*'Cost drivers'!H27))</f>
        <v>78.994555624054115</v>
      </c>
      <c r="G26" s="100">
        <f>EXP('Model coeffs'!$G$12+('Model coeffs'!$G$5*'Cost drivers'!D27)+('Model coeffs'!$G$6*'Cost drivers'!F27)+('Model coeffs'!$G$8*'Cost drivers'!I27)+('Model coeffs'!$G$9*'Cost drivers'!J27)+('Model coeffs'!$G$11*'Cost drivers'!H27))</f>
        <v>121.50106790219701</v>
      </c>
      <c r="H26" s="100">
        <f>EXP('Model coeffs'!$H$12+('Model coeffs'!$H$5*'Cost drivers'!D27)+('Model coeffs'!$H$7*'Cost drivers'!G27)+('Model coeffs'!$H$8*'Cost drivers'!I27)+('Model coeffs'!$H$9*'Cost drivers'!J27)+('Model coeffs'!$H$11*'Cost drivers'!H27))</f>
        <v>120.25534818969535</v>
      </c>
      <c r="I26" s="82"/>
      <c r="J26" s="100">
        <f t="shared" si="0"/>
        <v>45.174266793527387</v>
      </c>
      <c r="K26" s="100">
        <f t="shared" si="1"/>
        <v>78.994555624054115</v>
      </c>
      <c r="L26" s="100">
        <f t="shared" si="2"/>
        <v>120.87820804594618</v>
      </c>
      <c r="M26" s="82"/>
      <c r="N26" s="100">
        <f t="shared" si="3"/>
        <v>124.16882241758151</v>
      </c>
      <c r="O26" s="100">
        <f t="shared" si="4"/>
        <v>120.87820804594618</v>
      </c>
      <c r="P26" s="100">
        <f t="shared" si="5"/>
        <v>122.52351523176384</v>
      </c>
    </row>
    <row r="27" spans="1:16" x14ac:dyDescent="0.2">
      <c r="A27" s="63" t="str">
        <f>'Actual costs'!A28</f>
        <v>SRN</v>
      </c>
      <c r="B27" s="63">
        <f>'Actual costs'!B28</f>
        <v>2013</v>
      </c>
      <c r="C27" s="63" t="str">
        <f>'Actual costs'!C28</f>
        <v>SRN13</v>
      </c>
      <c r="D27" s="100">
        <f>EXP('Model coeffs'!$D$12+('Model coeffs'!$D$5*'Cost drivers'!D28)+('Model coeffs'!$D$6*'Cost drivers'!F28)+('Model coeffs'!$D$8*'Cost drivers'!I28)+('Model coeffs'!$D$9*'Cost drivers'!J28))</f>
        <v>48.173262939478995</v>
      </c>
      <c r="E27" s="100">
        <f>EXP('Model coeffs'!$E$12+('Model coeffs'!$E$5*'Cost drivers'!D28)+('Model coeffs'!$E$7*'Cost drivers'!G28)+('Model coeffs'!$E$8*'Cost drivers'!I28)+('Model coeffs'!$E$9*'Cost drivers'!J28))</f>
        <v>48.248421863128833</v>
      </c>
      <c r="F27" s="100">
        <f>EXP('Model coeffs'!$F$12+('Model coeffs'!$F$8*'Cost drivers'!I28)+('Model coeffs'!$F$9*'Cost drivers'!J28)+('Model coeffs'!$F$10*'Cost drivers'!E28)+('Model coeffs'!$F$11*'Cost drivers'!H28))</f>
        <v>79.553304058965267</v>
      </c>
      <c r="G27" s="100">
        <f>EXP('Model coeffs'!$G$12+('Model coeffs'!$G$5*'Cost drivers'!D28)+('Model coeffs'!$G$6*'Cost drivers'!F28)+('Model coeffs'!$G$8*'Cost drivers'!I28)+('Model coeffs'!$G$9*'Cost drivers'!J28)+('Model coeffs'!$G$11*'Cost drivers'!H28))</f>
        <v>130.02010908740689</v>
      </c>
      <c r="H27" s="100">
        <f>EXP('Model coeffs'!$H$12+('Model coeffs'!$H$5*'Cost drivers'!D28)+('Model coeffs'!$H$7*'Cost drivers'!G28)+('Model coeffs'!$H$8*'Cost drivers'!I28)+('Model coeffs'!$H$9*'Cost drivers'!J28)+('Model coeffs'!$H$11*'Cost drivers'!H28))</f>
        <v>128.35577089356619</v>
      </c>
      <c r="I27" s="82"/>
      <c r="J27" s="100">
        <f t="shared" si="0"/>
        <v>48.210842401303914</v>
      </c>
      <c r="K27" s="100">
        <f t="shared" si="1"/>
        <v>79.553304058965267</v>
      </c>
      <c r="L27" s="100">
        <f t="shared" si="2"/>
        <v>129.18793999048654</v>
      </c>
      <c r="M27" s="82"/>
      <c r="N27" s="100">
        <f t="shared" si="3"/>
        <v>127.76414646026919</v>
      </c>
      <c r="O27" s="100">
        <f t="shared" si="4"/>
        <v>129.18793999048654</v>
      </c>
      <c r="P27" s="100">
        <f t="shared" si="5"/>
        <v>128.47604322537785</v>
      </c>
    </row>
    <row r="28" spans="1:16" x14ac:dyDescent="0.2">
      <c r="A28" s="63" t="str">
        <f>'Actual costs'!A29</f>
        <v>SRN</v>
      </c>
      <c r="B28" s="63">
        <f>'Actual costs'!B29</f>
        <v>2014</v>
      </c>
      <c r="C28" s="63" t="str">
        <f>'Actual costs'!C29</f>
        <v>SRN14</v>
      </c>
      <c r="D28" s="100">
        <f>EXP('Model coeffs'!$D$12+('Model coeffs'!$D$5*'Cost drivers'!D29)+('Model coeffs'!$D$6*'Cost drivers'!F29)+('Model coeffs'!$D$8*'Cost drivers'!I29)+('Model coeffs'!$D$9*'Cost drivers'!J29))</f>
        <v>49.136458886901607</v>
      </c>
      <c r="E28" s="100">
        <f>EXP('Model coeffs'!$E$12+('Model coeffs'!$E$5*'Cost drivers'!D29)+('Model coeffs'!$E$7*'Cost drivers'!G29)+('Model coeffs'!$E$8*'Cost drivers'!I29)+('Model coeffs'!$E$9*'Cost drivers'!J29))</f>
        <v>48.895741120376407</v>
      </c>
      <c r="F28" s="100">
        <f>EXP('Model coeffs'!$F$12+('Model coeffs'!$F$8*'Cost drivers'!I29)+('Model coeffs'!$F$9*'Cost drivers'!J29)+('Model coeffs'!$F$10*'Cost drivers'!E29)+('Model coeffs'!$F$11*'Cost drivers'!H29))</f>
        <v>79.927724564891932</v>
      </c>
      <c r="G28" s="100">
        <f>EXP('Model coeffs'!$G$12+('Model coeffs'!$G$5*'Cost drivers'!D29)+('Model coeffs'!$G$6*'Cost drivers'!F29)+('Model coeffs'!$G$8*'Cost drivers'!I29)+('Model coeffs'!$G$9*'Cost drivers'!J29)+('Model coeffs'!$G$11*'Cost drivers'!H29))</f>
        <v>132.14694239400418</v>
      </c>
      <c r="H28" s="100">
        <f>EXP('Model coeffs'!$H$12+('Model coeffs'!$H$5*'Cost drivers'!D29)+('Model coeffs'!$H$7*'Cost drivers'!G29)+('Model coeffs'!$H$8*'Cost drivers'!I29)+('Model coeffs'!$H$9*'Cost drivers'!J29)+('Model coeffs'!$H$11*'Cost drivers'!H29))</f>
        <v>130.41925716017593</v>
      </c>
      <c r="I28" s="82"/>
      <c r="J28" s="100">
        <f t="shared" si="0"/>
        <v>49.016100003639011</v>
      </c>
      <c r="K28" s="100">
        <f t="shared" si="1"/>
        <v>79.927724564891932</v>
      </c>
      <c r="L28" s="100">
        <f t="shared" si="2"/>
        <v>131.28309977709006</v>
      </c>
      <c r="M28" s="82"/>
      <c r="N28" s="100">
        <f t="shared" si="3"/>
        <v>128.94382456853094</v>
      </c>
      <c r="O28" s="100">
        <f t="shared" si="4"/>
        <v>131.28309977709006</v>
      </c>
      <c r="P28" s="100">
        <f t="shared" si="5"/>
        <v>130.1134621728105</v>
      </c>
    </row>
    <row r="29" spans="1:16" x14ac:dyDescent="0.2">
      <c r="A29" s="63" t="str">
        <f>'Actual costs'!A30</f>
        <v>SRN</v>
      </c>
      <c r="B29" s="63">
        <f>'Actual costs'!B30</f>
        <v>2015</v>
      </c>
      <c r="C29" s="63" t="str">
        <f>'Actual costs'!C30</f>
        <v>SRN15</v>
      </c>
      <c r="D29" s="100">
        <f>EXP('Model coeffs'!$D$12+('Model coeffs'!$D$5*'Cost drivers'!D30)+('Model coeffs'!$D$6*'Cost drivers'!F30)+('Model coeffs'!$D$8*'Cost drivers'!I30)+('Model coeffs'!$D$9*'Cost drivers'!J30))</f>
        <v>49.399206344415823</v>
      </c>
      <c r="E29" s="100">
        <f>EXP('Model coeffs'!$E$12+('Model coeffs'!$E$5*'Cost drivers'!D30)+('Model coeffs'!$E$7*'Cost drivers'!G30)+('Model coeffs'!$E$8*'Cost drivers'!I30)+('Model coeffs'!$E$9*'Cost drivers'!J30))</f>
        <v>49.161283920687289</v>
      </c>
      <c r="F29" s="100">
        <f>EXP('Model coeffs'!$F$12+('Model coeffs'!$F$8*'Cost drivers'!I30)+('Model coeffs'!$F$9*'Cost drivers'!J30)+('Model coeffs'!$F$10*'Cost drivers'!E30)+('Model coeffs'!$F$11*'Cost drivers'!H30))</f>
        <v>80.495859990273914</v>
      </c>
      <c r="G29" s="100">
        <f>EXP('Model coeffs'!$G$12+('Model coeffs'!$G$5*'Cost drivers'!D30)+('Model coeffs'!$G$6*'Cost drivers'!F30)+('Model coeffs'!$G$8*'Cost drivers'!I30)+('Model coeffs'!$G$9*'Cost drivers'!J30)+('Model coeffs'!$G$11*'Cost drivers'!H30))</f>
        <v>132.98568848763003</v>
      </c>
      <c r="H29" s="100">
        <f>EXP('Model coeffs'!$H$12+('Model coeffs'!$H$5*'Cost drivers'!D30)+('Model coeffs'!$H$7*'Cost drivers'!G30)+('Model coeffs'!$H$8*'Cost drivers'!I30)+('Model coeffs'!$H$9*'Cost drivers'!J30)+('Model coeffs'!$H$11*'Cost drivers'!H30))</f>
        <v>131.36997826085067</v>
      </c>
      <c r="I29" s="82"/>
      <c r="J29" s="100">
        <f t="shared" si="0"/>
        <v>49.280245132551556</v>
      </c>
      <c r="K29" s="100">
        <f t="shared" si="1"/>
        <v>80.495859990273914</v>
      </c>
      <c r="L29" s="100">
        <f t="shared" si="2"/>
        <v>132.17783337424035</v>
      </c>
      <c r="M29" s="82"/>
      <c r="N29" s="100">
        <f t="shared" si="3"/>
        <v>129.77610512282547</v>
      </c>
      <c r="O29" s="100">
        <f t="shared" si="4"/>
        <v>132.17783337424035</v>
      </c>
      <c r="P29" s="100">
        <f t="shared" si="5"/>
        <v>130.9769692485329</v>
      </c>
    </row>
    <row r="30" spans="1:16" x14ac:dyDescent="0.2">
      <c r="A30" s="63" t="str">
        <f>'Actual costs'!A31</f>
        <v>SRN</v>
      </c>
      <c r="B30" s="63">
        <f>'Actual costs'!B31</f>
        <v>2016</v>
      </c>
      <c r="C30" s="63" t="str">
        <f>'Actual costs'!C31</f>
        <v>SRN16</v>
      </c>
      <c r="D30" s="100">
        <f>EXP('Model coeffs'!$D$12+('Model coeffs'!$D$5*'Cost drivers'!D31)+('Model coeffs'!$D$6*'Cost drivers'!F31)+('Model coeffs'!$D$8*'Cost drivers'!I31)+('Model coeffs'!$D$9*'Cost drivers'!J31))</f>
        <v>49.452072948863858</v>
      </c>
      <c r="E30" s="100">
        <f>EXP('Model coeffs'!$E$12+('Model coeffs'!$E$5*'Cost drivers'!D31)+('Model coeffs'!$E$7*'Cost drivers'!G31)+('Model coeffs'!$E$8*'Cost drivers'!I31)+('Model coeffs'!$E$9*'Cost drivers'!J31))</f>
        <v>49.251331043489195</v>
      </c>
      <c r="F30" s="100">
        <f>EXP('Model coeffs'!$F$12+('Model coeffs'!$F$8*'Cost drivers'!I31)+('Model coeffs'!$F$9*'Cost drivers'!J31)+('Model coeffs'!$F$10*'Cost drivers'!E31)+('Model coeffs'!$F$11*'Cost drivers'!H31))</f>
        <v>81.239641267464052</v>
      </c>
      <c r="G30" s="100">
        <f>EXP('Model coeffs'!$G$12+('Model coeffs'!$G$5*'Cost drivers'!D31)+('Model coeffs'!$G$6*'Cost drivers'!F31)+('Model coeffs'!$G$8*'Cost drivers'!I31)+('Model coeffs'!$G$9*'Cost drivers'!J31)+('Model coeffs'!$G$11*'Cost drivers'!H31))</f>
        <v>133.59779242179653</v>
      </c>
      <c r="H30" s="100">
        <f>EXP('Model coeffs'!$H$12+('Model coeffs'!$H$5*'Cost drivers'!D31)+('Model coeffs'!$H$7*'Cost drivers'!G31)+('Model coeffs'!$H$8*'Cost drivers'!I31)+('Model coeffs'!$H$9*'Cost drivers'!J31)+('Model coeffs'!$H$11*'Cost drivers'!H31))</f>
        <v>131.84091965195643</v>
      </c>
      <c r="I30" s="82"/>
      <c r="J30" s="100">
        <f t="shared" si="0"/>
        <v>49.35170199617653</v>
      </c>
      <c r="K30" s="100">
        <f t="shared" si="1"/>
        <v>81.239641267464052</v>
      </c>
      <c r="L30" s="100">
        <f t="shared" si="2"/>
        <v>132.71935603687649</v>
      </c>
      <c r="M30" s="82"/>
      <c r="N30" s="100">
        <f t="shared" si="3"/>
        <v>130.59134326364057</v>
      </c>
      <c r="O30" s="100">
        <f t="shared" si="4"/>
        <v>132.71935603687649</v>
      </c>
      <c r="P30" s="100">
        <f t="shared" si="5"/>
        <v>131.65534965025853</v>
      </c>
    </row>
    <row r="31" spans="1:16" x14ac:dyDescent="0.2">
      <c r="A31" s="63" t="str">
        <f>'Actual costs'!A32</f>
        <v>SRN</v>
      </c>
      <c r="B31" s="63">
        <f>'Actual costs'!B32</f>
        <v>2017</v>
      </c>
      <c r="C31" s="63" t="str">
        <f>'Actual costs'!C32</f>
        <v>SRN17</v>
      </c>
      <c r="D31" s="100">
        <f>EXP('Model coeffs'!$D$12+('Model coeffs'!$D$5*'Cost drivers'!D32)+('Model coeffs'!$D$6*'Cost drivers'!F32)+('Model coeffs'!$D$8*'Cost drivers'!I32)+('Model coeffs'!$D$9*'Cost drivers'!J32))</f>
        <v>50.102254505104391</v>
      </c>
      <c r="E31" s="100">
        <f>EXP('Model coeffs'!$E$12+('Model coeffs'!$E$5*'Cost drivers'!D32)+('Model coeffs'!$E$7*'Cost drivers'!G32)+('Model coeffs'!$E$8*'Cost drivers'!I32)+('Model coeffs'!$E$9*'Cost drivers'!J32))</f>
        <v>49.792942594766785</v>
      </c>
      <c r="F31" s="100">
        <f>EXP('Model coeffs'!$F$12+('Model coeffs'!$F$8*'Cost drivers'!I32)+('Model coeffs'!$F$9*'Cost drivers'!J32)+('Model coeffs'!$F$10*'Cost drivers'!E32)+('Model coeffs'!$F$11*'Cost drivers'!H32))</f>
        <v>81.969593257392305</v>
      </c>
      <c r="G31" s="100">
        <f>EXP('Model coeffs'!$G$12+('Model coeffs'!$G$5*'Cost drivers'!D32)+('Model coeffs'!$G$6*'Cost drivers'!F32)+('Model coeffs'!$G$8*'Cost drivers'!I32)+('Model coeffs'!$G$9*'Cost drivers'!J32)+('Model coeffs'!$G$11*'Cost drivers'!H32))</f>
        <v>135.42382114320972</v>
      </c>
      <c r="H31" s="100">
        <f>EXP('Model coeffs'!$H$12+('Model coeffs'!$H$5*'Cost drivers'!D32)+('Model coeffs'!$H$7*'Cost drivers'!G32)+('Model coeffs'!$H$8*'Cost drivers'!I32)+('Model coeffs'!$H$9*'Cost drivers'!J32)+('Model coeffs'!$H$11*'Cost drivers'!H32))</f>
        <v>133.72207591862127</v>
      </c>
      <c r="I31" s="82"/>
      <c r="J31" s="100">
        <f t="shared" si="0"/>
        <v>49.947598549935591</v>
      </c>
      <c r="K31" s="100">
        <f t="shared" si="1"/>
        <v>81.969593257392305</v>
      </c>
      <c r="L31" s="100">
        <f t="shared" si="2"/>
        <v>134.57294853091548</v>
      </c>
      <c r="M31" s="82"/>
      <c r="N31" s="100">
        <f t="shared" si="3"/>
        <v>131.9171918073279</v>
      </c>
      <c r="O31" s="100">
        <f t="shared" si="4"/>
        <v>134.57294853091548</v>
      </c>
      <c r="P31" s="100">
        <f t="shared" si="5"/>
        <v>133.24507016912168</v>
      </c>
    </row>
    <row r="32" spans="1:16" x14ac:dyDescent="0.2">
      <c r="A32" s="63" t="str">
        <f>'Actual costs'!A33</f>
        <v>SRN</v>
      </c>
      <c r="B32" s="63">
        <f>'Actual costs'!B33</f>
        <v>2018</v>
      </c>
      <c r="C32" s="63" t="str">
        <f>'Actual costs'!C33</f>
        <v>SRN18</v>
      </c>
      <c r="D32" s="100">
        <f>EXP('Model coeffs'!$D$12+('Model coeffs'!$D$5*'Cost drivers'!D33)+('Model coeffs'!$D$6*'Cost drivers'!F33)+('Model coeffs'!$D$8*'Cost drivers'!I33)+('Model coeffs'!$D$9*'Cost drivers'!J33))</f>
        <v>51.745380655071735</v>
      </c>
      <c r="E32" s="100">
        <f>EXP('Model coeffs'!$E$12+('Model coeffs'!$E$5*'Cost drivers'!D33)+('Model coeffs'!$E$7*'Cost drivers'!G33)+('Model coeffs'!$E$8*'Cost drivers'!I33)+('Model coeffs'!$E$9*'Cost drivers'!J33))</f>
        <v>52.253862080614596</v>
      </c>
      <c r="F32" s="100">
        <f>EXP('Model coeffs'!$F$12+('Model coeffs'!$F$8*'Cost drivers'!I33)+('Model coeffs'!$F$9*'Cost drivers'!J33)+('Model coeffs'!$F$10*'Cost drivers'!E33)+('Model coeffs'!$F$11*'Cost drivers'!H33))</f>
        <v>82.287090026864931</v>
      </c>
      <c r="G32" s="100">
        <f>EXP('Model coeffs'!$G$12+('Model coeffs'!$G$5*'Cost drivers'!D33)+('Model coeffs'!$G$6*'Cost drivers'!F33)+('Model coeffs'!$G$8*'Cost drivers'!I33)+('Model coeffs'!$G$9*'Cost drivers'!J33)+('Model coeffs'!$G$11*'Cost drivers'!H33))</f>
        <v>138.68865378972353</v>
      </c>
      <c r="H32" s="100">
        <f>EXP('Model coeffs'!$H$12+('Model coeffs'!$H$5*'Cost drivers'!D33)+('Model coeffs'!$H$7*'Cost drivers'!G33)+('Model coeffs'!$H$8*'Cost drivers'!I33)+('Model coeffs'!$H$9*'Cost drivers'!J33)+('Model coeffs'!$H$11*'Cost drivers'!H33))</f>
        <v>141.46140921484348</v>
      </c>
      <c r="I32" s="82"/>
      <c r="J32" s="100">
        <f t="shared" si="0"/>
        <v>51.999621367843162</v>
      </c>
      <c r="K32" s="100">
        <f t="shared" si="1"/>
        <v>82.287090026864931</v>
      </c>
      <c r="L32" s="100">
        <f t="shared" si="2"/>
        <v>140.07503150228351</v>
      </c>
      <c r="M32" s="82"/>
      <c r="N32" s="100">
        <f t="shared" si="3"/>
        <v>134.28671139470811</v>
      </c>
      <c r="O32" s="100">
        <f t="shared" si="4"/>
        <v>140.07503150228351</v>
      </c>
      <c r="P32" s="100">
        <f t="shared" si="5"/>
        <v>137.18087144849579</v>
      </c>
    </row>
    <row r="33" spans="1:16" x14ac:dyDescent="0.2">
      <c r="A33" s="63" t="str">
        <f>'Actual costs'!A34</f>
        <v>SVT</v>
      </c>
      <c r="B33" s="63">
        <f>'Actual costs'!B34</f>
        <v>2012</v>
      </c>
      <c r="C33" s="63" t="str">
        <f>'Actual costs'!C34</f>
        <v>SVT12</v>
      </c>
      <c r="D33" s="100">
        <f>EXP('Model coeffs'!$D$12+('Model coeffs'!$D$5*'Cost drivers'!D34)+('Model coeffs'!$D$6*'Cost drivers'!F34)+('Model coeffs'!$D$8*'Cost drivers'!I34)+('Model coeffs'!$D$9*'Cost drivers'!J34))</f>
        <v>156.70222078457525</v>
      </c>
      <c r="E33" s="100">
        <f>EXP('Model coeffs'!$E$12+('Model coeffs'!$E$5*'Cost drivers'!D34)+('Model coeffs'!$E$7*'Cost drivers'!G34)+('Model coeffs'!$E$8*'Cost drivers'!I34)+('Model coeffs'!$E$9*'Cost drivers'!J34))</f>
        <v>156.9483644599685</v>
      </c>
      <c r="F33" s="100">
        <f>EXP('Model coeffs'!$F$12+('Model coeffs'!$F$8*'Cost drivers'!I34)+('Model coeffs'!$F$9*'Cost drivers'!J34)+('Model coeffs'!$F$10*'Cost drivers'!E34)+('Model coeffs'!$F$11*'Cost drivers'!H34))</f>
        <v>273.57395086592652</v>
      </c>
      <c r="G33" s="100">
        <f>EXP('Model coeffs'!$G$12+('Model coeffs'!$G$5*'Cost drivers'!D34)+('Model coeffs'!$G$6*'Cost drivers'!F34)+('Model coeffs'!$G$8*'Cost drivers'!I34)+('Model coeffs'!$G$9*'Cost drivers'!J34)+('Model coeffs'!$G$11*'Cost drivers'!H34))</f>
        <v>424.36343646275895</v>
      </c>
      <c r="H33" s="100">
        <f>EXP('Model coeffs'!$H$12+('Model coeffs'!$H$5*'Cost drivers'!D34)+('Model coeffs'!$H$7*'Cost drivers'!G34)+('Model coeffs'!$H$8*'Cost drivers'!I34)+('Model coeffs'!$H$9*'Cost drivers'!J34)+('Model coeffs'!$H$11*'Cost drivers'!H34))</f>
        <v>412.02463896149521</v>
      </c>
      <c r="I33" s="82"/>
      <c r="J33" s="100">
        <f t="shared" si="0"/>
        <v>156.82529262227189</v>
      </c>
      <c r="K33" s="100">
        <f t="shared" si="1"/>
        <v>273.57395086592652</v>
      </c>
      <c r="L33" s="100">
        <f t="shared" si="2"/>
        <v>418.19403771212706</v>
      </c>
      <c r="M33" s="82"/>
      <c r="N33" s="100">
        <f t="shared" si="3"/>
        <v>430.39924348819841</v>
      </c>
      <c r="O33" s="100">
        <f t="shared" si="4"/>
        <v>418.19403771212706</v>
      </c>
      <c r="P33" s="100">
        <f t="shared" si="5"/>
        <v>424.29664060016273</v>
      </c>
    </row>
    <row r="34" spans="1:16" x14ac:dyDescent="0.2">
      <c r="A34" s="63" t="str">
        <f>'Actual costs'!A35</f>
        <v>SVT</v>
      </c>
      <c r="B34" s="63">
        <f>'Actual costs'!B35</f>
        <v>2013</v>
      </c>
      <c r="C34" s="63" t="str">
        <f>'Actual costs'!C35</f>
        <v>SVT13</v>
      </c>
      <c r="D34" s="100">
        <f>EXP('Model coeffs'!$D$12+('Model coeffs'!$D$5*'Cost drivers'!D35)+('Model coeffs'!$D$6*'Cost drivers'!F35)+('Model coeffs'!$D$8*'Cost drivers'!I35)+('Model coeffs'!$D$9*'Cost drivers'!J35))</f>
        <v>157.60639439974054</v>
      </c>
      <c r="E34" s="100">
        <f>EXP('Model coeffs'!$E$12+('Model coeffs'!$E$5*'Cost drivers'!D35)+('Model coeffs'!$E$7*'Cost drivers'!G35)+('Model coeffs'!$E$8*'Cost drivers'!I35)+('Model coeffs'!$E$9*'Cost drivers'!J35))</f>
        <v>157.39356909862573</v>
      </c>
      <c r="F34" s="100">
        <f>EXP('Model coeffs'!$F$12+('Model coeffs'!$F$8*'Cost drivers'!I35)+('Model coeffs'!$F$9*'Cost drivers'!J35)+('Model coeffs'!$F$10*'Cost drivers'!E35)+('Model coeffs'!$F$11*'Cost drivers'!H35))</f>
        <v>276.06068856942733</v>
      </c>
      <c r="G34" s="100">
        <f>EXP('Model coeffs'!$G$12+('Model coeffs'!$G$5*'Cost drivers'!D35)+('Model coeffs'!$G$6*'Cost drivers'!F35)+('Model coeffs'!$G$8*'Cost drivers'!I35)+('Model coeffs'!$G$9*'Cost drivers'!J35)+('Model coeffs'!$G$11*'Cost drivers'!H35))</f>
        <v>427.64852852662386</v>
      </c>
      <c r="H34" s="100">
        <f>EXP('Model coeffs'!$H$12+('Model coeffs'!$H$5*'Cost drivers'!D35)+('Model coeffs'!$H$7*'Cost drivers'!G35)+('Model coeffs'!$H$8*'Cost drivers'!I35)+('Model coeffs'!$H$9*'Cost drivers'!J35)+('Model coeffs'!$H$11*'Cost drivers'!H35))</f>
        <v>414.2825777729982</v>
      </c>
      <c r="I34" s="82"/>
      <c r="J34" s="100">
        <f t="shared" si="0"/>
        <v>157.49998174918312</v>
      </c>
      <c r="K34" s="100">
        <f t="shared" si="1"/>
        <v>276.06068856942733</v>
      </c>
      <c r="L34" s="100">
        <f t="shared" si="2"/>
        <v>420.96555314981106</v>
      </c>
      <c r="M34" s="82"/>
      <c r="N34" s="100">
        <f t="shared" si="3"/>
        <v>433.56067031861045</v>
      </c>
      <c r="O34" s="100">
        <f t="shared" si="4"/>
        <v>420.96555314981106</v>
      </c>
      <c r="P34" s="100">
        <f t="shared" si="5"/>
        <v>427.26311173421072</v>
      </c>
    </row>
    <row r="35" spans="1:16" x14ac:dyDescent="0.2">
      <c r="A35" s="63" t="str">
        <f>'Actual costs'!A36</f>
        <v>SVT</v>
      </c>
      <c r="B35" s="63">
        <f>'Actual costs'!B36</f>
        <v>2014</v>
      </c>
      <c r="C35" s="63" t="str">
        <f>'Actual costs'!C36</f>
        <v>SVT14</v>
      </c>
      <c r="D35" s="100">
        <f>EXP('Model coeffs'!$D$12+('Model coeffs'!$D$5*'Cost drivers'!D36)+('Model coeffs'!$D$6*'Cost drivers'!F36)+('Model coeffs'!$D$8*'Cost drivers'!I36)+('Model coeffs'!$D$9*'Cost drivers'!J36))</f>
        <v>159.10411121260796</v>
      </c>
      <c r="E35" s="100">
        <f>EXP('Model coeffs'!$E$12+('Model coeffs'!$E$5*'Cost drivers'!D36)+('Model coeffs'!$E$7*'Cost drivers'!G36)+('Model coeffs'!$E$8*'Cost drivers'!I36)+('Model coeffs'!$E$9*'Cost drivers'!J36))</f>
        <v>158.41993983546936</v>
      </c>
      <c r="F35" s="100">
        <f>EXP('Model coeffs'!$F$12+('Model coeffs'!$F$8*'Cost drivers'!I36)+('Model coeffs'!$F$9*'Cost drivers'!J36)+('Model coeffs'!$F$10*'Cost drivers'!E36)+('Model coeffs'!$F$11*'Cost drivers'!H36))</f>
        <v>278.18668979161998</v>
      </c>
      <c r="G35" s="100">
        <f>EXP('Model coeffs'!$G$12+('Model coeffs'!$G$5*'Cost drivers'!D36)+('Model coeffs'!$G$6*'Cost drivers'!F36)+('Model coeffs'!$G$8*'Cost drivers'!I36)+('Model coeffs'!$G$9*'Cost drivers'!J36)+('Model coeffs'!$G$11*'Cost drivers'!H36))</f>
        <v>432.0428384837636</v>
      </c>
      <c r="H35" s="100">
        <f>EXP('Model coeffs'!$H$12+('Model coeffs'!$H$5*'Cost drivers'!D36)+('Model coeffs'!$H$7*'Cost drivers'!G36)+('Model coeffs'!$H$8*'Cost drivers'!I36)+('Model coeffs'!$H$9*'Cost drivers'!J36)+('Model coeffs'!$H$11*'Cost drivers'!H36))</f>
        <v>418.24045847365988</v>
      </c>
      <c r="I35" s="82"/>
      <c r="J35" s="100">
        <f t="shared" si="0"/>
        <v>158.76202552403868</v>
      </c>
      <c r="K35" s="100">
        <f t="shared" si="1"/>
        <v>278.18668979161998</v>
      </c>
      <c r="L35" s="100">
        <f t="shared" si="2"/>
        <v>425.14164847871177</v>
      </c>
      <c r="M35" s="82"/>
      <c r="N35" s="100">
        <f t="shared" si="3"/>
        <v>436.94871531565866</v>
      </c>
      <c r="O35" s="100">
        <f t="shared" si="4"/>
        <v>425.14164847871177</v>
      </c>
      <c r="P35" s="100">
        <f t="shared" si="5"/>
        <v>431.04518189718522</v>
      </c>
    </row>
    <row r="36" spans="1:16" x14ac:dyDescent="0.2">
      <c r="A36" s="63" t="str">
        <f>'Actual costs'!A37</f>
        <v>SVT</v>
      </c>
      <c r="B36" s="63">
        <f>'Actual costs'!B37</f>
        <v>2015</v>
      </c>
      <c r="C36" s="63" t="str">
        <f>'Actual costs'!C37</f>
        <v>SVT15</v>
      </c>
      <c r="D36" s="100">
        <f>EXP('Model coeffs'!$D$12+('Model coeffs'!$D$5*'Cost drivers'!D37)+('Model coeffs'!$D$6*'Cost drivers'!F37)+('Model coeffs'!$D$8*'Cost drivers'!I37)+('Model coeffs'!$D$9*'Cost drivers'!J37))</f>
        <v>160.5655449723715</v>
      </c>
      <c r="E36" s="100">
        <f>EXP('Model coeffs'!$E$12+('Model coeffs'!$E$5*'Cost drivers'!D37)+('Model coeffs'!$E$7*'Cost drivers'!G37)+('Model coeffs'!$E$8*'Cost drivers'!I37)+('Model coeffs'!$E$9*'Cost drivers'!J37))</f>
        <v>159.53864286741305</v>
      </c>
      <c r="F36" s="100">
        <f>EXP('Model coeffs'!$F$12+('Model coeffs'!$F$8*'Cost drivers'!I37)+('Model coeffs'!$F$9*'Cost drivers'!J37)+('Model coeffs'!$F$10*'Cost drivers'!E37)+('Model coeffs'!$F$11*'Cost drivers'!H37))</f>
        <v>279.82004722606177</v>
      </c>
      <c r="G36" s="100">
        <f>EXP('Model coeffs'!$G$12+('Model coeffs'!$G$5*'Cost drivers'!D37)+('Model coeffs'!$G$6*'Cost drivers'!F37)+('Model coeffs'!$G$8*'Cost drivers'!I37)+('Model coeffs'!$G$9*'Cost drivers'!J37)+('Model coeffs'!$G$11*'Cost drivers'!H37))</f>
        <v>435.83862581170223</v>
      </c>
      <c r="H36" s="100">
        <f>EXP('Model coeffs'!$H$12+('Model coeffs'!$H$5*'Cost drivers'!D37)+('Model coeffs'!$H$7*'Cost drivers'!G37)+('Model coeffs'!$H$8*'Cost drivers'!I37)+('Model coeffs'!$H$9*'Cost drivers'!J37)+('Model coeffs'!$H$11*'Cost drivers'!H37))</f>
        <v>422.15091511289114</v>
      </c>
      <c r="I36" s="82"/>
      <c r="J36" s="100">
        <f t="shared" si="0"/>
        <v>160.05209391989229</v>
      </c>
      <c r="K36" s="100">
        <f t="shared" si="1"/>
        <v>279.82004722606177</v>
      </c>
      <c r="L36" s="100">
        <f t="shared" si="2"/>
        <v>428.99477046229669</v>
      </c>
      <c r="M36" s="82"/>
      <c r="N36" s="100">
        <f t="shared" si="3"/>
        <v>439.87214114595406</v>
      </c>
      <c r="O36" s="100">
        <f t="shared" si="4"/>
        <v>428.99477046229669</v>
      </c>
      <c r="P36" s="100">
        <f t="shared" si="5"/>
        <v>434.4334558041254</v>
      </c>
    </row>
    <row r="37" spans="1:16" x14ac:dyDescent="0.2">
      <c r="A37" s="63" t="str">
        <f>'Actual costs'!A38</f>
        <v>SVT</v>
      </c>
      <c r="B37" s="63">
        <f>'Actual costs'!B38</f>
        <v>2016</v>
      </c>
      <c r="C37" s="63" t="str">
        <f>'Actual costs'!C38</f>
        <v>SVT16</v>
      </c>
      <c r="D37" s="100">
        <f>EXP('Model coeffs'!$D$12+('Model coeffs'!$D$5*'Cost drivers'!D38)+('Model coeffs'!$D$6*'Cost drivers'!F38)+('Model coeffs'!$D$8*'Cost drivers'!I38)+('Model coeffs'!$D$9*'Cost drivers'!J38))</f>
        <v>163.11414820551892</v>
      </c>
      <c r="E37" s="100">
        <f>EXP('Model coeffs'!$E$12+('Model coeffs'!$E$5*'Cost drivers'!D38)+('Model coeffs'!$E$7*'Cost drivers'!G38)+('Model coeffs'!$E$8*'Cost drivers'!I38)+('Model coeffs'!$E$9*'Cost drivers'!J38))</f>
        <v>161.2154288020879</v>
      </c>
      <c r="F37" s="100">
        <f>EXP('Model coeffs'!$F$12+('Model coeffs'!$F$8*'Cost drivers'!I38)+('Model coeffs'!$F$9*'Cost drivers'!J38)+('Model coeffs'!$F$10*'Cost drivers'!E38)+('Model coeffs'!$F$11*'Cost drivers'!H38))</f>
        <v>282.45006898446525</v>
      </c>
      <c r="G37" s="100">
        <f>EXP('Model coeffs'!$G$12+('Model coeffs'!$G$5*'Cost drivers'!D38)+('Model coeffs'!$G$6*'Cost drivers'!F38)+('Model coeffs'!$G$8*'Cost drivers'!I38)+('Model coeffs'!$G$9*'Cost drivers'!J38)+('Model coeffs'!$G$11*'Cost drivers'!H38))</f>
        <v>442.32700420437516</v>
      </c>
      <c r="H37" s="100">
        <f>EXP('Model coeffs'!$H$12+('Model coeffs'!$H$5*'Cost drivers'!D38)+('Model coeffs'!$H$7*'Cost drivers'!G38)+('Model coeffs'!$H$8*'Cost drivers'!I38)+('Model coeffs'!$H$9*'Cost drivers'!J38)+('Model coeffs'!$H$11*'Cost drivers'!H38))</f>
        <v>428.00017494815398</v>
      </c>
      <c r="I37" s="82"/>
      <c r="J37" s="100">
        <f t="shared" si="0"/>
        <v>162.16478850380341</v>
      </c>
      <c r="K37" s="100">
        <f t="shared" si="1"/>
        <v>282.45006898446525</v>
      </c>
      <c r="L37" s="100">
        <f t="shared" si="2"/>
        <v>435.1635895762646</v>
      </c>
      <c r="M37" s="82"/>
      <c r="N37" s="100">
        <f t="shared" si="3"/>
        <v>444.61485748826863</v>
      </c>
      <c r="O37" s="100">
        <f t="shared" si="4"/>
        <v>435.1635895762646</v>
      </c>
      <c r="P37" s="100">
        <f t="shared" si="5"/>
        <v>439.88922353226661</v>
      </c>
    </row>
    <row r="38" spans="1:16" x14ac:dyDescent="0.2">
      <c r="A38" s="63" t="str">
        <f>'Actual costs'!A39</f>
        <v>SVT</v>
      </c>
      <c r="B38" s="63">
        <f>'Actual costs'!B39</f>
        <v>2017</v>
      </c>
      <c r="C38" s="63" t="str">
        <f>'Actual costs'!C39</f>
        <v>SVT17</v>
      </c>
      <c r="D38" s="100">
        <f>EXP('Model coeffs'!$D$12+('Model coeffs'!$D$5*'Cost drivers'!D39)+('Model coeffs'!$D$6*'Cost drivers'!F39)+('Model coeffs'!$D$8*'Cost drivers'!I39)+('Model coeffs'!$D$9*'Cost drivers'!J39))</f>
        <v>166.64544200173103</v>
      </c>
      <c r="E38" s="100">
        <f>EXP('Model coeffs'!$E$12+('Model coeffs'!$E$5*'Cost drivers'!D39)+('Model coeffs'!$E$7*'Cost drivers'!G39)+('Model coeffs'!$E$8*'Cost drivers'!I39)+('Model coeffs'!$E$9*'Cost drivers'!J39))</f>
        <v>162.66255788865703</v>
      </c>
      <c r="F38" s="100">
        <f>EXP('Model coeffs'!$F$12+('Model coeffs'!$F$8*'Cost drivers'!I39)+('Model coeffs'!$F$9*'Cost drivers'!J39)+('Model coeffs'!$F$10*'Cost drivers'!E39)+('Model coeffs'!$F$11*'Cost drivers'!H39))</f>
        <v>283.86743583455296</v>
      </c>
      <c r="G38" s="100">
        <f>EXP('Model coeffs'!$G$12+('Model coeffs'!$G$5*'Cost drivers'!D39)+('Model coeffs'!$G$6*'Cost drivers'!F39)+('Model coeffs'!$G$8*'Cost drivers'!I39)+('Model coeffs'!$G$9*'Cost drivers'!J39)+('Model coeffs'!$G$11*'Cost drivers'!H39))</f>
        <v>447.92858778096405</v>
      </c>
      <c r="H38" s="100">
        <f>EXP('Model coeffs'!$H$12+('Model coeffs'!$H$5*'Cost drivers'!D39)+('Model coeffs'!$H$7*'Cost drivers'!G39)+('Model coeffs'!$H$8*'Cost drivers'!I39)+('Model coeffs'!$H$9*'Cost drivers'!J39)+('Model coeffs'!$H$11*'Cost drivers'!H39))</f>
        <v>432.53714351310424</v>
      </c>
      <c r="I38" s="82"/>
      <c r="J38" s="100">
        <f t="shared" si="0"/>
        <v>164.65399994519402</v>
      </c>
      <c r="K38" s="100">
        <f t="shared" si="1"/>
        <v>283.86743583455296</v>
      </c>
      <c r="L38" s="100">
        <f t="shared" si="2"/>
        <v>440.23286564703415</v>
      </c>
      <c r="M38" s="82"/>
      <c r="N38" s="100">
        <f t="shared" si="3"/>
        <v>448.52143577974698</v>
      </c>
      <c r="O38" s="100">
        <f t="shared" si="4"/>
        <v>440.23286564703415</v>
      </c>
      <c r="P38" s="100">
        <f t="shared" si="5"/>
        <v>444.37715071339056</v>
      </c>
    </row>
    <row r="39" spans="1:16" x14ac:dyDescent="0.2">
      <c r="A39" s="63" t="str">
        <f>'Actual costs'!A40</f>
        <v>SVT</v>
      </c>
      <c r="B39" s="63">
        <f>'Actual costs'!B40</f>
        <v>2018</v>
      </c>
      <c r="C39" s="63" t="str">
        <f>'Actual costs'!C40</f>
        <v>SVT18</v>
      </c>
      <c r="D39" s="100">
        <f>EXP('Model coeffs'!$D$12+('Model coeffs'!$D$5*'Cost drivers'!D40)+('Model coeffs'!$D$6*'Cost drivers'!F40)+('Model coeffs'!$D$8*'Cost drivers'!I40)+('Model coeffs'!$D$9*'Cost drivers'!J40))</f>
        <v>170.61933327890506</v>
      </c>
      <c r="E39" s="100">
        <f>EXP('Model coeffs'!$E$12+('Model coeffs'!$E$5*'Cost drivers'!D40)+('Model coeffs'!$E$7*'Cost drivers'!G40)+('Model coeffs'!$E$8*'Cost drivers'!I40)+('Model coeffs'!$E$9*'Cost drivers'!J40))</f>
        <v>166.28490063731527</v>
      </c>
      <c r="F39" s="100">
        <f>EXP('Model coeffs'!$F$12+('Model coeffs'!$F$8*'Cost drivers'!I40)+('Model coeffs'!$F$9*'Cost drivers'!J40)+('Model coeffs'!$F$10*'Cost drivers'!E40)+('Model coeffs'!$F$11*'Cost drivers'!H40))</f>
        <v>284.79192026575072</v>
      </c>
      <c r="G39" s="100">
        <f>EXP('Model coeffs'!$G$12+('Model coeffs'!$G$5*'Cost drivers'!D40)+('Model coeffs'!$G$6*'Cost drivers'!F40)+('Model coeffs'!$G$8*'Cost drivers'!I40)+('Model coeffs'!$G$9*'Cost drivers'!J40)+('Model coeffs'!$G$11*'Cost drivers'!H40))</f>
        <v>457.79828451616197</v>
      </c>
      <c r="H39" s="100">
        <f>EXP('Model coeffs'!$H$12+('Model coeffs'!$H$5*'Cost drivers'!D40)+('Model coeffs'!$H$7*'Cost drivers'!G40)+('Model coeffs'!$H$8*'Cost drivers'!I40)+('Model coeffs'!$H$9*'Cost drivers'!J40)+('Model coeffs'!$H$11*'Cost drivers'!H40))</f>
        <v>443.3984137823515</v>
      </c>
      <c r="I39" s="82"/>
      <c r="J39" s="100">
        <f t="shared" si="0"/>
        <v>168.45211695811017</v>
      </c>
      <c r="K39" s="100">
        <f t="shared" si="1"/>
        <v>284.79192026575072</v>
      </c>
      <c r="L39" s="100">
        <f t="shared" si="2"/>
        <v>450.59834914925671</v>
      </c>
      <c r="M39" s="82"/>
      <c r="N39" s="100">
        <f t="shared" si="3"/>
        <v>453.24403722386091</v>
      </c>
      <c r="O39" s="100">
        <f t="shared" si="4"/>
        <v>450.59834914925671</v>
      </c>
      <c r="P39" s="100">
        <f t="shared" si="5"/>
        <v>451.92119318655881</v>
      </c>
    </row>
    <row r="40" spans="1:16" x14ac:dyDescent="0.2">
      <c r="A40" s="63" t="str">
        <f>'Actual costs'!A41</f>
        <v>SWT</v>
      </c>
      <c r="B40" s="63">
        <f>'Actual costs'!B41</f>
        <v>2012</v>
      </c>
      <c r="C40" s="63" t="str">
        <f>'Actual costs'!C41</f>
        <v>SWT12</v>
      </c>
      <c r="D40" s="100">
        <f>EXP('Model coeffs'!$D$12+('Model coeffs'!$D$5*'Cost drivers'!D41)+('Model coeffs'!$D$6*'Cost drivers'!F41)+('Model coeffs'!$D$8*'Cost drivers'!I41)+('Model coeffs'!$D$9*'Cost drivers'!J41))</f>
        <v>44.266570304517543</v>
      </c>
      <c r="E40" s="100">
        <f>EXP('Model coeffs'!$E$12+('Model coeffs'!$E$5*'Cost drivers'!D41)+('Model coeffs'!$E$7*'Cost drivers'!G41)+('Model coeffs'!$E$8*'Cost drivers'!I41)+('Model coeffs'!$E$9*'Cost drivers'!J41))</f>
        <v>39.605706920590691</v>
      </c>
      <c r="F40" s="100">
        <f>EXP('Model coeffs'!$F$12+('Model coeffs'!$F$8*'Cost drivers'!I41)+('Model coeffs'!$F$9*'Cost drivers'!J41)+('Model coeffs'!$F$10*'Cost drivers'!E41)+('Model coeffs'!$F$11*'Cost drivers'!H41))</f>
        <v>62.698820716468546</v>
      </c>
      <c r="G40" s="100">
        <f>EXP('Model coeffs'!$G$12+('Model coeffs'!$G$5*'Cost drivers'!D41)+('Model coeffs'!$G$6*'Cost drivers'!F41)+('Model coeffs'!$G$8*'Cost drivers'!I41)+('Model coeffs'!$G$9*'Cost drivers'!J41)+('Model coeffs'!$G$11*'Cost drivers'!H41))</f>
        <v>98.112503386421523</v>
      </c>
      <c r="H40" s="100">
        <f>EXP('Model coeffs'!$H$12+('Model coeffs'!$H$5*'Cost drivers'!D41)+('Model coeffs'!$H$7*'Cost drivers'!G41)+('Model coeffs'!$H$8*'Cost drivers'!I41)+('Model coeffs'!$H$9*'Cost drivers'!J41)+('Model coeffs'!$H$11*'Cost drivers'!H41))</f>
        <v>89.812097633369419</v>
      </c>
      <c r="I40" s="82"/>
      <c r="J40" s="100">
        <f t="shared" si="0"/>
        <v>41.936138612554117</v>
      </c>
      <c r="K40" s="100">
        <f t="shared" si="1"/>
        <v>62.698820716468546</v>
      </c>
      <c r="L40" s="100">
        <f t="shared" si="2"/>
        <v>93.962300509895471</v>
      </c>
      <c r="M40" s="82"/>
      <c r="N40" s="100">
        <f t="shared" si="3"/>
        <v>104.63495932902266</v>
      </c>
      <c r="O40" s="100">
        <f t="shared" si="4"/>
        <v>93.962300509895471</v>
      </c>
      <c r="P40" s="100">
        <f t="shared" si="5"/>
        <v>99.298629919459074</v>
      </c>
    </row>
    <row r="41" spans="1:16" x14ac:dyDescent="0.2">
      <c r="A41" s="63" t="str">
        <f>'Actual costs'!A42</f>
        <v>SWT</v>
      </c>
      <c r="B41" s="63">
        <f>'Actual costs'!B42</f>
        <v>2013</v>
      </c>
      <c r="C41" s="63" t="str">
        <f>'Actual costs'!C42</f>
        <v>SWT13</v>
      </c>
      <c r="D41" s="100">
        <f>EXP('Model coeffs'!$D$12+('Model coeffs'!$D$5*'Cost drivers'!D42)+('Model coeffs'!$D$6*'Cost drivers'!F42)+('Model coeffs'!$D$8*'Cost drivers'!I42)+('Model coeffs'!$D$9*'Cost drivers'!J42))</f>
        <v>44.46478263369832</v>
      </c>
      <c r="E41" s="100">
        <f>EXP('Model coeffs'!$E$12+('Model coeffs'!$E$5*'Cost drivers'!D42)+('Model coeffs'!$E$7*'Cost drivers'!G42)+('Model coeffs'!$E$8*'Cost drivers'!I42)+('Model coeffs'!$E$9*'Cost drivers'!J42))</f>
        <v>39.919189890677814</v>
      </c>
      <c r="F41" s="100">
        <f>EXP('Model coeffs'!$F$12+('Model coeffs'!$F$8*'Cost drivers'!I42)+('Model coeffs'!$F$9*'Cost drivers'!J42)+('Model coeffs'!$F$10*'Cost drivers'!E42)+('Model coeffs'!$F$11*'Cost drivers'!H42))</f>
        <v>62.925776926286829</v>
      </c>
      <c r="G41" s="100">
        <f>EXP('Model coeffs'!$G$12+('Model coeffs'!$G$5*'Cost drivers'!D42)+('Model coeffs'!$G$6*'Cost drivers'!F42)+('Model coeffs'!$G$8*'Cost drivers'!I42)+('Model coeffs'!$G$9*'Cost drivers'!J42)+('Model coeffs'!$G$11*'Cost drivers'!H42))</f>
        <v>98.636810718980342</v>
      </c>
      <c r="H41" s="100">
        <f>EXP('Model coeffs'!$H$12+('Model coeffs'!$H$5*'Cost drivers'!D42)+('Model coeffs'!$H$7*'Cost drivers'!G42)+('Model coeffs'!$H$8*'Cost drivers'!I42)+('Model coeffs'!$H$9*'Cost drivers'!J42)+('Model coeffs'!$H$11*'Cost drivers'!H42))</f>
        <v>90.614130019257516</v>
      </c>
      <c r="I41" s="82"/>
      <c r="J41" s="100">
        <f t="shared" si="0"/>
        <v>42.191986262188067</v>
      </c>
      <c r="K41" s="100">
        <f t="shared" si="1"/>
        <v>62.925776926286829</v>
      </c>
      <c r="L41" s="100">
        <f t="shared" si="2"/>
        <v>94.625470369118929</v>
      </c>
      <c r="M41" s="82"/>
      <c r="N41" s="100">
        <f t="shared" si="3"/>
        <v>105.1177631884749</v>
      </c>
      <c r="O41" s="100">
        <f t="shared" si="4"/>
        <v>94.625470369118929</v>
      </c>
      <c r="P41" s="100">
        <f t="shared" si="5"/>
        <v>99.87161677879692</v>
      </c>
    </row>
    <row r="42" spans="1:16" x14ac:dyDescent="0.2">
      <c r="A42" s="63" t="str">
        <f>'Actual costs'!A43</f>
        <v>SWT</v>
      </c>
      <c r="B42" s="63">
        <f>'Actual costs'!B43</f>
        <v>2014</v>
      </c>
      <c r="C42" s="63" t="str">
        <f>'Actual costs'!C43</f>
        <v>SWT14</v>
      </c>
      <c r="D42" s="100">
        <f>EXP('Model coeffs'!$D$12+('Model coeffs'!$D$5*'Cost drivers'!D43)+('Model coeffs'!$D$6*'Cost drivers'!F43)+('Model coeffs'!$D$8*'Cost drivers'!I43)+('Model coeffs'!$D$9*'Cost drivers'!J43))</f>
        <v>44.659412003404483</v>
      </c>
      <c r="E42" s="100">
        <f>EXP('Model coeffs'!$E$12+('Model coeffs'!$E$5*'Cost drivers'!D43)+('Model coeffs'!$E$7*'Cost drivers'!G43)+('Model coeffs'!$E$8*'Cost drivers'!I43)+('Model coeffs'!$E$9*'Cost drivers'!J43))</f>
        <v>40.305502884103475</v>
      </c>
      <c r="F42" s="100">
        <f>EXP('Model coeffs'!$F$12+('Model coeffs'!$F$8*'Cost drivers'!I43)+('Model coeffs'!$F$9*'Cost drivers'!J43)+('Model coeffs'!$F$10*'Cost drivers'!E43)+('Model coeffs'!$F$11*'Cost drivers'!H43))</f>
        <v>63.103750942524918</v>
      </c>
      <c r="G42" s="100">
        <f>EXP('Model coeffs'!$G$12+('Model coeffs'!$G$5*'Cost drivers'!D43)+('Model coeffs'!$G$6*'Cost drivers'!F43)+('Model coeffs'!$G$8*'Cost drivers'!I43)+('Model coeffs'!$G$9*'Cost drivers'!J43)+('Model coeffs'!$G$11*'Cost drivers'!H43))</f>
        <v>99.181422660436979</v>
      </c>
      <c r="H42" s="100">
        <f>EXP('Model coeffs'!$H$12+('Model coeffs'!$H$5*'Cost drivers'!D43)+('Model coeffs'!$H$7*'Cost drivers'!G43)+('Model coeffs'!$H$8*'Cost drivers'!I43)+('Model coeffs'!$H$9*'Cost drivers'!J43)+('Model coeffs'!$H$11*'Cost drivers'!H43))</f>
        <v>91.623083232888206</v>
      </c>
      <c r="I42" s="82"/>
      <c r="J42" s="100">
        <f t="shared" si="0"/>
        <v>42.482457443753979</v>
      </c>
      <c r="K42" s="100">
        <f t="shared" si="1"/>
        <v>63.103750942524918</v>
      </c>
      <c r="L42" s="100">
        <f t="shared" si="2"/>
        <v>95.4022529466626</v>
      </c>
      <c r="M42" s="82"/>
      <c r="N42" s="100">
        <f t="shared" si="3"/>
        <v>105.5862083862789</v>
      </c>
      <c r="O42" s="100">
        <f t="shared" si="4"/>
        <v>95.4022529466626</v>
      </c>
      <c r="P42" s="100">
        <f t="shared" si="5"/>
        <v>100.49423066647074</v>
      </c>
    </row>
    <row r="43" spans="1:16" x14ac:dyDescent="0.2">
      <c r="A43" s="63" t="str">
        <f>'Actual costs'!A44</f>
        <v>SWT</v>
      </c>
      <c r="B43" s="63">
        <f>'Actual costs'!B44</f>
        <v>2015</v>
      </c>
      <c r="C43" s="63" t="str">
        <f>'Actual costs'!C44</f>
        <v>SWT15</v>
      </c>
      <c r="D43" s="100">
        <f>EXP('Model coeffs'!$D$12+('Model coeffs'!$D$5*'Cost drivers'!D44)+('Model coeffs'!$D$6*'Cost drivers'!F44)+('Model coeffs'!$D$8*'Cost drivers'!I44)+('Model coeffs'!$D$9*'Cost drivers'!J44))</f>
        <v>44.875029004748669</v>
      </c>
      <c r="E43" s="100">
        <f>EXP('Model coeffs'!$E$12+('Model coeffs'!$E$5*'Cost drivers'!D44)+('Model coeffs'!$E$7*'Cost drivers'!G44)+('Model coeffs'!$E$8*'Cost drivers'!I44)+('Model coeffs'!$E$9*'Cost drivers'!J44))</f>
        <v>41.825159099115474</v>
      </c>
      <c r="F43" s="100">
        <f>EXP('Model coeffs'!$F$12+('Model coeffs'!$F$8*'Cost drivers'!I44)+('Model coeffs'!$F$9*'Cost drivers'!J44)+('Model coeffs'!$F$10*'Cost drivers'!E44)+('Model coeffs'!$F$11*'Cost drivers'!H44))</f>
        <v>63.403918535522756</v>
      </c>
      <c r="G43" s="100">
        <f>EXP('Model coeffs'!$G$12+('Model coeffs'!$G$5*'Cost drivers'!D44)+('Model coeffs'!$G$6*'Cost drivers'!F44)+('Model coeffs'!$G$8*'Cost drivers'!I44)+('Model coeffs'!$G$9*'Cost drivers'!J44)+('Model coeffs'!$G$11*'Cost drivers'!H44))</f>
        <v>99.750370237992797</v>
      </c>
      <c r="H43" s="100">
        <f>EXP('Model coeffs'!$H$12+('Model coeffs'!$H$5*'Cost drivers'!D44)+('Model coeffs'!$H$7*'Cost drivers'!G44)+('Model coeffs'!$H$8*'Cost drivers'!I44)+('Model coeffs'!$H$9*'Cost drivers'!J44)+('Model coeffs'!$H$11*'Cost drivers'!H44))</f>
        <v>95.728186422946479</v>
      </c>
      <c r="I43" s="82"/>
      <c r="J43" s="100">
        <f t="shared" si="0"/>
        <v>43.350094051932075</v>
      </c>
      <c r="K43" s="100">
        <f t="shared" si="1"/>
        <v>63.403918535522756</v>
      </c>
      <c r="L43" s="100">
        <f t="shared" si="2"/>
        <v>97.739278330469631</v>
      </c>
      <c r="M43" s="82"/>
      <c r="N43" s="100">
        <f t="shared" si="3"/>
        <v>106.75401258745484</v>
      </c>
      <c r="O43" s="100">
        <f t="shared" si="4"/>
        <v>97.739278330469631</v>
      </c>
      <c r="P43" s="100">
        <f t="shared" si="5"/>
        <v>102.24664545896223</v>
      </c>
    </row>
    <row r="44" spans="1:16" x14ac:dyDescent="0.2">
      <c r="A44" s="63" t="str">
        <f>'Actual costs'!A45</f>
        <v>SWT</v>
      </c>
      <c r="B44" s="63">
        <f>'Actual costs'!B45</f>
        <v>2016</v>
      </c>
      <c r="C44" s="63" t="str">
        <f>'Actual costs'!C45</f>
        <v>SWT16</v>
      </c>
      <c r="D44" s="100">
        <f>EXP('Model coeffs'!$D$12+('Model coeffs'!$D$5*'Cost drivers'!D45)+('Model coeffs'!$D$6*'Cost drivers'!F45)+('Model coeffs'!$D$8*'Cost drivers'!I45)+('Model coeffs'!$D$9*'Cost drivers'!J45))</f>
        <v>45.215870069523596</v>
      </c>
      <c r="E44" s="100">
        <f>EXP('Model coeffs'!$E$12+('Model coeffs'!$E$5*'Cost drivers'!D45)+('Model coeffs'!$E$7*'Cost drivers'!G45)+('Model coeffs'!$E$8*'Cost drivers'!I45)+('Model coeffs'!$E$9*'Cost drivers'!J45))</f>
        <v>42.116907303306682</v>
      </c>
      <c r="F44" s="100">
        <f>EXP('Model coeffs'!$F$12+('Model coeffs'!$F$8*'Cost drivers'!I45)+('Model coeffs'!$F$9*'Cost drivers'!J45)+('Model coeffs'!$F$10*'Cost drivers'!E45)+('Model coeffs'!$F$11*'Cost drivers'!H45))</f>
        <v>63.601186223795885</v>
      </c>
      <c r="G44" s="100">
        <f>EXP('Model coeffs'!$G$12+('Model coeffs'!$G$5*'Cost drivers'!D45)+('Model coeffs'!$G$6*'Cost drivers'!F45)+('Model coeffs'!$G$8*'Cost drivers'!I45)+('Model coeffs'!$G$9*'Cost drivers'!J45)+('Model coeffs'!$G$11*'Cost drivers'!H45))</f>
        <v>100.63715203476583</v>
      </c>
      <c r="H44" s="100">
        <f>EXP('Model coeffs'!$H$12+('Model coeffs'!$H$5*'Cost drivers'!D45)+('Model coeffs'!$H$7*'Cost drivers'!G45)+('Model coeffs'!$H$8*'Cost drivers'!I45)+('Model coeffs'!$H$9*'Cost drivers'!J45)+('Model coeffs'!$H$11*'Cost drivers'!H45))</f>
        <v>96.421558358104562</v>
      </c>
      <c r="I44" s="82"/>
      <c r="J44" s="100">
        <f t="shared" si="0"/>
        <v>43.666388686415139</v>
      </c>
      <c r="K44" s="100">
        <f t="shared" si="1"/>
        <v>63.601186223795885</v>
      </c>
      <c r="L44" s="100">
        <f t="shared" si="2"/>
        <v>98.529355196435205</v>
      </c>
      <c r="M44" s="82"/>
      <c r="N44" s="100">
        <f t="shared" si="3"/>
        <v>107.26757491021102</v>
      </c>
      <c r="O44" s="100">
        <f t="shared" si="4"/>
        <v>98.529355196435205</v>
      </c>
      <c r="P44" s="100">
        <f t="shared" si="5"/>
        <v>102.89846505332312</v>
      </c>
    </row>
    <row r="45" spans="1:16" x14ac:dyDescent="0.2">
      <c r="A45" s="63" t="str">
        <f>'Actual costs'!A46</f>
        <v>SWB</v>
      </c>
      <c r="B45" s="63">
        <f>'Actual costs'!B46</f>
        <v>2017</v>
      </c>
      <c r="C45" s="63" t="str">
        <f>'Actual costs'!C46</f>
        <v>SWB17</v>
      </c>
      <c r="D45" s="100">
        <f>EXP('Model coeffs'!$D$12+('Model coeffs'!$D$5*'Cost drivers'!D46)+('Model coeffs'!$D$6*'Cost drivers'!F46)+('Model coeffs'!$D$8*'Cost drivers'!I46)+('Model coeffs'!$D$9*'Cost drivers'!J46))</f>
        <v>54.720107554951134</v>
      </c>
      <c r="E45" s="100">
        <f>EXP('Model coeffs'!$E$12+('Model coeffs'!$E$5*'Cost drivers'!D46)+('Model coeffs'!$E$7*'Cost drivers'!G46)+('Model coeffs'!$E$8*'Cost drivers'!I46)+('Model coeffs'!$E$9*'Cost drivers'!J46))</f>
        <v>53.053987103549339</v>
      </c>
      <c r="F45" s="100">
        <f>EXP('Model coeffs'!$F$12+('Model coeffs'!$F$8*'Cost drivers'!I46)+('Model coeffs'!$F$9*'Cost drivers'!J46)+('Model coeffs'!$F$10*'Cost drivers'!E46)+('Model coeffs'!$F$11*'Cost drivers'!H46))</f>
        <v>78.924060371039417</v>
      </c>
      <c r="G45" s="100">
        <f>EXP('Model coeffs'!$G$12+('Model coeffs'!$G$5*'Cost drivers'!D46)+('Model coeffs'!$G$6*'Cost drivers'!F46)+('Model coeffs'!$G$8*'Cost drivers'!I46)+('Model coeffs'!$G$9*'Cost drivers'!J46)+('Model coeffs'!$G$11*'Cost drivers'!H46))</f>
        <v>124.97901080284959</v>
      </c>
      <c r="H45" s="100">
        <f>EXP('Model coeffs'!$H$12+('Model coeffs'!$H$5*'Cost drivers'!D46)+('Model coeffs'!$H$7*'Cost drivers'!G46)+('Model coeffs'!$H$8*'Cost drivers'!I46)+('Model coeffs'!$H$9*'Cost drivers'!J46)+('Model coeffs'!$H$11*'Cost drivers'!H46))</f>
        <v>124.15533054122399</v>
      </c>
      <c r="I45" s="82"/>
      <c r="J45" s="100">
        <f t="shared" si="0"/>
        <v>53.887047329250237</v>
      </c>
      <c r="K45" s="100">
        <f t="shared" si="1"/>
        <v>78.924060371039417</v>
      </c>
      <c r="L45" s="100">
        <f t="shared" si="2"/>
        <v>124.56717067203678</v>
      </c>
      <c r="M45" s="82"/>
      <c r="N45" s="100">
        <f t="shared" si="3"/>
        <v>132.81110770028965</v>
      </c>
      <c r="O45" s="100">
        <f t="shared" si="4"/>
        <v>124.56717067203678</v>
      </c>
      <c r="P45" s="100">
        <f t="shared" si="5"/>
        <v>128.68913918616323</v>
      </c>
    </row>
    <row r="46" spans="1:16" x14ac:dyDescent="0.2">
      <c r="A46" s="63" t="str">
        <f>'Actual costs'!A47</f>
        <v>SWB</v>
      </c>
      <c r="B46" s="63">
        <f>'Actual costs'!B47</f>
        <v>2018</v>
      </c>
      <c r="C46" s="63" t="str">
        <f>'Actual costs'!C47</f>
        <v>SWB18</v>
      </c>
      <c r="D46" s="100">
        <f>EXP('Model coeffs'!$D$12+('Model coeffs'!$D$5*'Cost drivers'!D47)+('Model coeffs'!$D$6*'Cost drivers'!F47)+('Model coeffs'!$D$8*'Cost drivers'!I47)+('Model coeffs'!$D$9*'Cost drivers'!J47))</f>
        <v>55.261803817067317</v>
      </c>
      <c r="E46" s="100">
        <f>EXP('Model coeffs'!$E$12+('Model coeffs'!$E$5*'Cost drivers'!D47)+('Model coeffs'!$E$7*'Cost drivers'!G47)+('Model coeffs'!$E$8*'Cost drivers'!I47)+('Model coeffs'!$E$9*'Cost drivers'!J47))</f>
        <v>53.962170535293254</v>
      </c>
      <c r="F46" s="100">
        <f>EXP('Model coeffs'!$F$12+('Model coeffs'!$F$8*'Cost drivers'!I47)+('Model coeffs'!$F$9*'Cost drivers'!J47)+('Model coeffs'!$F$10*'Cost drivers'!E47)+('Model coeffs'!$F$11*'Cost drivers'!H47))</f>
        <v>80.301374660512295</v>
      </c>
      <c r="G46" s="100">
        <f>EXP('Model coeffs'!$G$12+('Model coeffs'!$G$5*'Cost drivers'!D47)+('Model coeffs'!$G$6*'Cost drivers'!F47)+('Model coeffs'!$G$8*'Cost drivers'!I47)+('Model coeffs'!$G$9*'Cost drivers'!J47)+('Model coeffs'!$G$11*'Cost drivers'!H47))</f>
        <v>126.28247095271639</v>
      </c>
      <c r="H46" s="100">
        <f>EXP('Model coeffs'!$H$12+('Model coeffs'!$H$5*'Cost drivers'!D47)+('Model coeffs'!$H$7*'Cost drivers'!G47)+('Model coeffs'!$H$8*'Cost drivers'!I47)+('Model coeffs'!$H$9*'Cost drivers'!J47)+('Model coeffs'!$H$11*'Cost drivers'!H47))</f>
        <v>126.50686538091409</v>
      </c>
      <c r="I46" s="82"/>
      <c r="J46" s="100">
        <f t="shared" si="0"/>
        <v>54.611987176180286</v>
      </c>
      <c r="K46" s="100">
        <f t="shared" si="1"/>
        <v>80.301374660512295</v>
      </c>
      <c r="L46" s="100">
        <f t="shared" si="2"/>
        <v>126.39466816681525</v>
      </c>
      <c r="M46" s="82"/>
      <c r="N46" s="100">
        <f t="shared" si="3"/>
        <v>134.91336183669259</v>
      </c>
      <c r="O46" s="100">
        <f t="shared" si="4"/>
        <v>126.39466816681525</v>
      </c>
      <c r="P46" s="100">
        <f t="shared" si="5"/>
        <v>130.65401500175392</v>
      </c>
    </row>
    <row r="47" spans="1:16" x14ac:dyDescent="0.2">
      <c r="A47" s="63" t="str">
        <f>'Actual costs'!A48</f>
        <v>TMS</v>
      </c>
      <c r="B47" s="63">
        <f>'Actual costs'!B48</f>
        <v>2012</v>
      </c>
      <c r="C47" s="63" t="str">
        <f>'Actual costs'!C48</f>
        <v>TMS12</v>
      </c>
      <c r="D47" s="100">
        <f>EXP('Model coeffs'!$D$12+('Model coeffs'!$D$5*'Cost drivers'!D48)+('Model coeffs'!$D$6*'Cost drivers'!F48)+('Model coeffs'!$D$8*'Cost drivers'!I48)+('Model coeffs'!$D$9*'Cost drivers'!J48))</f>
        <v>170.81537491488038</v>
      </c>
      <c r="E47" s="100">
        <f>EXP('Model coeffs'!$E$12+('Model coeffs'!$E$5*'Cost drivers'!D48)+('Model coeffs'!$E$7*'Cost drivers'!G48)+('Model coeffs'!$E$8*'Cost drivers'!I48)+('Model coeffs'!$E$9*'Cost drivers'!J48))</f>
        <v>162.04225768186018</v>
      </c>
      <c r="F47" s="100">
        <f>EXP('Model coeffs'!$F$12+('Model coeffs'!$F$8*'Cost drivers'!I48)+('Model coeffs'!$F$9*'Cost drivers'!J48)+('Model coeffs'!$F$10*'Cost drivers'!E48)+('Model coeffs'!$F$11*'Cost drivers'!H48))</f>
        <v>387.6922555665472</v>
      </c>
      <c r="G47" s="100">
        <f>EXP('Model coeffs'!$G$12+('Model coeffs'!$G$5*'Cost drivers'!D48)+('Model coeffs'!$G$6*'Cost drivers'!F48)+('Model coeffs'!$G$8*'Cost drivers'!I48)+('Model coeffs'!$G$9*'Cost drivers'!J48)+('Model coeffs'!$G$11*'Cost drivers'!H48))</f>
        <v>565.78649478601869</v>
      </c>
      <c r="H47" s="100">
        <f>EXP('Model coeffs'!$H$12+('Model coeffs'!$H$5*'Cost drivers'!D48)+('Model coeffs'!$H$7*'Cost drivers'!G48)+('Model coeffs'!$H$8*'Cost drivers'!I48)+('Model coeffs'!$H$9*'Cost drivers'!J48)+('Model coeffs'!$H$11*'Cost drivers'!H48))</f>
        <v>561.79614992642894</v>
      </c>
      <c r="I47" s="82"/>
      <c r="J47" s="100">
        <f t="shared" si="0"/>
        <v>166.42881629837029</v>
      </c>
      <c r="K47" s="100">
        <f t="shared" si="1"/>
        <v>387.6922555665472</v>
      </c>
      <c r="L47" s="100">
        <f t="shared" si="2"/>
        <v>563.79132235622387</v>
      </c>
      <c r="M47" s="82"/>
      <c r="N47" s="100">
        <f t="shared" si="3"/>
        <v>554.12107186491744</v>
      </c>
      <c r="O47" s="100">
        <f t="shared" si="4"/>
        <v>563.79132235622387</v>
      </c>
      <c r="P47" s="100">
        <f t="shared" si="5"/>
        <v>558.95619711057066</v>
      </c>
    </row>
    <row r="48" spans="1:16" x14ac:dyDescent="0.2">
      <c r="A48" s="63" t="str">
        <f>'Actual costs'!A49</f>
        <v>TMS</v>
      </c>
      <c r="B48" s="63">
        <f>'Actual costs'!B49</f>
        <v>2013</v>
      </c>
      <c r="C48" s="63" t="str">
        <f>'Actual costs'!C49</f>
        <v>TMS13</v>
      </c>
      <c r="D48" s="100">
        <f>EXP('Model coeffs'!$D$12+('Model coeffs'!$D$5*'Cost drivers'!D49)+('Model coeffs'!$D$6*'Cost drivers'!F49)+('Model coeffs'!$D$8*'Cost drivers'!I49)+('Model coeffs'!$D$9*'Cost drivers'!J49))</f>
        <v>172.14050723213629</v>
      </c>
      <c r="E48" s="100">
        <f>EXP('Model coeffs'!$E$12+('Model coeffs'!$E$5*'Cost drivers'!D49)+('Model coeffs'!$E$7*'Cost drivers'!G49)+('Model coeffs'!$E$8*'Cost drivers'!I49)+('Model coeffs'!$E$9*'Cost drivers'!J49))</f>
        <v>163.12599099525499</v>
      </c>
      <c r="F48" s="100">
        <f>EXP('Model coeffs'!$F$12+('Model coeffs'!$F$8*'Cost drivers'!I49)+('Model coeffs'!$F$9*'Cost drivers'!J49)+('Model coeffs'!$F$10*'Cost drivers'!E49)+('Model coeffs'!$F$11*'Cost drivers'!H49))</f>
        <v>394.62517038582422</v>
      </c>
      <c r="G48" s="100">
        <f>EXP('Model coeffs'!$G$12+('Model coeffs'!$G$5*'Cost drivers'!D49)+('Model coeffs'!$G$6*'Cost drivers'!F49)+('Model coeffs'!$G$8*'Cost drivers'!I49)+('Model coeffs'!$G$9*'Cost drivers'!J49)+('Model coeffs'!$G$11*'Cost drivers'!H49))</f>
        <v>573.06766049335363</v>
      </c>
      <c r="H48" s="100">
        <f>EXP('Model coeffs'!$H$12+('Model coeffs'!$H$5*'Cost drivers'!D49)+('Model coeffs'!$H$7*'Cost drivers'!G49)+('Model coeffs'!$H$8*'Cost drivers'!I49)+('Model coeffs'!$H$9*'Cost drivers'!J49)+('Model coeffs'!$H$11*'Cost drivers'!H49))</f>
        <v>569.27104241157565</v>
      </c>
      <c r="I48" s="82"/>
      <c r="J48" s="100">
        <f t="shared" si="0"/>
        <v>167.63324911369563</v>
      </c>
      <c r="K48" s="100">
        <f t="shared" si="1"/>
        <v>394.62517038582422</v>
      </c>
      <c r="L48" s="100">
        <f t="shared" si="2"/>
        <v>571.16935145246464</v>
      </c>
      <c r="M48" s="82"/>
      <c r="N48" s="100">
        <f t="shared" si="3"/>
        <v>562.25841949951985</v>
      </c>
      <c r="O48" s="100">
        <f t="shared" si="4"/>
        <v>571.16935145246464</v>
      </c>
      <c r="P48" s="100">
        <f t="shared" si="5"/>
        <v>566.71388547599224</v>
      </c>
    </row>
    <row r="49" spans="1:16" x14ac:dyDescent="0.2">
      <c r="A49" s="63" t="str">
        <f>'Actual costs'!A50</f>
        <v>TMS</v>
      </c>
      <c r="B49" s="63">
        <f>'Actual costs'!B50</f>
        <v>2014</v>
      </c>
      <c r="C49" s="63" t="str">
        <f>'Actual costs'!C50</f>
        <v>TMS14</v>
      </c>
      <c r="D49" s="100">
        <f>EXP('Model coeffs'!$D$12+('Model coeffs'!$D$5*'Cost drivers'!D50)+('Model coeffs'!$D$6*'Cost drivers'!F50)+('Model coeffs'!$D$8*'Cost drivers'!I50)+('Model coeffs'!$D$9*'Cost drivers'!J50))</f>
        <v>173.15613725664664</v>
      </c>
      <c r="E49" s="100">
        <f>EXP('Model coeffs'!$E$12+('Model coeffs'!$E$5*'Cost drivers'!D50)+('Model coeffs'!$E$7*'Cost drivers'!G50)+('Model coeffs'!$E$8*'Cost drivers'!I50)+('Model coeffs'!$E$9*'Cost drivers'!J50))</f>
        <v>163.86671113495223</v>
      </c>
      <c r="F49" s="100">
        <f>EXP('Model coeffs'!$F$12+('Model coeffs'!$F$8*'Cost drivers'!I50)+('Model coeffs'!$F$9*'Cost drivers'!J50)+('Model coeffs'!$F$10*'Cost drivers'!E50)+('Model coeffs'!$F$11*'Cost drivers'!H50))</f>
        <v>401.68638335586814</v>
      </c>
      <c r="G49" s="100">
        <f>EXP('Model coeffs'!$G$12+('Model coeffs'!$G$5*'Cost drivers'!D50)+('Model coeffs'!$G$6*'Cost drivers'!F50)+('Model coeffs'!$G$8*'Cost drivers'!I50)+('Model coeffs'!$G$9*'Cost drivers'!J50)+('Model coeffs'!$G$11*'Cost drivers'!H50))</f>
        <v>580.46512666355261</v>
      </c>
      <c r="H49" s="100">
        <f>EXP('Model coeffs'!$H$12+('Model coeffs'!$H$5*'Cost drivers'!D50)+('Model coeffs'!$H$7*'Cost drivers'!G50)+('Model coeffs'!$H$8*'Cost drivers'!I50)+('Model coeffs'!$H$9*'Cost drivers'!J50)+('Model coeffs'!$H$11*'Cost drivers'!H50))</f>
        <v>576.25359575624441</v>
      </c>
      <c r="I49" s="82"/>
      <c r="J49" s="100">
        <f t="shared" si="0"/>
        <v>168.51142419579944</v>
      </c>
      <c r="K49" s="100">
        <f t="shared" si="1"/>
        <v>401.68638335586814</v>
      </c>
      <c r="L49" s="100">
        <f t="shared" si="2"/>
        <v>578.35936120989845</v>
      </c>
      <c r="M49" s="82"/>
      <c r="N49" s="100">
        <f t="shared" si="3"/>
        <v>570.19780755166755</v>
      </c>
      <c r="O49" s="100">
        <f t="shared" si="4"/>
        <v>578.35936120989845</v>
      </c>
      <c r="P49" s="100">
        <f t="shared" si="5"/>
        <v>574.27858438078306</v>
      </c>
    </row>
    <row r="50" spans="1:16" x14ac:dyDescent="0.2">
      <c r="A50" s="63" t="str">
        <f>'Actual costs'!A51</f>
        <v>TMS</v>
      </c>
      <c r="B50" s="63">
        <f>'Actual costs'!B51</f>
        <v>2015</v>
      </c>
      <c r="C50" s="63" t="str">
        <f>'Actual costs'!C51</f>
        <v>TMS15</v>
      </c>
      <c r="D50" s="100">
        <f>EXP('Model coeffs'!$D$12+('Model coeffs'!$D$5*'Cost drivers'!D51)+('Model coeffs'!$D$6*'Cost drivers'!F51)+('Model coeffs'!$D$8*'Cost drivers'!I51)+('Model coeffs'!$D$9*'Cost drivers'!J51))</f>
        <v>174.86572982982571</v>
      </c>
      <c r="E50" s="100">
        <f>EXP('Model coeffs'!$E$12+('Model coeffs'!$E$5*'Cost drivers'!D51)+('Model coeffs'!$E$7*'Cost drivers'!G51)+('Model coeffs'!$E$8*'Cost drivers'!I51)+('Model coeffs'!$E$9*'Cost drivers'!J51))</f>
        <v>164.81674870658665</v>
      </c>
      <c r="F50" s="100">
        <f>EXP('Model coeffs'!$F$12+('Model coeffs'!$F$8*'Cost drivers'!I51)+('Model coeffs'!$F$9*'Cost drivers'!J51)+('Model coeffs'!$F$10*'Cost drivers'!E51)+('Model coeffs'!$F$11*'Cost drivers'!H51))</f>
        <v>410.88750499771231</v>
      </c>
      <c r="G50" s="100">
        <f>EXP('Model coeffs'!$G$12+('Model coeffs'!$G$5*'Cost drivers'!D51)+('Model coeffs'!$G$6*'Cost drivers'!F51)+('Model coeffs'!$G$8*'Cost drivers'!I51)+('Model coeffs'!$G$9*'Cost drivers'!J51)+('Model coeffs'!$G$11*'Cost drivers'!H51))</f>
        <v>589.93322711001201</v>
      </c>
      <c r="H50" s="100">
        <f>EXP('Model coeffs'!$H$12+('Model coeffs'!$H$5*'Cost drivers'!D51)+('Model coeffs'!$H$7*'Cost drivers'!G51)+('Model coeffs'!$H$8*'Cost drivers'!I51)+('Model coeffs'!$H$9*'Cost drivers'!J51)+('Model coeffs'!$H$11*'Cost drivers'!H51))</f>
        <v>584.14523035790648</v>
      </c>
      <c r="I50" s="82"/>
      <c r="J50" s="100">
        <f t="shared" si="0"/>
        <v>169.84123926820618</v>
      </c>
      <c r="K50" s="100">
        <f t="shared" si="1"/>
        <v>410.88750499771231</v>
      </c>
      <c r="L50" s="100">
        <f t="shared" si="2"/>
        <v>587.03922873395925</v>
      </c>
      <c r="M50" s="82"/>
      <c r="N50" s="100">
        <f t="shared" si="3"/>
        <v>580.72874426591852</v>
      </c>
      <c r="O50" s="100">
        <f t="shared" si="4"/>
        <v>587.03922873395925</v>
      </c>
      <c r="P50" s="100">
        <f t="shared" si="5"/>
        <v>583.88398649993883</v>
      </c>
    </row>
    <row r="51" spans="1:16" x14ac:dyDescent="0.2">
      <c r="A51" s="63" t="str">
        <f>'Actual costs'!A52</f>
        <v>TMS</v>
      </c>
      <c r="B51" s="63">
        <f>'Actual costs'!B52</f>
        <v>2016</v>
      </c>
      <c r="C51" s="63" t="str">
        <f>'Actual costs'!C52</f>
        <v>TMS16</v>
      </c>
      <c r="D51" s="100">
        <f>EXP('Model coeffs'!$D$12+('Model coeffs'!$D$5*'Cost drivers'!D52)+('Model coeffs'!$D$6*'Cost drivers'!F52)+('Model coeffs'!$D$8*'Cost drivers'!I52)+('Model coeffs'!$D$9*'Cost drivers'!J52))</f>
        <v>176.76239251435396</v>
      </c>
      <c r="E51" s="100">
        <f>EXP('Model coeffs'!$E$12+('Model coeffs'!$E$5*'Cost drivers'!D52)+('Model coeffs'!$E$7*'Cost drivers'!G52)+('Model coeffs'!$E$8*'Cost drivers'!I52)+('Model coeffs'!$E$9*'Cost drivers'!J52))</f>
        <v>165.68798756748879</v>
      </c>
      <c r="F51" s="100">
        <f>EXP('Model coeffs'!$F$12+('Model coeffs'!$F$8*'Cost drivers'!I52)+('Model coeffs'!$F$9*'Cost drivers'!J52)+('Model coeffs'!$F$10*'Cost drivers'!E52)+('Model coeffs'!$F$11*'Cost drivers'!H52))</f>
        <v>421.86005331025467</v>
      </c>
      <c r="G51" s="100">
        <f>EXP('Model coeffs'!$G$12+('Model coeffs'!$G$5*'Cost drivers'!D52)+('Model coeffs'!$G$6*'Cost drivers'!F52)+('Model coeffs'!$G$8*'Cost drivers'!I52)+('Model coeffs'!$G$9*'Cost drivers'!J52)+('Model coeffs'!$G$11*'Cost drivers'!H52))</f>
        <v>600.41769733819069</v>
      </c>
      <c r="H51" s="100">
        <f>EXP('Model coeffs'!$H$12+('Model coeffs'!$H$5*'Cost drivers'!D52)+('Model coeffs'!$H$7*'Cost drivers'!G52)+('Model coeffs'!$H$8*'Cost drivers'!I52)+('Model coeffs'!$H$9*'Cost drivers'!J52)+('Model coeffs'!$H$11*'Cost drivers'!H52))</f>
        <v>591.6269658058759</v>
      </c>
      <c r="I51" s="82"/>
      <c r="J51" s="100">
        <f t="shared" si="0"/>
        <v>171.22519004092138</v>
      </c>
      <c r="K51" s="100">
        <f t="shared" si="1"/>
        <v>421.86005331025467</v>
      </c>
      <c r="L51" s="100">
        <f t="shared" si="2"/>
        <v>596.02233157203329</v>
      </c>
      <c r="M51" s="82"/>
      <c r="N51" s="100">
        <f t="shared" si="3"/>
        <v>593.08524335117602</v>
      </c>
      <c r="O51" s="100">
        <f t="shared" si="4"/>
        <v>596.02233157203329</v>
      </c>
      <c r="P51" s="100">
        <f t="shared" si="5"/>
        <v>594.55378746160466</v>
      </c>
    </row>
    <row r="52" spans="1:16" x14ac:dyDescent="0.2">
      <c r="A52" s="63" t="str">
        <f>'Actual costs'!A53</f>
        <v>TMS</v>
      </c>
      <c r="B52" s="63">
        <f>'Actual costs'!B53</f>
        <v>2017</v>
      </c>
      <c r="C52" s="63" t="str">
        <f>'Actual costs'!C53</f>
        <v>TMS17</v>
      </c>
      <c r="D52" s="100">
        <f>EXP('Model coeffs'!$D$12+('Model coeffs'!$D$5*'Cost drivers'!D53)+('Model coeffs'!$D$6*'Cost drivers'!F53)+('Model coeffs'!$D$8*'Cost drivers'!I53)+('Model coeffs'!$D$9*'Cost drivers'!J53))</f>
        <v>178.41940712768431</v>
      </c>
      <c r="E52" s="100">
        <f>EXP('Model coeffs'!$E$12+('Model coeffs'!$E$5*'Cost drivers'!D53)+('Model coeffs'!$E$7*'Cost drivers'!G53)+('Model coeffs'!$E$8*'Cost drivers'!I53)+('Model coeffs'!$E$9*'Cost drivers'!J53))</f>
        <v>167.43024675497767</v>
      </c>
      <c r="F52" s="100">
        <f>EXP('Model coeffs'!$F$12+('Model coeffs'!$F$8*'Cost drivers'!I53)+('Model coeffs'!$F$9*'Cost drivers'!J53)+('Model coeffs'!$F$10*'Cost drivers'!E53)+('Model coeffs'!$F$11*'Cost drivers'!H53))</f>
        <v>429.70960112933068</v>
      </c>
      <c r="G52" s="100">
        <f>EXP('Model coeffs'!$G$12+('Model coeffs'!$G$5*'Cost drivers'!D53)+('Model coeffs'!$G$6*'Cost drivers'!F53)+('Model coeffs'!$G$8*'Cost drivers'!I53)+('Model coeffs'!$G$9*'Cost drivers'!J53)+('Model coeffs'!$G$11*'Cost drivers'!H53))</f>
        <v>608.81908964202319</v>
      </c>
      <c r="H52" s="100">
        <f>EXP('Model coeffs'!$H$12+('Model coeffs'!$H$5*'Cost drivers'!D53)+('Model coeffs'!$H$7*'Cost drivers'!G53)+('Model coeffs'!$H$8*'Cost drivers'!I53)+('Model coeffs'!$H$9*'Cost drivers'!J53)+('Model coeffs'!$H$11*'Cost drivers'!H53))</f>
        <v>601.31558375389068</v>
      </c>
      <c r="I52" s="82"/>
      <c r="J52" s="100">
        <f t="shared" si="0"/>
        <v>172.92482694133099</v>
      </c>
      <c r="K52" s="100">
        <f t="shared" si="1"/>
        <v>429.70960112933068</v>
      </c>
      <c r="L52" s="100">
        <f t="shared" si="2"/>
        <v>605.06733669795699</v>
      </c>
      <c r="M52" s="82"/>
      <c r="N52" s="100">
        <f t="shared" si="3"/>
        <v>602.63442807066167</v>
      </c>
      <c r="O52" s="100">
        <f t="shared" si="4"/>
        <v>605.06733669795699</v>
      </c>
      <c r="P52" s="100">
        <f t="shared" si="5"/>
        <v>603.85088238430933</v>
      </c>
    </row>
    <row r="53" spans="1:16" x14ac:dyDescent="0.2">
      <c r="A53" s="63" t="str">
        <f>'Actual costs'!A54</f>
        <v>TMS</v>
      </c>
      <c r="B53" s="63">
        <f>'Actual costs'!B54</f>
        <v>2018</v>
      </c>
      <c r="C53" s="63" t="str">
        <f>'Actual costs'!C54</f>
        <v>TMS18</v>
      </c>
      <c r="D53" s="100">
        <f>EXP('Model coeffs'!$D$12+('Model coeffs'!$D$5*'Cost drivers'!D54)+('Model coeffs'!$D$6*'Cost drivers'!F54)+('Model coeffs'!$D$8*'Cost drivers'!I54)+('Model coeffs'!$D$9*'Cost drivers'!J54))</f>
        <v>181.22325344211663</v>
      </c>
      <c r="E53" s="100">
        <f>EXP('Model coeffs'!$E$12+('Model coeffs'!$E$5*'Cost drivers'!D54)+('Model coeffs'!$E$7*'Cost drivers'!G54)+('Model coeffs'!$E$8*'Cost drivers'!I54)+('Model coeffs'!$E$9*'Cost drivers'!J54))</f>
        <v>169.35025366120919</v>
      </c>
      <c r="F53" s="100">
        <f>EXP('Model coeffs'!$F$12+('Model coeffs'!$F$8*'Cost drivers'!I54)+('Model coeffs'!$F$9*'Cost drivers'!J54)+('Model coeffs'!$F$10*'Cost drivers'!E54)+('Model coeffs'!$F$11*'Cost drivers'!H54))</f>
        <v>437.52142632874165</v>
      </c>
      <c r="G53" s="100">
        <f>EXP('Model coeffs'!$G$12+('Model coeffs'!$G$5*'Cost drivers'!D54)+('Model coeffs'!$G$6*'Cost drivers'!F54)+('Model coeffs'!$G$8*'Cost drivers'!I54)+('Model coeffs'!$G$9*'Cost drivers'!J54)+('Model coeffs'!$G$11*'Cost drivers'!H54))</f>
        <v>620.79608360303996</v>
      </c>
      <c r="H53" s="100">
        <f>EXP('Model coeffs'!$H$12+('Model coeffs'!$H$5*'Cost drivers'!D54)+('Model coeffs'!$H$7*'Cost drivers'!G54)+('Model coeffs'!$H$8*'Cost drivers'!I54)+('Model coeffs'!$H$9*'Cost drivers'!J54)+('Model coeffs'!$H$11*'Cost drivers'!H54))</f>
        <v>612.40922294027939</v>
      </c>
      <c r="I53" s="82"/>
      <c r="J53" s="100">
        <f t="shared" si="0"/>
        <v>175.28675355166291</v>
      </c>
      <c r="K53" s="100">
        <f t="shared" si="1"/>
        <v>437.52142632874165</v>
      </c>
      <c r="L53" s="100">
        <f t="shared" si="2"/>
        <v>616.60265327165962</v>
      </c>
      <c r="M53" s="82"/>
      <c r="N53" s="100">
        <f t="shared" si="3"/>
        <v>612.80817988040462</v>
      </c>
      <c r="O53" s="100">
        <f t="shared" si="4"/>
        <v>616.60265327165962</v>
      </c>
      <c r="P53" s="100">
        <f t="shared" si="5"/>
        <v>614.70541657603212</v>
      </c>
    </row>
    <row r="54" spans="1:16" x14ac:dyDescent="0.2">
      <c r="A54" s="63" t="str">
        <f>'Actual costs'!A55</f>
        <v>WSH</v>
      </c>
      <c r="B54" s="63">
        <f>'Actual costs'!B55</f>
        <v>2012</v>
      </c>
      <c r="C54" s="63" t="str">
        <f>'Actual costs'!C55</f>
        <v>WSH12</v>
      </c>
      <c r="D54" s="100">
        <f>EXP('Model coeffs'!$D$12+('Model coeffs'!$D$5*'Cost drivers'!D55)+('Model coeffs'!$D$6*'Cost drivers'!F55)+('Model coeffs'!$D$8*'Cost drivers'!I55)+('Model coeffs'!$D$9*'Cost drivers'!J55))</f>
        <v>88.466333966622798</v>
      </c>
      <c r="E54" s="100">
        <f>EXP('Model coeffs'!$E$12+('Model coeffs'!$E$5*'Cost drivers'!D55)+('Model coeffs'!$E$7*'Cost drivers'!G55)+('Model coeffs'!$E$8*'Cost drivers'!I55)+('Model coeffs'!$E$9*'Cost drivers'!J55))</f>
        <v>83.660381265302831</v>
      </c>
      <c r="F54" s="100">
        <f>EXP('Model coeffs'!$F$12+('Model coeffs'!$F$8*'Cost drivers'!I55)+('Model coeffs'!$F$9*'Cost drivers'!J55)+('Model coeffs'!$F$10*'Cost drivers'!E55)+('Model coeffs'!$F$11*'Cost drivers'!H55))</f>
        <v>127.77520107781633</v>
      </c>
      <c r="G54" s="100">
        <f>EXP('Model coeffs'!$G$12+('Model coeffs'!$G$5*'Cost drivers'!D55)+('Model coeffs'!$G$6*'Cost drivers'!F55)+('Model coeffs'!$G$8*'Cost drivers'!I55)+('Model coeffs'!$G$9*'Cost drivers'!J55)+('Model coeffs'!$G$11*'Cost drivers'!H55))</f>
        <v>204.45476094705489</v>
      </c>
      <c r="H54" s="100">
        <f>EXP('Model coeffs'!$H$12+('Model coeffs'!$H$5*'Cost drivers'!D55)+('Model coeffs'!$H$7*'Cost drivers'!G55)+('Model coeffs'!$H$8*'Cost drivers'!I55)+('Model coeffs'!$H$9*'Cost drivers'!J55)+('Model coeffs'!$H$11*'Cost drivers'!H55))</f>
        <v>201.60832338360512</v>
      </c>
      <c r="I54" s="82"/>
      <c r="J54" s="100">
        <f t="shared" si="0"/>
        <v>86.063357615962815</v>
      </c>
      <c r="K54" s="100">
        <f t="shared" si="1"/>
        <v>127.77520107781633</v>
      </c>
      <c r="L54" s="100">
        <f t="shared" si="2"/>
        <v>203.03154216532999</v>
      </c>
      <c r="M54" s="82"/>
      <c r="N54" s="100">
        <f t="shared" si="3"/>
        <v>213.83855869377913</v>
      </c>
      <c r="O54" s="100">
        <f t="shared" si="4"/>
        <v>203.03154216532999</v>
      </c>
      <c r="P54" s="100">
        <f t="shared" si="5"/>
        <v>208.43505042955456</v>
      </c>
    </row>
    <row r="55" spans="1:16" x14ac:dyDescent="0.2">
      <c r="A55" s="63" t="str">
        <f>'Actual costs'!A56</f>
        <v>WSH</v>
      </c>
      <c r="B55" s="63">
        <f>'Actual costs'!B56</f>
        <v>2013</v>
      </c>
      <c r="C55" s="63" t="str">
        <f>'Actual costs'!C56</f>
        <v>WSH13</v>
      </c>
      <c r="D55" s="100">
        <f>EXP('Model coeffs'!$D$12+('Model coeffs'!$D$5*'Cost drivers'!D56)+('Model coeffs'!$D$6*'Cost drivers'!F56)+('Model coeffs'!$D$8*'Cost drivers'!I56)+('Model coeffs'!$D$9*'Cost drivers'!J56))</f>
        <v>88.564488325847705</v>
      </c>
      <c r="E55" s="100">
        <f>EXP('Model coeffs'!$E$12+('Model coeffs'!$E$5*'Cost drivers'!D56)+('Model coeffs'!$E$7*'Cost drivers'!G56)+('Model coeffs'!$E$8*'Cost drivers'!I56)+('Model coeffs'!$E$9*'Cost drivers'!J56))</f>
        <v>83.625450879744207</v>
      </c>
      <c r="F55" s="100">
        <f>EXP('Model coeffs'!$F$12+('Model coeffs'!$F$8*'Cost drivers'!I56)+('Model coeffs'!$F$9*'Cost drivers'!J56)+('Model coeffs'!$F$10*'Cost drivers'!E56)+('Model coeffs'!$F$11*'Cost drivers'!H56))</f>
        <v>126.9745550944529</v>
      </c>
      <c r="G55" s="100">
        <f>EXP('Model coeffs'!$G$12+('Model coeffs'!$G$5*'Cost drivers'!D56)+('Model coeffs'!$G$6*'Cost drivers'!F56)+('Model coeffs'!$G$8*'Cost drivers'!I56)+('Model coeffs'!$G$9*'Cost drivers'!J56)+('Model coeffs'!$G$11*'Cost drivers'!H56))</f>
        <v>204.82344120144319</v>
      </c>
      <c r="H55" s="100">
        <f>EXP('Model coeffs'!$H$12+('Model coeffs'!$H$5*'Cost drivers'!D56)+('Model coeffs'!$H$7*'Cost drivers'!G56)+('Model coeffs'!$H$8*'Cost drivers'!I56)+('Model coeffs'!$H$9*'Cost drivers'!J56)+('Model coeffs'!$H$11*'Cost drivers'!H56))</f>
        <v>201.56742079805045</v>
      </c>
      <c r="I55" s="82"/>
      <c r="J55" s="100">
        <f t="shared" si="0"/>
        <v>86.094969602795956</v>
      </c>
      <c r="K55" s="100">
        <f t="shared" si="1"/>
        <v>126.9745550944529</v>
      </c>
      <c r="L55" s="100">
        <f t="shared" si="2"/>
        <v>203.1954309997468</v>
      </c>
      <c r="M55" s="82"/>
      <c r="N55" s="100">
        <f t="shared" si="3"/>
        <v>213.06952469724885</v>
      </c>
      <c r="O55" s="100">
        <f t="shared" si="4"/>
        <v>203.1954309997468</v>
      </c>
      <c r="P55" s="100">
        <f t="shared" si="5"/>
        <v>208.13247784849784</v>
      </c>
    </row>
    <row r="56" spans="1:16" x14ac:dyDescent="0.2">
      <c r="A56" s="63" t="str">
        <f>'Actual costs'!A57</f>
        <v>WSH</v>
      </c>
      <c r="B56" s="63">
        <f>'Actual costs'!B57</f>
        <v>2014</v>
      </c>
      <c r="C56" s="63" t="str">
        <f>'Actual costs'!C57</f>
        <v>WSH14</v>
      </c>
      <c r="D56" s="100">
        <f>EXP('Model coeffs'!$D$12+('Model coeffs'!$D$5*'Cost drivers'!D57)+('Model coeffs'!$D$6*'Cost drivers'!F57)+('Model coeffs'!$D$8*'Cost drivers'!I57)+('Model coeffs'!$D$9*'Cost drivers'!J57))</f>
        <v>88.672532338989228</v>
      </c>
      <c r="E56" s="100">
        <f>EXP('Model coeffs'!$E$12+('Model coeffs'!$E$5*'Cost drivers'!D57)+('Model coeffs'!$E$7*'Cost drivers'!G57)+('Model coeffs'!$E$8*'Cost drivers'!I57)+('Model coeffs'!$E$9*'Cost drivers'!J57))</f>
        <v>83.628204618813541</v>
      </c>
      <c r="F56" s="100">
        <f>EXP('Model coeffs'!$F$12+('Model coeffs'!$F$8*'Cost drivers'!I57)+('Model coeffs'!$F$9*'Cost drivers'!J57)+('Model coeffs'!$F$10*'Cost drivers'!E57)+('Model coeffs'!$F$11*'Cost drivers'!H57))</f>
        <v>126.72814068592049</v>
      </c>
      <c r="G56" s="100">
        <f>EXP('Model coeffs'!$G$12+('Model coeffs'!$G$5*'Cost drivers'!D57)+('Model coeffs'!$G$6*'Cost drivers'!F57)+('Model coeffs'!$G$8*'Cost drivers'!I57)+('Model coeffs'!$G$9*'Cost drivers'!J57)+('Model coeffs'!$G$11*'Cost drivers'!H57))</f>
        <v>205.01067567951586</v>
      </c>
      <c r="H56" s="100">
        <f>EXP('Model coeffs'!$H$12+('Model coeffs'!$H$5*'Cost drivers'!D57)+('Model coeffs'!$H$7*'Cost drivers'!G57)+('Model coeffs'!$H$8*'Cost drivers'!I57)+('Model coeffs'!$H$9*'Cost drivers'!J57)+('Model coeffs'!$H$11*'Cost drivers'!H57))</f>
        <v>201.3992664240304</v>
      </c>
      <c r="I56" s="82"/>
      <c r="J56" s="100">
        <f t="shared" si="0"/>
        <v>86.150368478901385</v>
      </c>
      <c r="K56" s="100">
        <f t="shared" si="1"/>
        <v>126.72814068592049</v>
      </c>
      <c r="L56" s="100">
        <f t="shared" si="2"/>
        <v>203.20497105177313</v>
      </c>
      <c r="M56" s="82"/>
      <c r="N56" s="100">
        <f t="shared" si="3"/>
        <v>212.87850916482188</v>
      </c>
      <c r="O56" s="100">
        <f t="shared" si="4"/>
        <v>203.20497105177313</v>
      </c>
      <c r="P56" s="100">
        <f t="shared" si="5"/>
        <v>208.04174010829752</v>
      </c>
    </row>
    <row r="57" spans="1:16" x14ac:dyDescent="0.2">
      <c r="A57" s="63" t="str">
        <f>'Actual costs'!A58</f>
        <v>WSH</v>
      </c>
      <c r="B57" s="63">
        <f>'Actual costs'!B58</f>
        <v>2015</v>
      </c>
      <c r="C57" s="63" t="str">
        <f>'Actual costs'!C58</f>
        <v>WSH15</v>
      </c>
      <c r="D57" s="100">
        <f>EXP('Model coeffs'!$D$12+('Model coeffs'!$D$5*'Cost drivers'!D58)+('Model coeffs'!$D$6*'Cost drivers'!F58)+('Model coeffs'!$D$8*'Cost drivers'!I58)+('Model coeffs'!$D$9*'Cost drivers'!J58))</f>
        <v>88.750387316579847</v>
      </c>
      <c r="E57" s="100">
        <f>EXP('Model coeffs'!$E$12+('Model coeffs'!$E$5*'Cost drivers'!D58)+('Model coeffs'!$E$7*'Cost drivers'!G58)+('Model coeffs'!$E$8*'Cost drivers'!I58)+('Model coeffs'!$E$9*'Cost drivers'!J58))</f>
        <v>83.942203985333435</v>
      </c>
      <c r="F57" s="100">
        <f>EXP('Model coeffs'!$F$12+('Model coeffs'!$F$8*'Cost drivers'!I58)+('Model coeffs'!$F$9*'Cost drivers'!J58)+('Model coeffs'!$F$10*'Cost drivers'!E58)+('Model coeffs'!$F$11*'Cost drivers'!H58))</f>
        <v>126.74001573064895</v>
      </c>
      <c r="G57" s="100">
        <f>EXP('Model coeffs'!$G$12+('Model coeffs'!$G$5*'Cost drivers'!D58)+('Model coeffs'!$G$6*'Cost drivers'!F58)+('Model coeffs'!$G$8*'Cost drivers'!I58)+('Model coeffs'!$G$9*'Cost drivers'!J58)+('Model coeffs'!$G$11*'Cost drivers'!H58))</f>
        <v>205.07870959129875</v>
      </c>
      <c r="H57" s="100">
        <f>EXP('Model coeffs'!$H$12+('Model coeffs'!$H$5*'Cost drivers'!D58)+('Model coeffs'!$H$7*'Cost drivers'!G58)+('Model coeffs'!$H$8*'Cost drivers'!I58)+('Model coeffs'!$H$9*'Cost drivers'!J58)+('Model coeffs'!$H$11*'Cost drivers'!H58))</f>
        <v>202.07545817636176</v>
      </c>
      <c r="I57" s="82"/>
      <c r="J57" s="100">
        <f t="shared" si="0"/>
        <v>86.346295650956648</v>
      </c>
      <c r="K57" s="100">
        <f t="shared" si="1"/>
        <v>126.74001573064895</v>
      </c>
      <c r="L57" s="100">
        <f t="shared" si="2"/>
        <v>203.57708388383026</v>
      </c>
      <c r="M57" s="82"/>
      <c r="N57" s="100">
        <f t="shared" si="3"/>
        <v>213.08631138160558</v>
      </c>
      <c r="O57" s="100">
        <f t="shared" si="4"/>
        <v>203.57708388383026</v>
      </c>
      <c r="P57" s="100">
        <f t="shared" si="5"/>
        <v>208.33169763271792</v>
      </c>
    </row>
    <row r="58" spans="1:16" x14ac:dyDescent="0.2">
      <c r="A58" s="63" t="str">
        <f>'Actual costs'!A59</f>
        <v>WSH</v>
      </c>
      <c r="B58" s="63">
        <f>'Actual costs'!B59</f>
        <v>2016</v>
      </c>
      <c r="C58" s="63" t="str">
        <f>'Actual costs'!C59</f>
        <v>WSH16</v>
      </c>
      <c r="D58" s="100">
        <f>EXP('Model coeffs'!$D$12+('Model coeffs'!$D$5*'Cost drivers'!D59)+('Model coeffs'!$D$6*'Cost drivers'!F59)+('Model coeffs'!$D$8*'Cost drivers'!I59)+('Model coeffs'!$D$9*'Cost drivers'!J59))</f>
        <v>89.464946865584196</v>
      </c>
      <c r="E58" s="100">
        <f>EXP('Model coeffs'!$E$12+('Model coeffs'!$E$5*'Cost drivers'!D59)+('Model coeffs'!$E$7*'Cost drivers'!G59)+('Model coeffs'!$E$8*'Cost drivers'!I59)+('Model coeffs'!$E$9*'Cost drivers'!J59))</f>
        <v>86.094687098588452</v>
      </c>
      <c r="F58" s="100">
        <f>EXP('Model coeffs'!$F$12+('Model coeffs'!$F$8*'Cost drivers'!I59)+('Model coeffs'!$F$9*'Cost drivers'!J59)+('Model coeffs'!$F$10*'Cost drivers'!E59)+('Model coeffs'!$F$11*'Cost drivers'!H59))</f>
        <v>126.8339957409634</v>
      </c>
      <c r="G58" s="100">
        <f>EXP('Model coeffs'!$G$12+('Model coeffs'!$G$5*'Cost drivers'!D59)+('Model coeffs'!$G$6*'Cost drivers'!F59)+('Model coeffs'!$G$8*'Cost drivers'!I59)+('Model coeffs'!$G$9*'Cost drivers'!J59)+('Model coeffs'!$G$11*'Cost drivers'!H59))</f>
        <v>206.28942795020265</v>
      </c>
      <c r="H58" s="100">
        <f>EXP('Model coeffs'!$H$12+('Model coeffs'!$H$5*'Cost drivers'!D59)+('Model coeffs'!$H$7*'Cost drivers'!G59)+('Model coeffs'!$H$8*'Cost drivers'!I59)+('Model coeffs'!$H$9*'Cost drivers'!J59)+('Model coeffs'!$H$11*'Cost drivers'!H59))</f>
        <v>207.86678837584662</v>
      </c>
      <c r="I58" s="82"/>
      <c r="J58" s="100">
        <f t="shared" si="0"/>
        <v>87.779816982086317</v>
      </c>
      <c r="K58" s="100">
        <f t="shared" si="1"/>
        <v>126.8339957409634</v>
      </c>
      <c r="L58" s="100">
        <f t="shared" si="2"/>
        <v>207.07810816302464</v>
      </c>
      <c r="M58" s="82"/>
      <c r="N58" s="100">
        <f t="shared" si="3"/>
        <v>214.6138127230497</v>
      </c>
      <c r="O58" s="100">
        <f t="shared" si="4"/>
        <v>207.07810816302464</v>
      </c>
      <c r="P58" s="100">
        <f t="shared" si="5"/>
        <v>210.84596044303717</v>
      </c>
    </row>
    <row r="59" spans="1:16" x14ac:dyDescent="0.2">
      <c r="A59" s="63" t="str">
        <f>'Actual costs'!A60</f>
        <v>WSH</v>
      </c>
      <c r="B59" s="63">
        <f>'Actual costs'!B60</f>
        <v>2017</v>
      </c>
      <c r="C59" s="63" t="str">
        <f>'Actual costs'!C60</f>
        <v>WSH17</v>
      </c>
      <c r="D59" s="100">
        <f>EXP('Model coeffs'!$D$12+('Model coeffs'!$D$5*'Cost drivers'!D60)+('Model coeffs'!$D$6*'Cost drivers'!F60)+('Model coeffs'!$D$8*'Cost drivers'!I60)+('Model coeffs'!$D$9*'Cost drivers'!J60))</f>
        <v>90.072135857090316</v>
      </c>
      <c r="E59" s="100">
        <f>EXP('Model coeffs'!$E$12+('Model coeffs'!$E$5*'Cost drivers'!D60)+('Model coeffs'!$E$7*'Cost drivers'!G60)+('Model coeffs'!$E$8*'Cost drivers'!I60)+('Model coeffs'!$E$9*'Cost drivers'!J60))</f>
        <v>86.534871815544221</v>
      </c>
      <c r="F59" s="100">
        <f>EXP('Model coeffs'!$F$12+('Model coeffs'!$F$8*'Cost drivers'!I60)+('Model coeffs'!$F$9*'Cost drivers'!J60)+('Model coeffs'!$F$10*'Cost drivers'!E60)+('Model coeffs'!$F$11*'Cost drivers'!H60))</f>
        <v>127.68156596003861</v>
      </c>
      <c r="G59" s="100">
        <f>EXP('Model coeffs'!$G$12+('Model coeffs'!$G$5*'Cost drivers'!D60)+('Model coeffs'!$G$6*'Cost drivers'!F60)+('Model coeffs'!$G$8*'Cost drivers'!I60)+('Model coeffs'!$G$9*'Cost drivers'!J60)+('Model coeffs'!$G$11*'Cost drivers'!H60))</f>
        <v>207.39312472697137</v>
      </c>
      <c r="H59" s="100">
        <f>EXP('Model coeffs'!$H$12+('Model coeffs'!$H$5*'Cost drivers'!D60)+('Model coeffs'!$H$7*'Cost drivers'!G60)+('Model coeffs'!$H$8*'Cost drivers'!I60)+('Model coeffs'!$H$9*'Cost drivers'!J60)+('Model coeffs'!$H$11*'Cost drivers'!H60))</f>
        <v>208.97572322769534</v>
      </c>
      <c r="I59" s="82"/>
      <c r="J59" s="100">
        <f t="shared" si="0"/>
        <v>88.303503836317276</v>
      </c>
      <c r="K59" s="100">
        <f t="shared" si="1"/>
        <v>127.68156596003861</v>
      </c>
      <c r="L59" s="100">
        <f t="shared" si="2"/>
        <v>208.18442397733335</v>
      </c>
      <c r="M59" s="82"/>
      <c r="N59" s="100">
        <f t="shared" si="3"/>
        <v>215.9850697963559</v>
      </c>
      <c r="O59" s="100">
        <f t="shared" si="4"/>
        <v>208.18442397733335</v>
      </c>
      <c r="P59" s="100">
        <f t="shared" si="5"/>
        <v>212.08474688684464</v>
      </c>
    </row>
    <row r="60" spans="1:16" x14ac:dyDescent="0.2">
      <c r="A60" s="63" t="str">
        <f>'Actual costs'!A61</f>
        <v>WSH</v>
      </c>
      <c r="B60" s="63">
        <f>'Actual costs'!B61</f>
        <v>2018</v>
      </c>
      <c r="C60" s="63" t="str">
        <f>'Actual costs'!C61</f>
        <v>WSH18</v>
      </c>
      <c r="D60" s="100">
        <f>EXP('Model coeffs'!$D$12+('Model coeffs'!$D$5*'Cost drivers'!D61)+('Model coeffs'!$D$6*'Cost drivers'!F61)+('Model coeffs'!$D$8*'Cost drivers'!I61)+('Model coeffs'!$D$9*'Cost drivers'!J61))</f>
        <v>90.503933236530344</v>
      </c>
      <c r="E60" s="100">
        <f>EXP('Model coeffs'!$E$12+('Model coeffs'!$E$5*'Cost drivers'!D61)+('Model coeffs'!$E$7*'Cost drivers'!G61)+('Model coeffs'!$E$8*'Cost drivers'!I61)+('Model coeffs'!$E$9*'Cost drivers'!J61))</f>
        <v>88.721595570996399</v>
      </c>
      <c r="F60" s="100">
        <f>EXP('Model coeffs'!$F$12+('Model coeffs'!$F$8*'Cost drivers'!I61)+('Model coeffs'!$F$9*'Cost drivers'!J61)+('Model coeffs'!$F$10*'Cost drivers'!E61)+('Model coeffs'!$F$11*'Cost drivers'!H61))</f>
        <v>127.73189275246634</v>
      </c>
      <c r="G60" s="100">
        <f>EXP('Model coeffs'!$G$12+('Model coeffs'!$G$5*'Cost drivers'!D61)+('Model coeffs'!$G$6*'Cost drivers'!F61)+('Model coeffs'!$G$8*'Cost drivers'!I61)+('Model coeffs'!$G$9*'Cost drivers'!J61)+('Model coeffs'!$G$11*'Cost drivers'!H61))</f>
        <v>208.34897259919993</v>
      </c>
      <c r="H60" s="100">
        <f>EXP('Model coeffs'!$H$12+('Model coeffs'!$H$5*'Cost drivers'!D61)+('Model coeffs'!$H$7*'Cost drivers'!G61)+('Model coeffs'!$H$8*'Cost drivers'!I61)+('Model coeffs'!$H$9*'Cost drivers'!J61)+('Model coeffs'!$H$11*'Cost drivers'!H61))</f>
        <v>215.02605166977122</v>
      </c>
      <c r="I60" s="82"/>
      <c r="J60" s="100">
        <f t="shared" si="0"/>
        <v>89.612764403763379</v>
      </c>
      <c r="K60" s="100">
        <f t="shared" si="1"/>
        <v>127.73189275246634</v>
      </c>
      <c r="L60" s="100">
        <f t="shared" si="2"/>
        <v>211.68751213448559</v>
      </c>
      <c r="M60" s="82"/>
      <c r="N60" s="100">
        <f t="shared" si="3"/>
        <v>217.34465715622972</v>
      </c>
      <c r="O60" s="100">
        <f t="shared" si="4"/>
        <v>211.68751213448559</v>
      </c>
      <c r="P60" s="100">
        <f t="shared" si="5"/>
        <v>214.51608464535764</v>
      </c>
    </row>
    <row r="61" spans="1:16" x14ac:dyDescent="0.2">
      <c r="A61" s="63" t="str">
        <f>'Actual costs'!A62</f>
        <v>WSX</v>
      </c>
      <c r="B61" s="63">
        <f>'Actual costs'!B62</f>
        <v>2012</v>
      </c>
      <c r="C61" s="63" t="str">
        <f>'Actual costs'!C62</f>
        <v>WSX12</v>
      </c>
      <c r="D61" s="100">
        <f>EXP('Model coeffs'!$D$12+('Model coeffs'!$D$5*'Cost drivers'!D62)+('Model coeffs'!$D$6*'Cost drivers'!F62)+('Model coeffs'!$D$8*'Cost drivers'!I62)+('Model coeffs'!$D$9*'Cost drivers'!J62))</f>
        <v>33.514065390753288</v>
      </c>
      <c r="E61" s="100">
        <f>EXP('Model coeffs'!$E$12+('Model coeffs'!$E$5*'Cost drivers'!D62)+('Model coeffs'!$E$7*'Cost drivers'!G62)+('Model coeffs'!$E$8*'Cost drivers'!I62)+('Model coeffs'!$E$9*'Cost drivers'!J62))</f>
        <v>38.153197584690467</v>
      </c>
      <c r="F61" s="100">
        <f>EXP('Model coeffs'!$F$12+('Model coeffs'!$F$8*'Cost drivers'!I62)+('Model coeffs'!$F$9*'Cost drivers'!J62)+('Model coeffs'!$F$10*'Cost drivers'!E62)+('Model coeffs'!$F$11*'Cost drivers'!H62))</f>
        <v>61.473926715359468</v>
      </c>
      <c r="G61" s="100">
        <f>EXP('Model coeffs'!$G$12+('Model coeffs'!$G$5*'Cost drivers'!D62)+('Model coeffs'!$G$6*'Cost drivers'!F62)+('Model coeffs'!$G$8*'Cost drivers'!I62)+('Model coeffs'!$G$9*'Cost drivers'!J62)+('Model coeffs'!$G$11*'Cost drivers'!H62))</f>
        <v>88.20427058179402</v>
      </c>
      <c r="H61" s="100">
        <f>EXP('Model coeffs'!$H$12+('Model coeffs'!$H$5*'Cost drivers'!D62)+('Model coeffs'!$H$7*'Cost drivers'!G62)+('Model coeffs'!$H$8*'Cost drivers'!I62)+('Model coeffs'!$H$9*'Cost drivers'!J62)+('Model coeffs'!$H$11*'Cost drivers'!H62))</f>
        <v>90.947838217262628</v>
      </c>
      <c r="I61" s="82"/>
      <c r="J61" s="100">
        <f t="shared" si="0"/>
        <v>35.833631487721874</v>
      </c>
      <c r="K61" s="100">
        <f t="shared" si="1"/>
        <v>61.473926715359468</v>
      </c>
      <c r="L61" s="100">
        <f t="shared" si="2"/>
        <v>89.576054399528317</v>
      </c>
      <c r="M61" s="82"/>
      <c r="N61" s="100">
        <f t="shared" si="3"/>
        <v>97.307558203081342</v>
      </c>
      <c r="O61" s="100">
        <f t="shared" si="4"/>
        <v>89.576054399528317</v>
      </c>
      <c r="P61" s="100">
        <f t="shared" si="5"/>
        <v>93.441806301304837</v>
      </c>
    </row>
    <row r="62" spans="1:16" x14ac:dyDescent="0.2">
      <c r="A62" s="63" t="str">
        <f>'Actual costs'!A63</f>
        <v>WSX</v>
      </c>
      <c r="B62" s="63">
        <f>'Actual costs'!B63</f>
        <v>2013</v>
      </c>
      <c r="C62" s="63" t="str">
        <f>'Actual costs'!C63</f>
        <v>WSX13</v>
      </c>
      <c r="D62" s="100">
        <f>EXP('Model coeffs'!$D$12+('Model coeffs'!$D$5*'Cost drivers'!D63)+('Model coeffs'!$D$6*'Cost drivers'!F63)+('Model coeffs'!$D$8*'Cost drivers'!I63)+('Model coeffs'!$D$9*'Cost drivers'!J63))</f>
        <v>33.817343689359042</v>
      </c>
      <c r="E62" s="100">
        <f>EXP('Model coeffs'!$E$12+('Model coeffs'!$E$5*'Cost drivers'!D63)+('Model coeffs'!$E$7*'Cost drivers'!G63)+('Model coeffs'!$E$8*'Cost drivers'!I63)+('Model coeffs'!$E$9*'Cost drivers'!J63))</f>
        <v>38.331805228923486</v>
      </c>
      <c r="F62" s="100">
        <f>EXP('Model coeffs'!$F$12+('Model coeffs'!$F$8*'Cost drivers'!I63)+('Model coeffs'!$F$9*'Cost drivers'!J63)+('Model coeffs'!$F$10*'Cost drivers'!E63)+('Model coeffs'!$F$11*'Cost drivers'!H63))</f>
        <v>61.532945929545782</v>
      </c>
      <c r="G62" s="100">
        <f>EXP('Model coeffs'!$G$12+('Model coeffs'!$G$5*'Cost drivers'!D63)+('Model coeffs'!$G$6*'Cost drivers'!F63)+('Model coeffs'!$G$8*'Cost drivers'!I63)+('Model coeffs'!$G$9*'Cost drivers'!J63)+('Model coeffs'!$G$11*'Cost drivers'!H63))</f>
        <v>88.815693523800164</v>
      </c>
      <c r="H62" s="100">
        <f>EXP('Model coeffs'!$H$12+('Model coeffs'!$H$5*'Cost drivers'!D63)+('Model coeffs'!$H$7*'Cost drivers'!G63)+('Model coeffs'!$H$8*'Cost drivers'!I63)+('Model coeffs'!$H$9*'Cost drivers'!J63)+('Model coeffs'!$H$11*'Cost drivers'!H63))</f>
        <v>91.219722653528692</v>
      </c>
      <c r="I62" s="82"/>
      <c r="J62" s="100">
        <f t="shared" si="0"/>
        <v>36.07457445914126</v>
      </c>
      <c r="K62" s="100">
        <f t="shared" si="1"/>
        <v>61.532945929545782</v>
      </c>
      <c r="L62" s="100">
        <f t="shared" si="2"/>
        <v>90.017708088664421</v>
      </c>
      <c r="M62" s="82"/>
      <c r="N62" s="100">
        <f t="shared" si="3"/>
        <v>97.60752038868705</v>
      </c>
      <c r="O62" s="100">
        <f t="shared" si="4"/>
        <v>90.017708088664421</v>
      </c>
      <c r="P62" s="100">
        <f t="shared" si="5"/>
        <v>93.812614238675735</v>
      </c>
    </row>
    <row r="63" spans="1:16" x14ac:dyDescent="0.2">
      <c r="A63" s="63" t="str">
        <f>'Actual costs'!A64</f>
        <v>WSX</v>
      </c>
      <c r="B63" s="63">
        <f>'Actual costs'!B64</f>
        <v>2014</v>
      </c>
      <c r="C63" s="63" t="str">
        <f>'Actual costs'!C64</f>
        <v>WSX14</v>
      </c>
      <c r="D63" s="100">
        <f>EXP('Model coeffs'!$D$12+('Model coeffs'!$D$5*'Cost drivers'!D64)+('Model coeffs'!$D$6*'Cost drivers'!F64)+('Model coeffs'!$D$8*'Cost drivers'!I64)+('Model coeffs'!$D$9*'Cost drivers'!J64))</f>
        <v>34.258033963674087</v>
      </c>
      <c r="E63" s="100">
        <f>EXP('Model coeffs'!$E$12+('Model coeffs'!$E$5*'Cost drivers'!D64)+('Model coeffs'!$E$7*'Cost drivers'!G64)+('Model coeffs'!$E$8*'Cost drivers'!I64)+('Model coeffs'!$E$9*'Cost drivers'!J64))</f>
        <v>38.820563001276703</v>
      </c>
      <c r="F63" s="100">
        <f>EXP('Model coeffs'!$F$12+('Model coeffs'!$F$8*'Cost drivers'!I64)+('Model coeffs'!$F$9*'Cost drivers'!J64)+('Model coeffs'!$F$10*'Cost drivers'!E64)+('Model coeffs'!$F$11*'Cost drivers'!H64))</f>
        <v>61.757301282442505</v>
      </c>
      <c r="G63" s="100">
        <f>EXP('Model coeffs'!$G$12+('Model coeffs'!$G$5*'Cost drivers'!D64)+('Model coeffs'!$G$6*'Cost drivers'!F64)+('Model coeffs'!$G$8*'Cost drivers'!I64)+('Model coeffs'!$G$9*'Cost drivers'!J64)+('Model coeffs'!$G$11*'Cost drivers'!H64))</f>
        <v>89.818712317119079</v>
      </c>
      <c r="H63" s="100">
        <f>EXP('Model coeffs'!$H$12+('Model coeffs'!$H$5*'Cost drivers'!D64)+('Model coeffs'!$H$7*'Cost drivers'!G64)+('Model coeffs'!$H$8*'Cost drivers'!I64)+('Model coeffs'!$H$9*'Cost drivers'!J64)+('Model coeffs'!$H$11*'Cost drivers'!H64))</f>
        <v>92.577376591095899</v>
      </c>
      <c r="I63" s="82"/>
      <c r="J63" s="100">
        <f t="shared" si="0"/>
        <v>36.539298482475395</v>
      </c>
      <c r="K63" s="100">
        <f t="shared" si="1"/>
        <v>61.757301282442505</v>
      </c>
      <c r="L63" s="100">
        <f t="shared" si="2"/>
        <v>91.198044454107489</v>
      </c>
      <c r="M63" s="82"/>
      <c r="N63" s="100">
        <f t="shared" si="3"/>
        <v>98.2965997649179</v>
      </c>
      <c r="O63" s="100">
        <f t="shared" si="4"/>
        <v>91.198044454107489</v>
      </c>
      <c r="P63" s="100">
        <f t="shared" si="5"/>
        <v>94.747322109512695</v>
      </c>
    </row>
    <row r="64" spans="1:16" x14ac:dyDescent="0.2">
      <c r="A64" s="63" t="str">
        <f>'Actual costs'!A65</f>
        <v>WSX</v>
      </c>
      <c r="B64" s="63">
        <f>'Actual costs'!B65</f>
        <v>2015</v>
      </c>
      <c r="C64" s="63" t="str">
        <f>'Actual costs'!C65</f>
        <v>WSX15</v>
      </c>
      <c r="D64" s="100">
        <f>EXP('Model coeffs'!$D$12+('Model coeffs'!$D$5*'Cost drivers'!D65)+('Model coeffs'!$D$6*'Cost drivers'!F65)+('Model coeffs'!$D$8*'Cost drivers'!I65)+('Model coeffs'!$D$9*'Cost drivers'!J65))</f>
        <v>34.57540924141253</v>
      </c>
      <c r="E64" s="100">
        <f>EXP('Model coeffs'!$E$12+('Model coeffs'!$E$5*'Cost drivers'!D65)+('Model coeffs'!$E$7*'Cost drivers'!G65)+('Model coeffs'!$E$8*'Cost drivers'!I65)+('Model coeffs'!$E$9*'Cost drivers'!J65))</f>
        <v>39.141332653294675</v>
      </c>
      <c r="F64" s="100">
        <f>EXP('Model coeffs'!$F$12+('Model coeffs'!$F$8*'Cost drivers'!I65)+('Model coeffs'!$F$9*'Cost drivers'!J65)+('Model coeffs'!$F$10*'Cost drivers'!E65)+('Model coeffs'!$F$11*'Cost drivers'!H65))</f>
        <v>61.721956095027352</v>
      </c>
      <c r="G64" s="100">
        <f>EXP('Model coeffs'!$G$12+('Model coeffs'!$G$5*'Cost drivers'!D65)+('Model coeffs'!$G$6*'Cost drivers'!F65)+('Model coeffs'!$G$8*'Cost drivers'!I65)+('Model coeffs'!$G$9*'Cost drivers'!J65)+('Model coeffs'!$G$11*'Cost drivers'!H65))</f>
        <v>90.42456467484233</v>
      </c>
      <c r="H64" s="100">
        <f>EXP('Model coeffs'!$H$12+('Model coeffs'!$H$5*'Cost drivers'!D65)+('Model coeffs'!$H$7*'Cost drivers'!G65)+('Model coeffs'!$H$8*'Cost drivers'!I65)+('Model coeffs'!$H$9*'Cost drivers'!J65)+('Model coeffs'!$H$11*'Cost drivers'!H65))</f>
        <v>93.180902875921419</v>
      </c>
      <c r="I64" s="82"/>
      <c r="J64" s="100">
        <f t="shared" si="0"/>
        <v>36.858370947353606</v>
      </c>
      <c r="K64" s="100">
        <f t="shared" si="1"/>
        <v>61.721956095027352</v>
      </c>
      <c r="L64" s="100">
        <f t="shared" si="2"/>
        <v>91.802733775381881</v>
      </c>
      <c r="M64" s="82"/>
      <c r="N64" s="100">
        <f t="shared" si="3"/>
        <v>98.580327042380958</v>
      </c>
      <c r="O64" s="100">
        <f t="shared" si="4"/>
        <v>91.802733775381881</v>
      </c>
      <c r="P64" s="100">
        <f t="shared" si="5"/>
        <v>95.19153040888142</v>
      </c>
    </row>
    <row r="65" spans="1:16" x14ac:dyDescent="0.2">
      <c r="A65" s="63" t="str">
        <f>'Actual costs'!A66</f>
        <v>WSX</v>
      </c>
      <c r="B65" s="63">
        <f>'Actual costs'!B66</f>
        <v>2016</v>
      </c>
      <c r="C65" s="63" t="str">
        <f>'Actual costs'!C66</f>
        <v>WSX16</v>
      </c>
      <c r="D65" s="100">
        <f>EXP('Model coeffs'!$D$12+('Model coeffs'!$D$5*'Cost drivers'!D66)+('Model coeffs'!$D$6*'Cost drivers'!F66)+('Model coeffs'!$D$8*'Cost drivers'!I66)+('Model coeffs'!$D$9*'Cost drivers'!J66))</f>
        <v>34.964032125064527</v>
      </c>
      <c r="E65" s="100">
        <f>EXP('Model coeffs'!$E$12+('Model coeffs'!$E$5*'Cost drivers'!D66)+('Model coeffs'!$E$7*'Cost drivers'!G66)+('Model coeffs'!$E$8*'Cost drivers'!I66)+('Model coeffs'!$E$9*'Cost drivers'!J66))</f>
        <v>39.758795578156501</v>
      </c>
      <c r="F65" s="100">
        <f>EXP('Model coeffs'!$F$12+('Model coeffs'!$F$8*'Cost drivers'!I66)+('Model coeffs'!$F$9*'Cost drivers'!J66)+('Model coeffs'!$F$10*'Cost drivers'!E66)+('Model coeffs'!$F$11*'Cost drivers'!H66))</f>
        <v>62.114339000139026</v>
      </c>
      <c r="G65" s="100">
        <f>EXP('Model coeffs'!$G$12+('Model coeffs'!$G$5*'Cost drivers'!D66)+('Model coeffs'!$G$6*'Cost drivers'!F66)+('Model coeffs'!$G$8*'Cost drivers'!I66)+('Model coeffs'!$G$9*'Cost drivers'!J66)+('Model coeffs'!$G$11*'Cost drivers'!H66))</f>
        <v>91.349023719507287</v>
      </c>
      <c r="H65" s="100">
        <f>EXP('Model coeffs'!$H$12+('Model coeffs'!$H$5*'Cost drivers'!D66)+('Model coeffs'!$H$7*'Cost drivers'!G66)+('Model coeffs'!$H$8*'Cost drivers'!I66)+('Model coeffs'!$H$9*'Cost drivers'!J66)+('Model coeffs'!$H$11*'Cost drivers'!H66))</f>
        <v>94.89132284670562</v>
      </c>
      <c r="I65" s="82"/>
      <c r="J65" s="100">
        <f t="shared" si="0"/>
        <v>37.361413851610514</v>
      </c>
      <c r="K65" s="100">
        <f t="shared" si="1"/>
        <v>62.114339000139026</v>
      </c>
      <c r="L65" s="100">
        <f t="shared" si="2"/>
        <v>93.120173283106453</v>
      </c>
      <c r="M65" s="82"/>
      <c r="N65" s="100">
        <f t="shared" si="3"/>
        <v>99.475752851749547</v>
      </c>
      <c r="O65" s="100">
        <f t="shared" si="4"/>
        <v>93.120173283106453</v>
      </c>
      <c r="P65" s="100">
        <f t="shared" si="5"/>
        <v>96.297963067428</v>
      </c>
    </row>
    <row r="66" spans="1:16" x14ac:dyDescent="0.2">
      <c r="A66" s="63" t="str">
        <f>'Actual costs'!A67</f>
        <v>WSX</v>
      </c>
      <c r="B66" s="63">
        <f>'Actual costs'!B67</f>
        <v>2017</v>
      </c>
      <c r="C66" s="63" t="str">
        <f>'Actual costs'!C67</f>
        <v>WSX17</v>
      </c>
      <c r="D66" s="100">
        <f>EXP('Model coeffs'!$D$12+('Model coeffs'!$D$5*'Cost drivers'!D67)+('Model coeffs'!$D$6*'Cost drivers'!F67)+('Model coeffs'!$D$8*'Cost drivers'!I67)+('Model coeffs'!$D$9*'Cost drivers'!J67))</f>
        <v>35.460671223642777</v>
      </c>
      <c r="E66" s="100">
        <f>EXP('Model coeffs'!$E$12+('Model coeffs'!$E$5*'Cost drivers'!D67)+('Model coeffs'!$E$7*'Cost drivers'!G67)+('Model coeffs'!$E$8*'Cost drivers'!I67)+('Model coeffs'!$E$9*'Cost drivers'!J67))</f>
        <v>40.144790190391241</v>
      </c>
      <c r="F66" s="100">
        <f>EXP('Model coeffs'!$F$12+('Model coeffs'!$F$8*'Cost drivers'!I67)+('Model coeffs'!$F$9*'Cost drivers'!J67)+('Model coeffs'!$F$10*'Cost drivers'!E67)+('Model coeffs'!$F$11*'Cost drivers'!H67))</f>
        <v>62.569226049329224</v>
      </c>
      <c r="G66" s="100">
        <f>EXP('Model coeffs'!$G$12+('Model coeffs'!$G$5*'Cost drivers'!D67)+('Model coeffs'!$G$6*'Cost drivers'!F67)+('Model coeffs'!$G$8*'Cost drivers'!I67)+('Model coeffs'!$G$9*'Cost drivers'!J67)+('Model coeffs'!$G$11*'Cost drivers'!H67))</f>
        <v>92.239828747456301</v>
      </c>
      <c r="H66" s="100">
        <f>EXP('Model coeffs'!$H$12+('Model coeffs'!$H$5*'Cost drivers'!D67)+('Model coeffs'!$H$7*'Cost drivers'!G67)+('Model coeffs'!$H$8*'Cost drivers'!I67)+('Model coeffs'!$H$9*'Cost drivers'!J67)+('Model coeffs'!$H$11*'Cost drivers'!H67))</f>
        <v>95.746805072039763</v>
      </c>
      <c r="I66" s="82"/>
      <c r="J66" s="100">
        <f t="shared" si="0"/>
        <v>37.802730707017005</v>
      </c>
      <c r="K66" s="100">
        <f t="shared" si="1"/>
        <v>62.569226049329224</v>
      </c>
      <c r="L66" s="100">
        <f t="shared" si="2"/>
        <v>93.993316909748032</v>
      </c>
      <c r="M66" s="82"/>
      <c r="N66" s="100">
        <f t="shared" si="3"/>
        <v>100.37195675634624</v>
      </c>
      <c r="O66" s="100">
        <f t="shared" si="4"/>
        <v>93.993316909748032</v>
      </c>
      <c r="P66" s="100">
        <f t="shared" si="5"/>
        <v>97.182636833047127</v>
      </c>
    </row>
    <row r="67" spans="1:16" x14ac:dyDescent="0.2">
      <c r="A67" s="63" t="str">
        <f>'Actual costs'!A68</f>
        <v>WSX</v>
      </c>
      <c r="B67" s="63">
        <f>'Actual costs'!B68</f>
        <v>2018</v>
      </c>
      <c r="C67" s="63" t="str">
        <f>'Actual costs'!C68</f>
        <v>WSX18</v>
      </c>
      <c r="D67" s="100">
        <f>EXP('Model coeffs'!$D$12+('Model coeffs'!$D$5*'Cost drivers'!D68)+('Model coeffs'!$D$6*'Cost drivers'!F68)+('Model coeffs'!$D$8*'Cost drivers'!I68)+('Model coeffs'!$D$9*'Cost drivers'!J68))</f>
        <v>35.284674450713609</v>
      </c>
      <c r="E67" s="100">
        <f>EXP('Model coeffs'!$E$12+('Model coeffs'!$E$5*'Cost drivers'!D68)+('Model coeffs'!$E$7*'Cost drivers'!G68)+('Model coeffs'!$E$8*'Cost drivers'!I68)+('Model coeffs'!$E$9*'Cost drivers'!J68))</f>
        <v>38.518940831096138</v>
      </c>
      <c r="F67" s="100">
        <f>EXP('Model coeffs'!$F$12+('Model coeffs'!$F$8*'Cost drivers'!I68)+('Model coeffs'!$F$9*'Cost drivers'!J68)+('Model coeffs'!$F$10*'Cost drivers'!E68)+('Model coeffs'!$F$11*'Cost drivers'!H68))</f>
        <v>62.775766413678234</v>
      </c>
      <c r="G67" s="100">
        <f>EXP('Model coeffs'!$G$12+('Model coeffs'!$G$5*'Cost drivers'!D68)+('Model coeffs'!$G$6*'Cost drivers'!F68)+('Model coeffs'!$G$8*'Cost drivers'!I68)+('Model coeffs'!$G$9*'Cost drivers'!J68)+('Model coeffs'!$G$11*'Cost drivers'!H68))</f>
        <v>92.142595101099033</v>
      </c>
      <c r="H67" s="100">
        <f>EXP('Model coeffs'!$H$12+('Model coeffs'!$H$5*'Cost drivers'!D68)+('Model coeffs'!$H$7*'Cost drivers'!G68)+('Model coeffs'!$H$8*'Cost drivers'!I68)+('Model coeffs'!$H$9*'Cost drivers'!J68)+('Model coeffs'!$H$11*'Cost drivers'!H68))</f>
        <v>91.135820051508219</v>
      </c>
      <c r="I67" s="82"/>
      <c r="J67" s="100">
        <f t="shared" si="0"/>
        <v>36.901807640904877</v>
      </c>
      <c r="K67" s="100">
        <f t="shared" si="1"/>
        <v>62.775766413678234</v>
      </c>
      <c r="L67" s="100">
        <f t="shared" si="2"/>
        <v>91.639207576303619</v>
      </c>
      <c r="M67" s="82"/>
      <c r="N67" s="100">
        <f t="shared" si="3"/>
        <v>99.677574054583118</v>
      </c>
      <c r="O67" s="100">
        <f t="shared" si="4"/>
        <v>91.639207576303619</v>
      </c>
      <c r="P67" s="100">
        <f t="shared" si="5"/>
        <v>95.658390815443369</v>
      </c>
    </row>
    <row r="68" spans="1:16" x14ac:dyDescent="0.2">
      <c r="A68" s="63" t="str">
        <f>'Actual costs'!A69</f>
        <v>YKY</v>
      </c>
      <c r="B68" s="63">
        <f>'Actual costs'!B69</f>
        <v>2012</v>
      </c>
      <c r="C68" s="63" t="str">
        <f>'Actual costs'!C69</f>
        <v>YKY12</v>
      </c>
      <c r="D68" s="100">
        <f>EXP('Model coeffs'!$D$12+('Model coeffs'!$D$5*'Cost drivers'!D69)+('Model coeffs'!$D$6*'Cost drivers'!F69)+('Model coeffs'!$D$8*'Cost drivers'!I69)+('Model coeffs'!$D$9*'Cost drivers'!J69))</f>
        <v>119.25601814155979</v>
      </c>
      <c r="E68" s="100">
        <f>EXP('Model coeffs'!$E$12+('Model coeffs'!$E$5*'Cost drivers'!D69)+('Model coeffs'!$E$7*'Cost drivers'!G69)+('Model coeffs'!$E$8*'Cost drivers'!I69)+('Model coeffs'!$E$9*'Cost drivers'!J69))</f>
        <v>116.46066534468726</v>
      </c>
      <c r="F68" s="100">
        <f>EXP('Model coeffs'!$F$12+('Model coeffs'!$F$8*'Cost drivers'!I69)+('Model coeffs'!$F$9*'Cost drivers'!J69)+('Model coeffs'!$F$10*'Cost drivers'!E69)+('Model coeffs'!$F$11*'Cost drivers'!H69))</f>
        <v>145.1463351344002</v>
      </c>
      <c r="G68" s="100">
        <f>EXP('Model coeffs'!$G$12+('Model coeffs'!$G$5*'Cost drivers'!D69)+('Model coeffs'!$G$6*'Cost drivers'!F69)+('Model coeffs'!$G$8*'Cost drivers'!I69)+('Model coeffs'!$G$9*'Cost drivers'!J69)+('Model coeffs'!$G$11*'Cost drivers'!H69))</f>
        <v>285.90396040477657</v>
      </c>
      <c r="H68" s="100">
        <f>EXP('Model coeffs'!$H$12+('Model coeffs'!$H$5*'Cost drivers'!D69)+('Model coeffs'!$H$7*'Cost drivers'!G69)+('Model coeffs'!$H$8*'Cost drivers'!I69)+('Model coeffs'!$H$9*'Cost drivers'!J69)+('Model coeffs'!$H$11*'Cost drivers'!H69))</f>
        <v>280.72491533366457</v>
      </c>
      <c r="I68" s="82"/>
      <c r="J68" s="100">
        <f t="shared" si="0"/>
        <v>117.85834174312353</v>
      </c>
      <c r="K68" s="100">
        <f t="shared" si="1"/>
        <v>145.1463351344002</v>
      </c>
      <c r="L68" s="100">
        <f t="shared" si="2"/>
        <v>283.31443786922057</v>
      </c>
      <c r="M68" s="82"/>
      <c r="N68" s="100">
        <f t="shared" si="3"/>
        <v>263.00467687752371</v>
      </c>
      <c r="O68" s="100">
        <f t="shared" si="4"/>
        <v>283.31443786922057</v>
      </c>
      <c r="P68" s="100">
        <f t="shared" si="5"/>
        <v>273.15955737337214</v>
      </c>
    </row>
    <row r="69" spans="1:16" x14ac:dyDescent="0.2">
      <c r="A69" s="63" t="str">
        <f>'Actual costs'!A70</f>
        <v>YKY</v>
      </c>
      <c r="B69" s="63">
        <f>'Actual costs'!B70</f>
        <v>2013</v>
      </c>
      <c r="C69" s="63" t="str">
        <f>'Actual costs'!C70</f>
        <v>YKY13</v>
      </c>
      <c r="D69" s="100">
        <f>EXP('Model coeffs'!$D$12+('Model coeffs'!$D$5*'Cost drivers'!D70)+('Model coeffs'!$D$6*'Cost drivers'!F70)+('Model coeffs'!$D$8*'Cost drivers'!I70)+('Model coeffs'!$D$9*'Cost drivers'!J70))</f>
        <v>119.56347022726867</v>
      </c>
      <c r="E69" s="100">
        <f>EXP('Model coeffs'!$E$12+('Model coeffs'!$E$5*'Cost drivers'!D70)+('Model coeffs'!$E$7*'Cost drivers'!G70)+('Model coeffs'!$E$8*'Cost drivers'!I70)+('Model coeffs'!$E$9*'Cost drivers'!J70))</f>
        <v>115.97375868525627</v>
      </c>
      <c r="F69" s="100">
        <f>EXP('Model coeffs'!$F$12+('Model coeffs'!$F$8*'Cost drivers'!I70)+('Model coeffs'!$F$9*'Cost drivers'!J70)+('Model coeffs'!$F$10*'Cost drivers'!E70)+('Model coeffs'!$F$11*'Cost drivers'!H70))</f>
        <v>145.15734499628945</v>
      </c>
      <c r="G69" s="100">
        <f>EXP('Model coeffs'!$G$12+('Model coeffs'!$G$5*'Cost drivers'!D70)+('Model coeffs'!$G$6*'Cost drivers'!F70)+('Model coeffs'!$G$8*'Cost drivers'!I70)+('Model coeffs'!$G$9*'Cost drivers'!J70)+('Model coeffs'!$G$11*'Cost drivers'!H70))</f>
        <v>286.53285156654306</v>
      </c>
      <c r="H69" s="100">
        <f>EXP('Model coeffs'!$H$12+('Model coeffs'!$H$5*'Cost drivers'!D70)+('Model coeffs'!$H$7*'Cost drivers'!G70)+('Model coeffs'!$H$8*'Cost drivers'!I70)+('Model coeffs'!$H$9*'Cost drivers'!J70)+('Model coeffs'!$H$11*'Cost drivers'!H70))</f>
        <v>279.20309271733322</v>
      </c>
      <c r="I69" s="82"/>
      <c r="J69" s="100">
        <f t="shared" si="0"/>
        <v>117.76861445626247</v>
      </c>
      <c r="K69" s="100">
        <f t="shared" si="1"/>
        <v>145.15734499628945</v>
      </c>
      <c r="L69" s="100">
        <f t="shared" si="2"/>
        <v>282.86797214193814</v>
      </c>
      <c r="M69" s="82"/>
      <c r="N69" s="100">
        <f t="shared" si="3"/>
        <v>262.92595945255192</v>
      </c>
      <c r="O69" s="100">
        <f t="shared" si="4"/>
        <v>282.86797214193814</v>
      </c>
      <c r="P69" s="100">
        <f t="shared" si="5"/>
        <v>272.896965797245</v>
      </c>
    </row>
    <row r="70" spans="1:16" x14ac:dyDescent="0.2">
      <c r="A70" s="63" t="str">
        <f>'Actual costs'!A71</f>
        <v>YKY</v>
      </c>
      <c r="B70" s="63">
        <f>'Actual costs'!B71</f>
        <v>2014</v>
      </c>
      <c r="C70" s="63" t="str">
        <f>'Actual costs'!C71</f>
        <v>YKY14</v>
      </c>
      <c r="D70" s="100">
        <f>EXP('Model coeffs'!$D$12+('Model coeffs'!$D$5*'Cost drivers'!D71)+('Model coeffs'!$D$6*'Cost drivers'!F71)+('Model coeffs'!$D$8*'Cost drivers'!I71)+('Model coeffs'!$D$9*'Cost drivers'!J71))</f>
        <v>120.14183620876685</v>
      </c>
      <c r="E70" s="100">
        <f>EXP('Model coeffs'!$E$12+('Model coeffs'!$E$5*'Cost drivers'!D71)+('Model coeffs'!$E$7*'Cost drivers'!G71)+('Model coeffs'!$E$8*'Cost drivers'!I71)+('Model coeffs'!$E$9*'Cost drivers'!J71))</f>
        <v>116.37509285794988</v>
      </c>
      <c r="F70" s="100">
        <f>EXP('Model coeffs'!$F$12+('Model coeffs'!$F$8*'Cost drivers'!I71)+('Model coeffs'!$F$9*'Cost drivers'!J71)+('Model coeffs'!$F$10*'Cost drivers'!E71)+('Model coeffs'!$F$11*'Cost drivers'!H71))</f>
        <v>145.70934167787198</v>
      </c>
      <c r="G70" s="100">
        <f>EXP('Model coeffs'!$G$12+('Model coeffs'!$G$5*'Cost drivers'!D71)+('Model coeffs'!$G$6*'Cost drivers'!F71)+('Model coeffs'!$G$8*'Cost drivers'!I71)+('Model coeffs'!$G$9*'Cost drivers'!J71)+('Model coeffs'!$G$11*'Cost drivers'!H71))</f>
        <v>287.84354665988769</v>
      </c>
      <c r="H70" s="100">
        <f>EXP('Model coeffs'!$H$12+('Model coeffs'!$H$5*'Cost drivers'!D71)+('Model coeffs'!$H$7*'Cost drivers'!G71)+('Model coeffs'!$H$8*'Cost drivers'!I71)+('Model coeffs'!$H$9*'Cost drivers'!J71)+('Model coeffs'!$H$11*'Cost drivers'!H71))</f>
        <v>280.30532133104469</v>
      </c>
      <c r="I70" s="82"/>
      <c r="J70" s="100">
        <f t="shared" ref="J70:J128" si="6">D70*$D$2+E70*$E$2</f>
        <v>118.25846453335836</v>
      </c>
      <c r="K70" s="100">
        <f t="shared" ref="K70:K128" si="7">F70*$F$2</f>
        <v>145.70934167787198</v>
      </c>
      <c r="L70" s="100">
        <f t="shared" ref="L70:L128" si="8">G70*$G$2+H70*$H$2</f>
        <v>284.07443399546617</v>
      </c>
      <c r="M70" s="82"/>
      <c r="N70" s="100">
        <f t="shared" ref="N70:N128" si="9">J70+K70</f>
        <v>263.96780621123037</v>
      </c>
      <c r="O70" s="100">
        <f t="shared" ref="O70:O128" si="10">L70</f>
        <v>284.07443399546617</v>
      </c>
      <c r="P70" s="100">
        <f t="shared" ref="P70:P128" si="11">N70*$N$2+O70*$O$2</f>
        <v>274.02112010334827</v>
      </c>
    </row>
    <row r="71" spans="1:16" x14ac:dyDescent="0.2">
      <c r="A71" s="63" t="str">
        <f>'Actual costs'!A72</f>
        <v>YKY</v>
      </c>
      <c r="B71" s="63">
        <f>'Actual costs'!B72</f>
        <v>2015</v>
      </c>
      <c r="C71" s="63" t="str">
        <f>'Actual costs'!C72</f>
        <v>YKY15</v>
      </c>
      <c r="D71" s="100">
        <f>EXP('Model coeffs'!$D$12+('Model coeffs'!$D$5*'Cost drivers'!D72)+('Model coeffs'!$D$6*'Cost drivers'!F72)+('Model coeffs'!$D$8*'Cost drivers'!I72)+('Model coeffs'!$D$9*'Cost drivers'!J72))</f>
        <v>120.79883013261457</v>
      </c>
      <c r="E71" s="100">
        <f>EXP('Model coeffs'!$E$12+('Model coeffs'!$E$5*'Cost drivers'!D72)+('Model coeffs'!$E$7*'Cost drivers'!G72)+('Model coeffs'!$E$8*'Cost drivers'!I72)+('Model coeffs'!$E$9*'Cost drivers'!J72))</f>
        <v>117.06385056014541</v>
      </c>
      <c r="F71" s="100">
        <f>EXP('Model coeffs'!$F$12+('Model coeffs'!$F$8*'Cost drivers'!I72)+('Model coeffs'!$F$9*'Cost drivers'!J72)+('Model coeffs'!$F$10*'Cost drivers'!E72)+('Model coeffs'!$F$11*'Cost drivers'!H72))</f>
        <v>145.01215602147968</v>
      </c>
      <c r="G71" s="100">
        <f>EXP('Model coeffs'!$G$12+('Model coeffs'!$G$5*'Cost drivers'!D72)+('Model coeffs'!$G$6*'Cost drivers'!F72)+('Model coeffs'!$G$8*'Cost drivers'!I72)+('Model coeffs'!$G$9*'Cost drivers'!J72)+('Model coeffs'!$G$11*'Cost drivers'!H72))</f>
        <v>288.44728962715544</v>
      </c>
      <c r="H71" s="100">
        <f>EXP('Model coeffs'!$H$12+('Model coeffs'!$H$5*'Cost drivers'!D72)+('Model coeffs'!$H$7*'Cost drivers'!G72)+('Model coeffs'!$H$8*'Cost drivers'!I72)+('Model coeffs'!$H$9*'Cost drivers'!J72)+('Model coeffs'!$H$11*'Cost drivers'!H72))</f>
        <v>281.06225768092168</v>
      </c>
      <c r="I71" s="82"/>
      <c r="J71" s="100">
        <f t="shared" si="6"/>
        <v>118.93134034637998</v>
      </c>
      <c r="K71" s="100">
        <f t="shared" si="7"/>
        <v>145.01215602147968</v>
      </c>
      <c r="L71" s="100">
        <f t="shared" si="8"/>
        <v>284.75477365403856</v>
      </c>
      <c r="M71" s="82"/>
      <c r="N71" s="100">
        <f t="shared" si="9"/>
        <v>263.94349636785967</v>
      </c>
      <c r="O71" s="100">
        <f t="shared" si="10"/>
        <v>284.75477365403856</v>
      </c>
      <c r="P71" s="100">
        <f t="shared" si="11"/>
        <v>274.34913501094911</v>
      </c>
    </row>
    <row r="72" spans="1:16" x14ac:dyDescent="0.2">
      <c r="A72" s="63" t="str">
        <f>'Actual costs'!A73</f>
        <v>YKY</v>
      </c>
      <c r="B72" s="63">
        <f>'Actual costs'!B73</f>
        <v>2016</v>
      </c>
      <c r="C72" s="63" t="str">
        <f>'Actual costs'!C73</f>
        <v>YKY16</v>
      </c>
      <c r="D72" s="100">
        <f>EXP('Model coeffs'!$D$12+('Model coeffs'!$D$5*'Cost drivers'!D73)+('Model coeffs'!$D$6*'Cost drivers'!F73)+('Model coeffs'!$D$8*'Cost drivers'!I73)+('Model coeffs'!$D$9*'Cost drivers'!J73))</f>
        <v>121.26102097018587</v>
      </c>
      <c r="E72" s="100">
        <f>EXP('Model coeffs'!$E$12+('Model coeffs'!$E$5*'Cost drivers'!D73)+('Model coeffs'!$E$7*'Cost drivers'!G73)+('Model coeffs'!$E$8*'Cost drivers'!I73)+('Model coeffs'!$E$9*'Cost drivers'!J73))</f>
        <v>117.46757604554048</v>
      </c>
      <c r="F72" s="100">
        <f>EXP('Model coeffs'!$F$12+('Model coeffs'!$F$8*'Cost drivers'!I73)+('Model coeffs'!$F$9*'Cost drivers'!J73)+('Model coeffs'!$F$10*'Cost drivers'!E73)+('Model coeffs'!$F$11*'Cost drivers'!H73))</f>
        <v>145.859394520872</v>
      </c>
      <c r="G72" s="100">
        <f>EXP('Model coeffs'!$G$12+('Model coeffs'!$G$5*'Cost drivers'!D73)+('Model coeffs'!$G$6*'Cost drivers'!F73)+('Model coeffs'!$G$8*'Cost drivers'!I73)+('Model coeffs'!$G$9*'Cost drivers'!J73)+('Model coeffs'!$G$11*'Cost drivers'!H73))</f>
        <v>289.78191986002412</v>
      </c>
      <c r="H72" s="100">
        <f>EXP('Model coeffs'!$H$12+('Model coeffs'!$H$5*'Cost drivers'!D73)+('Model coeffs'!$H$7*'Cost drivers'!G73)+('Model coeffs'!$H$8*'Cost drivers'!I73)+('Model coeffs'!$H$9*'Cost drivers'!J73)+('Model coeffs'!$H$11*'Cost drivers'!H73))</f>
        <v>282.22374885138299</v>
      </c>
      <c r="I72" s="82"/>
      <c r="J72" s="100">
        <f t="shared" si="6"/>
        <v>119.36429850786317</v>
      </c>
      <c r="K72" s="100">
        <f t="shared" si="7"/>
        <v>145.859394520872</v>
      </c>
      <c r="L72" s="100">
        <f t="shared" si="8"/>
        <v>286.00283435570356</v>
      </c>
      <c r="M72" s="82"/>
      <c r="N72" s="100">
        <f t="shared" si="9"/>
        <v>265.22369302873517</v>
      </c>
      <c r="O72" s="100">
        <f t="shared" si="10"/>
        <v>286.00283435570356</v>
      </c>
      <c r="P72" s="100">
        <f t="shared" si="11"/>
        <v>275.61326369221933</v>
      </c>
    </row>
    <row r="73" spans="1:16" x14ac:dyDescent="0.2">
      <c r="A73" s="63" t="str">
        <f>'Actual costs'!A74</f>
        <v>YKY</v>
      </c>
      <c r="B73" s="63">
        <f>'Actual costs'!B74</f>
        <v>2017</v>
      </c>
      <c r="C73" s="63" t="str">
        <f>'Actual costs'!C74</f>
        <v>YKY17</v>
      </c>
      <c r="D73" s="100">
        <f>EXP('Model coeffs'!$D$12+('Model coeffs'!$D$5*'Cost drivers'!D74)+('Model coeffs'!$D$6*'Cost drivers'!F74)+('Model coeffs'!$D$8*'Cost drivers'!I74)+('Model coeffs'!$D$9*'Cost drivers'!J74))</f>
        <v>121.77351442758435</v>
      </c>
      <c r="E73" s="100">
        <f>EXP('Model coeffs'!$E$12+('Model coeffs'!$E$5*'Cost drivers'!D74)+('Model coeffs'!$E$7*'Cost drivers'!G74)+('Model coeffs'!$E$8*'Cost drivers'!I74)+('Model coeffs'!$E$9*'Cost drivers'!J74))</f>
        <v>117.99295555531256</v>
      </c>
      <c r="F73" s="100">
        <f>EXP('Model coeffs'!$F$12+('Model coeffs'!$F$8*'Cost drivers'!I74)+('Model coeffs'!$F$9*'Cost drivers'!J74)+('Model coeffs'!$F$10*'Cost drivers'!E74)+('Model coeffs'!$F$11*'Cost drivers'!H74))</f>
        <v>146.80397265325632</v>
      </c>
      <c r="G73" s="100">
        <f>EXP('Model coeffs'!$G$12+('Model coeffs'!$G$5*'Cost drivers'!D74)+('Model coeffs'!$G$6*'Cost drivers'!F74)+('Model coeffs'!$G$8*'Cost drivers'!I74)+('Model coeffs'!$G$9*'Cost drivers'!J74)+('Model coeffs'!$G$11*'Cost drivers'!H74))</f>
        <v>291.60698443311531</v>
      </c>
      <c r="H73" s="100">
        <f>EXP('Model coeffs'!$H$12+('Model coeffs'!$H$5*'Cost drivers'!D74)+('Model coeffs'!$H$7*'Cost drivers'!G74)+('Model coeffs'!$H$8*'Cost drivers'!I74)+('Model coeffs'!$H$9*'Cost drivers'!J74)+('Model coeffs'!$H$11*'Cost drivers'!H74))</f>
        <v>284.09130541086859</v>
      </c>
      <c r="I73" s="82"/>
      <c r="J73" s="100">
        <f t="shared" si="6"/>
        <v>119.88323499144846</v>
      </c>
      <c r="K73" s="100">
        <f t="shared" si="7"/>
        <v>146.80397265325632</v>
      </c>
      <c r="L73" s="100">
        <f t="shared" si="8"/>
        <v>287.84914492199198</v>
      </c>
      <c r="M73" s="82"/>
      <c r="N73" s="100">
        <f t="shared" si="9"/>
        <v>266.68720764470481</v>
      </c>
      <c r="O73" s="100">
        <f t="shared" si="10"/>
        <v>287.84914492199198</v>
      </c>
      <c r="P73" s="100">
        <f t="shared" si="11"/>
        <v>277.2681762833484</v>
      </c>
    </row>
    <row r="74" spans="1:16" x14ac:dyDescent="0.2">
      <c r="A74" s="63" t="str">
        <f>'Actual costs'!A75</f>
        <v>YKY</v>
      </c>
      <c r="B74" s="63">
        <f>'Actual costs'!B75</f>
        <v>2018</v>
      </c>
      <c r="C74" s="63" t="str">
        <f>'Actual costs'!C75</f>
        <v>YKY18</v>
      </c>
      <c r="D74" s="100">
        <f>EXP('Model coeffs'!$D$12+('Model coeffs'!$D$5*'Cost drivers'!D75)+('Model coeffs'!$D$6*'Cost drivers'!F75)+('Model coeffs'!$D$8*'Cost drivers'!I75)+('Model coeffs'!$D$9*'Cost drivers'!J75))</f>
        <v>123.9881206149165</v>
      </c>
      <c r="E74" s="100">
        <f>EXP('Model coeffs'!$E$12+('Model coeffs'!$E$5*'Cost drivers'!D75)+('Model coeffs'!$E$7*'Cost drivers'!G75)+('Model coeffs'!$E$8*'Cost drivers'!I75)+('Model coeffs'!$E$9*'Cost drivers'!J75))</f>
        <v>120.76684152932744</v>
      </c>
      <c r="F74" s="100">
        <f>EXP('Model coeffs'!$F$12+('Model coeffs'!$F$8*'Cost drivers'!I75)+('Model coeffs'!$F$9*'Cost drivers'!J75)+('Model coeffs'!$F$10*'Cost drivers'!E75)+('Model coeffs'!$F$11*'Cost drivers'!H75))</f>
        <v>146.90689987085537</v>
      </c>
      <c r="G74" s="100">
        <f>EXP('Model coeffs'!$G$12+('Model coeffs'!$G$5*'Cost drivers'!D75)+('Model coeffs'!$G$6*'Cost drivers'!F75)+('Model coeffs'!$G$8*'Cost drivers'!I75)+('Model coeffs'!$G$9*'Cost drivers'!J75)+('Model coeffs'!$G$11*'Cost drivers'!H75))</f>
        <v>295.23034305128101</v>
      </c>
      <c r="H74" s="100">
        <f>EXP('Model coeffs'!$H$12+('Model coeffs'!$H$5*'Cost drivers'!D75)+('Model coeffs'!$H$7*'Cost drivers'!G75)+('Model coeffs'!$H$8*'Cost drivers'!I75)+('Model coeffs'!$H$9*'Cost drivers'!J75)+('Model coeffs'!$H$11*'Cost drivers'!H75))</f>
        <v>291.36803250111723</v>
      </c>
      <c r="I74" s="82"/>
      <c r="J74" s="100">
        <f t="shared" si="6"/>
        <v>122.37748107212197</v>
      </c>
      <c r="K74" s="100">
        <f t="shared" si="7"/>
        <v>146.90689987085537</v>
      </c>
      <c r="L74" s="100">
        <f t="shared" si="8"/>
        <v>293.29918777619912</v>
      </c>
      <c r="M74" s="82"/>
      <c r="N74" s="100">
        <f t="shared" si="9"/>
        <v>269.28438094297735</v>
      </c>
      <c r="O74" s="100">
        <f t="shared" si="10"/>
        <v>293.29918777619912</v>
      </c>
      <c r="P74" s="100">
        <f t="shared" si="11"/>
        <v>281.29178435958823</v>
      </c>
    </row>
    <row r="75" spans="1:16" x14ac:dyDescent="0.2">
      <c r="A75" s="63" t="str">
        <f>'Actual costs'!A76</f>
        <v>AFW</v>
      </c>
      <c r="B75" s="63">
        <f>'Actual costs'!B76</f>
        <v>2012</v>
      </c>
      <c r="C75" s="63" t="str">
        <f>'Actual costs'!C76</f>
        <v>AFW12</v>
      </c>
      <c r="D75" s="100">
        <f>EXP('Model coeffs'!$D$12+('Model coeffs'!$D$5*'Cost drivers'!D76)+('Model coeffs'!$D$6*'Cost drivers'!F76)+('Model coeffs'!$D$8*'Cost drivers'!I76)+('Model coeffs'!$D$9*'Cost drivers'!J76))</f>
        <v>64.871192099489178</v>
      </c>
      <c r="E75" s="100">
        <f>EXP('Model coeffs'!$E$12+('Model coeffs'!$E$5*'Cost drivers'!D76)+('Model coeffs'!$E$7*'Cost drivers'!G76)+('Model coeffs'!$E$8*'Cost drivers'!I76)+('Model coeffs'!$E$9*'Cost drivers'!J76))</f>
        <v>66.258742567332249</v>
      </c>
      <c r="F75" s="100">
        <f>EXP('Model coeffs'!$F$12+('Model coeffs'!$F$8*'Cost drivers'!I76)+('Model coeffs'!$F$9*'Cost drivers'!J76)+('Model coeffs'!$F$10*'Cost drivers'!E76)+('Model coeffs'!$F$11*'Cost drivers'!H76))</f>
        <v>119.87940262242034</v>
      </c>
      <c r="G75" s="100">
        <f>EXP('Model coeffs'!$G$12+('Model coeffs'!$G$5*'Cost drivers'!D76)+('Model coeffs'!$G$6*'Cost drivers'!F76)+('Model coeffs'!$G$8*'Cost drivers'!I76)+('Model coeffs'!$G$9*'Cost drivers'!J76)+('Model coeffs'!$G$11*'Cost drivers'!H76))</f>
        <v>188.32331936611237</v>
      </c>
      <c r="H75" s="100">
        <f>EXP('Model coeffs'!$H$12+('Model coeffs'!$H$5*'Cost drivers'!D76)+('Model coeffs'!$H$7*'Cost drivers'!G76)+('Model coeffs'!$H$8*'Cost drivers'!I76)+('Model coeffs'!$H$9*'Cost drivers'!J76)+('Model coeffs'!$H$11*'Cost drivers'!H76))</f>
        <v>195.10641614452669</v>
      </c>
      <c r="I75" s="82"/>
      <c r="J75" s="100">
        <f t="shared" si="6"/>
        <v>65.564967333410721</v>
      </c>
      <c r="K75" s="100">
        <f t="shared" si="7"/>
        <v>119.87940262242034</v>
      </c>
      <c r="L75" s="100">
        <f t="shared" si="8"/>
        <v>191.71486775531952</v>
      </c>
      <c r="M75" s="82"/>
      <c r="N75" s="100">
        <f t="shared" si="9"/>
        <v>185.44436995583106</v>
      </c>
      <c r="O75" s="100">
        <f t="shared" si="10"/>
        <v>191.71486775531952</v>
      </c>
      <c r="P75" s="100">
        <f t="shared" si="11"/>
        <v>188.57961885557529</v>
      </c>
    </row>
    <row r="76" spans="1:16" x14ac:dyDescent="0.2">
      <c r="A76" s="63" t="str">
        <f>'Actual costs'!A77</f>
        <v>AFW</v>
      </c>
      <c r="B76" s="63">
        <f>'Actual costs'!B77</f>
        <v>2013</v>
      </c>
      <c r="C76" s="63" t="str">
        <f>'Actual costs'!C77</f>
        <v>AFW13</v>
      </c>
      <c r="D76" s="100">
        <f>EXP('Model coeffs'!$D$12+('Model coeffs'!$D$5*'Cost drivers'!D77)+('Model coeffs'!$D$6*'Cost drivers'!F77)+('Model coeffs'!$D$8*'Cost drivers'!I77)+('Model coeffs'!$D$9*'Cost drivers'!J77))</f>
        <v>65.986127048064972</v>
      </c>
      <c r="E76" s="100">
        <f>EXP('Model coeffs'!$E$12+('Model coeffs'!$E$5*'Cost drivers'!D77)+('Model coeffs'!$E$7*'Cost drivers'!G77)+('Model coeffs'!$E$8*'Cost drivers'!I77)+('Model coeffs'!$E$9*'Cost drivers'!J77))</f>
        <v>66.958633843068711</v>
      </c>
      <c r="F76" s="100">
        <f>EXP('Model coeffs'!$F$12+('Model coeffs'!$F$8*'Cost drivers'!I77)+('Model coeffs'!$F$9*'Cost drivers'!J77)+('Model coeffs'!$F$10*'Cost drivers'!E77)+('Model coeffs'!$F$11*'Cost drivers'!H77))</f>
        <v>120.48870181895583</v>
      </c>
      <c r="G76" s="100">
        <f>EXP('Model coeffs'!$G$12+('Model coeffs'!$G$5*'Cost drivers'!D77)+('Model coeffs'!$G$6*'Cost drivers'!F77)+('Model coeffs'!$G$8*'Cost drivers'!I77)+('Model coeffs'!$G$9*'Cost drivers'!J77)+('Model coeffs'!$G$11*'Cost drivers'!H77))</f>
        <v>190.98304569445813</v>
      </c>
      <c r="H76" s="100">
        <f>EXP('Model coeffs'!$H$12+('Model coeffs'!$H$5*'Cost drivers'!D77)+('Model coeffs'!$H$7*'Cost drivers'!G77)+('Model coeffs'!$H$8*'Cost drivers'!I77)+('Model coeffs'!$H$9*'Cost drivers'!J77)+('Model coeffs'!$H$11*'Cost drivers'!H77))</f>
        <v>197.67758255676335</v>
      </c>
      <c r="I76" s="82"/>
      <c r="J76" s="100">
        <f t="shared" si="6"/>
        <v>66.472380445566841</v>
      </c>
      <c r="K76" s="100">
        <f t="shared" si="7"/>
        <v>120.48870181895583</v>
      </c>
      <c r="L76" s="100">
        <f t="shared" si="8"/>
        <v>194.33031412561076</v>
      </c>
      <c r="M76" s="82"/>
      <c r="N76" s="100">
        <f t="shared" si="9"/>
        <v>186.96108226452267</v>
      </c>
      <c r="O76" s="100">
        <f t="shared" si="10"/>
        <v>194.33031412561076</v>
      </c>
      <c r="P76" s="100">
        <f t="shared" si="11"/>
        <v>190.6456981950667</v>
      </c>
    </row>
    <row r="77" spans="1:16" x14ac:dyDescent="0.2">
      <c r="A77" s="63" t="str">
        <f>'Actual costs'!A78</f>
        <v>AFW</v>
      </c>
      <c r="B77" s="63">
        <f>'Actual costs'!B78</f>
        <v>2014</v>
      </c>
      <c r="C77" s="63" t="str">
        <f>'Actual costs'!C78</f>
        <v>AFW14</v>
      </c>
      <c r="D77" s="100">
        <f>EXP('Model coeffs'!$D$12+('Model coeffs'!$D$5*'Cost drivers'!D78)+('Model coeffs'!$D$6*'Cost drivers'!F78)+('Model coeffs'!$D$8*'Cost drivers'!I78)+('Model coeffs'!$D$9*'Cost drivers'!J78))</f>
        <v>66.966313973614149</v>
      </c>
      <c r="E77" s="100">
        <f>EXP('Model coeffs'!$E$12+('Model coeffs'!$E$5*'Cost drivers'!D78)+('Model coeffs'!$E$7*'Cost drivers'!G78)+('Model coeffs'!$E$8*'Cost drivers'!I78)+('Model coeffs'!$E$9*'Cost drivers'!J78))</f>
        <v>67.516787913275849</v>
      </c>
      <c r="F77" s="100">
        <f>EXP('Model coeffs'!$F$12+('Model coeffs'!$F$8*'Cost drivers'!I78)+('Model coeffs'!$F$9*'Cost drivers'!J78)+('Model coeffs'!$F$10*'Cost drivers'!E78)+('Model coeffs'!$F$11*'Cost drivers'!H78))</f>
        <v>121.02919925110615</v>
      </c>
      <c r="G77" s="100">
        <f>EXP('Model coeffs'!$G$12+('Model coeffs'!$G$5*'Cost drivers'!D78)+('Model coeffs'!$G$6*'Cost drivers'!F78)+('Model coeffs'!$G$8*'Cost drivers'!I78)+('Model coeffs'!$G$9*'Cost drivers'!J78)+('Model coeffs'!$G$11*'Cost drivers'!H78))</f>
        <v>193.22522905681149</v>
      </c>
      <c r="H77" s="100">
        <f>EXP('Model coeffs'!$H$12+('Model coeffs'!$H$5*'Cost drivers'!D78)+('Model coeffs'!$H$7*'Cost drivers'!G78)+('Model coeffs'!$H$8*'Cost drivers'!I78)+('Model coeffs'!$H$9*'Cost drivers'!J78)+('Model coeffs'!$H$11*'Cost drivers'!H78))</f>
        <v>199.61833543764428</v>
      </c>
      <c r="I77" s="82"/>
      <c r="J77" s="100">
        <f t="shared" si="6"/>
        <v>67.241550943444992</v>
      </c>
      <c r="K77" s="100">
        <f t="shared" si="7"/>
        <v>121.02919925110615</v>
      </c>
      <c r="L77" s="100">
        <f t="shared" si="8"/>
        <v>196.4217822472279</v>
      </c>
      <c r="M77" s="82"/>
      <c r="N77" s="100">
        <f t="shared" si="9"/>
        <v>188.27075019455114</v>
      </c>
      <c r="O77" s="100">
        <f t="shared" si="10"/>
        <v>196.4217822472279</v>
      </c>
      <c r="P77" s="100">
        <f t="shared" si="11"/>
        <v>192.3462662208895</v>
      </c>
    </row>
    <row r="78" spans="1:16" x14ac:dyDescent="0.2">
      <c r="A78" s="63" t="str">
        <f>'Actual costs'!A79</f>
        <v>AFW</v>
      </c>
      <c r="B78" s="63">
        <f>'Actual costs'!B79</f>
        <v>2015</v>
      </c>
      <c r="C78" s="63" t="str">
        <f>'Actual costs'!C79</f>
        <v>AFW15</v>
      </c>
      <c r="D78" s="100">
        <f>EXP('Model coeffs'!$D$12+('Model coeffs'!$D$5*'Cost drivers'!D79)+('Model coeffs'!$D$6*'Cost drivers'!F79)+('Model coeffs'!$D$8*'Cost drivers'!I79)+('Model coeffs'!$D$9*'Cost drivers'!J79))</f>
        <v>66.980154275190571</v>
      </c>
      <c r="E78" s="100">
        <f>EXP('Model coeffs'!$E$12+('Model coeffs'!$E$5*'Cost drivers'!D79)+('Model coeffs'!$E$7*'Cost drivers'!G79)+('Model coeffs'!$E$8*'Cost drivers'!I79)+('Model coeffs'!$E$9*'Cost drivers'!J79))</f>
        <v>67.642976364614128</v>
      </c>
      <c r="F78" s="100">
        <f>EXP('Model coeffs'!$F$12+('Model coeffs'!$F$8*'Cost drivers'!I79)+('Model coeffs'!$F$9*'Cost drivers'!J79)+('Model coeffs'!$F$10*'Cost drivers'!E79)+('Model coeffs'!$F$11*'Cost drivers'!H79))</f>
        <v>121.7301696738473</v>
      </c>
      <c r="G78" s="100">
        <f>EXP('Model coeffs'!$G$12+('Model coeffs'!$G$5*'Cost drivers'!D79)+('Model coeffs'!$G$6*'Cost drivers'!F79)+('Model coeffs'!$G$8*'Cost drivers'!I79)+('Model coeffs'!$G$9*'Cost drivers'!J79)+('Model coeffs'!$G$11*'Cost drivers'!H79))</f>
        <v>193.7246748893273</v>
      </c>
      <c r="H78" s="100">
        <f>EXP('Model coeffs'!$H$12+('Model coeffs'!$H$5*'Cost drivers'!D79)+('Model coeffs'!$H$7*'Cost drivers'!G79)+('Model coeffs'!$H$8*'Cost drivers'!I79)+('Model coeffs'!$H$9*'Cost drivers'!J79)+('Model coeffs'!$H$11*'Cost drivers'!H79))</f>
        <v>200.12795217795252</v>
      </c>
      <c r="I78" s="82"/>
      <c r="J78" s="100">
        <f t="shared" si="6"/>
        <v>67.311565319902343</v>
      </c>
      <c r="K78" s="100">
        <f t="shared" si="7"/>
        <v>121.7301696738473</v>
      </c>
      <c r="L78" s="100">
        <f t="shared" si="8"/>
        <v>196.92631353363993</v>
      </c>
      <c r="M78" s="82"/>
      <c r="N78" s="100">
        <f t="shared" si="9"/>
        <v>189.04173499374963</v>
      </c>
      <c r="O78" s="100">
        <f t="shared" si="10"/>
        <v>196.92631353363993</v>
      </c>
      <c r="P78" s="100">
        <f t="shared" si="11"/>
        <v>192.98402426369478</v>
      </c>
    </row>
    <row r="79" spans="1:16" x14ac:dyDescent="0.2">
      <c r="A79" s="63" t="str">
        <f>'Actual costs'!A80</f>
        <v>AFW</v>
      </c>
      <c r="B79" s="63">
        <f>'Actual costs'!B80</f>
        <v>2016</v>
      </c>
      <c r="C79" s="63" t="str">
        <f>'Actual costs'!C80</f>
        <v>AFW16</v>
      </c>
      <c r="D79" s="100">
        <f>EXP('Model coeffs'!$D$12+('Model coeffs'!$D$5*'Cost drivers'!D80)+('Model coeffs'!$D$6*'Cost drivers'!F80)+('Model coeffs'!$D$8*'Cost drivers'!I80)+('Model coeffs'!$D$9*'Cost drivers'!J80))</f>
        <v>68.043839099208469</v>
      </c>
      <c r="E79" s="100">
        <f>EXP('Model coeffs'!$E$12+('Model coeffs'!$E$5*'Cost drivers'!D80)+('Model coeffs'!$E$7*'Cost drivers'!G80)+('Model coeffs'!$E$8*'Cost drivers'!I80)+('Model coeffs'!$E$9*'Cost drivers'!J80))</f>
        <v>68.234139590360769</v>
      </c>
      <c r="F79" s="100">
        <f>EXP('Model coeffs'!$F$12+('Model coeffs'!$F$8*'Cost drivers'!I80)+('Model coeffs'!$F$9*'Cost drivers'!J80)+('Model coeffs'!$F$10*'Cost drivers'!E80)+('Model coeffs'!$F$11*'Cost drivers'!H80))</f>
        <v>122.58540268534003</v>
      </c>
      <c r="G79" s="100">
        <f>EXP('Model coeffs'!$G$12+('Model coeffs'!$G$5*'Cost drivers'!D80)+('Model coeffs'!$G$6*'Cost drivers'!F80)+('Model coeffs'!$G$8*'Cost drivers'!I80)+('Model coeffs'!$G$9*'Cost drivers'!J80)+('Model coeffs'!$G$11*'Cost drivers'!H80))</f>
        <v>196.4294600139819</v>
      </c>
      <c r="H79" s="100">
        <f>EXP('Model coeffs'!$H$12+('Model coeffs'!$H$5*'Cost drivers'!D80)+('Model coeffs'!$H$7*'Cost drivers'!G80)+('Model coeffs'!$H$8*'Cost drivers'!I80)+('Model coeffs'!$H$9*'Cost drivers'!J80)+('Model coeffs'!$H$11*'Cost drivers'!H80))</f>
        <v>202.4173039852806</v>
      </c>
      <c r="I79" s="82"/>
      <c r="J79" s="100">
        <f t="shared" si="6"/>
        <v>68.138989344784619</v>
      </c>
      <c r="K79" s="100">
        <f t="shared" si="7"/>
        <v>122.58540268534003</v>
      </c>
      <c r="L79" s="100">
        <f t="shared" si="8"/>
        <v>199.42338199963126</v>
      </c>
      <c r="M79" s="82"/>
      <c r="N79" s="100">
        <f t="shared" si="9"/>
        <v>190.72439203012465</v>
      </c>
      <c r="O79" s="100">
        <f t="shared" si="10"/>
        <v>199.42338199963126</v>
      </c>
      <c r="P79" s="100">
        <f t="shared" si="11"/>
        <v>195.07388701487795</v>
      </c>
    </row>
    <row r="80" spans="1:16" x14ac:dyDescent="0.2">
      <c r="A80" s="63" t="str">
        <f>'Actual costs'!A81</f>
        <v>AFW</v>
      </c>
      <c r="B80" s="63">
        <f>'Actual costs'!B81</f>
        <v>2017</v>
      </c>
      <c r="C80" s="63" t="str">
        <f>'Actual costs'!C81</f>
        <v>AFW17</v>
      </c>
      <c r="D80" s="100">
        <f>EXP('Model coeffs'!$D$12+('Model coeffs'!$D$5*'Cost drivers'!D81)+('Model coeffs'!$D$6*'Cost drivers'!F81)+('Model coeffs'!$D$8*'Cost drivers'!I81)+('Model coeffs'!$D$9*'Cost drivers'!J81))</f>
        <v>68.687330328398076</v>
      </c>
      <c r="E80" s="100">
        <f>EXP('Model coeffs'!$E$12+('Model coeffs'!$E$5*'Cost drivers'!D81)+('Model coeffs'!$E$7*'Cost drivers'!G81)+('Model coeffs'!$E$8*'Cost drivers'!I81)+('Model coeffs'!$E$9*'Cost drivers'!J81))</f>
        <v>68.947131382950957</v>
      </c>
      <c r="F80" s="100">
        <f>EXP('Model coeffs'!$F$12+('Model coeffs'!$F$8*'Cost drivers'!I81)+('Model coeffs'!$F$9*'Cost drivers'!J81)+('Model coeffs'!$F$10*'Cost drivers'!E81)+('Model coeffs'!$F$11*'Cost drivers'!H81))</f>
        <v>123.28664093523572</v>
      </c>
      <c r="G80" s="100">
        <f>EXP('Model coeffs'!$G$12+('Model coeffs'!$G$5*'Cost drivers'!D81)+('Model coeffs'!$G$6*'Cost drivers'!F81)+('Model coeffs'!$G$8*'Cost drivers'!I81)+('Model coeffs'!$G$9*'Cost drivers'!J81)+('Model coeffs'!$G$11*'Cost drivers'!H81))</f>
        <v>198.62170977946661</v>
      </c>
      <c r="H80" s="100">
        <f>EXP('Model coeffs'!$H$12+('Model coeffs'!$H$5*'Cost drivers'!D81)+('Model coeffs'!$H$7*'Cost drivers'!G81)+('Model coeffs'!$H$8*'Cost drivers'!I81)+('Model coeffs'!$H$9*'Cost drivers'!J81)+('Model coeffs'!$H$11*'Cost drivers'!H81))</f>
        <v>204.83879370762477</v>
      </c>
      <c r="I80" s="82"/>
      <c r="J80" s="100">
        <f t="shared" si="6"/>
        <v>68.817230855674524</v>
      </c>
      <c r="K80" s="100">
        <f t="shared" si="7"/>
        <v>123.28664093523572</v>
      </c>
      <c r="L80" s="100">
        <f t="shared" si="8"/>
        <v>201.73025174354569</v>
      </c>
      <c r="M80" s="82"/>
      <c r="N80" s="100">
        <f t="shared" si="9"/>
        <v>192.10387179091026</v>
      </c>
      <c r="O80" s="100">
        <f t="shared" si="10"/>
        <v>201.73025174354569</v>
      </c>
      <c r="P80" s="100">
        <f t="shared" si="11"/>
        <v>196.91706176722798</v>
      </c>
    </row>
    <row r="81" spans="1:16" x14ac:dyDescent="0.2">
      <c r="A81" s="63" t="str">
        <f>'Actual costs'!A82</f>
        <v>AFW</v>
      </c>
      <c r="B81" s="63">
        <f>'Actual costs'!B82</f>
        <v>2018</v>
      </c>
      <c r="C81" s="63" t="str">
        <f>'Actual costs'!C82</f>
        <v>AFW18</v>
      </c>
      <c r="D81" s="100">
        <f>EXP('Model coeffs'!$D$12+('Model coeffs'!$D$5*'Cost drivers'!D82)+('Model coeffs'!$D$6*'Cost drivers'!F82)+('Model coeffs'!$D$8*'Cost drivers'!I82)+('Model coeffs'!$D$9*'Cost drivers'!J82))</f>
        <v>71.433419495881964</v>
      </c>
      <c r="E81" s="100">
        <f>EXP('Model coeffs'!$E$12+('Model coeffs'!$E$5*'Cost drivers'!D82)+('Model coeffs'!$E$7*'Cost drivers'!G82)+('Model coeffs'!$E$8*'Cost drivers'!I82)+('Model coeffs'!$E$9*'Cost drivers'!J82))</f>
        <v>70.091024467053984</v>
      </c>
      <c r="F81" s="100">
        <f>EXP('Model coeffs'!$F$12+('Model coeffs'!$F$8*'Cost drivers'!I82)+('Model coeffs'!$F$9*'Cost drivers'!J82)+('Model coeffs'!$F$10*'Cost drivers'!E82)+('Model coeffs'!$F$11*'Cost drivers'!H82))</f>
        <v>124.19945939949683</v>
      </c>
      <c r="G81" s="100">
        <f>EXP('Model coeffs'!$G$12+('Model coeffs'!$G$5*'Cost drivers'!D82)+('Model coeffs'!$G$6*'Cost drivers'!F82)+('Model coeffs'!$G$8*'Cost drivers'!I82)+('Model coeffs'!$G$9*'Cost drivers'!J82)+('Model coeffs'!$G$11*'Cost drivers'!H82))</f>
        <v>202.91511932249156</v>
      </c>
      <c r="H81" s="100">
        <f>EXP('Model coeffs'!$H$12+('Model coeffs'!$H$5*'Cost drivers'!D82)+('Model coeffs'!$H$7*'Cost drivers'!G82)+('Model coeffs'!$H$8*'Cost drivers'!I82)+('Model coeffs'!$H$9*'Cost drivers'!J82)+('Model coeffs'!$H$11*'Cost drivers'!H82))</f>
        <v>207.43783248935159</v>
      </c>
      <c r="I81" s="82"/>
      <c r="J81" s="100">
        <f t="shared" si="6"/>
        <v>70.762221981467974</v>
      </c>
      <c r="K81" s="100">
        <f t="shared" si="7"/>
        <v>124.19945939949683</v>
      </c>
      <c r="L81" s="100">
        <f t="shared" si="8"/>
        <v>205.17647590592156</v>
      </c>
      <c r="M81" s="82"/>
      <c r="N81" s="100">
        <f t="shared" si="9"/>
        <v>194.96168138096482</v>
      </c>
      <c r="O81" s="100">
        <f t="shared" si="10"/>
        <v>205.17647590592156</v>
      </c>
      <c r="P81" s="100">
        <f t="shared" si="11"/>
        <v>200.06907864344319</v>
      </c>
    </row>
    <row r="82" spans="1:16" x14ac:dyDescent="0.2">
      <c r="A82" s="63" t="str">
        <f>'Actual costs'!A83</f>
        <v>BRL</v>
      </c>
      <c r="B82" s="63">
        <f>'Actual costs'!B83</f>
        <v>2012</v>
      </c>
      <c r="C82" s="63" t="str">
        <f>'Actual costs'!C83</f>
        <v>BRL12</v>
      </c>
      <c r="D82" s="100">
        <f>EXP('Model coeffs'!$D$12+('Model coeffs'!$D$5*'Cost drivers'!D83)+('Model coeffs'!$D$6*'Cost drivers'!F83)+('Model coeffs'!$D$8*'Cost drivers'!I83)+('Model coeffs'!$D$9*'Cost drivers'!J83))</f>
        <v>25.664274127822445</v>
      </c>
      <c r="E82" s="100">
        <f>EXP('Model coeffs'!$E$12+('Model coeffs'!$E$5*'Cost drivers'!D83)+('Model coeffs'!$E$7*'Cost drivers'!G83)+('Model coeffs'!$E$8*'Cost drivers'!I83)+('Model coeffs'!$E$9*'Cost drivers'!J83))</f>
        <v>25.770166775687979</v>
      </c>
      <c r="F82" s="100">
        <f>EXP('Model coeffs'!$F$12+('Model coeffs'!$F$8*'Cost drivers'!I83)+('Model coeffs'!$F$9*'Cost drivers'!J83)+('Model coeffs'!$F$10*'Cost drivers'!E83)+('Model coeffs'!$F$11*'Cost drivers'!H83))</f>
        <v>35.457561633765401</v>
      </c>
      <c r="G82" s="100">
        <f>EXP('Model coeffs'!$G$12+('Model coeffs'!$G$5*'Cost drivers'!D83)+('Model coeffs'!$G$6*'Cost drivers'!F83)+('Model coeffs'!$G$8*'Cost drivers'!I83)+('Model coeffs'!$G$9*'Cost drivers'!J83)+('Model coeffs'!$G$11*'Cost drivers'!H83))</f>
        <v>63.948510839759805</v>
      </c>
      <c r="H82" s="100">
        <f>EXP('Model coeffs'!$H$12+('Model coeffs'!$H$5*'Cost drivers'!D83)+('Model coeffs'!$H$7*'Cost drivers'!G83)+('Model coeffs'!$H$8*'Cost drivers'!I83)+('Model coeffs'!$H$9*'Cost drivers'!J83)+('Model coeffs'!$H$11*'Cost drivers'!H83))</f>
        <v>68.009313865679644</v>
      </c>
      <c r="I82" s="82"/>
      <c r="J82" s="100">
        <f t="shared" si="6"/>
        <v>25.71722045175521</v>
      </c>
      <c r="K82" s="100">
        <f t="shared" si="7"/>
        <v>35.457561633765401</v>
      </c>
      <c r="L82" s="100">
        <f t="shared" si="8"/>
        <v>65.978912352719732</v>
      </c>
      <c r="M82" s="82"/>
      <c r="N82" s="100">
        <f t="shared" si="9"/>
        <v>61.174782085520611</v>
      </c>
      <c r="O82" s="100">
        <f t="shared" si="10"/>
        <v>65.978912352719732</v>
      </c>
      <c r="P82" s="100">
        <f t="shared" si="11"/>
        <v>63.576847219120168</v>
      </c>
    </row>
    <row r="83" spans="1:16" x14ac:dyDescent="0.2">
      <c r="A83" s="63" t="str">
        <f>'Actual costs'!A84</f>
        <v>BRL</v>
      </c>
      <c r="B83" s="63">
        <f>'Actual costs'!B84</f>
        <v>2013</v>
      </c>
      <c r="C83" s="63" t="str">
        <f>'Actual costs'!C84</f>
        <v>BRL13</v>
      </c>
      <c r="D83" s="100">
        <f>EXP('Model coeffs'!$D$12+('Model coeffs'!$D$5*'Cost drivers'!D84)+('Model coeffs'!$D$6*'Cost drivers'!F84)+('Model coeffs'!$D$8*'Cost drivers'!I84)+('Model coeffs'!$D$9*'Cost drivers'!J84))</f>
        <v>25.791381160925472</v>
      </c>
      <c r="E83" s="100">
        <f>EXP('Model coeffs'!$E$12+('Model coeffs'!$E$5*'Cost drivers'!D84)+('Model coeffs'!$E$7*'Cost drivers'!G84)+('Model coeffs'!$E$8*'Cost drivers'!I84)+('Model coeffs'!$E$9*'Cost drivers'!J84))</f>
        <v>25.866047512541165</v>
      </c>
      <c r="F83" s="100">
        <f>EXP('Model coeffs'!$F$12+('Model coeffs'!$F$8*'Cost drivers'!I84)+('Model coeffs'!$F$9*'Cost drivers'!J84)+('Model coeffs'!$F$10*'Cost drivers'!E84)+('Model coeffs'!$F$11*'Cost drivers'!H84))</f>
        <v>36.000070131290414</v>
      </c>
      <c r="G83" s="100">
        <f>EXP('Model coeffs'!$G$12+('Model coeffs'!$G$5*'Cost drivers'!D84)+('Model coeffs'!$G$6*'Cost drivers'!F84)+('Model coeffs'!$G$8*'Cost drivers'!I84)+('Model coeffs'!$G$9*'Cost drivers'!J84)+('Model coeffs'!$G$11*'Cost drivers'!H84))</f>
        <v>64.546831462122469</v>
      </c>
      <c r="H83" s="100">
        <f>EXP('Model coeffs'!$H$12+('Model coeffs'!$H$5*'Cost drivers'!D84)+('Model coeffs'!$H$7*'Cost drivers'!G84)+('Model coeffs'!$H$8*'Cost drivers'!I84)+('Model coeffs'!$H$9*'Cost drivers'!J84)+('Model coeffs'!$H$11*'Cost drivers'!H84))</f>
        <v>68.582326075445337</v>
      </c>
      <c r="I83" s="82"/>
      <c r="J83" s="100">
        <f t="shared" si="6"/>
        <v>25.82871433673332</v>
      </c>
      <c r="K83" s="100">
        <f t="shared" si="7"/>
        <v>36.000070131290414</v>
      </c>
      <c r="L83" s="100">
        <f t="shared" si="8"/>
        <v>66.564578768783903</v>
      </c>
      <c r="M83" s="82"/>
      <c r="N83" s="100">
        <f t="shared" si="9"/>
        <v>61.828784468023734</v>
      </c>
      <c r="O83" s="100">
        <f t="shared" si="10"/>
        <v>66.564578768783903</v>
      </c>
      <c r="P83" s="100">
        <f t="shared" si="11"/>
        <v>64.196681618403815</v>
      </c>
    </row>
    <row r="84" spans="1:16" x14ac:dyDescent="0.2">
      <c r="A84" s="63" t="str">
        <f>'Actual costs'!A85</f>
        <v>BRL</v>
      </c>
      <c r="B84" s="63">
        <f>'Actual costs'!B85</f>
        <v>2014</v>
      </c>
      <c r="C84" s="63" t="str">
        <f>'Actual costs'!C85</f>
        <v>BRL14</v>
      </c>
      <c r="D84" s="100">
        <f>EXP('Model coeffs'!$D$12+('Model coeffs'!$D$5*'Cost drivers'!D85)+('Model coeffs'!$D$6*'Cost drivers'!F85)+('Model coeffs'!$D$8*'Cost drivers'!I85)+('Model coeffs'!$D$9*'Cost drivers'!J85))</f>
        <v>25.899386289738029</v>
      </c>
      <c r="E84" s="100">
        <f>EXP('Model coeffs'!$E$12+('Model coeffs'!$E$5*'Cost drivers'!D85)+('Model coeffs'!$E$7*'Cost drivers'!G85)+('Model coeffs'!$E$8*'Cost drivers'!I85)+('Model coeffs'!$E$9*'Cost drivers'!J85))</f>
        <v>25.98733370587507</v>
      </c>
      <c r="F84" s="100">
        <f>EXP('Model coeffs'!$F$12+('Model coeffs'!$F$8*'Cost drivers'!I85)+('Model coeffs'!$F$9*'Cost drivers'!J85)+('Model coeffs'!$F$10*'Cost drivers'!E85)+('Model coeffs'!$F$11*'Cost drivers'!H85))</f>
        <v>36.372687015913797</v>
      </c>
      <c r="G84" s="100">
        <f>EXP('Model coeffs'!$G$12+('Model coeffs'!$G$5*'Cost drivers'!D85)+('Model coeffs'!$G$6*'Cost drivers'!F85)+('Model coeffs'!$G$8*'Cost drivers'!I85)+('Model coeffs'!$G$9*'Cost drivers'!J85)+('Model coeffs'!$G$11*'Cost drivers'!H85))</f>
        <v>64.969377387015854</v>
      </c>
      <c r="H84" s="100">
        <f>EXP('Model coeffs'!$H$12+('Model coeffs'!$H$5*'Cost drivers'!D85)+('Model coeffs'!$H$7*'Cost drivers'!G85)+('Model coeffs'!$H$8*'Cost drivers'!I85)+('Model coeffs'!$H$9*'Cost drivers'!J85)+('Model coeffs'!$H$11*'Cost drivers'!H85))</f>
        <v>69.040248768434651</v>
      </c>
      <c r="I84" s="82"/>
      <c r="J84" s="100">
        <f t="shared" si="6"/>
        <v>25.943359997806549</v>
      </c>
      <c r="K84" s="100">
        <f t="shared" si="7"/>
        <v>36.372687015913797</v>
      </c>
      <c r="L84" s="100">
        <f t="shared" si="8"/>
        <v>67.00481307772526</v>
      </c>
      <c r="M84" s="82"/>
      <c r="N84" s="100">
        <f t="shared" si="9"/>
        <v>62.31604701372035</v>
      </c>
      <c r="O84" s="100">
        <f t="shared" si="10"/>
        <v>67.00481307772526</v>
      </c>
      <c r="P84" s="100">
        <f t="shared" si="11"/>
        <v>64.660430045722805</v>
      </c>
    </row>
    <row r="85" spans="1:16" x14ac:dyDescent="0.2">
      <c r="A85" s="63" t="str">
        <f>'Actual costs'!A86</f>
        <v>BRL</v>
      </c>
      <c r="B85" s="63">
        <f>'Actual costs'!B86</f>
        <v>2015</v>
      </c>
      <c r="C85" s="63" t="str">
        <f>'Actual costs'!C86</f>
        <v>BRL15</v>
      </c>
      <c r="D85" s="100">
        <f>EXP('Model coeffs'!$D$12+('Model coeffs'!$D$5*'Cost drivers'!D86)+('Model coeffs'!$D$6*'Cost drivers'!F86)+('Model coeffs'!$D$8*'Cost drivers'!I86)+('Model coeffs'!$D$9*'Cost drivers'!J86))</f>
        <v>25.991497455876747</v>
      </c>
      <c r="E85" s="100">
        <f>EXP('Model coeffs'!$E$12+('Model coeffs'!$E$5*'Cost drivers'!D86)+('Model coeffs'!$E$7*'Cost drivers'!G86)+('Model coeffs'!$E$8*'Cost drivers'!I86)+('Model coeffs'!$E$9*'Cost drivers'!J86))</f>
        <v>26.029517551081998</v>
      </c>
      <c r="F85" s="100">
        <f>EXP('Model coeffs'!$F$12+('Model coeffs'!$F$8*'Cost drivers'!I86)+('Model coeffs'!$F$9*'Cost drivers'!J86)+('Model coeffs'!$F$10*'Cost drivers'!E86)+('Model coeffs'!$F$11*'Cost drivers'!H86))</f>
        <v>37.042467323364185</v>
      </c>
      <c r="G85" s="100">
        <f>EXP('Model coeffs'!$G$12+('Model coeffs'!$G$5*'Cost drivers'!D86)+('Model coeffs'!$G$6*'Cost drivers'!F86)+('Model coeffs'!$G$8*'Cost drivers'!I86)+('Model coeffs'!$G$9*'Cost drivers'!J86)+('Model coeffs'!$G$11*'Cost drivers'!H86))</f>
        <v>65.637379152838619</v>
      </c>
      <c r="H85" s="100">
        <f>EXP('Model coeffs'!$H$12+('Model coeffs'!$H$5*'Cost drivers'!D86)+('Model coeffs'!$H$7*'Cost drivers'!G86)+('Model coeffs'!$H$8*'Cost drivers'!I86)+('Model coeffs'!$H$9*'Cost drivers'!J86)+('Model coeffs'!$H$11*'Cost drivers'!H86))</f>
        <v>69.590888116534714</v>
      </c>
      <c r="I85" s="82"/>
      <c r="J85" s="100">
        <f t="shared" si="6"/>
        <v>26.010507503479374</v>
      </c>
      <c r="K85" s="100">
        <f t="shared" si="7"/>
        <v>37.042467323364185</v>
      </c>
      <c r="L85" s="100">
        <f t="shared" si="8"/>
        <v>67.614133634686667</v>
      </c>
      <c r="M85" s="82"/>
      <c r="N85" s="100">
        <f t="shared" si="9"/>
        <v>63.05297482684356</v>
      </c>
      <c r="O85" s="100">
        <f t="shared" si="10"/>
        <v>67.614133634686667</v>
      </c>
      <c r="P85" s="100">
        <f t="shared" si="11"/>
        <v>65.333554230765117</v>
      </c>
    </row>
    <row r="86" spans="1:16" x14ac:dyDescent="0.2">
      <c r="A86" s="63" t="str">
        <f>'Actual costs'!A87</f>
        <v>BRL</v>
      </c>
      <c r="B86" s="63">
        <f>'Actual costs'!B87</f>
        <v>2016</v>
      </c>
      <c r="C86" s="63" t="str">
        <f>'Actual costs'!C87</f>
        <v>BRL16</v>
      </c>
      <c r="D86" s="100">
        <f>EXP('Model coeffs'!$D$12+('Model coeffs'!$D$5*'Cost drivers'!D87)+('Model coeffs'!$D$6*'Cost drivers'!F87)+('Model coeffs'!$D$8*'Cost drivers'!I87)+('Model coeffs'!$D$9*'Cost drivers'!J87))</f>
        <v>26.150798533264542</v>
      </c>
      <c r="E86" s="100">
        <f>EXP('Model coeffs'!$E$12+('Model coeffs'!$E$5*'Cost drivers'!D87)+('Model coeffs'!$E$7*'Cost drivers'!G87)+('Model coeffs'!$E$8*'Cost drivers'!I87)+('Model coeffs'!$E$9*'Cost drivers'!J87))</f>
        <v>26.376878666148464</v>
      </c>
      <c r="F86" s="100">
        <f>EXP('Model coeffs'!$F$12+('Model coeffs'!$F$8*'Cost drivers'!I87)+('Model coeffs'!$F$9*'Cost drivers'!J87)+('Model coeffs'!$F$10*'Cost drivers'!E87)+('Model coeffs'!$F$11*'Cost drivers'!H87))</f>
        <v>37.611989184964898</v>
      </c>
      <c r="G86" s="100">
        <f>EXP('Model coeffs'!$G$12+('Model coeffs'!$G$5*'Cost drivers'!D87)+('Model coeffs'!$G$6*'Cost drivers'!F87)+('Model coeffs'!$G$8*'Cost drivers'!I87)+('Model coeffs'!$G$9*'Cost drivers'!J87)+('Model coeffs'!$G$11*'Cost drivers'!H87))</f>
        <v>66.411237224581754</v>
      </c>
      <c r="H86" s="100">
        <f>EXP('Model coeffs'!$H$12+('Model coeffs'!$H$5*'Cost drivers'!D87)+('Model coeffs'!$H$7*'Cost drivers'!G87)+('Model coeffs'!$H$8*'Cost drivers'!I87)+('Model coeffs'!$H$9*'Cost drivers'!J87)+('Model coeffs'!$H$11*'Cost drivers'!H87))</f>
        <v>71.040049381919772</v>
      </c>
      <c r="I86" s="82"/>
      <c r="J86" s="100">
        <f t="shared" si="6"/>
        <v>26.263838599706503</v>
      </c>
      <c r="K86" s="100">
        <f t="shared" si="7"/>
        <v>37.611989184964898</v>
      </c>
      <c r="L86" s="100">
        <f t="shared" si="8"/>
        <v>68.725643303250763</v>
      </c>
      <c r="M86" s="82"/>
      <c r="N86" s="100">
        <f t="shared" si="9"/>
        <v>63.875827784671401</v>
      </c>
      <c r="O86" s="100">
        <f t="shared" si="10"/>
        <v>68.725643303250763</v>
      </c>
      <c r="P86" s="100">
        <f t="shared" si="11"/>
        <v>66.300735543961082</v>
      </c>
    </row>
    <row r="87" spans="1:16" x14ac:dyDescent="0.2">
      <c r="A87" s="63" t="str">
        <f>'Actual costs'!A88</f>
        <v>BRL</v>
      </c>
      <c r="B87" s="63">
        <f>'Actual costs'!B88</f>
        <v>2017</v>
      </c>
      <c r="C87" s="63" t="str">
        <f>'Actual costs'!C88</f>
        <v>BRL17</v>
      </c>
      <c r="D87" s="100">
        <f>EXP('Model coeffs'!$D$12+('Model coeffs'!$D$5*'Cost drivers'!D88)+('Model coeffs'!$D$6*'Cost drivers'!F88)+('Model coeffs'!$D$8*'Cost drivers'!I88)+('Model coeffs'!$D$9*'Cost drivers'!J88))</f>
        <v>26.281820745604659</v>
      </c>
      <c r="E87" s="100">
        <f>EXP('Model coeffs'!$E$12+('Model coeffs'!$E$5*'Cost drivers'!D88)+('Model coeffs'!$E$7*'Cost drivers'!G88)+('Model coeffs'!$E$8*'Cost drivers'!I88)+('Model coeffs'!$E$9*'Cost drivers'!J88))</f>
        <v>26.529664704762908</v>
      </c>
      <c r="F87" s="100">
        <f>EXP('Model coeffs'!$F$12+('Model coeffs'!$F$8*'Cost drivers'!I88)+('Model coeffs'!$F$9*'Cost drivers'!J88)+('Model coeffs'!$F$10*'Cost drivers'!E88)+('Model coeffs'!$F$11*'Cost drivers'!H88))</f>
        <v>37.952182482866547</v>
      </c>
      <c r="G87" s="100">
        <f>EXP('Model coeffs'!$G$12+('Model coeffs'!$G$5*'Cost drivers'!D88)+('Model coeffs'!$G$6*'Cost drivers'!F88)+('Model coeffs'!$G$8*'Cost drivers'!I88)+('Model coeffs'!$G$9*'Cost drivers'!J88)+('Model coeffs'!$G$11*'Cost drivers'!H88))</f>
        <v>66.880674759137975</v>
      </c>
      <c r="H87" s="100">
        <f>EXP('Model coeffs'!$H$12+('Model coeffs'!$H$5*'Cost drivers'!D88)+('Model coeffs'!$H$7*'Cost drivers'!G88)+('Model coeffs'!$H$8*'Cost drivers'!I88)+('Model coeffs'!$H$9*'Cost drivers'!J88)+('Model coeffs'!$H$11*'Cost drivers'!H88))</f>
        <v>71.630195984856428</v>
      </c>
      <c r="I87" s="82"/>
      <c r="J87" s="100">
        <f t="shared" si="6"/>
        <v>26.405742725183785</v>
      </c>
      <c r="K87" s="100">
        <f t="shared" si="7"/>
        <v>37.952182482866547</v>
      </c>
      <c r="L87" s="100">
        <f t="shared" si="8"/>
        <v>69.255435371997208</v>
      </c>
      <c r="M87" s="82"/>
      <c r="N87" s="100">
        <f t="shared" si="9"/>
        <v>64.357925208050332</v>
      </c>
      <c r="O87" s="100">
        <f t="shared" si="10"/>
        <v>69.255435371997208</v>
      </c>
      <c r="P87" s="100">
        <f t="shared" si="11"/>
        <v>66.806680290023763</v>
      </c>
    </row>
    <row r="88" spans="1:16" x14ac:dyDescent="0.2">
      <c r="A88" s="63" t="str">
        <f>'Actual costs'!A89</f>
        <v>BRL</v>
      </c>
      <c r="B88" s="63">
        <f>'Actual costs'!B89</f>
        <v>2018</v>
      </c>
      <c r="C88" s="63" t="str">
        <f>'Actual costs'!C89</f>
        <v>BRL18</v>
      </c>
      <c r="D88" s="100">
        <f>EXP('Model coeffs'!$D$12+('Model coeffs'!$D$5*'Cost drivers'!D89)+('Model coeffs'!$D$6*'Cost drivers'!F89)+('Model coeffs'!$D$8*'Cost drivers'!I89)+('Model coeffs'!$D$9*'Cost drivers'!J89))</f>
        <v>26.588236496176055</v>
      </c>
      <c r="E88" s="100">
        <f>EXP('Model coeffs'!$E$12+('Model coeffs'!$E$5*'Cost drivers'!D89)+('Model coeffs'!$E$7*'Cost drivers'!G89)+('Model coeffs'!$E$8*'Cost drivers'!I89)+('Model coeffs'!$E$9*'Cost drivers'!J89))</f>
        <v>26.767737782796839</v>
      </c>
      <c r="F88" s="100">
        <f>EXP('Model coeffs'!$F$12+('Model coeffs'!$F$8*'Cost drivers'!I89)+('Model coeffs'!$F$9*'Cost drivers'!J89)+('Model coeffs'!$F$10*'Cost drivers'!E89)+('Model coeffs'!$F$11*'Cost drivers'!H89))</f>
        <v>38.311514841106913</v>
      </c>
      <c r="G88" s="100">
        <f>EXP('Model coeffs'!$G$12+('Model coeffs'!$G$5*'Cost drivers'!D89)+('Model coeffs'!$G$6*'Cost drivers'!F89)+('Model coeffs'!$G$8*'Cost drivers'!I89)+('Model coeffs'!$G$9*'Cost drivers'!J89)+('Model coeffs'!$G$11*'Cost drivers'!H89))</f>
        <v>67.587067696906587</v>
      </c>
      <c r="H88" s="100">
        <f>EXP('Model coeffs'!$H$12+('Model coeffs'!$H$5*'Cost drivers'!D89)+('Model coeffs'!$H$7*'Cost drivers'!G89)+('Model coeffs'!$H$8*'Cost drivers'!I89)+('Model coeffs'!$H$9*'Cost drivers'!J89)+('Model coeffs'!$H$11*'Cost drivers'!H89))</f>
        <v>72.243171572453122</v>
      </c>
      <c r="I88" s="82"/>
      <c r="J88" s="100">
        <f t="shared" si="6"/>
        <v>26.677987139486447</v>
      </c>
      <c r="K88" s="100">
        <f t="shared" si="7"/>
        <v>38.311514841106913</v>
      </c>
      <c r="L88" s="100">
        <f t="shared" si="8"/>
        <v>69.915119634679854</v>
      </c>
      <c r="M88" s="82"/>
      <c r="N88" s="100">
        <f t="shared" si="9"/>
        <v>64.98950198059336</v>
      </c>
      <c r="O88" s="100">
        <f t="shared" si="10"/>
        <v>69.915119634679854</v>
      </c>
      <c r="P88" s="100">
        <f t="shared" si="11"/>
        <v>67.452310807636607</v>
      </c>
    </row>
    <row r="89" spans="1:16" x14ac:dyDescent="0.2">
      <c r="A89" s="63" t="str">
        <f>'Actual costs'!A90</f>
        <v>BWH</v>
      </c>
      <c r="B89" s="63">
        <f>'Actual costs'!B90</f>
        <v>2012</v>
      </c>
      <c r="C89" s="63" t="str">
        <f>'Actual costs'!C90</f>
        <v>BWH12</v>
      </c>
      <c r="D89" s="100">
        <f>EXP('Model coeffs'!$D$12+('Model coeffs'!$D$5*'Cost drivers'!D90)+('Model coeffs'!$D$6*'Cost drivers'!F90)+('Model coeffs'!$D$8*'Cost drivers'!I90)+('Model coeffs'!$D$9*'Cost drivers'!J90))</f>
        <v>9.498511079545823</v>
      </c>
      <c r="E89" s="100">
        <f>EXP('Model coeffs'!$E$12+('Model coeffs'!$E$5*'Cost drivers'!D90)+('Model coeffs'!$E$7*'Cost drivers'!G90)+('Model coeffs'!$E$8*'Cost drivers'!I90)+('Model coeffs'!$E$9*'Cost drivers'!J90))</f>
        <v>9.3546126080006022</v>
      </c>
      <c r="F89" s="100">
        <f>EXP('Model coeffs'!$F$12+('Model coeffs'!$F$8*'Cost drivers'!I90)+('Model coeffs'!$F$9*'Cost drivers'!J90)+('Model coeffs'!$F$10*'Cost drivers'!E90)+('Model coeffs'!$F$11*'Cost drivers'!H90))</f>
        <v>10.458092986818126</v>
      </c>
      <c r="G89" s="100">
        <f>EXP('Model coeffs'!$G$12+('Model coeffs'!$G$5*'Cost drivers'!D90)+('Model coeffs'!$G$6*'Cost drivers'!F90)+('Model coeffs'!$G$8*'Cost drivers'!I90)+('Model coeffs'!$G$9*'Cost drivers'!J90)+('Model coeffs'!$G$11*'Cost drivers'!H90))</f>
        <v>20.195348056467207</v>
      </c>
      <c r="H89" s="100">
        <f>EXP('Model coeffs'!$H$12+('Model coeffs'!$H$5*'Cost drivers'!D90)+('Model coeffs'!$H$7*'Cost drivers'!G90)+('Model coeffs'!$H$8*'Cost drivers'!I90)+('Model coeffs'!$H$9*'Cost drivers'!J90)+('Model coeffs'!$H$11*'Cost drivers'!H90))</f>
        <v>20.28716278390403</v>
      </c>
      <c r="I89" s="82"/>
      <c r="J89" s="100">
        <f t="shared" si="6"/>
        <v>9.4265618437732126</v>
      </c>
      <c r="K89" s="100">
        <f t="shared" si="7"/>
        <v>10.458092986818126</v>
      </c>
      <c r="L89" s="100">
        <f t="shared" si="8"/>
        <v>20.241255420185617</v>
      </c>
      <c r="M89" s="82"/>
      <c r="N89" s="100">
        <f t="shared" si="9"/>
        <v>19.884654830591337</v>
      </c>
      <c r="O89" s="100">
        <f t="shared" si="10"/>
        <v>20.241255420185617</v>
      </c>
      <c r="P89" s="100">
        <f t="shared" si="11"/>
        <v>20.062955125388477</v>
      </c>
    </row>
    <row r="90" spans="1:16" x14ac:dyDescent="0.2">
      <c r="A90" s="63" t="str">
        <f>'Actual costs'!A91</f>
        <v>BWH</v>
      </c>
      <c r="B90" s="63">
        <f>'Actual costs'!B91</f>
        <v>2013</v>
      </c>
      <c r="C90" s="63" t="str">
        <f>'Actual costs'!C91</f>
        <v>BWH13</v>
      </c>
      <c r="D90" s="100">
        <f>EXP('Model coeffs'!$D$12+('Model coeffs'!$D$5*'Cost drivers'!D91)+('Model coeffs'!$D$6*'Cost drivers'!F91)+('Model coeffs'!$D$8*'Cost drivers'!I91)+('Model coeffs'!$D$9*'Cost drivers'!J91))</f>
        <v>9.4918343203792208</v>
      </c>
      <c r="E90" s="100">
        <f>EXP('Model coeffs'!$E$12+('Model coeffs'!$E$5*'Cost drivers'!D91)+('Model coeffs'!$E$7*'Cost drivers'!G91)+('Model coeffs'!$E$8*'Cost drivers'!I91)+('Model coeffs'!$E$9*'Cost drivers'!J91))</f>
        <v>9.3419834956601377</v>
      </c>
      <c r="F90" s="100">
        <f>EXP('Model coeffs'!$F$12+('Model coeffs'!$F$8*'Cost drivers'!I91)+('Model coeffs'!$F$9*'Cost drivers'!J91)+('Model coeffs'!$F$10*'Cost drivers'!E91)+('Model coeffs'!$F$11*'Cost drivers'!H91))</f>
        <v>10.564415579540794</v>
      </c>
      <c r="G90" s="100">
        <f>EXP('Model coeffs'!$G$12+('Model coeffs'!$G$5*'Cost drivers'!D91)+('Model coeffs'!$G$6*'Cost drivers'!F91)+('Model coeffs'!$G$8*'Cost drivers'!I91)+('Model coeffs'!$G$9*'Cost drivers'!J91)+('Model coeffs'!$G$11*'Cost drivers'!H91))</f>
        <v>20.237230787576674</v>
      </c>
      <c r="H90" s="100">
        <f>EXP('Model coeffs'!$H$12+('Model coeffs'!$H$5*'Cost drivers'!D91)+('Model coeffs'!$H$7*'Cost drivers'!G91)+('Model coeffs'!$H$8*'Cost drivers'!I91)+('Model coeffs'!$H$9*'Cost drivers'!J91)+('Model coeffs'!$H$11*'Cost drivers'!H91))</f>
        <v>20.32103123464233</v>
      </c>
      <c r="I90" s="82"/>
      <c r="J90" s="100">
        <f t="shared" si="6"/>
        <v>9.4169089080196784</v>
      </c>
      <c r="K90" s="100">
        <f t="shared" si="7"/>
        <v>10.564415579540794</v>
      </c>
      <c r="L90" s="100">
        <f t="shared" si="8"/>
        <v>20.279131011109502</v>
      </c>
      <c r="M90" s="82"/>
      <c r="N90" s="100">
        <f t="shared" si="9"/>
        <v>19.981324487560471</v>
      </c>
      <c r="O90" s="100">
        <f t="shared" si="10"/>
        <v>20.279131011109502</v>
      </c>
      <c r="P90" s="100">
        <f t="shared" si="11"/>
        <v>20.130227749334985</v>
      </c>
    </row>
    <row r="91" spans="1:16" x14ac:dyDescent="0.2">
      <c r="A91" s="63" t="str">
        <f>'Actual costs'!A92</f>
        <v>BWH</v>
      </c>
      <c r="B91" s="63">
        <f>'Actual costs'!B92</f>
        <v>2014</v>
      </c>
      <c r="C91" s="63" t="str">
        <f>'Actual costs'!C92</f>
        <v>BWH14</v>
      </c>
      <c r="D91" s="100">
        <f>EXP('Model coeffs'!$D$12+('Model coeffs'!$D$5*'Cost drivers'!D92)+('Model coeffs'!$D$6*'Cost drivers'!F92)+('Model coeffs'!$D$8*'Cost drivers'!I92)+('Model coeffs'!$D$9*'Cost drivers'!J92))</f>
        <v>9.5008409547058115</v>
      </c>
      <c r="E91" s="100">
        <f>EXP('Model coeffs'!$E$12+('Model coeffs'!$E$5*'Cost drivers'!D92)+('Model coeffs'!$E$7*'Cost drivers'!G92)+('Model coeffs'!$E$8*'Cost drivers'!I92)+('Model coeffs'!$E$9*'Cost drivers'!J92))</f>
        <v>9.3671822097563471</v>
      </c>
      <c r="F91" s="100">
        <f>EXP('Model coeffs'!$F$12+('Model coeffs'!$F$8*'Cost drivers'!I92)+('Model coeffs'!$F$9*'Cost drivers'!J92)+('Model coeffs'!$F$10*'Cost drivers'!E92)+('Model coeffs'!$F$11*'Cost drivers'!H92))</f>
        <v>10.633025202062242</v>
      </c>
      <c r="G91" s="100">
        <f>EXP('Model coeffs'!$G$12+('Model coeffs'!$G$5*'Cost drivers'!D92)+('Model coeffs'!$G$6*'Cost drivers'!F92)+('Model coeffs'!$G$8*'Cost drivers'!I92)+('Model coeffs'!$G$9*'Cost drivers'!J92)+('Model coeffs'!$G$11*'Cost drivers'!H92))</f>
        <v>20.325350096908554</v>
      </c>
      <c r="H91" s="100">
        <f>EXP('Model coeffs'!$H$12+('Model coeffs'!$H$5*'Cost drivers'!D92)+('Model coeffs'!$H$7*'Cost drivers'!G92)+('Model coeffs'!$H$8*'Cost drivers'!I92)+('Model coeffs'!$H$9*'Cost drivers'!J92)+('Model coeffs'!$H$11*'Cost drivers'!H92))</f>
        <v>20.417646895054116</v>
      </c>
      <c r="I91" s="82"/>
      <c r="J91" s="100">
        <f t="shared" si="6"/>
        <v>9.4340115822310793</v>
      </c>
      <c r="K91" s="100">
        <f t="shared" si="7"/>
        <v>10.633025202062242</v>
      </c>
      <c r="L91" s="100">
        <f t="shared" si="8"/>
        <v>20.371498495981335</v>
      </c>
      <c r="M91" s="82"/>
      <c r="N91" s="100">
        <f t="shared" si="9"/>
        <v>20.067036784293322</v>
      </c>
      <c r="O91" s="100">
        <f t="shared" si="10"/>
        <v>20.371498495981335</v>
      </c>
      <c r="P91" s="100">
        <f t="shared" si="11"/>
        <v>20.219267640137328</v>
      </c>
    </row>
    <row r="92" spans="1:16" x14ac:dyDescent="0.2">
      <c r="A92" s="63" t="str">
        <f>'Actual costs'!A93</f>
        <v>BWH</v>
      </c>
      <c r="B92" s="63">
        <f>'Actual costs'!B93</f>
        <v>2015</v>
      </c>
      <c r="C92" s="63" t="str">
        <f>'Actual costs'!C93</f>
        <v>BWH15</v>
      </c>
      <c r="D92" s="100">
        <f>EXP('Model coeffs'!$D$12+('Model coeffs'!$D$5*'Cost drivers'!D93)+('Model coeffs'!$D$6*'Cost drivers'!F93)+('Model coeffs'!$D$8*'Cost drivers'!I93)+('Model coeffs'!$D$9*'Cost drivers'!J93))</f>
        <v>9.5708460721133743</v>
      </c>
      <c r="E92" s="100">
        <f>EXP('Model coeffs'!$E$12+('Model coeffs'!$E$5*'Cost drivers'!D93)+('Model coeffs'!$E$7*'Cost drivers'!G93)+('Model coeffs'!$E$8*'Cost drivers'!I93)+('Model coeffs'!$E$9*'Cost drivers'!J93))</f>
        <v>9.6972174495895267</v>
      </c>
      <c r="F92" s="100">
        <f>EXP('Model coeffs'!$F$12+('Model coeffs'!$F$8*'Cost drivers'!I93)+('Model coeffs'!$F$9*'Cost drivers'!J93)+('Model coeffs'!$F$10*'Cost drivers'!E93)+('Model coeffs'!$F$11*'Cost drivers'!H93))</f>
        <v>10.721577425926778</v>
      </c>
      <c r="G92" s="100">
        <f>EXP('Model coeffs'!$G$12+('Model coeffs'!$G$5*'Cost drivers'!D93)+('Model coeffs'!$G$6*'Cost drivers'!F93)+('Model coeffs'!$G$8*'Cost drivers'!I93)+('Model coeffs'!$G$9*'Cost drivers'!J93)+('Model coeffs'!$G$11*'Cost drivers'!H93))</f>
        <v>20.474673358811863</v>
      </c>
      <c r="H92" s="100">
        <f>EXP('Model coeffs'!$H$12+('Model coeffs'!$H$5*'Cost drivers'!D93)+('Model coeffs'!$H$7*'Cost drivers'!G93)+('Model coeffs'!$H$8*'Cost drivers'!I93)+('Model coeffs'!$H$9*'Cost drivers'!J93)+('Model coeffs'!$H$11*'Cost drivers'!H93))</f>
        <v>21.307317603027411</v>
      </c>
      <c r="I92" s="82"/>
      <c r="J92" s="100">
        <f t="shared" si="6"/>
        <v>9.6340317608514496</v>
      </c>
      <c r="K92" s="100">
        <f t="shared" si="7"/>
        <v>10.721577425926778</v>
      </c>
      <c r="L92" s="100">
        <f t="shared" si="8"/>
        <v>20.890995480919635</v>
      </c>
      <c r="M92" s="82"/>
      <c r="N92" s="100">
        <f t="shared" si="9"/>
        <v>20.355609186778228</v>
      </c>
      <c r="O92" s="100">
        <f t="shared" si="10"/>
        <v>20.890995480919635</v>
      </c>
      <c r="P92" s="100">
        <f t="shared" si="11"/>
        <v>20.623302333848933</v>
      </c>
    </row>
    <row r="93" spans="1:16" x14ac:dyDescent="0.2">
      <c r="A93" s="63" t="str">
        <f>'Actual costs'!A94</f>
        <v>BWH</v>
      </c>
      <c r="B93" s="63">
        <f>'Actual costs'!B94</f>
        <v>2016</v>
      </c>
      <c r="C93" s="63" t="str">
        <f>'Actual costs'!C94</f>
        <v>BWH16</v>
      </c>
      <c r="D93" s="100">
        <f>EXP('Model coeffs'!$D$12+('Model coeffs'!$D$5*'Cost drivers'!D94)+('Model coeffs'!$D$6*'Cost drivers'!F94)+('Model coeffs'!$D$8*'Cost drivers'!I94)+('Model coeffs'!$D$9*'Cost drivers'!J94))</f>
        <v>9.5585994336331908</v>
      </c>
      <c r="E93" s="100">
        <f>EXP('Model coeffs'!$E$12+('Model coeffs'!$E$5*'Cost drivers'!D94)+('Model coeffs'!$E$7*'Cost drivers'!G94)+('Model coeffs'!$E$8*'Cost drivers'!I94)+('Model coeffs'!$E$9*'Cost drivers'!J94))</f>
        <v>10.114939867478448</v>
      </c>
      <c r="F93" s="100">
        <f>EXP('Model coeffs'!$F$12+('Model coeffs'!$F$8*'Cost drivers'!I94)+('Model coeffs'!$F$9*'Cost drivers'!J94)+('Model coeffs'!$F$10*'Cost drivers'!E94)+('Model coeffs'!$F$11*'Cost drivers'!H94))</f>
        <v>11.026287717276732</v>
      </c>
      <c r="G93" s="100">
        <f>EXP('Model coeffs'!$G$12+('Model coeffs'!$G$5*'Cost drivers'!D94)+('Model coeffs'!$G$6*'Cost drivers'!F94)+('Model coeffs'!$G$8*'Cost drivers'!I94)+('Model coeffs'!$G$9*'Cost drivers'!J94)+('Model coeffs'!$G$11*'Cost drivers'!H94))</f>
        <v>20.72794581148446</v>
      </c>
      <c r="H93" s="100">
        <f>EXP('Model coeffs'!$H$12+('Model coeffs'!$H$5*'Cost drivers'!D94)+('Model coeffs'!$H$7*'Cost drivers'!G94)+('Model coeffs'!$H$8*'Cost drivers'!I94)+('Model coeffs'!$H$9*'Cost drivers'!J94)+('Model coeffs'!$H$11*'Cost drivers'!H94))</f>
        <v>22.692802443886258</v>
      </c>
      <c r="I93" s="82"/>
      <c r="J93" s="100">
        <f t="shared" si="6"/>
        <v>9.8367696505558193</v>
      </c>
      <c r="K93" s="100">
        <f t="shared" si="7"/>
        <v>11.026287717276732</v>
      </c>
      <c r="L93" s="100">
        <f t="shared" si="8"/>
        <v>21.710374127685359</v>
      </c>
      <c r="M93" s="82"/>
      <c r="N93" s="100">
        <f t="shared" si="9"/>
        <v>20.863057367832553</v>
      </c>
      <c r="O93" s="100">
        <f t="shared" si="10"/>
        <v>21.710374127685359</v>
      </c>
      <c r="P93" s="100">
        <f t="shared" si="11"/>
        <v>21.286715747758954</v>
      </c>
    </row>
    <row r="94" spans="1:16" x14ac:dyDescent="0.2">
      <c r="A94" s="63" t="str">
        <f>'Actual costs'!A95</f>
        <v>DVW</v>
      </c>
      <c r="B94" s="63">
        <f>'Actual costs'!B95</f>
        <v>2012</v>
      </c>
      <c r="C94" s="63" t="str">
        <f>'Actual costs'!C95</f>
        <v>DVW12</v>
      </c>
      <c r="D94" s="100">
        <f>EXP('Model coeffs'!$D$12+('Model coeffs'!$D$5*'Cost drivers'!D95)+('Model coeffs'!$D$6*'Cost drivers'!F95)+('Model coeffs'!$D$8*'Cost drivers'!I95)+('Model coeffs'!$D$9*'Cost drivers'!J95))</f>
        <v>9.3591271888947247</v>
      </c>
      <c r="E94" s="100">
        <f>EXP('Model coeffs'!$E$12+('Model coeffs'!$E$5*'Cost drivers'!D95)+('Model coeffs'!$E$7*'Cost drivers'!G95)+('Model coeffs'!$E$8*'Cost drivers'!I95)+('Model coeffs'!$E$9*'Cost drivers'!J95))</f>
        <v>8.3832589483577244</v>
      </c>
      <c r="F94" s="100">
        <f>EXP('Model coeffs'!$F$12+('Model coeffs'!$F$8*'Cost drivers'!I95)+('Model coeffs'!$F$9*'Cost drivers'!J95)+('Model coeffs'!$F$10*'Cost drivers'!E95)+('Model coeffs'!$F$11*'Cost drivers'!H95))</f>
        <v>7.9289933642743851</v>
      </c>
      <c r="G94" s="100">
        <f>EXP('Model coeffs'!$G$12+('Model coeffs'!$G$5*'Cost drivers'!D95)+('Model coeffs'!$G$6*'Cost drivers'!F95)+('Model coeffs'!$G$8*'Cost drivers'!I95)+('Model coeffs'!$G$9*'Cost drivers'!J95)+('Model coeffs'!$G$11*'Cost drivers'!H95))</f>
        <v>19.011461331674102</v>
      </c>
      <c r="H94" s="100">
        <f>EXP('Model coeffs'!$H$12+('Model coeffs'!$H$5*'Cost drivers'!D95)+('Model coeffs'!$H$7*'Cost drivers'!G95)+('Model coeffs'!$H$8*'Cost drivers'!I95)+('Model coeffs'!$H$9*'Cost drivers'!J95)+('Model coeffs'!$H$11*'Cost drivers'!H95))</f>
        <v>18.387333478499663</v>
      </c>
      <c r="I94" s="82"/>
      <c r="J94" s="100">
        <f t="shared" si="6"/>
        <v>8.8711930686262246</v>
      </c>
      <c r="K94" s="100">
        <f t="shared" si="7"/>
        <v>7.9289933642743851</v>
      </c>
      <c r="L94" s="100">
        <f t="shared" si="8"/>
        <v>18.699397405086884</v>
      </c>
      <c r="M94" s="82"/>
      <c r="N94" s="100">
        <f t="shared" si="9"/>
        <v>16.80018643290061</v>
      </c>
      <c r="O94" s="100">
        <f t="shared" si="10"/>
        <v>18.699397405086884</v>
      </c>
      <c r="P94" s="100">
        <f t="shared" si="11"/>
        <v>17.749791918993747</v>
      </c>
    </row>
    <row r="95" spans="1:16" x14ac:dyDescent="0.2">
      <c r="A95" s="63" t="str">
        <f>'Actual costs'!A96</f>
        <v>DVW</v>
      </c>
      <c r="B95" s="63">
        <f>'Actual costs'!B96</f>
        <v>2013</v>
      </c>
      <c r="C95" s="63" t="str">
        <f>'Actual costs'!C96</f>
        <v>DVW13</v>
      </c>
      <c r="D95" s="100">
        <f>EXP('Model coeffs'!$D$12+('Model coeffs'!$D$5*'Cost drivers'!D96)+('Model coeffs'!$D$6*'Cost drivers'!F96)+('Model coeffs'!$D$8*'Cost drivers'!I96)+('Model coeffs'!$D$9*'Cost drivers'!J96))</f>
        <v>9.3847401326224453</v>
      </c>
      <c r="E95" s="100">
        <f>EXP('Model coeffs'!$E$12+('Model coeffs'!$E$5*'Cost drivers'!D96)+('Model coeffs'!$E$7*'Cost drivers'!G96)+('Model coeffs'!$E$8*'Cost drivers'!I96)+('Model coeffs'!$E$9*'Cost drivers'!J96))</f>
        <v>8.4106633933084343</v>
      </c>
      <c r="F95" s="100">
        <f>EXP('Model coeffs'!$F$12+('Model coeffs'!$F$8*'Cost drivers'!I96)+('Model coeffs'!$F$9*'Cost drivers'!J96)+('Model coeffs'!$F$10*'Cost drivers'!E96)+('Model coeffs'!$F$11*'Cost drivers'!H96))</f>
        <v>7.9376509958791308</v>
      </c>
      <c r="G95" s="100">
        <f>EXP('Model coeffs'!$G$12+('Model coeffs'!$G$5*'Cost drivers'!D96)+('Model coeffs'!$G$6*'Cost drivers'!F96)+('Model coeffs'!$G$8*'Cost drivers'!I96)+('Model coeffs'!$G$9*'Cost drivers'!J96)+('Model coeffs'!$G$11*'Cost drivers'!H96))</f>
        <v>19.062104528283406</v>
      </c>
      <c r="H95" s="100">
        <f>EXP('Model coeffs'!$H$12+('Model coeffs'!$H$5*'Cost drivers'!D96)+('Model coeffs'!$H$7*'Cost drivers'!G96)+('Model coeffs'!$H$8*'Cost drivers'!I96)+('Model coeffs'!$H$9*'Cost drivers'!J96)+('Model coeffs'!$H$11*'Cost drivers'!H96))</f>
        <v>18.425411715387447</v>
      </c>
      <c r="I95" s="82"/>
      <c r="J95" s="100">
        <f t="shared" si="6"/>
        <v>8.8977017629654398</v>
      </c>
      <c r="K95" s="100">
        <f t="shared" si="7"/>
        <v>7.9376509958791308</v>
      </c>
      <c r="L95" s="100">
        <f t="shared" si="8"/>
        <v>18.743758121835427</v>
      </c>
      <c r="M95" s="82"/>
      <c r="N95" s="100">
        <f t="shared" si="9"/>
        <v>16.835352758844571</v>
      </c>
      <c r="O95" s="100">
        <f t="shared" si="10"/>
        <v>18.743758121835427</v>
      </c>
      <c r="P95" s="100">
        <f t="shared" si="11"/>
        <v>17.789555440339999</v>
      </c>
    </row>
    <row r="96" spans="1:16" x14ac:dyDescent="0.2">
      <c r="A96" s="63" t="str">
        <f>'Actual costs'!A97</f>
        <v>DVW</v>
      </c>
      <c r="B96" s="63">
        <f>'Actual costs'!B97</f>
        <v>2014</v>
      </c>
      <c r="C96" s="63" t="str">
        <f>'Actual costs'!C97</f>
        <v>DVW14</v>
      </c>
      <c r="D96" s="100">
        <f>EXP('Model coeffs'!$D$12+('Model coeffs'!$D$5*'Cost drivers'!D97)+('Model coeffs'!$D$6*'Cost drivers'!F97)+('Model coeffs'!$D$8*'Cost drivers'!I97)+('Model coeffs'!$D$9*'Cost drivers'!J97))</f>
        <v>9.4446210103196382</v>
      </c>
      <c r="E96" s="100">
        <f>EXP('Model coeffs'!$E$12+('Model coeffs'!$E$5*'Cost drivers'!D97)+('Model coeffs'!$E$7*'Cost drivers'!G97)+('Model coeffs'!$E$8*'Cost drivers'!I97)+('Model coeffs'!$E$9*'Cost drivers'!J97))</f>
        <v>8.4596311425290871</v>
      </c>
      <c r="F96" s="100">
        <f>EXP('Model coeffs'!$F$12+('Model coeffs'!$F$8*'Cost drivers'!I97)+('Model coeffs'!$F$9*'Cost drivers'!J97)+('Model coeffs'!$F$10*'Cost drivers'!E97)+('Model coeffs'!$F$11*'Cost drivers'!H97))</f>
        <v>7.9416167934405859</v>
      </c>
      <c r="G96" s="100">
        <f>EXP('Model coeffs'!$G$12+('Model coeffs'!$G$5*'Cost drivers'!D97)+('Model coeffs'!$G$6*'Cost drivers'!F97)+('Model coeffs'!$G$8*'Cost drivers'!I97)+('Model coeffs'!$G$9*'Cost drivers'!J97)+('Model coeffs'!$G$11*'Cost drivers'!H97))</f>
        <v>19.167545618244258</v>
      </c>
      <c r="H96" s="100">
        <f>EXP('Model coeffs'!$H$12+('Model coeffs'!$H$5*'Cost drivers'!D97)+('Model coeffs'!$H$7*'Cost drivers'!G97)+('Model coeffs'!$H$8*'Cost drivers'!I97)+('Model coeffs'!$H$9*'Cost drivers'!J97)+('Model coeffs'!$H$11*'Cost drivers'!H97))</f>
        <v>18.533838586615293</v>
      </c>
      <c r="I96" s="82"/>
      <c r="J96" s="100">
        <f t="shared" si="6"/>
        <v>8.9521260764243635</v>
      </c>
      <c r="K96" s="100">
        <f t="shared" si="7"/>
        <v>7.9416167934405859</v>
      </c>
      <c r="L96" s="100">
        <f t="shared" si="8"/>
        <v>18.850692102429775</v>
      </c>
      <c r="M96" s="82"/>
      <c r="N96" s="100">
        <f t="shared" si="9"/>
        <v>16.893742869864951</v>
      </c>
      <c r="O96" s="100">
        <f t="shared" si="10"/>
        <v>18.850692102429775</v>
      </c>
      <c r="P96" s="100">
        <f t="shared" si="11"/>
        <v>17.872217486147363</v>
      </c>
    </row>
    <row r="97" spans="1:16" x14ac:dyDescent="0.2">
      <c r="A97" s="63" t="str">
        <f>'Actual costs'!A98</f>
        <v>DVW</v>
      </c>
      <c r="B97" s="63">
        <f>'Actual costs'!B98</f>
        <v>2015</v>
      </c>
      <c r="C97" s="63" t="str">
        <f>'Actual costs'!C98</f>
        <v>DVW15</v>
      </c>
      <c r="D97" s="100">
        <f>EXP('Model coeffs'!$D$12+('Model coeffs'!$D$5*'Cost drivers'!D98)+('Model coeffs'!$D$6*'Cost drivers'!F98)+('Model coeffs'!$D$8*'Cost drivers'!I98)+('Model coeffs'!$D$9*'Cost drivers'!J98))</f>
        <v>9.5474058358114284</v>
      </c>
      <c r="E97" s="100">
        <f>EXP('Model coeffs'!$E$12+('Model coeffs'!$E$5*'Cost drivers'!D98)+('Model coeffs'!$E$7*'Cost drivers'!G98)+('Model coeffs'!$E$8*'Cost drivers'!I98)+('Model coeffs'!$E$9*'Cost drivers'!J98))</f>
        <v>8.5376978257187979</v>
      </c>
      <c r="F97" s="100">
        <f>EXP('Model coeffs'!$F$12+('Model coeffs'!$F$8*'Cost drivers'!I98)+('Model coeffs'!$F$9*'Cost drivers'!J98)+('Model coeffs'!$F$10*'Cost drivers'!E98)+('Model coeffs'!$F$11*'Cost drivers'!H98))</f>
        <v>8.0684899167357251</v>
      </c>
      <c r="G97" s="100">
        <f>EXP('Model coeffs'!$G$12+('Model coeffs'!$G$5*'Cost drivers'!D98)+('Model coeffs'!$G$6*'Cost drivers'!F98)+('Model coeffs'!$G$8*'Cost drivers'!I98)+('Model coeffs'!$G$9*'Cost drivers'!J98)+('Model coeffs'!$G$11*'Cost drivers'!H98))</f>
        <v>19.471777614780148</v>
      </c>
      <c r="H97" s="100">
        <f>EXP('Model coeffs'!$H$12+('Model coeffs'!$H$5*'Cost drivers'!D98)+('Model coeffs'!$H$7*'Cost drivers'!G98)+('Model coeffs'!$H$8*'Cost drivers'!I98)+('Model coeffs'!$H$9*'Cost drivers'!J98)+('Model coeffs'!$H$11*'Cost drivers'!H98))</f>
        <v>18.845258713719602</v>
      </c>
      <c r="I97" s="82"/>
      <c r="J97" s="100">
        <f t="shared" si="6"/>
        <v>9.0425518307651132</v>
      </c>
      <c r="K97" s="100">
        <f t="shared" si="7"/>
        <v>8.0684899167357251</v>
      </c>
      <c r="L97" s="100">
        <f t="shared" si="8"/>
        <v>19.158518164249877</v>
      </c>
      <c r="M97" s="82"/>
      <c r="N97" s="100">
        <f t="shared" si="9"/>
        <v>17.111041747500838</v>
      </c>
      <c r="O97" s="100">
        <f t="shared" si="10"/>
        <v>19.158518164249877</v>
      </c>
      <c r="P97" s="100">
        <f t="shared" si="11"/>
        <v>18.134779955875359</v>
      </c>
    </row>
    <row r="98" spans="1:16" x14ac:dyDescent="0.2">
      <c r="A98" s="63" t="str">
        <f>'Actual costs'!A99</f>
        <v>DVW</v>
      </c>
      <c r="B98" s="63">
        <f>'Actual costs'!B99</f>
        <v>2016</v>
      </c>
      <c r="C98" s="63" t="str">
        <f>'Actual costs'!C99</f>
        <v>DVW16</v>
      </c>
      <c r="D98" s="100">
        <f>EXP('Model coeffs'!$D$12+('Model coeffs'!$D$5*'Cost drivers'!D99)+('Model coeffs'!$D$6*'Cost drivers'!F99)+('Model coeffs'!$D$8*'Cost drivers'!I99)+('Model coeffs'!$D$9*'Cost drivers'!J99))</f>
        <v>9.889801461974626</v>
      </c>
      <c r="E98" s="100">
        <f>EXP('Model coeffs'!$E$12+('Model coeffs'!$E$5*'Cost drivers'!D99)+('Model coeffs'!$E$7*'Cost drivers'!G99)+('Model coeffs'!$E$8*'Cost drivers'!I99)+('Model coeffs'!$E$9*'Cost drivers'!J99))</f>
        <v>8.7147361054432437</v>
      </c>
      <c r="F98" s="100">
        <f>EXP('Model coeffs'!$F$12+('Model coeffs'!$F$8*'Cost drivers'!I99)+('Model coeffs'!$F$9*'Cost drivers'!J99)+('Model coeffs'!$F$10*'Cost drivers'!E99)+('Model coeffs'!$F$11*'Cost drivers'!H99))</f>
        <v>8.0877694064189978</v>
      </c>
      <c r="G98" s="100">
        <f>EXP('Model coeffs'!$G$12+('Model coeffs'!$G$5*'Cost drivers'!D99)+('Model coeffs'!$G$6*'Cost drivers'!F99)+('Model coeffs'!$G$8*'Cost drivers'!I99)+('Model coeffs'!$G$9*'Cost drivers'!J99)+('Model coeffs'!$G$11*'Cost drivers'!H99))</f>
        <v>19.953058240116022</v>
      </c>
      <c r="H98" s="100">
        <f>EXP('Model coeffs'!$H$12+('Model coeffs'!$H$5*'Cost drivers'!D99)+('Model coeffs'!$H$7*'Cost drivers'!G99)+('Model coeffs'!$H$8*'Cost drivers'!I99)+('Model coeffs'!$H$9*'Cost drivers'!J99)+('Model coeffs'!$H$11*'Cost drivers'!H99))</f>
        <v>19.273655081143659</v>
      </c>
      <c r="I98" s="82"/>
      <c r="J98" s="100">
        <f t="shared" si="6"/>
        <v>9.3022687837089357</v>
      </c>
      <c r="K98" s="100">
        <f t="shared" si="7"/>
        <v>8.0877694064189978</v>
      </c>
      <c r="L98" s="100">
        <f t="shared" si="8"/>
        <v>19.61335666062984</v>
      </c>
      <c r="M98" s="82"/>
      <c r="N98" s="100">
        <f t="shared" si="9"/>
        <v>17.390038190127932</v>
      </c>
      <c r="O98" s="100">
        <f t="shared" si="10"/>
        <v>19.61335666062984</v>
      </c>
      <c r="P98" s="100">
        <f t="shared" si="11"/>
        <v>18.501697425378886</v>
      </c>
    </row>
    <row r="99" spans="1:16" x14ac:dyDescent="0.2">
      <c r="A99" s="63" t="str">
        <f>'Actual costs'!A100</f>
        <v>DVW</v>
      </c>
      <c r="B99" s="63">
        <f>'Actual costs'!B100</f>
        <v>2017</v>
      </c>
      <c r="C99" s="63" t="str">
        <f>'Actual costs'!C100</f>
        <v>DVW17</v>
      </c>
      <c r="D99" s="100">
        <f>EXP('Model coeffs'!$D$12+('Model coeffs'!$D$5*'Cost drivers'!D100)+('Model coeffs'!$D$6*'Cost drivers'!F100)+('Model coeffs'!$D$8*'Cost drivers'!I100)+('Model coeffs'!$D$9*'Cost drivers'!J100))</f>
        <v>9.9393728190074651</v>
      </c>
      <c r="E99" s="100">
        <f>EXP('Model coeffs'!$E$12+('Model coeffs'!$E$5*'Cost drivers'!D100)+('Model coeffs'!$E$7*'Cost drivers'!G100)+('Model coeffs'!$E$8*'Cost drivers'!I100)+('Model coeffs'!$E$9*'Cost drivers'!J100))</f>
        <v>8.7625821881225985</v>
      </c>
      <c r="F99" s="100">
        <f>EXP('Model coeffs'!$F$12+('Model coeffs'!$F$8*'Cost drivers'!I100)+('Model coeffs'!$F$9*'Cost drivers'!J100)+('Model coeffs'!$F$10*'Cost drivers'!E100)+('Model coeffs'!$F$11*'Cost drivers'!H100))</f>
        <v>8.0737942622442471</v>
      </c>
      <c r="G99" s="100">
        <f>EXP('Model coeffs'!$G$12+('Model coeffs'!$G$5*'Cost drivers'!D100)+('Model coeffs'!$G$6*'Cost drivers'!F100)+('Model coeffs'!$G$8*'Cost drivers'!I100)+('Model coeffs'!$G$9*'Cost drivers'!J100)+('Model coeffs'!$G$11*'Cost drivers'!H100))</f>
        <v>20.038749341689101</v>
      </c>
      <c r="H99" s="100">
        <f>EXP('Model coeffs'!$H$12+('Model coeffs'!$H$5*'Cost drivers'!D100)+('Model coeffs'!$H$7*'Cost drivers'!G100)+('Model coeffs'!$H$8*'Cost drivers'!I100)+('Model coeffs'!$H$9*'Cost drivers'!J100)+('Model coeffs'!$H$11*'Cost drivers'!H100))</f>
        <v>19.360454142134436</v>
      </c>
      <c r="I99" s="82"/>
      <c r="J99" s="100">
        <f t="shared" si="6"/>
        <v>9.3509775035650318</v>
      </c>
      <c r="K99" s="100">
        <f t="shared" si="7"/>
        <v>8.0737942622442471</v>
      </c>
      <c r="L99" s="100">
        <f t="shared" si="8"/>
        <v>19.699601741911771</v>
      </c>
      <c r="M99" s="82"/>
      <c r="N99" s="100">
        <f t="shared" si="9"/>
        <v>17.424771765809279</v>
      </c>
      <c r="O99" s="100">
        <f t="shared" si="10"/>
        <v>19.699601741911771</v>
      </c>
      <c r="P99" s="100">
        <f t="shared" si="11"/>
        <v>18.562186753860523</v>
      </c>
    </row>
    <row r="100" spans="1:16" x14ac:dyDescent="0.2">
      <c r="A100" s="63" t="str">
        <f>'Actual costs'!A101</f>
        <v>DVW</v>
      </c>
      <c r="B100" s="63">
        <f>'Actual costs'!B101</f>
        <v>2018</v>
      </c>
      <c r="C100" s="63" t="str">
        <f>'Actual costs'!C101</f>
        <v>DVW18</v>
      </c>
      <c r="D100" s="100">
        <f>EXP('Model coeffs'!$D$12+('Model coeffs'!$D$5*'Cost drivers'!D101)+('Model coeffs'!$D$6*'Cost drivers'!F101)+('Model coeffs'!$D$8*'Cost drivers'!I101)+('Model coeffs'!$D$9*'Cost drivers'!J101))</f>
        <v>9.9610031861038486</v>
      </c>
      <c r="E100" s="100">
        <f>EXP('Model coeffs'!$E$12+('Model coeffs'!$E$5*'Cost drivers'!D101)+('Model coeffs'!$E$7*'Cost drivers'!G101)+('Model coeffs'!$E$8*'Cost drivers'!I101)+('Model coeffs'!$E$9*'Cost drivers'!J101))</f>
        <v>8.7872457956764247</v>
      </c>
      <c r="F100" s="100">
        <f>EXP('Model coeffs'!$F$12+('Model coeffs'!$F$8*'Cost drivers'!I101)+('Model coeffs'!$F$9*'Cost drivers'!J101)+('Model coeffs'!$F$10*'Cost drivers'!E101)+('Model coeffs'!$F$11*'Cost drivers'!H101))</f>
        <v>8.3575005039646246</v>
      </c>
      <c r="G100" s="100">
        <f>EXP('Model coeffs'!$G$12+('Model coeffs'!$G$5*'Cost drivers'!D101)+('Model coeffs'!$G$6*'Cost drivers'!F101)+('Model coeffs'!$G$8*'Cost drivers'!I101)+('Model coeffs'!$G$9*'Cost drivers'!J101)+('Model coeffs'!$G$11*'Cost drivers'!H101))</f>
        <v>20.343948541183554</v>
      </c>
      <c r="H100" s="100">
        <f>EXP('Model coeffs'!$H$12+('Model coeffs'!$H$5*'Cost drivers'!D101)+('Model coeffs'!$H$7*'Cost drivers'!G101)+('Model coeffs'!$H$8*'Cost drivers'!I101)+('Model coeffs'!$H$9*'Cost drivers'!J101)+('Model coeffs'!$H$11*'Cost drivers'!H101))</f>
        <v>19.684263313518855</v>
      </c>
      <c r="I100" s="82"/>
      <c r="J100" s="100">
        <f t="shared" si="6"/>
        <v>9.3741244908901358</v>
      </c>
      <c r="K100" s="100">
        <f t="shared" si="7"/>
        <v>8.3575005039646246</v>
      </c>
      <c r="L100" s="100">
        <f t="shared" si="8"/>
        <v>20.014105927351203</v>
      </c>
      <c r="M100" s="82"/>
      <c r="N100" s="100">
        <f t="shared" si="9"/>
        <v>17.731624994854762</v>
      </c>
      <c r="O100" s="100">
        <f t="shared" si="10"/>
        <v>20.014105927351203</v>
      </c>
      <c r="P100" s="100">
        <f t="shared" si="11"/>
        <v>18.872865461102982</v>
      </c>
    </row>
    <row r="101" spans="1:16" x14ac:dyDescent="0.2">
      <c r="A101" s="63" t="str">
        <f>'Actual costs'!A102</f>
        <v>PRT</v>
      </c>
      <c r="B101" s="63">
        <f>'Actual costs'!B102</f>
        <v>2012</v>
      </c>
      <c r="C101" s="63" t="str">
        <f>'Actual costs'!C102</f>
        <v>PRT12</v>
      </c>
      <c r="D101" s="100">
        <f>EXP('Model coeffs'!$D$12+('Model coeffs'!$D$5*'Cost drivers'!D102)+('Model coeffs'!$D$6*'Cost drivers'!F102)+('Model coeffs'!$D$8*'Cost drivers'!I102)+('Model coeffs'!$D$9*'Cost drivers'!J102))</f>
        <v>8.2207080378412627</v>
      </c>
      <c r="E101" s="100">
        <f>EXP('Model coeffs'!$E$12+('Model coeffs'!$E$5*'Cost drivers'!D102)+('Model coeffs'!$E$7*'Cost drivers'!G102)+('Model coeffs'!$E$8*'Cost drivers'!I102)+('Model coeffs'!$E$9*'Cost drivers'!J102))</f>
        <v>9.9316199837073214</v>
      </c>
      <c r="F101" s="100">
        <f>EXP('Model coeffs'!$F$12+('Model coeffs'!$F$8*'Cost drivers'!I102)+('Model coeffs'!$F$9*'Cost drivers'!J102)+('Model coeffs'!$F$10*'Cost drivers'!E102)+('Model coeffs'!$F$11*'Cost drivers'!H102))</f>
        <v>20.100539338921973</v>
      </c>
      <c r="G101" s="100">
        <f>EXP('Model coeffs'!$G$12+('Model coeffs'!$G$5*'Cost drivers'!D102)+('Model coeffs'!$G$6*'Cost drivers'!F102)+('Model coeffs'!$G$8*'Cost drivers'!I102)+('Model coeffs'!$G$9*'Cost drivers'!J102)+('Model coeffs'!$G$11*'Cost drivers'!H102))</f>
        <v>26.273506878903955</v>
      </c>
      <c r="H101" s="100">
        <f>EXP('Model coeffs'!$H$12+('Model coeffs'!$H$5*'Cost drivers'!D102)+('Model coeffs'!$H$7*'Cost drivers'!G102)+('Model coeffs'!$H$8*'Cost drivers'!I102)+('Model coeffs'!$H$9*'Cost drivers'!J102)+('Model coeffs'!$H$11*'Cost drivers'!H102))</f>
        <v>25.560170615276277</v>
      </c>
      <c r="I101" s="82"/>
      <c r="J101" s="100">
        <f t="shared" si="6"/>
        <v>9.076164010774292</v>
      </c>
      <c r="K101" s="100">
        <f t="shared" si="7"/>
        <v>20.100539338921973</v>
      </c>
      <c r="L101" s="100">
        <f t="shared" si="8"/>
        <v>25.916838747090118</v>
      </c>
      <c r="M101" s="82"/>
      <c r="N101" s="100">
        <f t="shared" si="9"/>
        <v>29.176703349696265</v>
      </c>
      <c r="O101" s="100">
        <f t="shared" si="10"/>
        <v>25.916838747090118</v>
      </c>
      <c r="P101" s="100">
        <f t="shared" si="11"/>
        <v>27.54677104839319</v>
      </c>
    </row>
    <row r="102" spans="1:16" x14ac:dyDescent="0.2">
      <c r="A102" s="63" t="str">
        <f>'Actual costs'!A103</f>
        <v>PRT</v>
      </c>
      <c r="B102" s="63">
        <f>'Actual costs'!B103</f>
        <v>2013</v>
      </c>
      <c r="C102" s="63" t="str">
        <f>'Actual costs'!C103</f>
        <v>PRT13</v>
      </c>
      <c r="D102" s="100">
        <f>EXP('Model coeffs'!$D$12+('Model coeffs'!$D$5*'Cost drivers'!D103)+('Model coeffs'!$D$6*'Cost drivers'!F103)+('Model coeffs'!$D$8*'Cost drivers'!I103)+('Model coeffs'!$D$9*'Cost drivers'!J103))</f>
        <v>7.8366067923884133</v>
      </c>
      <c r="E102" s="100">
        <f>EXP('Model coeffs'!$E$12+('Model coeffs'!$E$5*'Cost drivers'!D103)+('Model coeffs'!$E$7*'Cost drivers'!G103)+('Model coeffs'!$E$8*'Cost drivers'!I103)+('Model coeffs'!$E$9*'Cost drivers'!J103))</f>
        <v>9.3683397754754871</v>
      </c>
      <c r="F102" s="100">
        <f>EXP('Model coeffs'!$F$12+('Model coeffs'!$F$8*'Cost drivers'!I103)+('Model coeffs'!$F$9*'Cost drivers'!J103)+('Model coeffs'!$F$10*'Cost drivers'!E103)+('Model coeffs'!$F$11*'Cost drivers'!H103))</f>
        <v>20.053132263621201</v>
      </c>
      <c r="G102" s="100">
        <f>EXP('Model coeffs'!$G$12+('Model coeffs'!$G$5*'Cost drivers'!D103)+('Model coeffs'!$G$6*'Cost drivers'!F103)+('Model coeffs'!$G$8*'Cost drivers'!I103)+('Model coeffs'!$G$9*'Cost drivers'!J103)+('Model coeffs'!$G$11*'Cost drivers'!H103))</f>
        <v>25.570141242413687</v>
      </c>
      <c r="H102" s="100">
        <f>EXP('Model coeffs'!$H$12+('Model coeffs'!$H$5*'Cost drivers'!D103)+('Model coeffs'!$H$7*'Cost drivers'!G103)+('Model coeffs'!$H$8*'Cost drivers'!I103)+('Model coeffs'!$H$9*'Cost drivers'!J103)+('Model coeffs'!$H$11*'Cost drivers'!H103))</f>
        <v>23.748316721400681</v>
      </c>
      <c r="I102" s="82"/>
      <c r="J102" s="100">
        <f t="shared" si="6"/>
        <v>8.6024732839319498</v>
      </c>
      <c r="K102" s="100">
        <f t="shared" si="7"/>
        <v>20.053132263621201</v>
      </c>
      <c r="L102" s="100">
        <f t="shared" si="8"/>
        <v>24.659228981907184</v>
      </c>
      <c r="M102" s="82"/>
      <c r="N102" s="100">
        <f t="shared" si="9"/>
        <v>28.655605547553151</v>
      </c>
      <c r="O102" s="100">
        <f t="shared" si="10"/>
        <v>24.659228981907184</v>
      </c>
      <c r="P102" s="100">
        <f t="shared" si="11"/>
        <v>26.657417264730167</v>
      </c>
    </row>
    <row r="103" spans="1:16" x14ac:dyDescent="0.2">
      <c r="A103" s="63" t="str">
        <f>'Actual costs'!A104</f>
        <v>PRT</v>
      </c>
      <c r="B103" s="63">
        <f>'Actual costs'!B104</f>
        <v>2014</v>
      </c>
      <c r="C103" s="63" t="str">
        <f>'Actual costs'!C104</f>
        <v>PRT14</v>
      </c>
      <c r="D103" s="100">
        <f>EXP('Model coeffs'!$D$12+('Model coeffs'!$D$5*'Cost drivers'!D104)+('Model coeffs'!$D$6*'Cost drivers'!F104)+('Model coeffs'!$D$8*'Cost drivers'!I104)+('Model coeffs'!$D$9*'Cost drivers'!J104))</f>
        <v>8.0007110444481206</v>
      </c>
      <c r="E103" s="100">
        <f>EXP('Model coeffs'!$E$12+('Model coeffs'!$E$5*'Cost drivers'!D104)+('Model coeffs'!$E$7*'Cost drivers'!G104)+('Model coeffs'!$E$8*'Cost drivers'!I104)+('Model coeffs'!$E$9*'Cost drivers'!J104))</f>
        <v>9.5453643382596205</v>
      </c>
      <c r="F103" s="100">
        <f>EXP('Model coeffs'!$F$12+('Model coeffs'!$F$8*'Cost drivers'!I104)+('Model coeffs'!$F$9*'Cost drivers'!J104)+('Model coeffs'!$F$10*'Cost drivers'!E104)+('Model coeffs'!$F$11*'Cost drivers'!H104))</f>
        <v>20.091905760096449</v>
      </c>
      <c r="G103" s="100">
        <f>EXP('Model coeffs'!$G$12+('Model coeffs'!$G$5*'Cost drivers'!D104)+('Model coeffs'!$G$6*'Cost drivers'!F104)+('Model coeffs'!$G$8*'Cost drivers'!I104)+('Model coeffs'!$G$9*'Cost drivers'!J104)+('Model coeffs'!$G$11*'Cost drivers'!H104))</f>
        <v>25.938861363357628</v>
      </c>
      <c r="H103" s="100">
        <f>EXP('Model coeffs'!$H$12+('Model coeffs'!$H$5*'Cost drivers'!D104)+('Model coeffs'!$H$7*'Cost drivers'!G104)+('Model coeffs'!$H$8*'Cost drivers'!I104)+('Model coeffs'!$H$9*'Cost drivers'!J104)+('Model coeffs'!$H$11*'Cost drivers'!H104))</f>
        <v>24.24524564885397</v>
      </c>
      <c r="I103" s="82"/>
      <c r="J103" s="100">
        <f t="shared" si="6"/>
        <v>8.7730376913538706</v>
      </c>
      <c r="K103" s="100">
        <f t="shared" si="7"/>
        <v>20.091905760096449</v>
      </c>
      <c r="L103" s="100">
        <f t="shared" si="8"/>
        <v>25.092053506105799</v>
      </c>
      <c r="M103" s="82"/>
      <c r="N103" s="100">
        <f t="shared" si="9"/>
        <v>28.864943451450319</v>
      </c>
      <c r="O103" s="100">
        <f t="shared" si="10"/>
        <v>25.092053506105799</v>
      </c>
      <c r="P103" s="100">
        <f t="shared" si="11"/>
        <v>26.978498478778057</v>
      </c>
    </row>
    <row r="104" spans="1:16" x14ac:dyDescent="0.2">
      <c r="A104" s="63" t="str">
        <f>'Actual costs'!A105</f>
        <v>PRT</v>
      </c>
      <c r="B104" s="63">
        <f>'Actual costs'!B105</f>
        <v>2015</v>
      </c>
      <c r="C104" s="63" t="str">
        <f>'Actual costs'!C105</f>
        <v>PRT15</v>
      </c>
      <c r="D104" s="100">
        <f>EXP('Model coeffs'!$D$12+('Model coeffs'!$D$5*'Cost drivers'!D105)+('Model coeffs'!$D$6*'Cost drivers'!F105)+('Model coeffs'!$D$8*'Cost drivers'!I105)+('Model coeffs'!$D$9*'Cost drivers'!J105))</f>
        <v>8.055377095520198</v>
      </c>
      <c r="E104" s="100">
        <f>EXP('Model coeffs'!$E$12+('Model coeffs'!$E$5*'Cost drivers'!D105)+('Model coeffs'!$E$7*'Cost drivers'!G105)+('Model coeffs'!$E$8*'Cost drivers'!I105)+('Model coeffs'!$E$9*'Cost drivers'!J105))</f>
        <v>9.6318558580171452</v>
      </c>
      <c r="F104" s="100">
        <f>EXP('Model coeffs'!$F$12+('Model coeffs'!$F$8*'Cost drivers'!I105)+('Model coeffs'!$F$9*'Cost drivers'!J105)+('Model coeffs'!$F$10*'Cost drivers'!E105)+('Model coeffs'!$F$11*'Cost drivers'!H105))</f>
        <v>20.23397717276233</v>
      </c>
      <c r="G104" s="100">
        <f>EXP('Model coeffs'!$G$12+('Model coeffs'!$G$5*'Cost drivers'!D105)+('Model coeffs'!$G$6*'Cost drivers'!F105)+('Model coeffs'!$G$8*'Cost drivers'!I105)+('Model coeffs'!$G$9*'Cost drivers'!J105)+('Model coeffs'!$G$11*'Cost drivers'!H105))</f>
        <v>26.151685024493187</v>
      </c>
      <c r="H104" s="100">
        <f>EXP('Model coeffs'!$H$12+('Model coeffs'!$H$5*'Cost drivers'!D105)+('Model coeffs'!$H$7*'Cost drivers'!G105)+('Model coeffs'!$H$8*'Cost drivers'!I105)+('Model coeffs'!$H$9*'Cost drivers'!J105)+('Model coeffs'!$H$11*'Cost drivers'!H105))</f>
        <v>24.500156884554876</v>
      </c>
      <c r="I104" s="82"/>
      <c r="J104" s="100">
        <f t="shared" si="6"/>
        <v>8.8436164767686716</v>
      </c>
      <c r="K104" s="100">
        <f t="shared" si="7"/>
        <v>20.23397717276233</v>
      </c>
      <c r="L104" s="100">
        <f t="shared" si="8"/>
        <v>25.32592095452403</v>
      </c>
      <c r="M104" s="82"/>
      <c r="N104" s="100">
        <f t="shared" si="9"/>
        <v>29.077593649531003</v>
      </c>
      <c r="O104" s="100">
        <f t="shared" si="10"/>
        <v>25.32592095452403</v>
      </c>
      <c r="P104" s="100">
        <f t="shared" si="11"/>
        <v>27.201757302027517</v>
      </c>
    </row>
    <row r="105" spans="1:16" x14ac:dyDescent="0.2">
      <c r="A105" s="63" t="str">
        <f>'Actual costs'!A106</f>
        <v>PRT</v>
      </c>
      <c r="B105" s="63">
        <f>'Actual costs'!B106</f>
        <v>2016</v>
      </c>
      <c r="C105" s="63" t="str">
        <f>'Actual costs'!C106</f>
        <v>PRT16</v>
      </c>
      <c r="D105" s="100">
        <f>EXP('Model coeffs'!$D$12+('Model coeffs'!$D$5*'Cost drivers'!D106)+('Model coeffs'!$D$6*'Cost drivers'!F106)+('Model coeffs'!$D$8*'Cost drivers'!I106)+('Model coeffs'!$D$9*'Cost drivers'!J106))</f>
        <v>9.9803209994192006</v>
      </c>
      <c r="E105" s="100">
        <f>EXP('Model coeffs'!$E$12+('Model coeffs'!$E$5*'Cost drivers'!D106)+('Model coeffs'!$E$7*'Cost drivers'!G106)+('Model coeffs'!$E$8*'Cost drivers'!I106)+('Model coeffs'!$E$9*'Cost drivers'!J106))</f>
        <v>11.327552134019301</v>
      </c>
      <c r="F105" s="100">
        <f>EXP('Model coeffs'!$F$12+('Model coeffs'!$F$8*'Cost drivers'!I106)+('Model coeffs'!$F$9*'Cost drivers'!J106)+('Model coeffs'!$F$10*'Cost drivers'!E106)+('Model coeffs'!$F$11*'Cost drivers'!H106))</f>
        <v>20.446534562814279</v>
      </c>
      <c r="G105" s="100">
        <f>EXP('Model coeffs'!$G$12+('Model coeffs'!$G$5*'Cost drivers'!D106)+('Model coeffs'!$G$6*'Cost drivers'!F106)+('Model coeffs'!$G$8*'Cost drivers'!I106)+('Model coeffs'!$G$9*'Cost drivers'!J106)+('Model coeffs'!$G$11*'Cost drivers'!H106))</f>
        <v>30.00613335456644</v>
      </c>
      <c r="H105" s="100">
        <f>EXP('Model coeffs'!$H$12+('Model coeffs'!$H$5*'Cost drivers'!D106)+('Model coeffs'!$H$7*'Cost drivers'!G106)+('Model coeffs'!$H$8*'Cost drivers'!I106)+('Model coeffs'!$H$9*'Cost drivers'!J106)+('Model coeffs'!$H$11*'Cost drivers'!H106))</f>
        <v>29.743200300192761</v>
      </c>
      <c r="I105" s="82"/>
      <c r="J105" s="100">
        <f t="shared" si="6"/>
        <v>10.653936566719251</v>
      </c>
      <c r="K105" s="100">
        <f t="shared" si="7"/>
        <v>20.446534562814279</v>
      </c>
      <c r="L105" s="100">
        <f t="shared" si="8"/>
        <v>29.874666827379599</v>
      </c>
      <c r="M105" s="82"/>
      <c r="N105" s="100">
        <f t="shared" si="9"/>
        <v>31.100471129533531</v>
      </c>
      <c r="O105" s="100">
        <f t="shared" si="10"/>
        <v>29.874666827379599</v>
      </c>
      <c r="P105" s="100">
        <f t="shared" si="11"/>
        <v>30.487568978456565</v>
      </c>
    </row>
    <row r="106" spans="1:16" x14ac:dyDescent="0.2">
      <c r="A106" s="63" t="str">
        <f>'Actual costs'!A107</f>
        <v>PRT</v>
      </c>
      <c r="B106" s="63">
        <f>'Actual costs'!B107</f>
        <v>2017</v>
      </c>
      <c r="C106" s="63" t="str">
        <f>'Actual costs'!C107</f>
        <v>PRT17</v>
      </c>
      <c r="D106" s="100">
        <f>EXP('Model coeffs'!$D$12+('Model coeffs'!$D$5*'Cost drivers'!D107)+('Model coeffs'!$D$6*'Cost drivers'!F107)+('Model coeffs'!$D$8*'Cost drivers'!I107)+('Model coeffs'!$D$9*'Cost drivers'!J107))</f>
        <v>10.709529797448972</v>
      </c>
      <c r="E106" s="100">
        <f>EXP('Model coeffs'!$E$12+('Model coeffs'!$E$5*'Cost drivers'!D107)+('Model coeffs'!$E$7*'Cost drivers'!G107)+('Model coeffs'!$E$8*'Cost drivers'!I107)+('Model coeffs'!$E$9*'Cost drivers'!J107))</f>
        <v>11.852485784957866</v>
      </c>
      <c r="F106" s="100">
        <f>EXP('Model coeffs'!$F$12+('Model coeffs'!$F$8*'Cost drivers'!I107)+('Model coeffs'!$F$9*'Cost drivers'!J107)+('Model coeffs'!$F$10*'Cost drivers'!E107)+('Model coeffs'!$F$11*'Cost drivers'!H107))</f>
        <v>20.705947759342564</v>
      </c>
      <c r="G106" s="100">
        <f>EXP('Model coeffs'!$G$12+('Model coeffs'!$G$5*'Cost drivers'!D107)+('Model coeffs'!$G$6*'Cost drivers'!F107)+('Model coeffs'!$G$8*'Cost drivers'!I107)+('Model coeffs'!$G$9*'Cost drivers'!J107)+('Model coeffs'!$G$11*'Cost drivers'!H107))</f>
        <v>31.504065357157174</v>
      </c>
      <c r="H106" s="100">
        <f>EXP('Model coeffs'!$H$12+('Model coeffs'!$H$5*'Cost drivers'!D107)+('Model coeffs'!$H$7*'Cost drivers'!G107)+('Model coeffs'!$H$8*'Cost drivers'!I107)+('Model coeffs'!$H$9*'Cost drivers'!J107)+('Model coeffs'!$H$11*'Cost drivers'!H107))</f>
        <v>31.432056212811766</v>
      </c>
      <c r="I106" s="82"/>
      <c r="J106" s="100">
        <f t="shared" si="6"/>
        <v>11.281007791203418</v>
      </c>
      <c r="K106" s="100">
        <f t="shared" si="7"/>
        <v>20.705947759342564</v>
      </c>
      <c r="L106" s="100">
        <f t="shared" si="8"/>
        <v>31.46806078498447</v>
      </c>
      <c r="M106" s="82"/>
      <c r="N106" s="100">
        <f t="shared" si="9"/>
        <v>31.986955550545982</v>
      </c>
      <c r="O106" s="100">
        <f t="shared" si="10"/>
        <v>31.46806078498447</v>
      </c>
      <c r="P106" s="100">
        <f t="shared" si="11"/>
        <v>31.727508167765226</v>
      </c>
    </row>
    <row r="107" spans="1:16" x14ac:dyDescent="0.2">
      <c r="A107" s="63" t="str">
        <f>'Actual costs'!A108</f>
        <v>PRT</v>
      </c>
      <c r="B107" s="63">
        <f>'Actual costs'!B108</f>
        <v>2018</v>
      </c>
      <c r="C107" s="63" t="str">
        <f>'Actual costs'!C108</f>
        <v>PRT18</v>
      </c>
      <c r="D107" s="100">
        <f>EXP('Model coeffs'!$D$12+('Model coeffs'!$D$5*'Cost drivers'!D108)+('Model coeffs'!$D$6*'Cost drivers'!F108)+('Model coeffs'!$D$8*'Cost drivers'!I108)+('Model coeffs'!$D$9*'Cost drivers'!J108))</f>
        <v>11.04575808284474</v>
      </c>
      <c r="E107" s="100">
        <f>EXP('Model coeffs'!$E$12+('Model coeffs'!$E$5*'Cost drivers'!D108)+('Model coeffs'!$E$7*'Cost drivers'!G108)+('Model coeffs'!$E$8*'Cost drivers'!I108)+('Model coeffs'!$E$9*'Cost drivers'!J108))</f>
        <v>12.104732431061464</v>
      </c>
      <c r="F107" s="100">
        <f>EXP('Model coeffs'!$F$12+('Model coeffs'!$F$8*'Cost drivers'!I108)+('Model coeffs'!$F$9*'Cost drivers'!J108)+('Model coeffs'!$F$10*'Cost drivers'!E108)+('Model coeffs'!$F$11*'Cost drivers'!H108))</f>
        <v>20.846708392215007</v>
      </c>
      <c r="G107" s="100">
        <f>EXP('Model coeffs'!$G$12+('Model coeffs'!$G$5*'Cost drivers'!D108)+('Model coeffs'!$G$6*'Cost drivers'!F108)+('Model coeffs'!$G$8*'Cost drivers'!I108)+('Model coeffs'!$G$9*'Cost drivers'!J108)+('Model coeffs'!$G$11*'Cost drivers'!H108))</f>
        <v>32.21369638183144</v>
      </c>
      <c r="H107" s="100">
        <f>EXP('Model coeffs'!$H$12+('Model coeffs'!$H$5*'Cost drivers'!D108)+('Model coeffs'!$H$7*'Cost drivers'!G108)+('Model coeffs'!$H$8*'Cost drivers'!I108)+('Model coeffs'!$H$9*'Cost drivers'!J108)+('Model coeffs'!$H$11*'Cost drivers'!H108))</f>
        <v>32.22123612376987</v>
      </c>
      <c r="I107" s="82"/>
      <c r="J107" s="100">
        <f t="shared" si="6"/>
        <v>11.575245256953103</v>
      </c>
      <c r="K107" s="100">
        <f t="shared" si="7"/>
        <v>20.846708392215007</v>
      </c>
      <c r="L107" s="100">
        <f t="shared" si="8"/>
        <v>32.217466252800655</v>
      </c>
      <c r="M107" s="82"/>
      <c r="N107" s="100">
        <f t="shared" si="9"/>
        <v>32.42195364916811</v>
      </c>
      <c r="O107" s="100">
        <f t="shared" si="10"/>
        <v>32.217466252800655</v>
      </c>
      <c r="P107" s="100">
        <f t="shared" si="11"/>
        <v>32.319709950984382</v>
      </c>
    </row>
    <row r="108" spans="1:16" x14ac:dyDescent="0.2">
      <c r="A108" s="63" t="str">
        <f>'Actual costs'!A109</f>
        <v>SES</v>
      </c>
      <c r="B108" s="63">
        <f>'Actual costs'!B109</f>
        <v>2012</v>
      </c>
      <c r="C108" s="63" t="str">
        <f>'Actual costs'!C109</f>
        <v>SES12</v>
      </c>
      <c r="D108" s="100">
        <f>EXP('Model coeffs'!$D$12+('Model coeffs'!$D$5*'Cost drivers'!D109)+('Model coeffs'!$D$6*'Cost drivers'!F109)+('Model coeffs'!$D$8*'Cost drivers'!I109)+('Model coeffs'!$D$9*'Cost drivers'!J109))</f>
        <v>13.60943026398345</v>
      </c>
      <c r="E108" s="100">
        <f>EXP('Model coeffs'!$E$12+('Model coeffs'!$E$5*'Cost drivers'!D109)+('Model coeffs'!$E$7*'Cost drivers'!G109)+('Model coeffs'!$E$8*'Cost drivers'!I109)+('Model coeffs'!$E$9*'Cost drivers'!J109))</f>
        <v>12.627772486252949</v>
      </c>
      <c r="F108" s="100">
        <f>EXP('Model coeffs'!$F$12+('Model coeffs'!$F$8*'Cost drivers'!I109)+('Model coeffs'!$F$9*'Cost drivers'!J109)+('Model coeffs'!$F$10*'Cost drivers'!E109)+('Model coeffs'!$F$11*'Cost drivers'!H109))</f>
        <v>17.547553179375509</v>
      </c>
      <c r="G108" s="100">
        <f>EXP('Model coeffs'!$G$12+('Model coeffs'!$G$5*'Cost drivers'!D109)+('Model coeffs'!$G$6*'Cost drivers'!F109)+('Model coeffs'!$G$8*'Cost drivers'!I109)+('Model coeffs'!$G$9*'Cost drivers'!J109)+('Model coeffs'!$G$11*'Cost drivers'!H109))</f>
        <v>31.931320965344664</v>
      </c>
      <c r="H108" s="100">
        <f>EXP('Model coeffs'!$H$12+('Model coeffs'!$H$5*'Cost drivers'!D109)+('Model coeffs'!$H$7*'Cost drivers'!G109)+('Model coeffs'!$H$8*'Cost drivers'!I109)+('Model coeffs'!$H$9*'Cost drivers'!J109)+('Model coeffs'!$H$11*'Cost drivers'!H109))</f>
        <v>31.427850808804948</v>
      </c>
      <c r="I108" s="82"/>
      <c r="J108" s="100">
        <f t="shared" si="6"/>
        <v>13.1186013751182</v>
      </c>
      <c r="K108" s="100">
        <f t="shared" si="7"/>
        <v>17.547553179375509</v>
      </c>
      <c r="L108" s="100">
        <f t="shared" si="8"/>
        <v>31.679585887074808</v>
      </c>
      <c r="M108" s="82"/>
      <c r="N108" s="100">
        <f t="shared" si="9"/>
        <v>30.666154554493708</v>
      </c>
      <c r="O108" s="100">
        <f t="shared" si="10"/>
        <v>31.679585887074808</v>
      </c>
      <c r="P108" s="100">
        <f t="shared" si="11"/>
        <v>31.172870220784258</v>
      </c>
    </row>
    <row r="109" spans="1:16" x14ac:dyDescent="0.2">
      <c r="A109" s="63" t="str">
        <f>'Actual costs'!A110</f>
        <v>SES</v>
      </c>
      <c r="B109" s="63">
        <f>'Actual costs'!B110</f>
        <v>2013</v>
      </c>
      <c r="C109" s="63" t="str">
        <f>'Actual costs'!C110</f>
        <v>SES13</v>
      </c>
      <c r="D109" s="100">
        <f>EXP('Model coeffs'!$D$12+('Model coeffs'!$D$5*'Cost drivers'!D110)+('Model coeffs'!$D$6*'Cost drivers'!F110)+('Model coeffs'!$D$8*'Cost drivers'!I110)+('Model coeffs'!$D$9*'Cost drivers'!J110))</f>
        <v>13.676182261938116</v>
      </c>
      <c r="E109" s="100">
        <f>EXP('Model coeffs'!$E$12+('Model coeffs'!$E$5*'Cost drivers'!D110)+('Model coeffs'!$E$7*'Cost drivers'!G110)+('Model coeffs'!$E$8*'Cost drivers'!I110)+('Model coeffs'!$E$9*'Cost drivers'!J110))</f>
        <v>12.690625580212712</v>
      </c>
      <c r="F109" s="100">
        <f>EXP('Model coeffs'!$F$12+('Model coeffs'!$F$8*'Cost drivers'!I110)+('Model coeffs'!$F$9*'Cost drivers'!J110)+('Model coeffs'!$F$10*'Cost drivers'!E110)+('Model coeffs'!$F$11*'Cost drivers'!H110))</f>
        <v>17.726048340165764</v>
      </c>
      <c r="G109" s="100">
        <f>EXP('Model coeffs'!$G$12+('Model coeffs'!$G$5*'Cost drivers'!D110)+('Model coeffs'!$G$6*'Cost drivers'!F110)+('Model coeffs'!$G$8*'Cost drivers'!I110)+('Model coeffs'!$G$9*'Cost drivers'!J110)+('Model coeffs'!$G$11*'Cost drivers'!H110))</f>
        <v>32.208902570448871</v>
      </c>
      <c r="H109" s="100">
        <f>EXP('Model coeffs'!$H$12+('Model coeffs'!$H$5*'Cost drivers'!D110)+('Model coeffs'!$H$7*'Cost drivers'!G110)+('Model coeffs'!$H$8*'Cost drivers'!I110)+('Model coeffs'!$H$9*'Cost drivers'!J110)+('Model coeffs'!$H$11*'Cost drivers'!H110))</f>
        <v>31.723670254517309</v>
      </c>
      <c r="I109" s="82"/>
      <c r="J109" s="100">
        <f t="shared" si="6"/>
        <v>13.183403921075413</v>
      </c>
      <c r="K109" s="100">
        <f t="shared" si="7"/>
        <v>17.726048340165764</v>
      </c>
      <c r="L109" s="100">
        <f t="shared" si="8"/>
        <v>31.96628641248309</v>
      </c>
      <c r="M109" s="82"/>
      <c r="N109" s="100">
        <f t="shared" si="9"/>
        <v>30.909452261241178</v>
      </c>
      <c r="O109" s="100">
        <f t="shared" si="10"/>
        <v>31.96628641248309</v>
      </c>
      <c r="P109" s="100">
        <f t="shared" si="11"/>
        <v>31.437869336862136</v>
      </c>
    </row>
    <row r="110" spans="1:16" x14ac:dyDescent="0.2">
      <c r="A110" s="63" t="str">
        <f>'Actual costs'!A111</f>
        <v>SES</v>
      </c>
      <c r="B110" s="63">
        <f>'Actual costs'!B111</f>
        <v>2014</v>
      </c>
      <c r="C110" s="63" t="str">
        <f>'Actual costs'!C111</f>
        <v>SES14</v>
      </c>
      <c r="D110" s="100">
        <f>EXP('Model coeffs'!$D$12+('Model coeffs'!$D$5*'Cost drivers'!D111)+('Model coeffs'!$D$6*'Cost drivers'!F111)+('Model coeffs'!$D$8*'Cost drivers'!I111)+('Model coeffs'!$D$9*'Cost drivers'!J111))</f>
        <v>13.753495987964662</v>
      </c>
      <c r="E110" s="100">
        <f>EXP('Model coeffs'!$E$12+('Model coeffs'!$E$5*'Cost drivers'!D111)+('Model coeffs'!$E$7*'Cost drivers'!G111)+('Model coeffs'!$E$8*'Cost drivers'!I111)+('Model coeffs'!$E$9*'Cost drivers'!J111))</f>
        <v>12.762493019517883</v>
      </c>
      <c r="F110" s="100">
        <f>EXP('Model coeffs'!$F$12+('Model coeffs'!$F$8*'Cost drivers'!I111)+('Model coeffs'!$F$9*'Cost drivers'!J111)+('Model coeffs'!$F$10*'Cost drivers'!E111)+('Model coeffs'!$F$11*'Cost drivers'!H111))</f>
        <v>17.928796922355023</v>
      </c>
      <c r="G110" s="100">
        <f>EXP('Model coeffs'!$G$12+('Model coeffs'!$G$5*'Cost drivers'!D111)+('Model coeffs'!$G$6*'Cost drivers'!F111)+('Model coeffs'!$G$8*'Cost drivers'!I111)+('Model coeffs'!$G$9*'Cost drivers'!J111)+('Model coeffs'!$G$11*'Cost drivers'!H111))</f>
        <v>32.461790448822939</v>
      </c>
      <c r="H110" s="100">
        <f>EXP('Model coeffs'!$H$12+('Model coeffs'!$H$5*'Cost drivers'!D111)+('Model coeffs'!$H$7*'Cost drivers'!G111)+('Model coeffs'!$H$8*'Cost drivers'!I111)+('Model coeffs'!$H$9*'Cost drivers'!J111)+('Model coeffs'!$H$11*'Cost drivers'!H111))</f>
        <v>31.987090571006402</v>
      </c>
      <c r="I110" s="82"/>
      <c r="J110" s="100">
        <f t="shared" si="6"/>
        <v>13.257994503741273</v>
      </c>
      <c r="K110" s="100">
        <f t="shared" si="7"/>
        <v>17.928796922355023</v>
      </c>
      <c r="L110" s="100">
        <f t="shared" si="8"/>
        <v>32.224440509914672</v>
      </c>
      <c r="M110" s="82"/>
      <c r="N110" s="100">
        <f t="shared" si="9"/>
        <v>31.186791426096296</v>
      </c>
      <c r="O110" s="100">
        <f t="shared" si="10"/>
        <v>32.224440509914672</v>
      </c>
      <c r="P110" s="100">
        <f t="shared" si="11"/>
        <v>31.705615968005482</v>
      </c>
    </row>
    <row r="111" spans="1:16" x14ac:dyDescent="0.2">
      <c r="A111" s="63" t="str">
        <f>'Actual costs'!A112</f>
        <v>SES</v>
      </c>
      <c r="B111" s="63">
        <f>'Actual costs'!B112</f>
        <v>2015</v>
      </c>
      <c r="C111" s="63" t="str">
        <f>'Actual costs'!C112</f>
        <v>SES15</v>
      </c>
      <c r="D111" s="100">
        <f>EXP('Model coeffs'!$D$12+('Model coeffs'!$D$5*'Cost drivers'!D112)+('Model coeffs'!$D$6*'Cost drivers'!F112)+('Model coeffs'!$D$8*'Cost drivers'!I112)+('Model coeffs'!$D$9*'Cost drivers'!J112))</f>
        <v>13.836007424636199</v>
      </c>
      <c r="E111" s="100">
        <f>EXP('Model coeffs'!$E$12+('Model coeffs'!$E$5*'Cost drivers'!D112)+('Model coeffs'!$E$7*'Cost drivers'!G112)+('Model coeffs'!$E$8*'Cost drivers'!I112)+('Model coeffs'!$E$9*'Cost drivers'!J112))</f>
        <v>12.826000321381118</v>
      </c>
      <c r="F111" s="100">
        <f>EXP('Model coeffs'!$F$12+('Model coeffs'!$F$8*'Cost drivers'!I112)+('Model coeffs'!$F$9*'Cost drivers'!J112)+('Model coeffs'!$F$10*'Cost drivers'!E112)+('Model coeffs'!$F$11*'Cost drivers'!H112))</f>
        <v>18.096767067129775</v>
      </c>
      <c r="G111" s="100">
        <f>EXP('Model coeffs'!$G$12+('Model coeffs'!$G$5*'Cost drivers'!D112)+('Model coeffs'!$G$6*'Cost drivers'!F112)+('Model coeffs'!$G$8*'Cost drivers'!I112)+('Model coeffs'!$G$9*'Cost drivers'!J112)+('Model coeffs'!$G$11*'Cost drivers'!H112))</f>
        <v>32.736279710407864</v>
      </c>
      <c r="H111" s="100">
        <f>EXP('Model coeffs'!$H$12+('Model coeffs'!$H$5*'Cost drivers'!D112)+('Model coeffs'!$H$7*'Cost drivers'!G112)+('Model coeffs'!$H$8*'Cost drivers'!I112)+('Model coeffs'!$H$9*'Cost drivers'!J112)+('Model coeffs'!$H$11*'Cost drivers'!H112))</f>
        <v>32.232265882224439</v>
      </c>
      <c r="I111" s="82"/>
      <c r="J111" s="100">
        <f t="shared" si="6"/>
        <v>13.331003873008658</v>
      </c>
      <c r="K111" s="100">
        <f t="shared" si="7"/>
        <v>18.096767067129775</v>
      </c>
      <c r="L111" s="100">
        <f t="shared" si="8"/>
        <v>32.484272796316148</v>
      </c>
      <c r="M111" s="82"/>
      <c r="N111" s="100">
        <f t="shared" si="9"/>
        <v>31.427770940138434</v>
      </c>
      <c r="O111" s="100">
        <f t="shared" si="10"/>
        <v>32.484272796316148</v>
      </c>
      <c r="P111" s="100">
        <f t="shared" si="11"/>
        <v>31.956021868227289</v>
      </c>
    </row>
    <row r="112" spans="1:16" x14ac:dyDescent="0.2">
      <c r="A112" s="63" t="str">
        <f>'Actual costs'!A113</f>
        <v>SES</v>
      </c>
      <c r="B112" s="63">
        <f>'Actual costs'!B113</f>
        <v>2016</v>
      </c>
      <c r="C112" s="63" t="str">
        <f>'Actual costs'!C113</f>
        <v>SES16</v>
      </c>
      <c r="D112" s="100">
        <f>EXP('Model coeffs'!$D$12+('Model coeffs'!$D$5*'Cost drivers'!D113)+('Model coeffs'!$D$6*'Cost drivers'!F113)+('Model coeffs'!$D$8*'Cost drivers'!I113)+('Model coeffs'!$D$9*'Cost drivers'!J113))</f>
        <v>13.901641601094504</v>
      </c>
      <c r="E112" s="100">
        <f>EXP('Model coeffs'!$E$12+('Model coeffs'!$E$5*'Cost drivers'!D113)+('Model coeffs'!$E$7*'Cost drivers'!G113)+('Model coeffs'!$E$8*'Cost drivers'!I113)+('Model coeffs'!$E$9*'Cost drivers'!J113))</f>
        <v>12.873257049298457</v>
      </c>
      <c r="F112" s="100">
        <f>EXP('Model coeffs'!$F$12+('Model coeffs'!$F$8*'Cost drivers'!I113)+('Model coeffs'!$F$9*'Cost drivers'!J113)+('Model coeffs'!$F$10*'Cost drivers'!E113)+('Model coeffs'!$F$11*'Cost drivers'!H113))</f>
        <v>18.286431035601375</v>
      </c>
      <c r="G112" s="100">
        <f>EXP('Model coeffs'!$G$12+('Model coeffs'!$G$5*'Cost drivers'!D113)+('Model coeffs'!$G$6*'Cost drivers'!F113)+('Model coeffs'!$G$8*'Cost drivers'!I113)+('Model coeffs'!$G$9*'Cost drivers'!J113)+('Model coeffs'!$G$11*'Cost drivers'!H113))</f>
        <v>32.936071418521465</v>
      </c>
      <c r="H112" s="100">
        <f>EXP('Model coeffs'!$H$12+('Model coeffs'!$H$5*'Cost drivers'!D113)+('Model coeffs'!$H$7*'Cost drivers'!G113)+('Model coeffs'!$H$8*'Cost drivers'!I113)+('Model coeffs'!$H$9*'Cost drivers'!J113)+('Model coeffs'!$H$11*'Cost drivers'!H113))</f>
        <v>32.398844749566031</v>
      </c>
      <c r="I112" s="82"/>
      <c r="J112" s="100">
        <f t="shared" si="6"/>
        <v>13.387449325196481</v>
      </c>
      <c r="K112" s="100">
        <f t="shared" si="7"/>
        <v>18.286431035601375</v>
      </c>
      <c r="L112" s="100">
        <f t="shared" si="8"/>
        <v>32.667458084043744</v>
      </c>
      <c r="M112" s="82"/>
      <c r="N112" s="100">
        <f t="shared" si="9"/>
        <v>31.673880360797856</v>
      </c>
      <c r="O112" s="100">
        <f t="shared" si="10"/>
        <v>32.667458084043744</v>
      </c>
      <c r="P112" s="100">
        <f t="shared" si="11"/>
        <v>32.170669222420798</v>
      </c>
    </row>
    <row r="113" spans="1:16" x14ac:dyDescent="0.2">
      <c r="A113" s="63" t="str">
        <f>'Actual costs'!A114</f>
        <v>SES</v>
      </c>
      <c r="B113" s="63">
        <f>'Actual costs'!B114</f>
        <v>2017</v>
      </c>
      <c r="C113" s="63" t="str">
        <f>'Actual costs'!C114</f>
        <v>SES17</v>
      </c>
      <c r="D113" s="100">
        <f>EXP('Model coeffs'!$D$12+('Model coeffs'!$D$5*'Cost drivers'!D114)+('Model coeffs'!$D$6*'Cost drivers'!F114)+('Model coeffs'!$D$8*'Cost drivers'!I114)+('Model coeffs'!$D$9*'Cost drivers'!J114))</f>
        <v>13.972286473985532</v>
      </c>
      <c r="E113" s="100">
        <f>EXP('Model coeffs'!$E$12+('Model coeffs'!$E$5*'Cost drivers'!D114)+('Model coeffs'!$E$7*'Cost drivers'!G114)+('Model coeffs'!$E$8*'Cost drivers'!I114)+('Model coeffs'!$E$9*'Cost drivers'!J114))</f>
        <v>12.934456409042838</v>
      </c>
      <c r="F113" s="100">
        <f>EXP('Model coeffs'!$F$12+('Model coeffs'!$F$8*'Cost drivers'!I114)+('Model coeffs'!$F$9*'Cost drivers'!J114)+('Model coeffs'!$F$10*'Cost drivers'!E114)+('Model coeffs'!$F$11*'Cost drivers'!H114))</f>
        <v>18.394984578339226</v>
      </c>
      <c r="G113" s="100">
        <f>EXP('Model coeffs'!$G$12+('Model coeffs'!$G$5*'Cost drivers'!D114)+('Model coeffs'!$G$6*'Cost drivers'!F114)+('Model coeffs'!$G$8*'Cost drivers'!I114)+('Model coeffs'!$G$9*'Cost drivers'!J114)+('Model coeffs'!$G$11*'Cost drivers'!H114))</f>
        <v>33.213375695343508</v>
      </c>
      <c r="H113" s="100">
        <f>EXP('Model coeffs'!$H$12+('Model coeffs'!$H$5*'Cost drivers'!D114)+('Model coeffs'!$H$7*'Cost drivers'!G114)+('Model coeffs'!$H$8*'Cost drivers'!I114)+('Model coeffs'!$H$9*'Cost drivers'!J114)+('Model coeffs'!$H$11*'Cost drivers'!H114))</f>
        <v>32.675142971753765</v>
      </c>
      <c r="I113" s="82"/>
      <c r="J113" s="100">
        <f t="shared" si="6"/>
        <v>13.453371441514186</v>
      </c>
      <c r="K113" s="100">
        <f t="shared" si="7"/>
        <v>18.394984578339226</v>
      </c>
      <c r="L113" s="100">
        <f t="shared" si="8"/>
        <v>32.944259333548636</v>
      </c>
      <c r="M113" s="82"/>
      <c r="N113" s="100">
        <f t="shared" si="9"/>
        <v>31.848356019853412</v>
      </c>
      <c r="O113" s="100">
        <f t="shared" si="10"/>
        <v>32.944259333548636</v>
      </c>
      <c r="P113" s="100">
        <f t="shared" si="11"/>
        <v>32.396307676701028</v>
      </c>
    </row>
    <row r="114" spans="1:16" x14ac:dyDescent="0.2">
      <c r="A114" s="63" t="str">
        <f>'Actual costs'!A115</f>
        <v>SES</v>
      </c>
      <c r="B114" s="63">
        <f>'Actual costs'!B115</f>
        <v>2018</v>
      </c>
      <c r="C114" s="63" t="str">
        <f>'Actual costs'!C115</f>
        <v>SES18</v>
      </c>
      <c r="D114" s="100">
        <f>EXP('Model coeffs'!$D$12+('Model coeffs'!$D$5*'Cost drivers'!D115)+('Model coeffs'!$D$6*'Cost drivers'!F115)+('Model coeffs'!$D$8*'Cost drivers'!I115)+('Model coeffs'!$D$9*'Cost drivers'!J115))</f>
        <v>14.100668150253082</v>
      </c>
      <c r="E114" s="100">
        <f>EXP('Model coeffs'!$E$12+('Model coeffs'!$E$5*'Cost drivers'!D115)+('Model coeffs'!$E$7*'Cost drivers'!G115)+('Model coeffs'!$E$8*'Cost drivers'!I115)+('Model coeffs'!$E$9*'Cost drivers'!J115))</f>
        <v>13.03635147671344</v>
      </c>
      <c r="F114" s="100">
        <f>EXP('Model coeffs'!$F$12+('Model coeffs'!$F$8*'Cost drivers'!I115)+('Model coeffs'!$F$9*'Cost drivers'!J115)+('Model coeffs'!$F$10*'Cost drivers'!E115)+('Model coeffs'!$F$11*'Cost drivers'!H115))</f>
        <v>18.489840925132391</v>
      </c>
      <c r="G114" s="100">
        <f>EXP('Model coeffs'!$G$12+('Model coeffs'!$G$5*'Cost drivers'!D115)+('Model coeffs'!$G$6*'Cost drivers'!F115)+('Model coeffs'!$G$8*'Cost drivers'!I115)+('Model coeffs'!$G$9*'Cost drivers'!J115)+('Model coeffs'!$G$11*'Cost drivers'!H115))</f>
        <v>33.545432094524607</v>
      </c>
      <c r="H114" s="100">
        <f>EXP('Model coeffs'!$H$12+('Model coeffs'!$H$5*'Cost drivers'!D115)+('Model coeffs'!$H$7*'Cost drivers'!G115)+('Model coeffs'!$H$8*'Cost drivers'!I115)+('Model coeffs'!$H$9*'Cost drivers'!J115)+('Model coeffs'!$H$11*'Cost drivers'!H115))</f>
        <v>32.953354908659115</v>
      </c>
      <c r="I114" s="82"/>
      <c r="J114" s="100">
        <f t="shared" si="6"/>
        <v>13.56850981348326</v>
      </c>
      <c r="K114" s="100">
        <f t="shared" si="7"/>
        <v>18.489840925132391</v>
      </c>
      <c r="L114" s="100">
        <f t="shared" si="8"/>
        <v>33.249393501591861</v>
      </c>
      <c r="M114" s="82"/>
      <c r="N114" s="100">
        <f t="shared" si="9"/>
        <v>32.058350738615651</v>
      </c>
      <c r="O114" s="100">
        <f t="shared" si="10"/>
        <v>33.249393501591861</v>
      </c>
      <c r="P114" s="100">
        <f t="shared" si="11"/>
        <v>32.653872120103756</v>
      </c>
    </row>
    <row r="115" spans="1:16" x14ac:dyDescent="0.2">
      <c r="A115" s="63" t="str">
        <f>'Actual costs'!A116</f>
        <v>SEW</v>
      </c>
      <c r="B115" s="63">
        <f>'Actual costs'!B116</f>
        <v>2012</v>
      </c>
      <c r="C115" s="63" t="str">
        <f>'Actual costs'!C116</f>
        <v>SEW12</v>
      </c>
      <c r="D115" s="100">
        <f>EXP('Model coeffs'!$D$12+('Model coeffs'!$D$5*'Cost drivers'!D116)+('Model coeffs'!$D$6*'Cost drivers'!F116)+('Model coeffs'!$D$8*'Cost drivers'!I116)+('Model coeffs'!$D$9*'Cost drivers'!J116))</f>
        <v>48.004059498873275</v>
      </c>
      <c r="E115" s="100">
        <f>EXP('Model coeffs'!$E$12+('Model coeffs'!$E$5*'Cost drivers'!D116)+('Model coeffs'!$E$7*'Cost drivers'!G116)+('Model coeffs'!$E$8*'Cost drivers'!I116)+('Model coeffs'!$E$9*'Cost drivers'!J116))</f>
        <v>48.738715653681808</v>
      </c>
      <c r="F115" s="100">
        <f>EXP('Model coeffs'!$F$12+('Model coeffs'!$F$8*'Cost drivers'!I116)+('Model coeffs'!$F$9*'Cost drivers'!J116)+('Model coeffs'!$F$10*'Cost drivers'!E116)+('Model coeffs'!$F$11*'Cost drivers'!H116))</f>
        <v>57.794857966492941</v>
      </c>
      <c r="G115" s="100">
        <f>EXP('Model coeffs'!$G$12+('Model coeffs'!$G$5*'Cost drivers'!D116)+('Model coeffs'!$G$6*'Cost drivers'!F116)+('Model coeffs'!$G$8*'Cost drivers'!I116)+('Model coeffs'!$G$9*'Cost drivers'!J116)+('Model coeffs'!$G$11*'Cost drivers'!H116))</f>
        <v>109.38477986300713</v>
      </c>
      <c r="H115" s="100">
        <f>EXP('Model coeffs'!$H$12+('Model coeffs'!$H$5*'Cost drivers'!D116)+('Model coeffs'!$H$7*'Cost drivers'!G116)+('Model coeffs'!$H$8*'Cost drivers'!I116)+('Model coeffs'!$H$9*'Cost drivers'!J116)+('Model coeffs'!$H$11*'Cost drivers'!H116))</f>
        <v>109.14827212351537</v>
      </c>
      <c r="I115" s="82"/>
      <c r="J115" s="100">
        <f t="shared" si="6"/>
        <v>48.371387576277542</v>
      </c>
      <c r="K115" s="100">
        <f t="shared" si="7"/>
        <v>57.794857966492941</v>
      </c>
      <c r="L115" s="100">
        <f t="shared" si="8"/>
        <v>109.26652599326124</v>
      </c>
      <c r="M115" s="82"/>
      <c r="N115" s="100">
        <f t="shared" si="9"/>
        <v>106.16624554277048</v>
      </c>
      <c r="O115" s="100">
        <f t="shared" si="10"/>
        <v>109.26652599326124</v>
      </c>
      <c r="P115" s="100">
        <f t="shared" si="11"/>
        <v>107.71638576801587</v>
      </c>
    </row>
    <row r="116" spans="1:16" x14ac:dyDescent="0.2">
      <c r="A116" s="63" t="str">
        <f>'Actual costs'!A117</f>
        <v>SEW</v>
      </c>
      <c r="B116" s="63">
        <f>'Actual costs'!B117</f>
        <v>2013</v>
      </c>
      <c r="C116" s="63" t="str">
        <f>'Actual costs'!C117</f>
        <v>SEW13</v>
      </c>
      <c r="D116" s="100">
        <f>EXP('Model coeffs'!$D$12+('Model coeffs'!$D$5*'Cost drivers'!D117)+('Model coeffs'!$D$6*'Cost drivers'!F117)+('Model coeffs'!$D$8*'Cost drivers'!I117)+('Model coeffs'!$D$9*'Cost drivers'!J117))</f>
        <v>48.269874774953969</v>
      </c>
      <c r="E116" s="100">
        <f>EXP('Model coeffs'!$E$12+('Model coeffs'!$E$5*'Cost drivers'!D117)+('Model coeffs'!$E$7*'Cost drivers'!G117)+('Model coeffs'!$E$8*'Cost drivers'!I117)+('Model coeffs'!$E$9*'Cost drivers'!J117))</f>
        <v>49.017177692501924</v>
      </c>
      <c r="F116" s="100">
        <f>EXP('Model coeffs'!$F$12+('Model coeffs'!$F$8*'Cost drivers'!I117)+('Model coeffs'!$F$9*'Cost drivers'!J117)+('Model coeffs'!$F$10*'Cost drivers'!E117)+('Model coeffs'!$F$11*'Cost drivers'!H117))</f>
        <v>57.963548749827758</v>
      </c>
      <c r="G116" s="100">
        <f>EXP('Model coeffs'!$G$12+('Model coeffs'!$G$5*'Cost drivers'!D117)+('Model coeffs'!$G$6*'Cost drivers'!F117)+('Model coeffs'!$G$8*'Cost drivers'!I117)+('Model coeffs'!$G$9*'Cost drivers'!J117)+('Model coeffs'!$G$11*'Cost drivers'!H117))</f>
        <v>109.99582619891694</v>
      </c>
      <c r="H116" s="100">
        <f>EXP('Model coeffs'!$H$12+('Model coeffs'!$H$5*'Cost drivers'!D117)+('Model coeffs'!$H$7*'Cost drivers'!G117)+('Model coeffs'!$H$8*'Cost drivers'!I117)+('Model coeffs'!$H$9*'Cost drivers'!J117)+('Model coeffs'!$H$11*'Cost drivers'!H117))</f>
        <v>109.73906645223768</v>
      </c>
      <c r="I116" s="82"/>
      <c r="J116" s="100">
        <f t="shared" si="6"/>
        <v>48.643526233727947</v>
      </c>
      <c r="K116" s="100">
        <f t="shared" si="7"/>
        <v>57.963548749827758</v>
      </c>
      <c r="L116" s="100">
        <f t="shared" si="8"/>
        <v>109.8674463255773</v>
      </c>
      <c r="M116" s="82"/>
      <c r="N116" s="100">
        <f t="shared" si="9"/>
        <v>106.60707498355571</v>
      </c>
      <c r="O116" s="100">
        <f t="shared" si="10"/>
        <v>109.8674463255773</v>
      </c>
      <c r="P116" s="100">
        <f t="shared" si="11"/>
        <v>108.23726065456651</v>
      </c>
    </row>
    <row r="117" spans="1:16" x14ac:dyDescent="0.2">
      <c r="A117" s="63" t="str">
        <f>'Actual costs'!A118</f>
        <v>SEW</v>
      </c>
      <c r="B117" s="63">
        <f>'Actual costs'!B118</f>
        <v>2014</v>
      </c>
      <c r="C117" s="63" t="str">
        <f>'Actual costs'!C118</f>
        <v>SEW14</v>
      </c>
      <c r="D117" s="100">
        <f>EXP('Model coeffs'!$D$12+('Model coeffs'!$D$5*'Cost drivers'!D118)+('Model coeffs'!$D$6*'Cost drivers'!F118)+('Model coeffs'!$D$8*'Cost drivers'!I118)+('Model coeffs'!$D$9*'Cost drivers'!J118))</f>
        <v>48.274942107032963</v>
      </c>
      <c r="E117" s="100">
        <f>EXP('Model coeffs'!$E$12+('Model coeffs'!$E$5*'Cost drivers'!D118)+('Model coeffs'!$E$7*'Cost drivers'!G118)+('Model coeffs'!$E$8*'Cost drivers'!I118)+('Model coeffs'!$E$9*'Cost drivers'!J118))</f>
        <v>49.275020360441772</v>
      </c>
      <c r="F117" s="100">
        <f>EXP('Model coeffs'!$F$12+('Model coeffs'!$F$8*'Cost drivers'!I118)+('Model coeffs'!$F$9*'Cost drivers'!J118)+('Model coeffs'!$F$10*'Cost drivers'!E118)+('Model coeffs'!$F$11*'Cost drivers'!H118))</f>
        <v>58.20744910880169</v>
      </c>
      <c r="G117" s="100">
        <f>EXP('Model coeffs'!$G$12+('Model coeffs'!$G$5*'Cost drivers'!D118)+('Model coeffs'!$G$6*'Cost drivers'!F118)+('Model coeffs'!$G$8*'Cost drivers'!I118)+('Model coeffs'!$G$9*'Cost drivers'!J118)+('Model coeffs'!$G$11*'Cost drivers'!H118))</f>
        <v>110.2907521620038</v>
      </c>
      <c r="H117" s="100">
        <f>EXP('Model coeffs'!$H$12+('Model coeffs'!$H$5*'Cost drivers'!D118)+('Model coeffs'!$H$7*'Cost drivers'!G118)+('Model coeffs'!$H$8*'Cost drivers'!I118)+('Model coeffs'!$H$9*'Cost drivers'!J118)+('Model coeffs'!$H$11*'Cost drivers'!H118))</f>
        <v>110.43171585587372</v>
      </c>
      <c r="I117" s="82"/>
      <c r="J117" s="100">
        <f t="shared" si="6"/>
        <v>48.774981233737364</v>
      </c>
      <c r="K117" s="100">
        <f t="shared" si="7"/>
        <v>58.20744910880169</v>
      </c>
      <c r="L117" s="100">
        <f t="shared" si="8"/>
        <v>110.36123400893877</v>
      </c>
      <c r="M117" s="82"/>
      <c r="N117" s="100">
        <f t="shared" si="9"/>
        <v>106.98243034253906</v>
      </c>
      <c r="O117" s="100">
        <f t="shared" si="10"/>
        <v>110.36123400893877</v>
      </c>
      <c r="P117" s="100">
        <f t="shared" si="11"/>
        <v>108.67183217573891</v>
      </c>
    </row>
    <row r="118" spans="1:16" x14ac:dyDescent="0.2">
      <c r="A118" s="63" t="str">
        <f>'Actual costs'!A119</f>
        <v>SEW</v>
      </c>
      <c r="B118" s="63">
        <f>'Actual costs'!B119</f>
        <v>2015</v>
      </c>
      <c r="C118" s="63" t="str">
        <f>'Actual costs'!C119</f>
        <v>SEW15</v>
      </c>
      <c r="D118" s="100">
        <f>EXP('Model coeffs'!$D$12+('Model coeffs'!$D$5*'Cost drivers'!D119)+('Model coeffs'!$D$6*'Cost drivers'!F119)+('Model coeffs'!$D$8*'Cost drivers'!I119)+('Model coeffs'!$D$9*'Cost drivers'!J119))</f>
        <v>54.427454565895061</v>
      </c>
      <c r="E118" s="100">
        <f>EXP('Model coeffs'!$E$12+('Model coeffs'!$E$5*'Cost drivers'!D119)+('Model coeffs'!$E$7*'Cost drivers'!G119)+('Model coeffs'!$E$8*'Cost drivers'!I119)+('Model coeffs'!$E$9*'Cost drivers'!J119))</f>
        <v>54.723965659245067</v>
      </c>
      <c r="F118" s="100">
        <f>EXP('Model coeffs'!$F$12+('Model coeffs'!$F$8*'Cost drivers'!I119)+('Model coeffs'!$F$9*'Cost drivers'!J119)+('Model coeffs'!$F$10*'Cost drivers'!E119)+('Model coeffs'!$F$11*'Cost drivers'!H119))</f>
        <v>58.40405547755109</v>
      </c>
      <c r="G118" s="100">
        <f>EXP('Model coeffs'!$G$12+('Model coeffs'!$G$5*'Cost drivers'!D119)+('Model coeffs'!$G$6*'Cost drivers'!F119)+('Model coeffs'!$G$8*'Cost drivers'!I119)+('Model coeffs'!$G$9*'Cost drivers'!J119)+('Model coeffs'!$G$11*'Cost drivers'!H119))</f>
        <v>123.10422229618371</v>
      </c>
      <c r="H118" s="100">
        <f>EXP('Model coeffs'!$H$12+('Model coeffs'!$H$5*'Cost drivers'!D119)+('Model coeffs'!$H$7*'Cost drivers'!G119)+('Model coeffs'!$H$8*'Cost drivers'!I119)+('Model coeffs'!$H$9*'Cost drivers'!J119)+('Model coeffs'!$H$11*'Cost drivers'!H119))</f>
        <v>123.06913860990424</v>
      </c>
      <c r="I118" s="82"/>
      <c r="J118" s="100">
        <f t="shared" si="6"/>
        <v>54.575710112570064</v>
      </c>
      <c r="K118" s="100">
        <f t="shared" si="7"/>
        <v>58.40405547755109</v>
      </c>
      <c r="L118" s="100">
        <f t="shared" si="8"/>
        <v>123.08668045304398</v>
      </c>
      <c r="M118" s="82"/>
      <c r="N118" s="100">
        <f t="shared" si="9"/>
        <v>112.97976559012116</v>
      </c>
      <c r="O118" s="100">
        <f t="shared" si="10"/>
        <v>123.08668045304398</v>
      </c>
      <c r="P118" s="100">
        <f t="shared" si="11"/>
        <v>118.03322302158257</v>
      </c>
    </row>
    <row r="119" spans="1:16" x14ac:dyDescent="0.2">
      <c r="A119" s="63" t="str">
        <f>'Actual costs'!A120</f>
        <v>SEW</v>
      </c>
      <c r="B119" s="63">
        <f>'Actual costs'!B120</f>
        <v>2016</v>
      </c>
      <c r="C119" s="63" t="str">
        <f>'Actual costs'!C120</f>
        <v>SEW16</v>
      </c>
      <c r="D119" s="100">
        <f>EXP('Model coeffs'!$D$12+('Model coeffs'!$D$5*'Cost drivers'!D120)+('Model coeffs'!$D$6*'Cost drivers'!F120)+('Model coeffs'!$D$8*'Cost drivers'!I120)+('Model coeffs'!$D$9*'Cost drivers'!J120))</f>
        <v>54.655795670567805</v>
      </c>
      <c r="E119" s="100">
        <f>EXP('Model coeffs'!$E$12+('Model coeffs'!$E$5*'Cost drivers'!D120)+('Model coeffs'!$E$7*'Cost drivers'!G120)+('Model coeffs'!$E$8*'Cost drivers'!I120)+('Model coeffs'!$E$9*'Cost drivers'!J120))</f>
        <v>55.080918170194721</v>
      </c>
      <c r="F119" s="100">
        <f>EXP('Model coeffs'!$F$12+('Model coeffs'!$F$8*'Cost drivers'!I120)+('Model coeffs'!$F$9*'Cost drivers'!J120)+('Model coeffs'!$F$10*'Cost drivers'!E120)+('Model coeffs'!$F$11*'Cost drivers'!H120))</f>
        <v>58.415350014289722</v>
      </c>
      <c r="G119" s="100">
        <f>EXP('Model coeffs'!$G$12+('Model coeffs'!$G$5*'Cost drivers'!D120)+('Model coeffs'!$G$6*'Cost drivers'!F120)+('Model coeffs'!$G$8*'Cost drivers'!I120)+('Model coeffs'!$G$9*'Cost drivers'!J120)+('Model coeffs'!$G$11*'Cost drivers'!H120))</f>
        <v>123.51354872334238</v>
      </c>
      <c r="H119" s="100">
        <f>EXP('Model coeffs'!$H$12+('Model coeffs'!$H$5*'Cost drivers'!D120)+('Model coeffs'!$H$7*'Cost drivers'!G120)+('Model coeffs'!$H$8*'Cost drivers'!I120)+('Model coeffs'!$H$9*'Cost drivers'!J120)+('Model coeffs'!$H$11*'Cost drivers'!H120))</f>
        <v>123.81818951560842</v>
      </c>
      <c r="I119" s="82"/>
      <c r="J119" s="100">
        <f t="shared" si="6"/>
        <v>54.86835692038126</v>
      </c>
      <c r="K119" s="100">
        <f t="shared" si="7"/>
        <v>58.415350014289722</v>
      </c>
      <c r="L119" s="100">
        <f t="shared" si="8"/>
        <v>123.6658691194754</v>
      </c>
      <c r="M119" s="82"/>
      <c r="N119" s="100">
        <f t="shared" si="9"/>
        <v>113.28370693467099</v>
      </c>
      <c r="O119" s="100">
        <f t="shared" si="10"/>
        <v>123.6658691194754</v>
      </c>
      <c r="P119" s="100">
        <f t="shared" si="11"/>
        <v>118.4747880270732</v>
      </c>
    </row>
    <row r="120" spans="1:16" x14ac:dyDescent="0.2">
      <c r="A120" s="63" t="str">
        <f>'Actual costs'!A121</f>
        <v>SEW</v>
      </c>
      <c r="B120" s="63">
        <f>'Actual costs'!B121</f>
        <v>2017</v>
      </c>
      <c r="C120" s="63" t="str">
        <f>'Actual costs'!C121</f>
        <v>SEW17</v>
      </c>
      <c r="D120" s="100">
        <f>EXP('Model coeffs'!$D$12+('Model coeffs'!$D$5*'Cost drivers'!D121)+('Model coeffs'!$D$6*'Cost drivers'!F121)+('Model coeffs'!$D$8*'Cost drivers'!I121)+('Model coeffs'!$D$9*'Cost drivers'!J121))</f>
        <v>55.372539803080599</v>
      </c>
      <c r="E120" s="100">
        <f>EXP('Model coeffs'!$E$12+('Model coeffs'!$E$5*'Cost drivers'!D121)+('Model coeffs'!$E$7*'Cost drivers'!G121)+('Model coeffs'!$E$8*'Cost drivers'!I121)+('Model coeffs'!$E$9*'Cost drivers'!J121))</f>
        <v>55.691725864877455</v>
      </c>
      <c r="F120" s="100">
        <f>EXP('Model coeffs'!$F$12+('Model coeffs'!$F$8*'Cost drivers'!I121)+('Model coeffs'!$F$9*'Cost drivers'!J121)+('Model coeffs'!$F$10*'Cost drivers'!E121)+('Model coeffs'!$F$11*'Cost drivers'!H121))</f>
        <v>58.76979653702201</v>
      </c>
      <c r="G120" s="100">
        <f>EXP('Model coeffs'!$G$12+('Model coeffs'!$G$5*'Cost drivers'!D121)+('Model coeffs'!$G$6*'Cost drivers'!F121)+('Model coeffs'!$G$8*'Cost drivers'!I121)+('Model coeffs'!$G$9*'Cost drivers'!J121)+('Model coeffs'!$G$11*'Cost drivers'!H121))</f>
        <v>125.32484322080927</v>
      </c>
      <c r="H120" s="100">
        <f>EXP('Model coeffs'!$H$12+('Model coeffs'!$H$5*'Cost drivers'!D121)+('Model coeffs'!$H$7*'Cost drivers'!G121)+('Model coeffs'!$H$8*'Cost drivers'!I121)+('Model coeffs'!$H$9*'Cost drivers'!J121)+('Model coeffs'!$H$11*'Cost drivers'!H121))</f>
        <v>125.51176280962943</v>
      </c>
      <c r="I120" s="82"/>
      <c r="J120" s="100">
        <f t="shared" si="6"/>
        <v>55.532132833979027</v>
      </c>
      <c r="K120" s="100">
        <f t="shared" si="7"/>
        <v>58.76979653702201</v>
      </c>
      <c r="L120" s="100">
        <f t="shared" si="8"/>
        <v>125.41830301521935</v>
      </c>
      <c r="M120" s="82"/>
      <c r="N120" s="100">
        <f t="shared" si="9"/>
        <v>114.30192937100104</v>
      </c>
      <c r="O120" s="100">
        <f t="shared" si="10"/>
        <v>125.41830301521935</v>
      </c>
      <c r="P120" s="100">
        <f t="shared" si="11"/>
        <v>119.8601161931102</v>
      </c>
    </row>
    <row r="121" spans="1:16" x14ac:dyDescent="0.2">
      <c r="A121" s="63" t="str">
        <f>'Actual costs'!A122</f>
        <v>SEW</v>
      </c>
      <c r="B121" s="63">
        <f>'Actual costs'!B122</f>
        <v>2018</v>
      </c>
      <c r="C121" s="63" t="str">
        <f>'Actual costs'!C122</f>
        <v>SEW18</v>
      </c>
      <c r="D121" s="100">
        <f>EXP('Model coeffs'!$D$12+('Model coeffs'!$D$5*'Cost drivers'!D122)+('Model coeffs'!$D$6*'Cost drivers'!F122)+('Model coeffs'!$D$8*'Cost drivers'!I122)+('Model coeffs'!$D$9*'Cost drivers'!J122))</f>
        <v>56.04808755577718</v>
      </c>
      <c r="E121" s="100">
        <f>EXP('Model coeffs'!$E$12+('Model coeffs'!$E$5*'Cost drivers'!D122)+('Model coeffs'!$E$7*'Cost drivers'!G122)+('Model coeffs'!$E$8*'Cost drivers'!I122)+('Model coeffs'!$E$9*'Cost drivers'!J122))</f>
        <v>56.758813343890985</v>
      </c>
      <c r="F121" s="100">
        <f>EXP('Model coeffs'!$F$12+('Model coeffs'!$F$8*'Cost drivers'!I122)+('Model coeffs'!$F$9*'Cost drivers'!J122)+('Model coeffs'!$F$10*'Cost drivers'!E122)+('Model coeffs'!$F$11*'Cost drivers'!H122))</f>
        <v>59.139348585100606</v>
      </c>
      <c r="G121" s="100">
        <f>EXP('Model coeffs'!$G$12+('Model coeffs'!$G$5*'Cost drivers'!D122)+('Model coeffs'!$G$6*'Cost drivers'!F122)+('Model coeffs'!$G$8*'Cost drivers'!I122)+('Model coeffs'!$G$9*'Cost drivers'!J122)+('Model coeffs'!$G$11*'Cost drivers'!H122))</f>
        <v>126.83848106906949</v>
      </c>
      <c r="H121" s="100">
        <f>EXP('Model coeffs'!$H$12+('Model coeffs'!$H$5*'Cost drivers'!D122)+('Model coeffs'!$H$7*'Cost drivers'!G122)+('Model coeffs'!$H$8*'Cost drivers'!I122)+('Model coeffs'!$H$9*'Cost drivers'!J122)+('Model coeffs'!$H$11*'Cost drivers'!H122))</f>
        <v>128.35455839552097</v>
      </c>
      <c r="I121" s="82"/>
      <c r="J121" s="100">
        <f t="shared" si="6"/>
        <v>56.403450449834082</v>
      </c>
      <c r="K121" s="100">
        <f t="shared" si="7"/>
        <v>59.139348585100606</v>
      </c>
      <c r="L121" s="100">
        <f t="shared" si="8"/>
        <v>127.59651973229523</v>
      </c>
      <c r="M121" s="82"/>
      <c r="N121" s="100">
        <f t="shared" si="9"/>
        <v>115.54279903493469</v>
      </c>
      <c r="O121" s="100">
        <f t="shared" si="10"/>
        <v>127.59651973229523</v>
      </c>
      <c r="P121" s="100">
        <f t="shared" si="11"/>
        <v>121.56965938361496</v>
      </c>
    </row>
    <row r="122" spans="1:16" x14ac:dyDescent="0.2">
      <c r="A122" s="63" t="str">
        <f>'Actual costs'!A123</f>
        <v>SSC</v>
      </c>
      <c r="B122" s="63">
        <f>'Actual costs'!B123</f>
        <v>2012</v>
      </c>
      <c r="C122" s="63" t="str">
        <f>'Actual costs'!C123</f>
        <v>SSC12</v>
      </c>
      <c r="D122" s="100">
        <f>EXP('Model coeffs'!$D$12+('Model coeffs'!$D$5*'Cost drivers'!D123)+('Model coeffs'!$D$6*'Cost drivers'!F123)+('Model coeffs'!$D$8*'Cost drivers'!I123)+('Model coeffs'!$D$9*'Cost drivers'!J123))</f>
        <v>25.568771118199368</v>
      </c>
      <c r="E122" s="100">
        <f>EXP('Model coeffs'!$E$12+('Model coeffs'!$E$5*'Cost drivers'!D123)+('Model coeffs'!$E$7*'Cost drivers'!G123)+('Model coeffs'!$E$8*'Cost drivers'!I123)+('Model coeffs'!$E$9*'Cost drivers'!J123))</f>
        <v>28.153968085260107</v>
      </c>
      <c r="F122" s="100">
        <f>EXP('Model coeffs'!$F$12+('Model coeffs'!$F$8*'Cost drivers'!I123)+('Model coeffs'!$F$9*'Cost drivers'!J123)+('Model coeffs'!$F$10*'Cost drivers'!E123)+('Model coeffs'!$F$11*'Cost drivers'!H123))</f>
        <v>46.19804727768414</v>
      </c>
      <c r="G122" s="100">
        <f>EXP('Model coeffs'!$G$12+('Model coeffs'!$G$5*'Cost drivers'!D123)+('Model coeffs'!$G$6*'Cost drivers'!F123)+('Model coeffs'!$G$8*'Cost drivers'!I123)+('Model coeffs'!$G$9*'Cost drivers'!J123)+('Model coeffs'!$G$11*'Cost drivers'!H123))</f>
        <v>71.32709364546696</v>
      </c>
      <c r="H122" s="100">
        <f>EXP('Model coeffs'!$H$12+('Model coeffs'!$H$5*'Cost drivers'!D123)+('Model coeffs'!$H$7*'Cost drivers'!G123)+('Model coeffs'!$H$8*'Cost drivers'!I123)+('Model coeffs'!$H$9*'Cost drivers'!J123)+('Model coeffs'!$H$11*'Cost drivers'!H123))</f>
        <v>71.387753051888453</v>
      </c>
      <c r="I122" s="82"/>
      <c r="J122" s="100">
        <f t="shared" si="6"/>
        <v>26.861369601729738</v>
      </c>
      <c r="K122" s="100">
        <f t="shared" si="7"/>
        <v>46.19804727768414</v>
      </c>
      <c r="L122" s="100">
        <f t="shared" si="8"/>
        <v>71.357423348677713</v>
      </c>
      <c r="M122" s="82"/>
      <c r="N122" s="100">
        <f t="shared" si="9"/>
        <v>73.059416879413874</v>
      </c>
      <c r="O122" s="100">
        <f t="shared" si="10"/>
        <v>71.357423348677713</v>
      </c>
      <c r="P122" s="100">
        <f t="shared" si="11"/>
        <v>72.208420114045794</v>
      </c>
    </row>
    <row r="123" spans="1:16" x14ac:dyDescent="0.2">
      <c r="A123" s="63" t="str">
        <f>'Actual costs'!A124</f>
        <v>SSC</v>
      </c>
      <c r="B123" s="63">
        <f>'Actual costs'!B124</f>
        <v>2013</v>
      </c>
      <c r="C123" s="63" t="str">
        <f>'Actual costs'!C124</f>
        <v>SSC13</v>
      </c>
      <c r="D123" s="100">
        <f>EXP('Model coeffs'!$D$12+('Model coeffs'!$D$5*'Cost drivers'!D124)+('Model coeffs'!$D$6*'Cost drivers'!F124)+('Model coeffs'!$D$8*'Cost drivers'!I124)+('Model coeffs'!$D$9*'Cost drivers'!J124))</f>
        <v>26.502271444571758</v>
      </c>
      <c r="E123" s="100">
        <f>EXP('Model coeffs'!$E$12+('Model coeffs'!$E$5*'Cost drivers'!D124)+('Model coeffs'!$E$7*'Cost drivers'!G124)+('Model coeffs'!$E$8*'Cost drivers'!I124)+('Model coeffs'!$E$9*'Cost drivers'!J124))</f>
        <v>28.666792382062159</v>
      </c>
      <c r="F123" s="100">
        <f>EXP('Model coeffs'!$F$12+('Model coeffs'!$F$8*'Cost drivers'!I124)+('Model coeffs'!$F$9*'Cost drivers'!J124)+('Model coeffs'!$F$10*'Cost drivers'!E124)+('Model coeffs'!$F$11*'Cost drivers'!H124))</f>
        <v>46.672505348418078</v>
      </c>
      <c r="G123" s="100">
        <f>EXP('Model coeffs'!$G$12+('Model coeffs'!$G$5*'Cost drivers'!D124)+('Model coeffs'!$G$6*'Cost drivers'!F124)+('Model coeffs'!$G$8*'Cost drivers'!I124)+('Model coeffs'!$G$9*'Cost drivers'!J124)+('Model coeffs'!$G$11*'Cost drivers'!H124))</f>
        <v>73.231922143166258</v>
      </c>
      <c r="H123" s="100">
        <f>EXP('Model coeffs'!$H$12+('Model coeffs'!$H$5*'Cost drivers'!D124)+('Model coeffs'!$H$7*'Cost drivers'!G124)+('Model coeffs'!$H$8*'Cost drivers'!I124)+('Model coeffs'!$H$9*'Cost drivers'!J124)+('Model coeffs'!$H$11*'Cost drivers'!H124))</f>
        <v>73.204054197882471</v>
      </c>
      <c r="I123" s="82"/>
      <c r="J123" s="100">
        <f t="shared" si="6"/>
        <v>27.584531913316958</v>
      </c>
      <c r="K123" s="100">
        <f t="shared" si="7"/>
        <v>46.672505348418078</v>
      </c>
      <c r="L123" s="100">
        <f t="shared" si="8"/>
        <v>73.217988170524364</v>
      </c>
      <c r="M123" s="82"/>
      <c r="N123" s="100">
        <f t="shared" si="9"/>
        <v>74.257037261735036</v>
      </c>
      <c r="O123" s="100">
        <f t="shared" si="10"/>
        <v>73.217988170524364</v>
      </c>
      <c r="P123" s="100">
        <f t="shared" si="11"/>
        <v>73.7375127161297</v>
      </c>
    </row>
    <row r="124" spans="1:16" x14ac:dyDescent="0.2">
      <c r="A124" s="63" t="str">
        <f>'Actual costs'!A125</f>
        <v>SSC</v>
      </c>
      <c r="B124" s="63">
        <f>'Actual costs'!B125</f>
        <v>2014</v>
      </c>
      <c r="C124" s="63" t="str">
        <f>'Actual costs'!C125</f>
        <v>SSC14</v>
      </c>
      <c r="D124" s="100">
        <f>EXP('Model coeffs'!$D$12+('Model coeffs'!$D$5*'Cost drivers'!D125)+('Model coeffs'!$D$6*'Cost drivers'!F125)+('Model coeffs'!$D$8*'Cost drivers'!I125)+('Model coeffs'!$D$9*'Cost drivers'!J125))</f>
        <v>27.621060751118897</v>
      </c>
      <c r="E124" s="100">
        <f>EXP('Model coeffs'!$E$12+('Model coeffs'!$E$5*'Cost drivers'!D125)+('Model coeffs'!$E$7*'Cost drivers'!G125)+('Model coeffs'!$E$8*'Cost drivers'!I125)+('Model coeffs'!$E$9*'Cost drivers'!J125))</f>
        <v>29.729886926800074</v>
      </c>
      <c r="F124" s="100">
        <f>EXP('Model coeffs'!$F$12+('Model coeffs'!$F$8*'Cost drivers'!I125)+('Model coeffs'!$F$9*'Cost drivers'!J125)+('Model coeffs'!$F$10*'Cost drivers'!E125)+('Model coeffs'!$F$11*'Cost drivers'!H125))</f>
        <v>46.89483620491098</v>
      </c>
      <c r="G124" s="100">
        <f>EXP('Model coeffs'!$G$12+('Model coeffs'!$G$5*'Cost drivers'!D125)+('Model coeffs'!$G$6*'Cost drivers'!F125)+('Model coeffs'!$G$8*'Cost drivers'!I125)+('Model coeffs'!$G$9*'Cost drivers'!J125)+('Model coeffs'!$G$11*'Cost drivers'!H125))</f>
        <v>75.686976088738817</v>
      </c>
      <c r="H124" s="100">
        <f>EXP('Model coeffs'!$H$12+('Model coeffs'!$H$5*'Cost drivers'!D125)+('Model coeffs'!$H$7*'Cost drivers'!G125)+('Model coeffs'!$H$8*'Cost drivers'!I125)+('Model coeffs'!$H$9*'Cost drivers'!J125)+('Model coeffs'!$H$11*'Cost drivers'!H125))</f>
        <v>76.30951724438026</v>
      </c>
      <c r="I124" s="82"/>
      <c r="J124" s="100">
        <f t="shared" si="6"/>
        <v>28.675473838959483</v>
      </c>
      <c r="K124" s="100">
        <f t="shared" si="7"/>
        <v>46.89483620491098</v>
      </c>
      <c r="L124" s="100">
        <f t="shared" si="8"/>
        <v>75.998246666559538</v>
      </c>
      <c r="M124" s="82"/>
      <c r="N124" s="100">
        <f t="shared" si="9"/>
        <v>75.570310043870464</v>
      </c>
      <c r="O124" s="100">
        <f t="shared" si="10"/>
        <v>75.998246666559538</v>
      </c>
      <c r="P124" s="100">
        <f t="shared" si="11"/>
        <v>75.784278355215008</v>
      </c>
    </row>
    <row r="125" spans="1:16" x14ac:dyDescent="0.2">
      <c r="A125" s="63" t="str">
        <f>'Actual costs'!A126</f>
        <v>SSC</v>
      </c>
      <c r="B125" s="63">
        <f>'Actual costs'!B126</f>
        <v>2015</v>
      </c>
      <c r="C125" s="63" t="str">
        <f>'Actual costs'!C126</f>
        <v>SSC15</v>
      </c>
      <c r="D125" s="100">
        <f>EXP('Model coeffs'!$D$12+('Model coeffs'!$D$5*'Cost drivers'!D126)+('Model coeffs'!$D$6*'Cost drivers'!F126)+('Model coeffs'!$D$8*'Cost drivers'!I126)+('Model coeffs'!$D$9*'Cost drivers'!J126))</f>
        <v>27.304637240122229</v>
      </c>
      <c r="E125" s="100">
        <f>EXP('Model coeffs'!$E$12+('Model coeffs'!$E$5*'Cost drivers'!D126)+('Model coeffs'!$E$7*'Cost drivers'!G126)+('Model coeffs'!$E$8*'Cost drivers'!I126)+('Model coeffs'!$E$9*'Cost drivers'!J126))</f>
        <v>29.654111011774596</v>
      </c>
      <c r="F125" s="100">
        <f>EXP('Model coeffs'!$F$12+('Model coeffs'!$F$8*'Cost drivers'!I126)+('Model coeffs'!$F$9*'Cost drivers'!J126)+('Model coeffs'!$F$10*'Cost drivers'!E126)+('Model coeffs'!$F$11*'Cost drivers'!H126))</f>
        <v>47.213055310799795</v>
      </c>
      <c r="G125" s="100">
        <f>EXP('Model coeffs'!$G$12+('Model coeffs'!$G$5*'Cost drivers'!D126)+('Model coeffs'!$G$6*'Cost drivers'!F126)+('Model coeffs'!$G$8*'Cost drivers'!I126)+('Model coeffs'!$G$9*'Cost drivers'!J126)+('Model coeffs'!$G$11*'Cost drivers'!H126))</f>
        <v>75.467173234902631</v>
      </c>
      <c r="H125" s="100">
        <f>EXP('Model coeffs'!$H$12+('Model coeffs'!$H$5*'Cost drivers'!D126)+('Model coeffs'!$H$7*'Cost drivers'!G126)+('Model coeffs'!$H$8*'Cost drivers'!I126)+('Model coeffs'!$H$9*'Cost drivers'!J126)+('Model coeffs'!$H$11*'Cost drivers'!H126))</f>
        <v>75.960524782865562</v>
      </c>
      <c r="I125" s="82"/>
      <c r="J125" s="100">
        <f t="shared" si="6"/>
        <v>28.479374125948411</v>
      </c>
      <c r="K125" s="100">
        <f t="shared" si="7"/>
        <v>47.213055310799795</v>
      </c>
      <c r="L125" s="100">
        <f t="shared" si="8"/>
        <v>75.713849008884097</v>
      </c>
      <c r="M125" s="82"/>
      <c r="N125" s="100">
        <f t="shared" si="9"/>
        <v>75.692429436748199</v>
      </c>
      <c r="O125" s="100">
        <f t="shared" si="10"/>
        <v>75.713849008884097</v>
      </c>
      <c r="P125" s="100">
        <f t="shared" si="11"/>
        <v>75.703139222816148</v>
      </c>
    </row>
    <row r="126" spans="1:16" x14ac:dyDescent="0.2">
      <c r="A126" s="63" t="str">
        <f>'Actual costs'!A127</f>
        <v>SSC</v>
      </c>
      <c r="B126" s="63">
        <f>'Actual costs'!B127</f>
        <v>2016</v>
      </c>
      <c r="C126" s="63" t="str">
        <f>'Actual costs'!C127</f>
        <v>SSC16</v>
      </c>
      <c r="D126" s="100">
        <f>EXP('Model coeffs'!$D$12+('Model coeffs'!$D$5*'Cost drivers'!D127)+('Model coeffs'!$D$6*'Cost drivers'!F127)+('Model coeffs'!$D$8*'Cost drivers'!I127)+('Model coeffs'!$D$9*'Cost drivers'!J127))</f>
        <v>27.105790178185728</v>
      </c>
      <c r="E126" s="100">
        <f>EXP('Model coeffs'!$E$12+('Model coeffs'!$E$5*'Cost drivers'!D127)+('Model coeffs'!$E$7*'Cost drivers'!G127)+('Model coeffs'!$E$8*'Cost drivers'!I127)+('Model coeffs'!$E$9*'Cost drivers'!J127))</f>
        <v>29.645604428553142</v>
      </c>
      <c r="F126" s="100">
        <f>EXP('Model coeffs'!$F$12+('Model coeffs'!$F$8*'Cost drivers'!I127)+('Model coeffs'!$F$9*'Cost drivers'!J127)+('Model coeffs'!$F$10*'Cost drivers'!E127)+('Model coeffs'!$F$11*'Cost drivers'!H127))</f>
        <v>47.533388971189218</v>
      </c>
      <c r="G126" s="100">
        <f>EXP('Model coeffs'!$G$12+('Model coeffs'!$G$5*'Cost drivers'!D127)+('Model coeffs'!$G$6*'Cost drivers'!F127)+('Model coeffs'!$G$8*'Cost drivers'!I127)+('Model coeffs'!$G$9*'Cost drivers'!J127)+('Model coeffs'!$G$11*'Cost drivers'!H127))</f>
        <v>75.313048472585294</v>
      </c>
      <c r="H126" s="100">
        <f>EXP('Model coeffs'!$H$12+('Model coeffs'!$H$5*'Cost drivers'!D127)+('Model coeffs'!$H$7*'Cost drivers'!G127)+('Model coeffs'!$H$8*'Cost drivers'!I127)+('Model coeffs'!$H$9*'Cost drivers'!J127)+('Model coeffs'!$H$11*'Cost drivers'!H127))</f>
        <v>75.974273039796074</v>
      </c>
      <c r="I126" s="82"/>
      <c r="J126" s="100">
        <f t="shared" si="6"/>
        <v>28.375697303369435</v>
      </c>
      <c r="K126" s="100">
        <f t="shared" si="7"/>
        <v>47.533388971189218</v>
      </c>
      <c r="L126" s="100">
        <f t="shared" si="8"/>
        <v>75.643660756190684</v>
      </c>
      <c r="M126" s="82"/>
      <c r="N126" s="100">
        <f t="shared" si="9"/>
        <v>75.909086274558661</v>
      </c>
      <c r="O126" s="100">
        <f t="shared" si="10"/>
        <v>75.643660756190684</v>
      </c>
      <c r="P126" s="100">
        <f t="shared" si="11"/>
        <v>75.776373515374672</v>
      </c>
    </row>
    <row r="127" spans="1:16" x14ac:dyDescent="0.2">
      <c r="A127" s="63" t="str">
        <f>'Actual costs'!A128</f>
        <v>SSC</v>
      </c>
      <c r="B127" s="63">
        <f>'Actual costs'!B128</f>
        <v>2017</v>
      </c>
      <c r="C127" s="63" t="str">
        <f>'Actual costs'!C128</f>
        <v>SSC17</v>
      </c>
      <c r="D127" s="100">
        <f>EXP('Model coeffs'!$D$12+('Model coeffs'!$D$5*'Cost drivers'!D128)+('Model coeffs'!$D$6*'Cost drivers'!F128)+('Model coeffs'!$D$8*'Cost drivers'!I128)+('Model coeffs'!$D$9*'Cost drivers'!J128))</f>
        <v>28.476535763603621</v>
      </c>
      <c r="E127" s="100">
        <f>EXP('Model coeffs'!$E$12+('Model coeffs'!$E$5*'Cost drivers'!D128)+('Model coeffs'!$E$7*'Cost drivers'!G128)+('Model coeffs'!$E$8*'Cost drivers'!I128)+('Model coeffs'!$E$9*'Cost drivers'!J128))</f>
        <v>31.140646621378668</v>
      </c>
      <c r="F127" s="100">
        <f>EXP('Model coeffs'!$F$12+('Model coeffs'!$F$8*'Cost drivers'!I128)+('Model coeffs'!$F$9*'Cost drivers'!J128)+('Model coeffs'!$F$10*'Cost drivers'!E128)+('Model coeffs'!$F$11*'Cost drivers'!H128))</f>
        <v>48.15325684855506</v>
      </c>
      <c r="G127" s="100">
        <f>EXP('Model coeffs'!$G$12+('Model coeffs'!$G$5*'Cost drivers'!D128)+('Model coeffs'!$G$6*'Cost drivers'!F128)+('Model coeffs'!$G$8*'Cost drivers'!I128)+('Model coeffs'!$G$9*'Cost drivers'!J128)+('Model coeffs'!$G$11*'Cost drivers'!H128))</f>
        <v>78.013435487938423</v>
      </c>
      <c r="H127" s="100">
        <f>EXP('Model coeffs'!$H$12+('Model coeffs'!$H$5*'Cost drivers'!D128)+('Model coeffs'!$H$7*'Cost drivers'!G128)+('Model coeffs'!$H$8*'Cost drivers'!I128)+('Model coeffs'!$H$9*'Cost drivers'!J128)+('Model coeffs'!$H$11*'Cost drivers'!H128))</f>
        <v>80.739442031915701</v>
      </c>
      <c r="I127" s="82"/>
      <c r="J127" s="100">
        <f t="shared" si="6"/>
        <v>29.808591192491143</v>
      </c>
      <c r="K127" s="100">
        <f t="shared" si="7"/>
        <v>48.15325684855506</v>
      </c>
      <c r="L127" s="100">
        <f t="shared" si="8"/>
        <v>79.376438759927055</v>
      </c>
      <c r="M127" s="82"/>
      <c r="N127" s="100">
        <f t="shared" si="9"/>
        <v>77.96184804104621</v>
      </c>
      <c r="O127" s="100">
        <f t="shared" si="10"/>
        <v>79.376438759927055</v>
      </c>
      <c r="P127" s="100">
        <f t="shared" si="11"/>
        <v>78.669143400486632</v>
      </c>
    </row>
    <row r="128" spans="1:16" x14ac:dyDescent="0.2">
      <c r="A128" s="63" t="str">
        <f>'Actual costs'!A129</f>
        <v>SSC</v>
      </c>
      <c r="B128" s="63">
        <f>'Actual costs'!B129</f>
        <v>2018</v>
      </c>
      <c r="C128" s="63" t="str">
        <f>'Actual costs'!C129</f>
        <v>SSC18</v>
      </c>
      <c r="D128" s="100">
        <f>EXP('Model coeffs'!$D$12+('Model coeffs'!$D$5*'Cost drivers'!D129)+('Model coeffs'!$D$6*'Cost drivers'!F129)+('Model coeffs'!$D$8*'Cost drivers'!I129)+('Model coeffs'!$D$9*'Cost drivers'!J129))</f>
        <v>29.299408568993744</v>
      </c>
      <c r="E128" s="100">
        <f>EXP('Model coeffs'!$E$12+('Model coeffs'!$E$5*'Cost drivers'!D129)+('Model coeffs'!$E$7*'Cost drivers'!G129)+('Model coeffs'!$E$8*'Cost drivers'!I129)+('Model coeffs'!$E$9*'Cost drivers'!J129))</f>
        <v>33.509334466667958</v>
      </c>
      <c r="F128" s="100">
        <f>EXP('Model coeffs'!$F$12+('Model coeffs'!$F$8*'Cost drivers'!I129)+('Model coeffs'!$F$9*'Cost drivers'!J129)+('Model coeffs'!$F$10*'Cost drivers'!E129)+('Model coeffs'!$F$11*'Cost drivers'!H129))</f>
        <v>48.764115533986157</v>
      </c>
      <c r="G128" s="100">
        <f>EXP('Model coeffs'!$G$12+('Model coeffs'!$G$5*'Cost drivers'!D129)+('Model coeffs'!$G$6*'Cost drivers'!F129)+('Model coeffs'!$G$8*'Cost drivers'!I129)+('Model coeffs'!$G$9*'Cost drivers'!J129)+('Model coeffs'!$G$11*'Cost drivers'!H129))</f>
        <v>80.182730429225515</v>
      </c>
      <c r="H128" s="100">
        <f>EXP('Model coeffs'!$H$12+('Model coeffs'!$H$5*'Cost drivers'!D129)+('Model coeffs'!$H$7*'Cost drivers'!G129)+('Model coeffs'!$H$8*'Cost drivers'!I129)+('Model coeffs'!$H$9*'Cost drivers'!J129)+('Model coeffs'!$H$11*'Cost drivers'!H129))</f>
        <v>88.558377003049884</v>
      </c>
      <c r="I128" s="82"/>
      <c r="J128" s="100">
        <f t="shared" si="6"/>
        <v>31.404371517830853</v>
      </c>
      <c r="K128" s="100">
        <f t="shared" si="7"/>
        <v>48.764115533986157</v>
      </c>
      <c r="L128" s="100">
        <f t="shared" si="8"/>
        <v>84.370553716137692</v>
      </c>
      <c r="M128" s="82"/>
      <c r="N128" s="100">
        <f t="shared" si="9"/>
        <v>80.16848705181701</v>
      </c>
      <c r="O128" s="100">
        <f t="shared" si="10"/>
        <v>84.370553716137692</v>
      </c>
      <c r="P128" s="100">
        <f t="shared" si="11"/>
        <v>82.269520383977351</v>
      </c>
    </row>
  </sheetData>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T88"/>
  <sheetViews>
    <sheetView showGridLines="0" zoomScale="70" zoomScaleNormal="70" workbookViewId="0"/>
  </sheetViews>
  <sheetFormatPr defaultColWidth="9" defaultRowHeight="12.75" x14ac:dyDescent="0.2"/>
  <cols>
    <col min="1" max="1" width="3" style="2" customWidth="1"/>
    <col min="2" max="2" width="12.625" style="2" customWidth="1"/>
    <col min="3" max="3" width="11.125" style="2" customWidth="1"/>
    <col min="4" max="4" width="15.625" style="2" customWidth="1"/>
    <col min="5" max="5" width="14" style="2" customWidth="1"/>
    <col min="6" max="6" width="11.125" style="3" customWidth="1"/>
    <col min="7" max="7" width="14.875" style="3" customWidth="1"/>
    <col min="8" max="8" width="11.125" style="3" customWidth="1"/>
    <col min="9" max="9" width="12" style="3" customWidth="1"/>
    <col min="10" max="18" width="11.125" style="3" customWidth="1"/>
    <col min="19" max="19" width="13.125" style="3" customWidth="1"/>
    <col min="20" max="20" width="14.625" style="3" customWidth="1"/>
    <col min="21" max="21" width="12.625" style="2" customWidth="1"/>
    <col min="22" max="22" width="8.625" style="2" customWidth="1"/>
    <col min="23" max="29" width="9.125" style="2" customWidth="1"/>
    <col min="30" max="30" width="9" style="2"/>
    <col min="31" max="43" width="8.125" style="2" customWidth="1"/>
    <col min="44" max="16384" width="9" style="2"/>
  </cols>
  <sheetData>
    <row r="1" spans="1:46" ht="21" x14ac:dyDescent="0.2">
      <c r="A1" s="1" t="s">
        <v>124</v>
      </c>
      <c r="L1" s="5"/>
      <c r="M1" s="5"/>
      <c r="N1" s="5"/>
    </row>
    <row r="2" spans="1:46" ht="15.75" x14ac:dyDescent="0.2">
      <c r="A2" s="6" t="s">
        <v>100</v>
      </c>
      <c r="L2" s="5"/>
      <c r="M2" s="5"/>
      <c r="N2" s="5"/>
    </row>
    <row r="3" spans="1:46" ht="15" x14ac:dyDescent="0.2">
      <c r="A3" s="7"/>
      <c r="L3" s="5"/>
      <c r="M3" s="5"/>
      <c r="N3" s="5"/>
    </row>
    <row r="4" spans="1:46" s="8" customFormat="1" ht="18.75" x14ac:dyDescent="0.2">
      <c r="B4" s="9" t="s">
        <v>66</v>
      </c>
      <c r="C4" s="9"/>
      <c r="D4" s="9"/>
      <c r="E4" s="9"/>
      <c r="W4" s="10"/>
      <c r="AF4" s="11"/>
    </row>
    <row r="5" spans="1:46" s="4" customFormat="1" ht="15.75" thickBot="1" x14ac:dyDescent="0.25">
      <c r="A5" s="12"/>
      <c r="F5" s="5"/>
      <c r="G5" s="5"/>
      <c r="H5" s="5"/>
      <c r="I5" s="5"/>
      <c r="J5" s="5"/>
      <c r="K5" s="5"/>
      <c r="L5" s="5"/>
      <c r="M5" s="5"/>
      <c r="N5" s="5"/>
      <c r="O5" s="5"/>
      <c r="P5" s="5"/>
      <c r="Q5" s="5"/>
      <c r="R5" s="5"/>
      <c r="S5" s="5"/>
      <c r="T5" s="5"/>
    </row>
    <row r="6" spans="1:46" s="4" customFormat="1" ht="15.75" thickBot="1" x14ac:dyDescent="0.25">
      <c r="A6" s="12"/>
      <c r="B6" s="13" t="s">
        <v>106</v>
      </c>
      <c r="C6" s="14"/>
      <c r="D6" s="14"/>
      <c r="E6" s="101">
        <f>C11</f>
        <v>0.95834601119011198</v>
      </c>
      <c r="F6" s="5"/>
      <c r="G6" s="5"/>
      <c r="H6" s="5"/>
      <c r="I6" s="5"/>
      <c r="J6" s="14"/>
      <c r="K6" s="14"/>
      <c r="L6" s="5"/>
      <c r="M6" s="5"/>
      <c r="N6" s="5"/>
      <c r="O6" s="5"/>
      <c r="P6" s="5"/>
      <c r="Q6" s="5"/>
      <c r="R6" s="5"/>
      <c r="S6" s="5"/>
      <c r="T6" s="5"/>
    </row>
    <row r="7" spans="1:46" s="4" customFormat="1" ht="15" x14ac:dyDescent="0.2">
      <c r="A7" s="12"/>
      <c r="F7" s="5"/>
      <c r="G7" s="5"/>
      <c r="H7" s="5"/>
      <c r="I7" s="5"/>
      <c r="J7" s="5"/>
      <c r="K7" s="5"/>
      <c r="L7" s="5"/>
      <c r="M7" s="5"/>
      <c r="N7" s="5"/>
      <c r="O7" s="5"/>
      <c r="P7" s="5"/>
      <c r="Q7" s="5"/>
      <c r="R7" s="5"/>
      <c r="S7" s="5"/>
      <c r="T7" s="5"/>
    </row>
    <row r="8" spans="1:46" s="4" customFormat="1" ht="67.5" customHeight="1" x14ac:dyDescent="0.2">
      <c r="A8" s="12"/>
      <c r="B8" s="15" t="s">
        <v>30</v>
      </c>
      <c r="C8" s="15" t="s">
        <v>112</v>
      </c>
      <c r="D8" s="73" t="s">
        <v>31</v>
      </c>
      <c r="E8" s="74"/>
      <c r="G8" s="99" t="s">
        <v>166</v>
      </c>
      <c r="H8" s="79"/>
      <c r="I8" s="79"/>
      <c r="J8" s="80">
        <v>5</v>
      </c>
    </row>
    <row r="9" spans="1:46" s="4" customFormat="1" ht="15" x14ac:dyDescent="0.2">
      <c r="A9" s="12"/>
      <c r="B9" s="16">
        <v>0.5</v>
      </c>
      <c r="C9" s="17">
        <f>PERCENTILE($H$42:$H$58,(1-B9))</f>
        <v>0.97700614121476115</v>
      </c>
      <c r="D9" s="57" t="s">
        <v>32</v>
      </c>
      <c r="E9" s="58"/>
      <c r="G9" s="81"/>
      <c r="H9" s="82"/>
      <c r="I9" s="82"/>
      <c r="J9" s="83"/>
    </row>
    <row r="10" spans="1:46" s="4" customFormat="1" ht="15" x14ac:dyDescent="0.2">
      <c r="A10" s="12"/>
      <c r="B10" s="16">
        <v>0.66666666666666663</v>
      </c>
      <c r="C10" s="17">
        <f>PERCENTILE($H$42:$H$58,(1-B10))</f>
        <v>0.96446364452217015</v>
      </c>
      <c r="D10" s="57" t="s">
        <v>33</v>
      </c>
      <c r="E10" s="58"/>
      <c r="G10" s="84" t="s">
        <v>113</v>
      </c>
      <c r="H10" s="84" t="s">
        <v>114</v>
      </c>
      <c r="I10" s="82"/>
      <c r="J10" s="83"/>
    </row>
    <row r="11" spans="1:46" s="4" customFormat="1" ht="15" x14ac:dyDescent="0.2">
      <c r="A11" s="12"/>
      <c r="B11" s="18">
        <v>0.75</v>
      </c>
      <c r="C11" s="19">
        <f>PERCENTILE($H$42:$H$58,(1-B11))</f>
        <v>0.95834601119011198</v>
      </c>
      <c r="D11" s="59" t="s">
        <v>34</v>
      </c>
      <c r="E11" s="60"/>
      <c r="G11" s="84">
        <f>2019-J8</f>
        <v>2014</v>
      </c>
      <c r="H11" s="84">
        <v>2018</v>
      </c>
      <c r="I11" s="82"/>
      <c r="J11" s="83"/>
    </row>
    <row r="12" spans="1:46" s="4" customFormat="1" ht="15" x14ac:dyDescent="0.2">
      <c r="A12" s="12"/>
      <c r="B12" s="16">
        <v>1</v>
      </c>
      <c r="C12" s="17">
        <f>PERCENTILE($H$42:$H$58,(1-B12))</f>
        <v>0.77608027278398262</v>
      </c>
      <c r="D12" s="57" t="s">
        <v>35</v>
      </c>
      <c r="E12" s="58"/>
      <c r="G12" s="85"/>
      <c r="H12" s="86"/>
      <c r="I12" s="86"/>
      <c r="J12" s="87"/>
    </row>
    <row r="13" spans="1:46" s="4" customFormat="1" ht="15" x14ac:dyDescent="0.2">
      <c r="A13" s="12"/>
      <c r="B13" s="20"/>
      <c r="C13" s="20"/>
      <c r="D13" s="20"/>
      <c r="E13" s="20"/>
      <c r="F13" s="20"/>
      <c r="G13" s="5"/>
      <c r="H13" s="5"/>
      <c r="I13" s="5"/>
      <c r="J13" s="5"/>
      <c r="K13" s="5"/>
      <c r="L13" s="5"/>
      <c r="M13" s="5"/>
      <c r="N13" s="5"/>
      <c r="O13" s="5"/>
      <c r="P13" s="5"/>
      <c r="Q13" s="5"/>
      <c r="R13" s="5"/>
      <c r="S13" s="5"/>
      <c r="T13" s="5"/>
    </row>
    <row r="14" spans="1:46" s="8" customFormat="1" ht="18.75" x14ac:dyDescent="0.2">
      <c r="B14" s="9" t="s">
        <v>115</v>
      </c>
      <c r="E14" s="9" t="str">
        <f>J8&amp;" years"</f>
        <v>5 years</v>
      </c>
      <c r="W14" s="9"/>
      <c r="AF14" s="11"/>
    </row>
    <row r="15" spans="1:46" s="20" customFormat="1" ht="15" x14ac:dyDescent="0.25">
      <c r="B15" s="21"/>
      <c r="C15" s="21"/>
      <c r="D15" s="21"/>
      <c r="E15" s="21"/>
      <c r="W15" s="22"/>
      <c r="AF15" s="23"/>
      <c r="AT15" s="24"/>
    </row>
    <row r="16" spans="1:46" s="20" customFormat="1" ht="14.25" customHeight="1" x14ac:dyDescent="0.2">
      <c r="B16" s="161" t="s">
        <v>22</v>
      </c>
      <c r="C16" s="25" t="s">
        <v>19</v>
      </c>
      <c r="D16" s="26"/>
      <c r="E16" s="26"/>
      <c r="F16" s="26"/>
      <c r="G16" s="26"/>
      <c r="H16" s="25" t="s">
        <v>75</v>
      </c>
      <c r="I16" s="25"/>
      <c r="J16" s="162" t="s">
        <v>23</v>
      </c>
      <c r="K16" s="162"/>
      <c r="L16" s="162"/>
      <c r="M16" s="162"/>
      <c r="N16" s="162"/>
      <c r="O16" s="163" t="s">
        <v>116</v>
      </c>
      <c r="P16" s="163"/>
      <c r="Q16" s="163"/>
      <c r="R16" s="163"/>
      <c r="S16" s="163"/>
      <c r="T16" s="163" t="s">
        <v>117</v>
      </c>
      <c r="U16" s="163"/>
      <c r="W16" s="2"/>
      <c r="Y16" s="3"/>
      <c r="Z16" s="3"/>
      <c r="AA16" s="3"/>
      <c r="AB16" s="3"/>
      <c r="AC16" s="3"/>
      <c r="AD16" s="3"/>
      <c r="AF16" s="2"/>
      <c r="AG16" s="2"/>
      <c r="AH16" s="3"/>
      <c r="AI16" s="3"/>
      <c r="AJ16" s="3"/>
      <c r="AK16" s="3"/>
      <c r="AL16" s="3"/>
      <c r="AM16" s="3"/>
      <c r="AN16" s="3"/>
      <c r="AO16" s="3"/>
      <c r="AP16" s="2"/>
      <c r="AQ16" s="2"/>
      <c r="AR16" s="2"/>
    </row>
    <row r="17" spans="2:44" s="20" customFormat="1" ht="45" customHeight="1" x14ac:dyDescent="0.2">
      <c r="B17" s="161"/>
      <c r="C17" s="27" t="s">
        <v>95</v>
      </c>
      <c r="D17" s="27" t="s">
        <v>96</v>
      </c>
      <c r="E17" s="27" t="s">
        <v>97</v>
      </c>
      <c r="F17" s="27" t="s">
        <v>98</v>
      </c>
      <c r="G17" s="27" t="s">
        <v>99</v>
      </c>
      <c r="H17" s="28" t="s">
        <v>73</v>
      </c>
      <c r="I17" s="28" t="s">
        <v>74</v>
      </c>
      <c r="J17" s="165" t="s">
        <v>67</v>
      </c>
      <c r="K17" s="166"/>
      <c r="L17" s="76" t="s">
        <v>68</v>
      </c>
      <c r="M17" s="165" t="s">
        <v>118</v>
      </c>
      <c r="N17" s="166"/>
      <c r="O17" s="163"/>
      <c r="P17" s="163"/>
      <c r="Q17" s="163"/>
      <c r="R17" s="163"/>
      <c r="S17" s="164"/>
      <c r="T17" s="163"/>
      <c r="U17" s="163"/>
      <c r="AR17" s="2"/>
    </row>
    <row r="18" spans="2:44" ht="61.5" customHeight="1" x14ac:dyDescent="0.2">
      <c r="B18" s="161"/>
      <c r="C18" s="27" t="s">
        <v>58</v>
      </c>
      <c r="D18" s="27" t="s">
        <v>42</v>
      </c>
      <c r="E18" s="27" t="s">
        <v>59</v>
      </c>
      <c r="F18" s="27" t="s">
        <v>41</v>
      </c>
      <c r="G18" s="27" t="s">
        <v>43</v>
      </c>
      <c r="H18" s="32" t="s">
        <v>58</v>
      </c>
      <c r="I18" s="32" t="s">
        <v>59</v>
      </c>
      <c r="J18" s="33" t="s">
        <v>45</v>
      </c>
      <c r="K18" s="33" t="s">
        <v>46</v>
      </c>
      <c r="L18" s="33" t="s">
        <v>50</v>
      </c>
      <c r="M18" s="33" t="s">
        <v>51</v>
      </c>
      <c r="N18" s="33" t="s">
        <v>52</v>
      </c>
      <c r="O18" s="34" t="s">
        <v>67</v>
      </c>
      <c r="P18" s="34" t="s">
        <v>68</v>
      </c>
      <c r="Q18" s="34" t="s">
        <v>109</v>
      </c>
      <c r="R18" s="35" t="s">
        <v>119</v>
      </c>
      <c r="S18" s="77" t="s">
        <v>120</v>
      </c>
      <c r="T18" s="77" t="s">
        <v>58</v>
      </c>
      <c r="U18" s="77" t="s">
        <v>59</v>
      </c>
      <c r="AR18" s="31"/>
    </row>
    <row r="19" spans="2:44" ht="15" x14ac:dyDescent="0.2">
      <c r="B19" s="75"/>
      <c r="C19" s="88"/>
      <c r="D19" s="88"/>
      <c r="E19" s="88"/>
      <c r="F19" s="88"/>
      <c r="G19" s="88"/>
      <c r="H19" s="89"/>
      <c r="I19" s="89"/>
      <c r="J19" s="90">
        <f>INDEX(Controls!$C$5:$C$9,MATCH(J$18,Controls!$B$5:$B$9,0),1)</f>
        <v>0.5</v>
      </c>
      <c r="K19" s="90">
        <f>INDEX(Controls!$C$5:$C$9,MATCH(K$18,Controls!$B$5:$B$9,0),1)</f>
        <v>0.5</v>
      </c>
      <c r="L19" s="90">
        <f>INDEX(Controls!$C$5:$C$9,MATCH(L$18,Controls!$B$5:$B$9,0),1)</f>
        <v>1</v>
      </c>
      <c r="M19" s="90">
        <f>INDEX(Controls!$C$5:$C$9,MATCH(M$18,Controls!$B$5:$B$9,0),1)</f>
        <v>0.5</v>
      </c>
      <c r="N19" s="90">
        <f>INDEX(Controls!$C$5:$C$9,MATCH(N$18,Controls!$B$5:$B$9,0),1)</f>
        <v>0.5</v>
      </c>
      <c r="O19" s="34"/>
      <c r="P19" s="34"/>
      <c r="Q19" s="90">
        <f>INDEX(Controls!$C$11:$C$12,MATCH(Q$18,Controls!$B$11:$B$12,0),1)</f>
        <v>0.5</v>
      </c>
      <c r="R19" s="91">
        <v>0.5</v>
      </c>
      <c r="S19" s="77"/>
      <c r="T19" s="77"/>
      <c r="U19" s="77"/>
      <c r="AR19" s="31"/>
    </row>
    <row r="20" spans="2:44" ht="16.5" customHeight="1" x14ac:dyDescent="0.2">
      <c r="B20" s="37" t="s">
        <v>2</v>
      </c>
      <c r="C20" s="92">
        <f>SUMIFS('Actual costs'!D$6:D$129,'Actual costs'!$A$6:$A$129,$B20,'Actual costs'!$B$6:$B$129,"&gt;="&amp;$G$11)</f>
        <v>137.29672921446092</v>
      </c>
      <c r="D20" s="92">
        <f>SUMIFS('Actual costs'!E$6:E$129,'Actual costs'!$A$6:$A$129,$B20,'Actual costs'!$B$6:$B$129,"&gt;="&amp;$G$11)</f>
        <v>782.71316718635399</v>
      </c>
      <c r="E20" s="92">
        <f>SUMIFS('Actual costs'!F$6:F$129,'Actual costs'!$A$6:$A$129,$B20,'Actual costs'!$B$6:$B$129,"&gt;="&amp;$G$11)</f>
        <v>1158.9043266628532</v>
      </c>
      <c r="F20" s="92">
        <f>SUMIFS('Actual costs'!G$6:G$129,'Actual costs'!$A$6:$A$129,$B20,'Actual costs'!$B$6:$B$129,"&gt;="&amp;$G$11)</f>
        <v>513.48788869096029</v>
      </c>
      <c r="G20" s="92">
        <f>SUMIFS('Actual costs'!H$6:H$129,'Actual costs'!$A$6:$A$129,$B20,'Actual costs'!$B$6:$B$129,"&gt;="&amp;$G$11)</f>
        <v>1296.2010558773143</v>
      </c>
      <c r="H20" s="38">
        <f>C20/G20</f>
        <v>0.10592240192362264</v>
      </c>
      <c r="I20" s="38">
        <f>E20/G20</f>
        <v>0.89407759807637732</v>
      </c>
      <c r="J20" s="92">
        <f>SUMIFS('Modelled costs'!D$5:D$128,'Modelled costs'!$A$5:$A$128,$B20,'Modelled costs'!$B$5:$B$128,"&gt;="&amp;$G$11)</f>
        <v>583.89739303133194</v>
      </c>
      <c r="K20" s="92">
        <f>SUMIFS('Modelled costs'!E$5:E$128,'Modelled costs'!$A$5:$A$128,$B20,'Modelled costs'!$B$5:$B$128,"&gt;="&amp;$G$11)</f>
        <v>631.2292377411236</v>
      </c>
      <c r="L20" s="92">
        <f>SUMIFS('Modelled costs'!F$5:F$128,'Modelled costs'!$A$5:$A$128,$B20,'Modelled costs'!$B$5:$B$128,"&gt;="&amp;$G$11)</f>
        <v>676.9349661719848</v>
      </c>
      <c r="M20" s="92">
        <f>SUMIFS('Modelled costs'!G$5:G$128,'Modelled costs'!$A$5:$A$128,$B20,'Modelled costs'!$B$5:$B$128,"&gt;="&amp;$G$11)</f>
        <v>1241.2430224302611</v>
      </c>
      <c r="N20" s="92">
        <f>SUMIFS('Modelled costs'!H$5:H$128,'Modelled costs'!$A$5:$A$128,$B20,'Modelled costs'!$B$5:$B$128,"&gt;="&amp;$G$11)</f>
        <v>1308.0292573254235</v>
      </c>
      <c r="O20" s="115">
        <f>J20*J$19+K20*K$19</f>
        <v>607.56331538622771</v>
      </c>
      <c r="P20" s="115">
        <f>$L$19*L20</f>
        <v>676.9349661719848</v>
      </c>
      <c r="Q20" s="115">
        <f>$M$19*M20+$N$19*N20</f>
        <v>1274.6361398778422</v>
      </c>
      <c r="R20" s="93">
        <f>SUM(O20:P20)</f>
        <v>1284.4982815582125</v>
      </c>
      <c r="S20" s="94">
        <f>$Q$19*Q20+$R$19*R20</f>
        <v>1279.5672107180274</v>
      </c>
      <c r="T20" s="94">
        <f t="shared" ref="T20:T36" si="0">S20*H20</f>
        <v>135.53483238196364</v>
      </c>
      <c r="U20" s="94">
        <f t="shared" ref="U20:U36" si="1">S20*I20</f>
        <v>1144.0323783360636</v>
      </c>
    </row>
    <row r="21" spans="2:44" ht="15.75" customHeight="1" x14ac:dyDescent="0.2">
      <c r="B21" s="41" t="s">
        <v>3</v>
      </c>
      <c r="C21" s="92">
        <f>SUMIFS('Actual costs'!D$6:D$129,'Actual costs'!$A$6:$A$129,$B21,'Actual costs'!$B$6:$B$129,"&gt;="&amp;$G$11)</f>
        <v>147.70421369136321</v>
      </c>
      <c r="D21" s="92">
        <f>SUMIFS('Actual costs'!E$6:E$129,'Actual costs'!$A$6:$A$129,$B21,'Actual costs'!$B$6:$B$129,"&gt;="&amp;$G$11)</f>
        <v>629.82372535622846</v>
      </c>
      <c r="E21" s="92">
        <f>SUMIFS('Actual costs'!F$6:F$129,'Actual costs'!$A$6:$A$129,$B21,'Actual costs'!$B$6:$B$129,"&gt;="&amp;$G$11)</f>
        <v>972.4451764076332</v>
      </c>
      <c r="F21" s="92">
        <f>SUMIFS('Actual costs'!G$6:G$129,'Actual costs'!$A$6:$A$129,$B21,'Actual costs'!$B$6:$B$129,"&gt;="&amp;$G$11)</f>
        <v>490.32566474276803</v>
      </c>
      <c r="G21" s="92">
        <f>SUMIFS('Actual costs'!H$6:H$129,'Actual costs'!$A$6:$A$129,$B21,'Actual costs'!$B$6:$B$129,"&gt;="&amp;$G$11)</f>
        <v>1120.1493900989963</v>
      </c>
      <c r="H21" s="38">
        <f t="shared" ref="H21:H24" si="2">C21/G21</f>
        <v>0.13186117405135528</v>
      </c>
      <c r="I21" s="38">
        <f t="shared" ref="I21:I24" si="3">E21/G21</f>
        <v>0.86813882594864489</v>
      </c>
      <c r="J21" s="92">
        <f>SUMIFS('Modelled costs'!D$5:D$128,'Modelled costs'!$A$5:$A$128,$B21,'Modelled costs'!$B$5:$B$128,"&gt;="&amp;$G$11)</f>
        <v>512.1297490690572</v>
      </c>
      <c r="K21" s="92">
        <f>SUMIFS('Modelled costs'!E$5:E$128,'Modelled costs'!$A$5:$A$128,$B21,'Modelled costs'!$B$5:$B$128,"&gt;="&amp;$G$11)</f>
        <v>502.85969144229716</v>
      </c>
      <c r="L21" s="92">
        <f>SUMIFS('Modelled costs'!F$5:F$128,'Modelled costs'!$A$5:$A$128,$B21,'Modelled costs'!$B$5:$B$128,"&gt;="&amp;$G$11)</f>
        <v>597.34970361959029</v>
      </c>
      <c r="M21" s="92">
        <f>SUMIFS('Modelled costs'!G$5:G$128,'Modelled costs'!$A$5:$A$128,$B21,'Modelled costs'!$B$5:$B$128,"&gt;="&amp;$G$11)</f>
        <v>1189.7683907720952</v>
      </c>
      <c r="N21" s="92">
        <f>SUMIFS('Modelled costs'!H$5:H$128,'Modelled costs'!$A$5:$A$128,$B21,'Modelled costs'!$B$5:$B$128,"&gt;="&amp;$G$11)</f>
        <v>1198.343669363617</v>
      </c>
      <c r="O21" s="92">
        <f t="shared" ref="O21:O36" si="4">J21*J$19+K21*K$19</f>
        <v>507.49472025567718</v>
      </c>
      <c r="P21" s="92">
        <f t="shared" ref="P21:P36" si="5">$L$19*L21</f>
        <v>597.34970361959029</v>
      </c>
      <c r="Q21" s="92">
        <f t="shared" ref="Q21:Q36" si="6">$M$19*M21+$N$19*N21</f>
        <v>1194.0560300678562</v>
      </c>
      <c r="R21" s="93">
        <f t="shared" ref="R21:R36" si="7">SUM(O21:P21)</f>
        <v>1104.8444238752675</v>
      </c>
      <c r="S21" s="94">
        <f t="shared" ref="S21:S36" si="8">$Q$19*Q21+$R$19*R21</f>
        <v>1149.4502269715617</v>
      </c>
      <c r="T21" s="94">
        <f t="shared" si="0"/>
        <v>151.56785644206693</v>
      </c>
      <c r="U21" s="94">
        <f t="shared" si="1"/>
        <v>997.88237052949501</v>
      </c>
    </row>
    <row r="22" spans="2:44" ht="15" x14ac:dyDescent="0.2">
      <c r="B22" s="41" t="s">
        <v>4</v>
      </c>
      <c r="C22" s="92">
        <f>SUMIFS('Actual costs'!D$6:D$129,'Actual costs'!$A$6:$A$129,$B22,'Actual costs'!$B$6:$B$129,"&gt;="&amp;$G$11)</f>
        <v>129.79019987237803</v>
      </c>
      <c r="D22" s="92">
        <f>SUMIFS('Actual costs'!E$6:E$129,'Actual costs'!$A$6:$A$129,$B22,'Actual costs'!$B$6:$B$129,"&gt;="&amp;$G$11)</f>
        <v>1036.2167898690891</v>
      </c>
      <c r="E22" s="92">
        <f>SUMIFS('Actual costs'!F$6:F$129,'Actual costs'!$A$6:$A$129,$B22,'Actual costs'!$B$6:$B$129,"&gt;="&amp;$G$11)</f>
        <v>1910.1511594579074</v>
      </c>
      <c r="F22" s="92">
        <f>SUMIFS('Actual costs'!G$6:G$129,'Actual costs'!$A$6:$A$129,$B22,'Actual costs'!$B$6:$B$129,"&gt;="&amp;$G$11)</f>
        <v>1003.7245694611967</v>
      </c>
      <c r="G22" s="92">
        <f>SUMIFS('Actual costs'!H$6:H$129,'Actual costs'!$A$6:$A$129,$B22,'Actual costs'!$B$6:$B$129,"&gt;="&amp;$G$11)</f>
        <v>2039.9413593302856</v>
      </c>
      <c r="H22" s="38">
        <f t="shared" si="2"/>
        <v>6.3624475908948805E-2</v>
      </c>
      <c r="I22" s="38">
        <f t="shared" si="3"/>
        <v>0.93637552409105107</v>
      </c>
      <c r="J22" s="92">
        <f>SUMIFS('Modelled costs'!D$5:D$128,'Modelled costs'!$A$5:$A$128,$B22,'Modelled costs'!$B$5:$B$128,"&gt;="&amp;$G$11)</f>
        <v>784.72773178395983</v>
      </c>
      <c r="K22" s="92">
        <f>SUMIFS('Modelled costs'!E$5:E$128,'Modelled costs'!$A$5:$A$128,$B22,'Modelled costs'!$B$5:$B$128,"&gt;="&amp;$G$11)</f>
        <v>784.38562358013894</v>
      </c>
      <c r="L22" s="92">
        <f>SUMIFS('Modelled costs'!F$5:F$128,'Modelled costs'!$A$5:$A$128,$B22,'Modelled costs'!$B$5:$B$128,"&gt;="&amp;$G$11)</f>
        <v>1070.3739551906028</v>
      </c>
      <c r="M22" s="92">
        <f>SUMIFS('Modelled costs'!G$5:G$128,'Modelled costs'!$A$5:$A$128,$B22,'Modelled costs'!$B$5:$B$128,"&gt;="&amp;$G$11)</f>
        <v>1944.2223275017345</v>
      </c>
      <c r="N22" s="92">
        <f>SUMIFS('Modelled costs'!H$5:H$128,'Modelled costs'!$A$5:$A$128,$B22,'Modelled costs'!$B$5:$B$128,"&gt;="&amp;$G$11)</f>
        <v>1929.9505207358841</v>
      </c>
      <c r="O22" s="92">
        <f t="shared" si="4"/>
        <v>784.55667768204944</v>
      </c>
      <c r="P22" s="92">
        <f t="shared" si="5"/>
        <v>1070.3739551906028</v>
      </c>
      <c r="Q22" s="92">
        <f t="shared" si="6"/>
        <v>1937.0864241188092</v>
      </c>
      <c r="R22" s="93">
        <f t="shared" si="7"/>
        <v>1854.9306328726523</v>
      </c>
      <c r="S22" s="94">
        <f t="shared" si="8"/>
        <v>1896.0085284957308</v>
      </c>
      <c r="T22" s="94">
        <f t="shared" si="0"/>
        <v>120.6325489444381</v>
      </c>
      <c r="U22" s="94">
        <f t="shared" si="1"/>
        <v>1775.3759795512924</v>
      </c>
    </row>
    <row r="23" spans="2:44" ht="15" x14ac:dyDescent="0.2">
      <c r="B23" s="41" t="s">
        <v>5</v>
      </c>
      <c r="C23" s="92">
        <f>SUMIFS('Actual costs'!D$6:D$129,'Actual costs'!$A$6:$A$129,$B23,'Actual costs'!$B$6:$B$129,"&gt;="&amp;$G$11)</f>
        <v>41.966466274732099</v>
      </c>
      <c r="D23" s="92">
        <f>SUMIFS('Actual costs'!E$6:E$129,'Actual costs'!$A$6:$A$129,$B23,'Actual costs'!$B$6:$B$129,"&gt;="&amp;$G$11)</f>
        <v>314.32680595865861</v>
      </c>
      <c r="E23" s="92">
        <f>SUMIFS('Actual costs'!F$6:F$129,'Actual costs'!$A$6:$A$129,$B23,'Actual costs'!$B$6:$B$129,"&gt;="&amp;$G$11)</f>
        <v>558.66300470691112</v>
      </c>
      <c r="F23" s="92">
        <f>SUMIFS('Actual costs'!G$6:G$129,'Actual costs'!$A$6:$A$129,$B23,'Actual costs'!$B$6:$B$129,"&gt;="&amp;$G$11)</f>
        <v>286.30266502298463</v>
      </c>
      <c r="G23" s="92">
        <f>SUMIFS('Actual costs'!H$6:H$129,'Actual costs'!$A$6:$A$129,$B23,'Actual costs'!$B$6:$B$129,"&gt;="&amp;$G$11)</f>
        <v>600.62947098164329</v>
      </c>
      <c r="H23" s="38">
        <f t="shared" si="2"/>
        <v>6.9870807714686206E-2</v>
      </c>
      <c r="I23" s="38">
        <f t="shared" si="3"/>
        <v>0.93012919228531366</v>
      </c>
      <c r="J23" s="92">
        <f>SUMIFS('Modelled costs'!D$5:D$128,'Modelled costs'!$A$5:$A$128,$B23,'Modelled costs'!$B$5:$B$128,"&gt;="&amp;$G$11)</f>
        <v>249.83537334035739</v>
      </c>
      <c r="K23" s="92">
        <f>SUMIFS('Modelled costs'!E$5:E$128,'Modelled costs'!$A$5:$A$128,$B23,'Modelled costs'!$B$5:$B$128,"&gt;="&amp;$G$11)</f>
        <v>249.35516075993425</v>
      </c>
      <c r="L23" s="92">
        <f>SUMIFS('Modelled costs'!F$5:F$128,'Modelled costs'!$A$5:$A$128,$B23,'Modelled costs'!$B$5:$B$128,"&gt;="&amp;$G$11)</f>
        <v>405.91990910688713</v>
      </c>
      <c r="M23" s="92">
        <f>SUMIFS('Modelled costs'!G$5:G$128,'Modelled costs'!$A$5:$A$128,$B23,'Modelled costs'!$B$5:$B$128,"&gt;="&amp;$G$11)</f>
        <v>672.84289823636391</v>
      </c>
      <c r="N23" s="92">
        <f>SUMIFS('Modelled costs'!H$5:H$128,'Modelled costs'!$A$5:$A$128,$B23,'Modelled costs'!$B$5:$B$128,"&gt;="&amp;$G$11)</f>
        <v>668.81364020644776</v>
      </c>
      <c r="O23" s="92">
        <f t="shared" si="4"/>
        <v>249.59526705014582</v>
      </c>
      <c r="P23" s="92">
        <f t="shared" si="5"/>
        <v>405.91990910688713</v>
      </c>
      <c r="Q23" s="92">
        <f t="shared" si="6"/>
        <v>670.82826922140589</v>
      </c>
      <c r="R23" s="93">
        <f t="shared" si="7"/>
        <v>655.51517615703301</v>
      </c>
      <c r="S23" s="94">
        <f t="shared" si="8"/>
        <v>663.17172268921945</v>
      </c>
      <c r="T23" s="94">
        <f t="shared" si="0"/>
        <v>46.336343917835656</v>
      </c>
      <c r="U23" s="94">
        <f t="shared" si="1"/>
        <v>616.83537877138372</v>
      </c>
    </row>
    <row r="24" spans="2:44" ht="15" x14ac:dyDescent="0.2">
      <c r="B24" s="41" t="s">
        <v>6</v>
      </c>
      <c r="C24" s="92">
        <f>SUMIFS('Actual costs'!D$6:D$129,'Actual costs'!$A$6:$A$129,$B24,'Actual costs'!$B$6:$B$129,"&gt;="&amp;$G$11)</f>
        <v>183.78245470539505</v>
      </c>
      <c r="D24" s="92">
        <f>SUMIFS('Actual costs'!E$6:E$129,'Actual costs'!$A$6:$A$129,$B24,'Actual costs'!$B$6:$B$129,"&gt;="&amp;$G$11)</f>
        <v>1413.4026906485392</v>
      </c>
      <c r="E24" s="92">
        <f>SUMIFS('Actual costs'!F$6:F$129,'Actual costs'!$A$6:$A$129,$B24,'Actual costs'!$B$6:$B$129,"&gt;="&amp;$G$11)</f>
        <v>2179.3236615715714</v>
      </c>
      <c r="F24" s="92">
        <f>SUMIFS('Actual costs'!G$6:G$129,'Actual costs'!$A$6:$A$129,$B24,'Actual costs'!$B$6:$B$129,"&gt;="&amp;$G$11)</f>
        <v>949.703425628427</v>
      </c>
      <c r="G24" s="92">
        <f>SUMIFS('Actual costs'!H$6:H$129,'Actual costs'!$A$6:$A$129,$B24,'Actual costs'!$B$6:$B$129,"&gt;="&amp;$G$11)</f>
        <v>2363.1061162769661</v>
      </c>
      <c r="H24" s="38">
        <f t="shared" si="2"/>
        <v>7.7771562368490338E-2</v>
      </c>
      <c r="I24" s="38">
        <f t="shared" si="3"/>
        <v>0.92222843763150986</v>
      </c>
      <c r="J24" s="92">
        <f>SUMIFS('Modelled costs'!D$5:D$128,'Modelled costs'!$A$5:$A$128,$B24,'Modelled costs'!$B$5:$B$128,"&gt;="&amp;$G$11)</f>
        <v>820.04857967113446</v>
      </c>
      <c r="K24" s="92">
        <f>SUMIFS('Modelled costs'!E$5:E$128,'Modelled costs'!$A$5:$A$128,$B24,'Modelled costs'!$B$5:$B$128,"&gt;="&amp;$G$11)</f>
        <v>808.12147003094265</v>
      </c>
      <c r="L24" s="92">
        <f>SUMIFS('Modelled costs'!F$5:F$128,'Modelled costs'!$A$5:$A$128,$B24,'Modelled costs'!$B$5:$B$128,"&gt;="&amp;$G$11)</f>
        <v>1409.1161621024507</v>
      </c>
      <c r="M24" s="92">
        <f>SUMIFS('Modelled costs'!G$5:G$128,'Modelled costs'!$A$5:$A$128,$B24,'Modelled costs'!$B$5:$B$128,"&gt;="&amp;$G$11)</f>
        <v>2215.935340796967</v>
      </c>
      <c r="N24" s="92">
        <f>SUMIFS('Modelled costs'!H$5:H$128,'Modelled costs'!$A$5:$A$128,$B24,'Modelled costs'!$B$5:$B$128,"&gt;="&amp;$G$11)</f>
        <v>2144.3271058301607</v>
      </c>
      <c r="O24" s="92">
        <f t="shared" si="4"/>
        <v>814.0850248510385</v>
      </c>
      <c r="P24" s="92">
        <f t="shared" si="5"/>
        <v>1409.1161621024507</v>
      </c>
      <c r="Q24" s="92">
        <f t="shared" si="6"/>
        <v>2180.1312233135641</v>
      </c>
      <c r="R24" s="93">
        <f t="shared" si="7"/>
        <v>2223.201186953489</v>
      </c>
      <c r="S24" s="94">
        <f t="shared" si="8"/>
        <v>2201.6662051335265</v>
      </c>
      <c r="T24" s="94">
        <f t="shared" si="0"/>
        <v>171.22702058713949</v>
      </c>
      <c r="U24" s="94">
        <f t="shared" si="1"/>
        <v>2030.4391845463874</v>
      </c>
    </row>
    <row r="25" spans="2:44" ht="15" customHeight="1" x14ac:dyDescent="0.2">
      <c r="B25" s="95" t="s">
        <v>17</v>
      </c>
      <c r="C25" s="96">
        <f>SUMIFS('Actual costs'!D$6:D$129,'Actual costs'!$A$6:$A$129,$B25,'Actual costs'!$B$6:$B$129,"&gt;="&amp;$G$11)+SUMIFS('Actual costs'!D$6:D$129,'Actual costs'!$A$6:$A$129,"SWT",'Actual costs'!$B$6:$B$129,"&gt;="&amp;$G$11)+SUMIFS('Actual costs'!D$6:D$129,'Actual costs'!$A$6:$A$129,"BWH",'Actual costs'!$B$6:$B$129,"&gt;="&amp;$G$11)</f>
        <v>39.32401917859837</v>
      </c>
      <c r="D25" s="96">
        <f>SUMIFS('Actual costs'!E$6:E$129,'Actual costs'!$A$6:$A$129,$B25,'Actual costs'!$B$6:$B$129,"&gt;="&amp;$G$11)+SUMIFS('Actual costs'!E$6:E$129,'Actual costs'!$A$6:$A$129,"SWT",'Actual costs'!$B$6:$B$129,"&gt;="&amp;$G$11)+SUMIFS('Actual costs'!E$6:E$129,'Actual costs'!$A$6:$A$129,"BWH",'Actual costs'!$B$6:$B$129,"&gt;="&amp;$G$11)</f>
        <v>313.10238212217746</v>
      </c>
      <c r="E25" s="96">
        <f>SUMIFS('Actual costs'!F$6:F$129,'Actual costs'!$A$6:$A$129,$B25,'Actual costs'!$B$6:$B$129,"&gt;="&amp;$G$11)+SUMIFS('Actual costs'!F$6:F$129,'Actual costs'!$A$6:$A$129,"SWT",'Actual costs'!$B$6:$B$129,"&gt;="&amp;$G$11)+SUMIFS('Actual costs'!F$6:F$129,'Actual costs'!$A$6:$A$129,"BWH",'Actual costs'!$B$6:$B$129,"&gt;="&amp;$G$11)</f>
        <v>573.36804217291331</v>
      </c>
      <c r="F25" s="96">
        <f>SUMIFS('Actual costs'!G$6:G$129,'Actual costs'!$A$6:$A$129,$B25,'Actual costs'!$B$6:$B$129,"&gt;="&amp;$G$11)+SUMIFS('Actual costs'!G$6:G$129,'Actual costs'!$A$6:$A$129,"SWT",'Actual costs'!$B$6:$B$129,"&gt;="&amp;$G$11)+SUMIFS('Actual costs'!G$6:G$129,'Actual costs'!$A$6:$A$129,"BWH",'Actual costs'!$B$6:$B$129,"&gt;="&amp;$G$11)</f>
        <v>299.58967922933414</v>
      </c>
      <c r="G25" s="96">
        <f>SUMIFS('Actual costs'!H$6:H$129,'Actual costs'!$A$6:$A$129,$B25,'Actual costs'!$B$6:$B$129,"&gt;="&amp;$G$11)+SUMIFS('Actual costs'!H$6:H$129,'Actual costs'!$A$6:$A$129,"SWT",'Actual costs'!$B$6:$B$129,"&gt;="&amp;$G$11)+SUMIFS('Actual costs'!H$6:H$129,'Actual costs'!$A$6:$A$129,"BWH",'Actual costs'!$B$6:$B$129,"&gt;="&amp;$G$11)</f>
        <v>612.69206135151171</v>
      </c>
      <c r="H25" s="97">
        <f t="shared" ref="H25:H36" si="9">C25/G25</f>
        <v>6.4182354659296822E-2</v>
      </c>
      <c r="I25" s="97">
        <f t="shared" ref="I25:I36" si="10">E25/G25</f>
        <v>0.93581764534070311</v>
      </c>
      <c r="J25" s="96">
        <f>SUMIFS('Modelled costs'!D$5:D$128,'Modelled costs'!$A$5:$A$128,$B25,'Modelled costs'!$B$5:$B$128,"&gt;="&amp;$G$11)+SUMIFS('Modelled costs'!D$5:D$128,'Modelled costs'!$A$5:$A$128,"SWT",'Modelled costs'!$B$5:$B$128,"&gt;="&amp;$G$11)+SUMIFS('Modelled costs'!D$5:D$128,'Modelled costs'!$A$5:$A$128,"BWH",'Modelled costs'!$B$5:$B$128,"&gt;="&amp;$G$11)</f>
        <v>273.3625089101476</v>
      </c>
      <c r="K25" s="96">
        <f>SUMIFS('Modelled costs'!E$5:E$128,'Modelled costs'!$A$5:$A$128,$B25,'Modelled costs'!$B$5:$B$128,"&gt;="&amp;$G$11)+SUMIFS('Modelled costs'!E$5:E$128,'Modelled costs'!$A$5:$A$128,"SWT",'Modelled costs'!$B$5:$B$128,"&gt;="&amp;$G$11)+SUMIFS('Modelled costs'!E$5:E$128,'Modelled costs'!$A$5:$A$128,"BWH",'Modelled costs'!$B$5:$B$128,"&gt;="&amp;$G$11)</f>
        <v>260.44306645219251</v>
      </c>
      <c r="L25" s="96">
        <f>SUMIFS('Modelled costs'!F$5:F$128,'Modelled costs'!$A$5:$A$128,$B25,'Modelled costs'!$B$5:$B$128,"&gt;="&amp;$G$11)+SUMIFS('Modelled costs'!F$5:F$128,'Modelled costs'!$A$5:$A$128,"SWT",'Modelled costs'!$B$5:$B$128,"&gt;="&amp;$G$11)+SUMIFS('Modelled costs'!F$5:F$128,'Modelled costs'!$A$5:$A$128,"BWH",'Modelled costs'!$B$5:$B$128,"&gt;="&amp;$G$11)</f>
        <v>381.71518107866103</v>
      </c>
      <c r="M25" s="96">
        <f>SUMIFS('Modelled costs'!G$5:G$128,'Modelled costs'!$A$5:$A$128,$B25,'Modelled costs'!$B$5:$B$128,"&gt;="&amp;$G$11)+SUMIFS('Modelled costs'!G$5:G$128,'Modelled costs'!$A$5:$A$128,"SWT",'Modelled costs'!$B$5:$B$128,"&gt;="&amp;$G$11)+SUMIFS('Modelled costs'!G$5:G$128,'Modelled costs'!$A$5:$A$128,"BWH",'Modelled costs'!$B$5:$B$128,"&gt;="&amp;$G$11)</f>
        <v>612.35839595596644</v>
      </c>
      <c r="N25" s="96">
        <f>SUMIFS('Modelled costs'!H$5:H$128,'Modelled costs'!$A$5:$A$128,$B25,'Modelled costs'!$B$5:$B$128,"&gt;="&amp;$G$11)+SUMIFS('Modelled costs'!H$5:H$128,'Modelled costs'!$A$5:$A$128,"SWT",'Modelled costs'!$B$5:$B$128,"&gt;="&amp;$G$11)+SUMIFS('Modelled costs'!H$5:H$128,'Modelled costs'!$A$5:$A$128,"BWH",'Modelled costs'!$B$5:$B$128,"&gt;="&amp;$G$11)</f>
        <v>598.8527908780452</v>
      </c>
      <c r="O25" s="92">
        <f t="shared" si="4"/>
        <v>266.90278768117003</v>
      </c>
      <c r="P25" s="92">
        <f t="shared" si="5"/>
        <v>381.71518107866103</v>
      </c>
      <c r="Q25" s="92">
        <f t="shared" si="6"/>
        <v>605.60559341700582</v>
      </c>
      <c r="R25" s="93">
        <f t="shared" si="7"/>
        <v>648.617968759831</v>
      </c>
      <c r="S25" s="94">
        <f t="shared" si="8"/>
        <v>627.11178108841841</v>
      </c>
      <c r="T25" s="94">
        <f t="shared" si="0"/>
        <v>40.24951074484018</v>
      </c>
      <c r="U25" s="94">
        <f t="shared" si="1"/>
        <v>586.86227034357819</v>
      </c>
    </row>
    <row r="26" spans="2:44" ht="15" x14ac:dyDescent="0.2">
      <c r="B26" s="41" t="s">
        <v>7</v>
      </c>
      <c r="C26" s="92">
        <f>SUMIFS('Actual costs'!D$6:D$129,'Actual costs'!$A$6:$A$129,$B26,'Actual costs'!$B$6:$B$129,"&gt;="&amp;$G$11)</f>
        <v>224.43607016792714</v>
      </c>
      <c r="D26" s="92">
        <f>SUMIFS('Actual costs'!E$6:E$129,'Actual costs'!$A$6:$A$129,$B26,'Actual costs'!$B$6:$B$129,"&gt;="&amp;$G$11)</f>
        <v>2134.4940471303562</v>
      </c>
      <c r="E26" s="92">
        <f>SUMIFS('Actual costs'!F$6:F$129,'Actual costs'!$A$6:$A$129,$B26,'Actual costs'!$B$6:$B$129,"&gt;="&amp;$G$11)</f>
        <v>2856.6221852844392</v>
      </c>
      <c r="F26" s="92">
        <f>SUMIFS('Actual costs'!G$6:G$129,'Actual costs'!$A$6:$A$129,$B26,'Actual costs'!$B$6:$B$129,"&gt;="&amp;$G$11)</f>
        <v>946.56420832200968</v>
      </c>
      <c r="G26" s="92">
        <f>SUMIFS('Actual costs'!H$6:H$129,'Actual costs'!$A$6:$A$129,$B26,'Actual costs'!$B$6:$B$129,"&gt;="&amp;$G$11)</f>
        <v>3081.0582554523658</v>
      </c>
      <c r="H26" s="38">
        <f t="shared" si="9"/>
        <v>7.2843825581926591E-2</v>
      </c>
      <c r="I26" s="38">
        <f t="shared" si="10"/>
        <v>0.92715617441807363</v>
      </c>
      <c r="J26" s="92">
        <f>SUMIFS('Modelled costs'!D$5:D$128,'Modelled costs'!$A$5:$A$128,$B26,'Modelled costs'!$B$5:$B$128,"&gt;="&amp;$G$11)</f>
        <v>884.42692017062723</v>
      </c>
      <c r="K26" s="92">
        <f>SUMIFS('Modelled costs'!E$5:E$128,'Modelled costs'!$A$5:$A$128,$B26,'Modelled costs'!$B$5:$B$128,"&gt;="&amp;$G$11)</f>
        <v>831.15194782521451</v>
      </c>
      <c r="L26" s="92">
        <f>SUMIFS('Modelled costs'!F$5:F$128,'Modelled costs'!$A$5:$A$128,$B26,'Modelled costs'!$B$5:$B$128,"&gt;="&amp;$G$11)</f>
        <v>2101.6649691219072</v>
      </c>
      <c r="M26" s="92">
        <f>SUMIFS('Modelled costs'!G$5:G$128,'Modelled costs'!$A$5:$A$128,$B26,'Modelled costs'!$B$5:$B$128,"&gt;="&amp;$G$11)</f>
        <v>3000.4312243568183</v>
      </c>
      <c r="N26" s="92">
        <f>SUMIFS('Modelled costs'!H$5:H$128,'Modelled costs'!$A$5:$A$128,$B26,'Modelled costs'!$B$5:$B$128,"&gt;="&amp;$G$11)</f>
        <v>2965.7505986141969</v>
      </c>
      <c r="O26" s="92">
        <f t="shared" si="4"/>
        <v>857.78943399792092</v>
      </c>
      <c r="P26" s="92">
        <f t="shared" si="5"/>
        <v>2101.6649691219072</v>
      </c>
      <c r="Q26" s="92">
        <f t="shared" si="6"/>
        <v>2983.0909114855076</v>
      </c>
      <c r="R26" s="93">
        <f t="shared" si="7"/>
        <v>2959.4544031198284</v>
      </c>
      <c r="S26" s="94">
        <f t="shared" si="8"/>
        <v>2971.272657302668</v>
      </c>
      <c r="T26" s="94">
        <f t="shared" si="0"/>
        <v>216.43886720490309</v>
      </c>
      <c r="U26" s="94">
        <f t="shared" si="1"/>
        <v>2754.8337900977654</v>
      </c>
    </row>
    <row r="27" spans="2:44" s="4" customFormat="1" ht="15" x14ac:dyDescent="0.2">
      <c r="B27" s="41" t="s">
        <v>28</v>
      </c>
      <c r="C27" s="92">
        <f>SUMIFS('Actual costs'!D$6:D$129,'Actual costs'!$A$6:$A$129,$B27,'Actual costs'!$B$6:$B$129,"&gt;="&amp;$G$11)</f>
        <v>111.25465763755585</v>
      </c>
      <c r="D27" s="92">
        <f>SUMIFS('Actual costs'!E$6:E$129,'Actual costs'!$A$6:$A$129,$B27,'Actual costs'!$B$6:$B$129,"&gt;="&amp;$G$11)</f>
        <v>665.06015265292444</v>
      </c>
      <c r="E27" s="92">
        <f>SUMIFS('Actual costs'!F$6:F$129,'Actual costs'!$A$6:$A$129,$B27,'Actual costs'!$B$6:$B$129,"&gt;="&amp;$G$11)</f>
        <v>1144.6543802337901</v>
      </c>
      <c r="F27" s="92">
        <f>SUMIFS('Actual costs'!G$6:G$129,'Actual costs'!$A$6:$A$129,$B27,'Actual costs'!$B$6:$B$129,"&gt;="&amp;$G$11)</f>
        <v>590.84888521842163</v>
      </c>
      <c r="G27" s="92">
        <f>SUMIFS('Actual costs'!H$6:H$129,'Actual costs'!$A$6:$A$129,$B27,'Actual costs'!$B$6:$B$129,"&gt;="&amp;$G$11)</f>
        <v>1255.9090378713458</v>
      </c>
      <c r="H27" s="38">
        <f t="shared" si="9"/>
        <v>8.8584964581609041E-2</v>
      </c>
      <c r="I27" s="38">
        <f t="shared" si="10"/>
        <v>0.91141503541839108</v>
      </c>
      <c r="J27" s="92">
        <f>SUMIFS('Modelled costs'!D$5:D$128,'Modelled costs'!$A$5:$A$128,$B27,'Modelled costs'!$B$5:$B$128,"&gt;="&amp;$G$11)</f>
        <v>447.46393561477396</v>
      </c>
      <c r="K27" s="92">
        <f>SUMIFS('Modelled costs'!E$5:E$128,'Modelled costs'!$A$5:$A$128,$B27,'Modelled costs'!$B$5:$B$128,"&gt;="&amp;$G$11)</f>
        <v>428.92156308927605</v>
      </c>
      <c r="L27" s="92">
        <f>SUMIFS('Modelled costs'!F$5:F$128,'Modelled costs'!$A$5:$A$128,$B27,'Modelled costs'!$B$5:$B$128,"&gt;="&amp;$G$11)</f>
        <v>635.71561087003784</v>
      </c>
      <c r="M27" s="92">
        <f>SUMIFS('Modelled costs'!G$5:G$128,'Modelled costs'!$A$5:$A$128,$B27,'Modelled costs'!$B$5:$B$128,"&gt;="&amp;$G$11)</f>
        <v>1032.1209105471885</v>
      </c>
      <c r="N27" s="92">
        <f>SUMIFS('Modelled costs'!H$5:H$128,'Modelled costs'!$A$5:$A$128,$B27,'Modelled costs'!$B$5:$B$128,"&gt;="&amp;$G$11)</f>
        <v>1035.3432878737053</v>
      </c>
      <c r="O27" s="92">
        <f t="shared" si="4"/>
        <v>438.19274935202498</v>
      </c>
      <c r="P27" s="92">
        <f t="shared" si="5"/>
        <v>635.71561087003784</v>
      </c>
      <c r="Q27" s="92">
        <f t="shared" si="6"/>
        <v>1033.7320992104469</v>
      </c>
      <c r="R27" s="93">
        <f t="shared" si="7"/>
        <v>1073.9083602220628</v>
      </c>
      <c r="S27" s="94">
        <f t="shared" si="8"/>
        <v>1053.8202297162547</v>
      </c>
      <c r="T27" s="94">
        <f t="shared" si="0"/>
        <v>93.352627724797529</v>
      </c>
      <c r="U27" s="94">
        <f t="shared" si="1"/>
        <v>960.4676019914574</v>
      </c>
      <c r="AR27" s="2"/>
    </row>
    <row r="28" spans="2:44" ht="15" x14ac:dyDescent="0.2">
      <c r="B28" s="41" t="s">
        <v>8</v>
      </c>
      <c r="C28" s="92">
        <f>SUMIFS('Actual costs'!D$6:D$129,'Actual costs'!$A$6:$A$129,$B28,'Actual costs'!$B$6:$B$129,"&gt;="&amp;$G$11)</f>
        <v>35.090376835192778</v>
      </c>
      <c r="D28" s="92">
        <f>SUMIFS('Actual costs'!E$6:E$129,'Actual costs'!$A$6:$A$129,$B28,'Actual costs'!$B$6:$B$129,"&gt;="&amp;$G$11)</f>
        <v>269.11942225485495</v>
      </c>
      <c r="E28" s="92">
        <f>SUMIFS('Actual costs'!F$6:F$129,'Actual costs'!$A$6:$A$129,$B28,'Actual costs'!$B$6:$B$129,"&gt;="&amp;$G$11)</f>
        <v>424.55657415775045</v>
      </c>
      <c r="F28" s="92">
        <f>SUMIFS('Actual costs'!G$6:G$129,'Actual costs'!$A$6:$A$129,$B28,'Actual costs'!$B$6:$B$129,"&gt;="&amp;$G$11)</f>
        <v>190.52752873808828</v>
      </c>
      <c r="G28" s="92">
        <f>SUMIFS('Actual costs'!H$6:H$129,'Actual costs'!$A$6:$A$129,$B28,'Actual costs'!$B$6:$B$129,"&gt;="&amp;$G$11)</f>
        <v>459.64695099294329</v>
      </c>
      <c r="H28" s="38">
        <f t="shared" si="9"/>
        <v>7.6342020238336139E-2</v>
      </c>
      <c r="I28" s="38">
        <f t="shared" si="10"/>
        <v>0.92365797976166375</v>
      </c>
      <c r="J28" s="92">
        <f>SUMIFS('Modelled costs'!D$5:D$128,'Modelled costs'!$A$5:$A$128,$B28,'Modelled costs'!$B$5:$B$128,"&gt;="&amp;$G$11)</f>
        <v>174.54282100450752</v>
      </c>
      <c r="K28" s="92">
        <f>SUMIFS('Modelled costs'!E$5:E$128,'Modelled costs'!$A$5:$A$128,$B28,'Modelled costs'!$B$5:$B$128,"&gt;="&amp;$G$11)</f>
        <v>196.38442225421525</v>
      </c>
      <c r="L28" s="92">
        <f>SUMIFS('Modelled costs'!F$5:F$128,'Modelled costs'!$A$5:$A$128,$B28,'Modelled costs'!$B$5:$B$128,"&gt;="&amp;$G$11)</f>
        <v>310.93858884061632</v>
      </c>
      <c r="M28" s="92">
        <f>SUMIFS('Modelled costs'!G$5:G$128,'Modelled costs'!$A$5:$A$128,$B28,'Modelled costs'!$B$5:$B$128,"&gt;="&amp;$G$11)</f>
        <v>455.97472456002401</v>
      </c>
      <c r="N28" s="92">
        <f>SUMIFS('Modelled costs'!H$5:H$128,'Modelled costs'!$A$5:$A$128,$B28,'Modelled costs'!$B$5:$B$128,"&gt;="&amp;$G$11)</f>
        <v>467.53222743727093</v>
      </c>
      <c r="O28" s="92">
        <f t="shared" si="4"/>
        <v>185.4636216293614</v>
      </c>
      <c r="P28" s="92">
        <f t="shared" si="5"/>
        <v>310.93858884061632</v>
      </c>
      <c r="Q28" s="92">
        <f t="shared" si="6"/>
        <v>461.75347599864745</v>
      </c>
      <c r="R28" s="93">
        <f t="shared" si="7"/>
        <v>496.40221046997772</v>
      </c>
      <c r="S28" s="94">
        <f t="shared" si="8"/>
        <v>479.07784323431258</v>
      </c>
      <c r="T28" s="94">
        <f t="shared" si="0"/>
        <v>36.573770403932322</v>
      </c>
      <c r="U28" s="94">
        <f t="shared" si="1"/>
        <v>442.50407283038021</v>
      </c>
      <c r="AR28" s="4"/>
    </row>
    <row r="29" spans="2:44" ht="15" x14ac:dyDescent="0.2">
      <c r="B29" s="41" t="s">
        <v>9</v>
      </c>
      <c r="C29" s="92">
        <f>SUMIFS('Actual costs'!D$6:D$129,'Actual costs'!$A$6:$A$129,$B29,'Actual costs'!$B$6:$B$129,"&gt;="&amp;$G$11)</f>
        <v>117.94477826446814</v>
      </c>
      <c r="D29" s="92">
        <f>SUMIFS('Actual costs'!E$6:E$129,'Actual costs'!$A$6:$A$129,$B29,'Actual costs'!$B$6:$B$129,"&gt;="&amp;$G$11)</f>
        <v>697.51491892783758</v>
      </c>
      <c r="E29" s="92">
        <f>SUMIFS('Actual costs'!F$6:F$129,'Actual costs'!$A$6:$A$129,$B29,'Actual costs'!$B$6:$B$129,"&gt;="&amp;$G$11)</f>
        <v>1071.997873837762</v>
      </c>
      <c r="F29" s="92">
        <f>SUMIFS('Actual costs'!G$6:G$129,'Actual costs'!$A$6:$A$129,$B29,'Actual costs'!$B$6:$B$129,"&gt;="&amp;$G$11)</f>
        <v>492.42773317439253</v>
      </c>
      <c r="G29" s="92">
        <f>SUMIFS('Actual costs'!H$6:H$129,'Actual costs'!$A$6:$A$129,$B29,'Actual costs'!$B$6:$B$129,"&gt;="&amp;$G$11)</f>
        <v>1189.9426521022301</v>
      </c>
      <c r="H29" s="38">
        <f t="shared" si="9"/>
        <v>9.9118035693652309E-2</v>
      </c>
      <c r="I29" s="38">
        <f t="shared" si="10"/>
        <v>0.9008819643063477</v>
      </c>
      <c r="J29" s="92">
        <f>SUMIFS('Modelled costs'!D$5:D$128,'Modelled costs'!$A$5:$A$128,$B29,'Modelled costs'!$B$5:$B$128,"&gt;="&amp;$G$11)</f>
        <v>607.96332235406817</v>
      </c>
      <c r="K29" s="92">
        <f>SUMIFS('Modelled costs'!E$5:E$128,'Modelled costs'!$A$5:$A$128,$B29,'Modelled costs'!$B$5:$B$128,"&gt;="&amp;$G$11)</f>
        <v>589.66631654827574</v>
      </c>
      <c r="L29" s="92">
        <f>SUMIFS('Modelled costs'!F$5:F$128,'Modelled costs'!$A$5:$A$128,$B29,'Modelled costs'!$B$5:$B$128,"&gt;="&amp;$G$11)</f>
        <v>730.2917647443353</v>
      </c>
      <c r="M29" s="92">
        <f>SUMIFS('Modelled costs'!G$5:G$128,'Modelled costs'!$A$5:$A$128,$B29,'Modelled costs'!$B$5:$B$128,"&gt;="&amp;$G$11)</f>
        <v>1452.9100836314637</v>
      </c>
      <c r="N29" s="92">
        <f>SUMIFS('Modelled costs'!H$5:H$128,'Modelled costs'!$A$5:$A$128,$B29,'Modelled costs'!$B$5:$B$128,"&gt;="&amp;$G$11)</f>
        <v>1419.0506657753353</v>
      </c>
      <c r="O29" s="92">
        <f t="shared" si="4"/>
        <v>598.81481945117196</v>
      </c>
      <c r="P29" s="92">
        <f t="shared" si="5"/>
        <v>730.2917647443353</v>
      </c>
      <c r="Q29" s="92">
        <f t="shared" si="6"/>
        <v>1435.9803747033995</v>
      </c>
      <c r="R29" s="93">
        <f t="shared" si="7"/>
        <v>1329.1065841955074</v>
      </c>
      <c r="S29" s="94">
        <f t="shared" si="8"/>
        <v>1382.5434794494536</v>
      </c>
      <c r="T29" s="94">
        <f t="shared" si="0"/>
        <v>137.03499394409721</v>
      </c>
      <c r="U29" s="94">
        <f t="shared" si="1"/>
        <v>1245.5084855053565</v>
      </c>
    </row>
    <row r="30" spans="2:44" ht="15" x14ac:dyDescent="0.2">
      <c r="B30" s="41" t="s">
        <v>10</v>
      </c>
      <c r="C30" s="92">
        <f>SUMIFS('Actual costs'!D$6:D$129,'Actual costs'!$A$6:$A$129,$B30,'Actual costs'!$B$6:$B$129,"&gt;="&amp;$G$11)</f>
        <v>68.269442365505228</v>
      </c>
      <c r="D30" s="92">
        <f>SUMIFS('Actual costs'!E$6:E$129,'Actual costs'!$A$6:$A$129,$B30,'Actual costs'!$B$6:$B$129,"&gt;="&amp;$G$11)</f>
        <v>713.28623767694944</v>
      </c>
      <c r="E30" s="92">
        <f>SUMIFS('Actual costs'!F$6:F$129,'Actual costs'!$A$6:$A$129,$B30,'Actual costs'!$B$6:$B$129,"&gt;="&amp;$G$11)</f>
        <v>923.07591197058537</v>
      </c>
      <c r="F30" s="92">
        <f>SUMIFS('Actual costs'!G$6:G$129,'Actual costs'!$A$6:$A$129,$B30,'Actual costs'!$B$6:$B$129,"&gt;="&amp;$G$11)</f>
        <v>278.0591166591413</v>
      </c>
      <c r="G30" s="92">
        <f>SUMIFS('Actual costs'!H$6:H$129,'Actual costs'!$A$6:$A$129,$B30,'Actual costs'!$B$6:$B$129,"&gt;="&amp;$G$11)</f>
        <v>991.34535433609062</v>
      </c>
      <c r="H30" s="38">
        <f t="shared" si="9"/>
        <v>6.886544842006713E-2</v>
      </c>
      <c r="I30" s="38">
        <f t="shared" si="10"/>
        <v>0.93113455157993286</v>
      </c>
      <c r="J30" s="92">
        <f>SUMIFS('Modelled costs'!D$5:D$128,'Modelled costs'!$A$5:$A$128,$B30,'Modelled costs'!$B$5:$B$128,"&gt;="&amp;$G$11)</f>
        <v>342.11105717229316</v>
      </c>
      <c r="K30" s="92">
        <f>SUMIFS('Modelled costs'!E$5:E$128,'Modelled costs'!$A$5:$A$128,$B30,'Modelled costs'!$B$5:$B$128,"&gt;="&amp;$G$11)</f>
        <v>342.43205971825569</v>
      </c>
      <c r="L30" s="92">
        <f>SUMIFS('Modelled costs'!F$5:F$128,'Modelled costs'!$A$5:$A$128,$B30,'Modelled costs'!$B$5:$B$128,"&gt;="&amp;$G$11)</f>
        <v>612.83087194502605</v>
      </c>
      <c r="M30" s="92">
        <f>SUMIFS('Modelled costs'!G$5:G$128,'Modelled costs'!$A$5:$A$128,$B30,'Modelled costs'!$B$5:$B$128,"&gt;="&amp;$G$11)</f>
        <v>984.91619306207883</v>
      </c>
      <c r="N30" s="92">
        <f>SUMIFS('Modelled costs'!H$5:H$128,'Modelled costs'!$A$5:$A$128,$B30,'Modelled costs'!$B$5:$B$128,"&gt;="&amp;$G$11)</f>
        <v>1014.4402177978536</v>
      </c>
      <c r="O30" s="92">
        <f t="shared" si="4"/>
        <v>342.27155844527442</v>
      </c>
      <c r="P30" s="92">
        <f t="shared" si="5"/>
        <v>612.83087194502605</v>
      </c>
      <c r="Q30" s="92">
        <f t="shared" si="6"/>
        <v>999.67820542996628</v>
      </c>
      <c r="R30" s="93">
        <f t="shared" si="7"/>
        <v>955.10243039030047</v>
      </c>
      <c r="S30" s="94">
        <f t="shared" si="8"/>
        <v>977.39031791013338</v>
      </c>
      <c r="T30" s="94">
        <f t="shared" si="0"/>
        <v>67.308422524313301</v>
      </c>
      <c r="U30" s="94">
        <f t="shared" si="1"/>
        <v>910.08189538582008</v>
      </c>
    </row>
    <row r="31" spans="2:44" ht="15" x14ac:dyDescent="0.2">
      <c r="B31" s="41" t="s">
        <v>11</v>
      </c>
      <c r="C31" s="92">
        <f>SUMIFS('Actual costs'!D$6:D$129,'Actual costs'!$A$6:$A$129,$B31,'Actual costs'!$B$6:$B$129,"&gt;="&amp;$G$11)</f>
        <v>49.541607670243671</v>
      </c>
      <c r="D31" s="92">
        <f>SUMIFS('Actual costs'!E$6:E$129,'Actual costs'!$A$6:$A$129,$B31,'Actual costs'!$B$6:$B$129,"&gt;="&amp;$G$11)</f>
        <v>233.95537873097746</v>
      </c>
      <c r="E31" s="92">
        <f>SUMIFS('Actual costs'!F$6:F$129,'Actual costs'!$A$6:$A$129,$B31,'Actual costs'!$B$6:$B$129,"&gt;="&amp;$G$11)</f>
        <v>340.5663923399481</v>
      </c>
      <c r="F31" s="92">
        <f>SUMIFS('Actual costs'!G$6:G$129,'Actual costs'!$A$6:$A$129,$B31,'Actual costs'!$B$6:$B$129,"&gt;="&amp;$G$11)</f>
        <v>156.15262127921426</v>
      </c>
      <c r="G31" s="92">
        <f>SUMIFS('Actual costs'!H$6:H$129,'Actual costs'!$A$6:$A$129,$B31,'Actual costs'!$B$6:$B$129,"&gt;="&amp;$G$11)</f>
        <v>390.10800001019174</v>
      </c>
      <c r="H31" s="38">
        <f t="shared" si="9"/>
        <v>0.12699459551957246</v>
      </c>
      <c r="I31" s="38">
        <f t="shared" si="10"/>
        <v>0.87300540448042763</v>
      </c>
      <c r="J31" s="92">
        <f>SUMIFS('Modelled costs'!D$5:D$128,'Modelled costs'!$A$5:$A$128,$B31,'Modelled costs'!$B$5:$B$128,"&gt;="&amp;$G$11)</f>
        <v>130.91173952066003</v>
      </c>
      <c r="K31" s="92">
        <f>SUMIFS('Modelled costs'!E$5:E$128,'Modelled costs'!$A$5:$A$128,$B31,'Modelled costs'!$B$5:$B$128,"&gt;="&amp;$G$11)</f>
        <v>131.69113241066526</v>
      </c>
      <c r="L31" s="92">
        <f>SUMIFS('Modelled costs'!F$5:F$128,'Modelled costs'!$A$5:$A$128,$B31,'Modelled costs'!$B$5:$B$128,"&gt;="&amp;$G$11)</f>
        <v>187.29084084821633</v>
      </c>
      <c r="M31" s="92">
        <f>SUMIFS('Modelled costs'!G$5:G$128,'Modelled costs'!$A$5:$A$128,$B31,'Modelled costs'!$B$5:$B$128,"&gt;="&amp;$G$11)</f>
        <v>331.48573622048082</v>
      </c>
      <c r="N31" s="92">
        <f>SUMIFS('Modelled costs'!H$5:H$128,'Modelled costs'!$A$5:$A$128,$B31,'Modelled costs'!$B$5:$B$128,"&gt;="&amp;$G$11)</f>
        <v>353.54455382419872</v>
      </c>
      <c r="O31" s="92">
        <f t="shared" si="4"/>
        <v>131.30143596566265</v>
      </c>
      <c r="P31" s="92">
        <f t="shared" si="5"/>
        <v>187.29084084821633</v>
      </c>
      <c r="Q31" s="92">
        <f t="shared" si="6"/>
        <v>342.51514502233977</v>
      </c>
      <c r="R31" s="93">
        <f t="shared" si="7"/>
        <v>318.59227681387898</v>
      </c>
      <c r="S31" s="94">
        <f t="shared" si="8"/>
        <v>330.55371091810935</v>
      </c>
      <c r="T31" s="94">
        <f t="shared" si="0"/>
        <v>41.978534815538978</v>
      </c>
      <c r="U31" s="94">
        <f t="shared" si="1"/>
        <v>288.57517610257037</v>
      </c>
    </row>
    <row r="32" spans="2:44" ht="15" x14ac:dyDescent="0.2">
      <c r="B32" s="41" t="s">
        <v>12</v>
      </c>
      <c r="C32" s="92">
        <f>SUMIFS('Actual costs'!D$6:D$129,'Actual costs'!$A$6:$A$129,$B32,'Actual costs'!$B$6:$B$129,"&gt;="&amp;$G$11)</f>
        <v>6.6060276407142489</v>
      </c>
      <c r="D32" s="92">
        <f>SUMIFS('Actual costs'!E$6:E$129,'Actual costs'!$A$6:$A$129,$B32,'Actual costs'!$B$6:$B$129,"&gt;="&amp;$G$11)</f>
        <v>40.78610261302488</v>
      </c>
      <c r="E32" s="92">
        <f>SUMIFS('Actual costs'!F$6:F$129,'Actual costs'!$A$6:$A$129,$B32,'Actual costs'!$B$6:$B$129,"&gt;="&amp;$G$11)</f>
        <v>73.905494627849833</v>
      </c>
      <c r="F32" s="92">
        <f>SUMIFS('Actual costs'!G$6:G$129,'Actual costs'!$A$6:$A$129,$B32,'Actual costs'!$B$6:$B$129,"&gt;="&amp;$G$11)</f>
        <v>39.725419655539213</v>
      </c>
      <c r="G32" s="92">
        <f>SUMIFS('Actual costs'!H$6:H$129,'Actual costs'!$A$6:$A$129,$B32,'Actual costs'!$B$6:$B$129,"&gt;="&amp;$G$11)</f>
        <v>80.511522268564079</v>
      </c>
      <c r="H32" s="38">
        <f t="shared" si="9"/>
        <v>8.2050710936484042E-2</v>
      </c>
      <c r="I32" s="38">
        <f t="shared" si="10"/>
        <v>0.91794928906351603</v>
      </c>
      <c r="J32" s="92">
        <f>SUMIFS('Modelled costs'!D$5:D$128,'Modelled costs'!$A$5:$A$128,$B32,'Modelled costs'!$B$5:$B$128,"&gt;="&amp;$G$11)</f>
        <v>48.782204313217008</v>
      </c>
      <c r="K32" s="92">
        <f>SUMIFS('Modelled costs'!E$5:E$128,'Modelled costs'!$A$5:$A$128,$B32,'Modelled costs'!$B$5:$B$128,"&gt;="&amp;$G$11)</f>
        <v>43.261893057490155</v>
      </c>
      <c r="L32" s="92">
        <f>SUMIFS('Modelled costs'!F$5:F$128,'Modelled costs'!$A$5:$A$128,$B32,'Modelled costs'!$B$5:$B$128,"&gt;="&amp;$G$11)</f>
        <v>40.529170882804181</v>
      </c>
      <c r="M32" s="92">
        <f>SUMIFS('Modelled costs'!G$5:G$128,'Modelled costs'!$A$5:$A$128,$B32,'Modelled costs'!$B$5:$B$128,"&gt;="&amp;$G$11)</f>
        <v>98.975079356013083</v>
      </c>
      <c r="N32" s="92">
        <f>SUMIFS('Modelled costs'!H$5:H$128,'Modelled costs'!$A$5:$A$128,$B32,'Modelled costs'!$B$5:$B$128,"&gt;="&amp;$G$11)</f>
        <v>95.697469837131834</v>
      </c>
      <c r="O32" s="92">
        <f t="shared" si="4"/>
        <v>46.022048685353582</v>
      </c>
      <c r="P32" s="92">
        <f t="shared" si="5"/>
        <v>40.529170882804181</v>
      </c>
      <c r="Q32" s="92">
        <f t="shared" si="6"/>
        <v>97.336274596572451</v>
      </c>
      <c r="R32" s="93">
        <f t="shared" si="7"/>
        <v>86.551219568157762</v>
      </c>
      <c r="S32" s="94">
        <f t="shared" si="8"/>
        <v>91.943747082365107</v>
      </c>
      <c r="T32" s="94">
        <f t="shared" si="0"/>
        <v>7.5440498142723378</v>
      </c>
      <c r="U32" s="94">
        <f t="shared" si="1"/>
        <v>84.39969726809278</v>
      </c>
    </row>
    <row r="33" spans="1:43" ht="15" x14ac:dyDescent="0.2">
      <c r="B33" s="41" t="s">
        <v>13</v>
      </c>
      <c r="C33" s="92">
        <f>SUMIFS('Actual costs'!D$6:D$129,'Actual costs'!$A$6:$A$129,$B33,'Actual costs'!$B$6:$B$129,"&gt;="&amp;$G$11)</f>
        <v>9.9057628775165547</v>
      </c>
      <c r="D33" s="92">
        <f>SUMIFS('Actual costs'!E$6:E$129,'Actual costs'!$A$6:$A$129,$B33,'Actual costs'!$B$6:$B$129,"&gt;="&amp;$G$11)</f>
        <v>81.795812581290434</v>
      </c>
      <c r="E33" s="92">
        <f>SUMIFS('Actual costs'!F$6:F$129,'Actual costs'!$A$6:$A$129,$B33,'Actual costs'!$B$6:$B$129,"&gt;="&amp;$G$11)</f>
        <v>105.50904816633248</v>
      </c>
      <c r="F33" s="92">
        <f>SUMIFS('Actual costs'!G$6:G$129,'Actual costs'!$A$6:$A$129,$B33,'Actual costs'!$B$6:$B$129,"&gt;="&amp;$G$11)</f>
        <v>33.618998462558594</v>
      </c>
      <c r="G33" s="92">
        <f>SUMIFS('Actual costs'!H$6:H$129,'Actual costs'!$A$6:$A$129,$B33,'Actual costs'!$B$6:$B$129,"&gt;="&amp;$G$11)</f>
        <v>115.41481104384904</v>
      </c>
      <c r="H33" s="38">
        <f t="shared" si="9"/>
        <v>8.5827484253759273E-2</v>
      </c>
      <c r="I33" s="38">
        <f t="shared" si="10"/>
        <v>0.91417251574624059</v>
      </c>
      <c r="J33" s="92">
        <f>SUMIFS('Modelled costs'!D$5:D$128,'Modelled costs'!$A$5:$A$128,$B33,'Modelled costs'!$B$5:$B$128,"&gt;="&amp;$G$11)</f>
        <v>47.79169701968123</v>
      </c>
      <c r="K33" s="92">
        <f>SUMIFS('Modelled costs'!E$5:E$128,'Modelled costs'!$A$5:$A$128,$B33,'Modelled costs'!$B$5:$B$128,"&gt;="&amp;$G$11)</f>
        <v>54.461990546315391</v>
      </c>
      <c r="L33" s="92">
        <f>SUMIFS('Modelled costs'!F$5:F$128,'Modelled costs'!$A$5:$A$128,$B33,'Modelled costs'!$B$5:$B$128,"&gt;="&amp;$G$11)</f>
        <v>102.32507364723062</v>
      </c>
      <c r="M33" s="92">
        <f>SUMIFS('Modelled costs'!G$5:G$128,'Modelled costs'!$A$5:$A$128,$B33,'Modelled costs'!$B$5:$B$128,"&gt;="&amp;$G$11)</f>
        <v>145.81444148140588</v>
      </c>
      <c r="N33" s="92">
        <f>SUMIFS('Modelled costs'!H$5:H$128,'Modelled costs'!$A$5:$A$128,$B33,'Modelled costs'!$B$5:$B$128,"&gt;="&amp;$G$11)</f>
        <v>142.14189517018326</v>
      </c>
      <c r="O33" s="92">
        <f t="shared" si="4"/>
        <v>51.126843782998307</v>
      </c>
      <c r="P33" s="92">
        <f t="shared" si="5"/>
        <v>102.32507364723062</v>
      </c>
      <c r="Q33" s="92">
        <f t="shared" si="6"/>
        <v>143.97816832579457</v>
      </c>
      <c r="R33" s="93">
        <f t="shared" si="7"/>
        <v>153.45191743022895</v>
      </c>
      <c r="S33" s="94">
        <f t="shared" si="8"/>
        <v>148.71504287801176</v>
      </c>
      <c r="T33" s="94">
        <f t="shared" si="0"/>
        <v>12.76383800090969</v>
      </c>
      <c r="U33" s="94">
        <f t="shared" si="1"/>
        <v>135.95120487710204</v>
      </c>
    </row>
    <row r="34" spans="1:43" ht="15" x14ac:dyDescent="0.2">
      <c r="B34" s="41" t="s">
        <v>14</v>
      </c>
      <c r="C34" s="92">
        <f>SUMIFS('Actual costs'!D$6:D$129,'Actual costs'!$A$6:$A$129,$B34,'Actual costs'!$B$6:$B$129,"&gt;="&amp;$G$11)</f>
        <v>16.790361615834843</v>
      </c>
      <c r="D34" s="92">
        <f>SUMIFS('Actual costs'!E$6:E$129,'Actual costs'!$A$6:$A$129,$B34,'Actual costs'!$B$6:$B$129,"&gt;="&amp;$G$11)</f>
        <v>91.900385715336952</v>
      </c>
      <c r="E34" s="92">
        <f>SUMIFS('Actual costs'!F$6:F$129,'Actual costs'!$A$6:$A$129,$B34,'Actual costs'!$B$6:$B$129,"&gt;="&amp;$G$11)</f>
        <v>164.27517022687564</v>
      </c>
      <c r="F34" s="92">
        <f>SUMIFS('Actual costs'!G$6:G$129,'Actual costs'!$A$6:$A$129,$B34,'Actual costs'!$B$6:$B$129,"&gt;="&amp;$G$11)</f>
        <v>89.165146127373546</v>
      </c>
      <c r="G34" s="92">
        <f>SUMIFS('Actual costs'!H$6:H$129,'Actual costs'!$A$6:$A$129,$B34,'Actual costs'!$B$6:$B$129,"&gt;="&amp;$G$11)</f>
        <v>181.0655318427105</v>
      </c>
      <c r="H34" s="38">
        <f t="shared" si="9"/>
        <v>9.2730855204514753E-2</v>
      </c>
      <c r="I34" s="38">
        <f t="shared" si="10"/>
        <v>0.90726914479548515</v>
      </c>
      <c r="J34" s="92">
        <f>SUMIFS('Modelled costs'!D$5:D$128,'Modelled costs'!$A$5:$A$128,$B34,'Modelled costs'!$B$5:$B$128,"&gt;="&amp;$G$11)</f>
        <v>69.564099637933978</v>
      </c>
      <c r="K34" s="92">
        <f>SUMIFS('Modelled costs'!E$5:E$128,'Modelled costs'!$A$5:$A$128,$B34,'Modelled costs'!$B$5:$B$128,"&gt;="&amp;$G$11)</f>
        <v>64.432558275953738</v>
      </c>
      <c r="L34" s="92">
        <f>SUMIFS('Modelled costs'!F$5:F$128,'Modelled costs'!$A$5:$A$128,$B34,'Modelled costs'!$B$5:$B$128,"&gt;="&amp;$G$11)</f>
        <v>91.196820528557794</v>
      </c>
      <c r="M34" s="92">
        <f>SUMIFS('Modelled costs'!G$5:G$128,'Modelled costs'!$A$5:$A$128,$B34,'Modelled costs'!$B$5:$B$128,"&gt;="&amp;$G$11)</f>
        <v>164.89294936762039</v>
      </c>
      <c r="N34" s="92">
        <f>SUMIFS('Modelled costs'!H$5:H$128,'Modelled costs'!$A$5:$A$128,$B34,'Modelled costs'!$B$5:$B$128,"&gt;="&amp;$G$11)</f>
        <v>162.24669908320976</v>
      </c>
      <c r="O34" s="92">
        <f t="shared" si="4"/>
        <v>66.998328956943851</v>
      </c>
      <c r="P34" s="92">
        <f t="shared" si="5"/>
        <v>91.196820528557794</v>
      </c>
      <c r="Q34" s="92">
        <f t="shared" si="6"/>
        <v>163.56982422541506</v>
      </c>
      <c r="R34" s="93">
        <f t="shared" si="7"/>
        <v>158.19514948550164</v>
      </c>
      <c r="S34" s="94">
        <f t="shared" si="8"/>
        <v>160.88248685545835</v>
      </c>
      <c r="T34" s="94">
        <f t="shared" si="0"/>
        <v>14.918770593535756</v>
      </c>
      <c r="U34" s="94">
        <f t="shared" si="1"/>
        <v>145.96371626192257</v>
      </c>
    </row>
    <row r="35" spans="1:43" ht="15" x14ac:dyDescent="0.2">
      <c r="B35" s="41" t="s">
        <v>15</v>
      </c>
      <c r="C35" s="92">
        <f>SUMIFS('Actual costs'!D$6:D$129,'Actual costs'!$A$6:$A$129,$B35,'Actual costs'!$B$6:$B$129,"&gt;="&amp;$G$11)</f>
        <v>50.749381788289639</v>
      </c>
      <c r="D35" s="92">
        <f>SUMIFS('Actual costs'!E$6:E$129,'Actual costs'!$A$6:$A$129,$B35,'Actual costs'!$B$6:$B$129,"&gt;="&amp;$G$11)</f>
        <v>351.13091073744459</v>
      </c>
      <c r="E35" s="92">
        <f>SUMIFS('Actual costs'!F$6:F$129,'Actual costs'!$A$6:$A$129,$B35,'Actual costs'!$B$6:$B$129,"&gt;="&amp;$G$11)</f>
        <v>522.32647351935032</v>
      </c>
      <c r="F35" s="92">
        <f>SUMIFS('Actual costs'!G$6:G$129,'Actual costs'!$A$6:$A$129,$B35,'Actual costs'!$B$6:$B$129,"&gt;="&amp;$G$11)</f>
        <v>221.94494457019536</v>
      </c>
      <c r="G35" s="92">
        <f>SUMIFS('Actual costs'!H$6:H$129,'Actual costs'!$A$6:$A$129,$B35,'Actual costs'!$B$6:$B$129,"&gt;="&amp;$G$11)</f>
        <v>573.07585530764004</v>
      </c>
      <c r="H35" s="38">
        <f t="shared" si="9"/>
        <v>8.8556133220873925E-2</v>
      </c>
      <c r="I35" s="38">
        <f t="shared" si="10"/>
        <v>0.91144386677912592</v>
      </c>
      <c r="J35" s="92">
        <f>SUMIFS('Modelled costs'!D$5:D$128,'Modelled costs'!$A$5:$A$128,$B35,'Modelled costs'!$B$5:$B$128,"&gt;="&amp;$G$11)</f>
        <v>268.77881970235359</v>
      </c>
      <c r="K35" s="92">
        <f>SUMIFS('Modelled costs'!E$5:E$128,'Modelled costs'!$A$5:$A$128,$B35,'Modelled costs'!$B$5:$B$128,"&gt;="&amp;$G$11)</f>
        <v>271.53044339865005</v>
      </c>
      <c r="L35" s="92">
        <f>SUMIFS('Modelled costs'!F$5:F$128,'Modelled costs'!$A$5:$A$128,$B35,'Modelled costs'!$B$5:$B$128,"&gt;="&amp;$G$11)</f>
        <v>292.93599972276513</v>
      </c>
      <c r="M35" s="92">
        <f>SUMIFS('Modelled costs'!G$5:G$128,'Modelled costs'!$A$5:$A$128,$B35,'Modelled costs'!$B$5:$B$128,"&gt;="&amp;$G$11)</f>
        <v>609.07184747140866</v>
      </c>
      <c r="N35" s="92">
        <f>SUMIFS('Modelled costs'!H$5:H$128,'Modelled costs'!$A$5:$A$128,$B35,'Modelled costs'!$B$5:$B$128,"&gt;="&amp;$G$11)</f>
        <v>611.18536518653673</v>
      </c>
      <c r="O35" s="92">
        <f t="shared" si="4"/>
        <v>270.15463155050179</v>
      </c>
      <c r="P35" s="92">
        <f t="shared" si="5"/>
        <v>292.93599972276513</v>
      </c>
      <c r="Q35" s="92">
        <f t="shared" si="6"/>
        <v>610.12860632897264</v>
      </c>
      <c r="R35" s="93">
        <f t="shared" si="7"/>
        <v>563.09063127326692</v>
      </c>
      <c r="S35" s="94">
        <f t="shared" si="8"/>
        <v>586.60961880111972</v>
      </c>
      <c r="T35" s="94">
        <f t="shared" si="0"/>
        <v>51.947879551198028</v>
      </c>
      <c r="U35" s="94">
        <f t="shared" si="1"/>
        <v>534.66173924992165</v>
      </c>
    </row>
    <row r="36" spans="1:43" ht="15" x14ac:dyDescent="0.2">
      <c r="B36" s="41" t="s">
        <v>16</v>
      </c>
      <c r="C36" s="92">
        <f>SUMIFS('Actual costs'!D$6:D$129,'Actual costs'!$A$6:$A$129,$B36,'Actual costs'!$B$6:$B$129,"&gt;="&amp;$G$11)</f>
        <v>32.467896817549324</v>
      </c>
      <c r="D36" s="92">
        <f>SUMIFS('Actual costs'!E$6:E$129,'Actual costs'!$A$6:$A$129,$B36,'Actual costs'!$B$6:$B$129,"&gt;="&amp;$G$11)</f>
        <v>283.58165755330316</v>
      </c>
      <c r="E36" s="92">
        <f>SUMIFS('Actual costs'!F$6:F$129,'Actual costs'!$A$6:$A$129,$B36,'Actual costs'!$B$6:$B$129,"&gt;="&amp;$G$11)</f>
        <v>339.56437734886663</v>
      </c>
      <c r="F36" s="92">
        <f>SUMIFS('Actual costs'!G$6:G$129,'Actual costs'!$A$6:$A$129,$B36,'Actual costs'!$B$6:$B$129,"&gt;="&amp;$G$11)</f>
        <v>88.4506166131128</v>
      </c>
      <c r="G36" s="92">
        <f>SUMIFS('Actual costs'!H$6:H$129,'Actual costs'!$A$6:$A$129,$B36,'Actual costs'!$B$6:$B$129,"&gt;="&amp;$G$11)</f>
        <v>372.03227416641596</v>
      </c>
      <c r="H36" s="38">
        <f t="shared" si="9"/>
        <v>8.7271720955655357E-2</v>
      </c>
      <c r="I36" s="38">
        <f t="shared" si="10"/>
        <v>0.91272827904434461</v>
      </c>
      <c r="J36" s="92">
        <f>SUMIFS('Modelled costs'!D$5:D$128,'Modelled costs'!$A$5:$A$128,$B36,'Modelled costs'!$B$5:$B$128,"&gt;="&amp;$G$11)</f>
        <v>139.80743250202423</v>
      </c>
      <c r="K36" s="92">
        <f>SUMIFS('Modelled costs'!E$5:E$128,'Modelled costs'!$A$5:$A$128,$B36,'Modelled costs'!$B$5:$B$128,"&gt;="&amp;$G$11)</f>
        <v>153.67958345517442</v>
      </c>
      <c r="L36" s="92">
        <f>SUMIFS('Modelled costs'!F$5:F$128,'Modelled costs'!$A$5:$A$128,$B36,'Modelled costs'!$B$5:$B$128,"&gt;="&amp;$G$11)</f>
        <v>238.55865286944123</v>
      </c>
      <c r="M36" s="92">
        <f>SUMIFS('Modelled costs'!G$5:G$128,'Modelled costs'!$A$5:$A$128,$B36,'Modelled costs'!$B$5:$B$128,"&gt;="&amp;$G$11)</f>
        <v>384.66336371339065</v>
      </c>
      <c r="N36" s="92">
        <f>SUMIFS('Modelled costs'!H$5:H$128,'Modelled costs'!$A$5:$A$128,$B36,'Modelled costs'!$B$5:$B$128,"&gt;="&amp;$G$11)</f>
        <v>397.54213410200748</v>
      </c>
      <c r="O36" s="92">
        <f t="shared" si="4"/>
        <v>146.74350797859933</v>
      </c>
      <c r="P36" s="92">
        <f t="shared" si="5"/>
        <v>238.55865286944123</v>
      </c>
      <c r="Q36" s="92">
        <f t="shared" si="6"/>
        <v>391.10274890769904</v>
      </c>
      <c r="R36" s="93">
        <f t="shared" si="7"/>
        <v>385.30216084804056</v>
      </c>
      <c r="S36" s="94">
        <f t="shared" si="8"/>
        <v>388.2024548778698</v>
      </c>
      <c r="T36" s="94">
        <f t="shared" si="0"/>
        <v>33.879096316401842</v>
      </c>
      <c r="U36" s="94">
        <f t="shared" si="1"/>
        <v>354.32335856146796</v>
      </c>
    </row>
    <row r="37" spans="1:43" x14ac:dyDescent="0.2">
      <c r="V37" s="43"/>
      <c r="W37" s="4"/>
      <c r="X37" s="4"/>
      <c r="Y37" s="4"/>
      <c r="Z37" s="4"/>
      <c r="AA37" s="4"/>
      <c r="AB37" s="4"/>
      <c r="AC37" s="4"/>
      <c r="AD37" s="3"/>
      <c r="AE37" s="4"/>
      <c r="AF37" s="4"/>
      <c r="AG37" s="4"/>
      <c r="AH37" s="4"/>
      <c r="AI37" s="4"/>
      <c r="AJ37" s="4"/>
      <c r="AK37" s="4"/>
      <c r="AL37" s="4"/>
      <c r="AM37" s="4"/>
      <c r="AN37" s="4"/>
      <c r="AO37" s="4"/>
      <c r="AP37" s="4"/>
      <c r="AQ37" s="4"/>
    </row>
    <row r="38" spans="1:43" s="8" customFormat="1" ht="18.75" x14ac:dyDescent="0.2">
      <c r="B38" s="9" t="s">
        <v>121</v>
      </c>
      <c r="E38" s="9" t="str">
        <f>E14</f>
        <v>5 years</v>
      </c>
      <c r="W38" s="9"/>
      <c r="AF38" s="11"/>
    </row>
    <row r="39" spans="1:43" s="3" customFormat="1" x14ac:dyDescent="0.2">
      <c r="A39" s="2"/>
      <c r="B39" s="2"/>
      <c r="C39" s="2"/>
      <c r="D39" s="2"/>
      <c r="E39" s="2"/>
      <c r="F39" s="2"/>
      <c r="I39" s="109" t="s">
        <v>131</v>
      </c>
      <c r="J39" s="109"/>
      <c r="U39" s="2"/>
      <c r="V39" s="2"/>
      <c r="W39" s="2"/>
      <c r="X39" s="2"/>
      <c r="Y39" s="2"/>
      <c r="Z39" s="2"/>
      <c r="AA39" s="2"/>
      <c r="AB39" s="2"/>
      <c r="AC39" s="2"/>
      <c r="AE39" s="2"/>
      <c r="AF39" s="2"/>
      <c r="AG39" s="2"/>
      <c r="AH39" s="2"/>
      <c r="AI39" s="2"/>
      <c r="AJ39" s="2"/>
      <c r="AK39" s="2"/>
      <c r="AL39" s="2"/>
      <c r="AM39" s="2"/>
      <c r="AN39" s="2"/>
      <c r="AO39" s="2"/>
      <c r="AP39" s="2"/>
      <c r="AQ39" s="2"/>
    </row>
    <row r="40" spans="1:43" ht="15" x14ac:dyDescent="0.2">
      <c r="B40" s="29"/>
      <c r="C40" s="30" t="s">
        <v>67</v>
      </c>
      <c r="D40" s="30" t="s">
        <v>68</v>
      </c>
      <c r="E40" s="30" t="s">
        <v>69</v>
      </c>
      <c r="F40" s="30" t="s">
        <v>73</v>
      </c>
      <c r="G40" s="30" t="s">
        <v>74</v>
      </c>
      <c r="H40" s="30" t="s">
        <v>69</v>
      </c>
      <c r="I40" s="110"/>
      <c r="J40" s="111" t="s">
        <v>67</v>
      </c>
      <c r="K40" s="112"/>
      <c r="L40" s="113" t="s">
        <v>68</v>
      </c>
      <c r="M40" s="112"/>
      <c r="N40" s="113" t="s">
        <v>69</v>
      </c>
      <c r="O40" s="112"/>
      <c r="P40" s="113" t="s">
        <v>73</v>
      </c>
      <c r="Q40" s="112"/>
      <c r="R40" s="113" t="s">
        <v>74</v>
      </c>
      <c r="S40" s="112"/>
      <c r="T40" s="113" t="s">
        <v>129</v>
      </c>
      <c r="U40" s="112"/>
    </row>
    <row r="41" spans="1:43" ht="38.25" x14ac:dyDescent="0.2">
      <c r="B41" s="29"/>
      <c r="C41" s="36" t="s">
        <v>41</v>
      </c>
      <c r="D41" s="36" t="s">
        <v>42</v>
      </c>
      <c r="E41" s="36" t="s">
        <v>43</v>
      </c>
      <c r="F41" s="36" t="s">
        <v>58</v>
      </c>
      <c r="G41" s="36" t="s">
        <v>59</v>
      </c>
      <c r="H41" s="36" t="s">
        <v>122</v>
      </c>
      <c r="I41" s="98" t="s">
        <v>29</v>
      </c>
      <c r="J41" s="114" t="s">
        <v>22</v>
      </c>
      <c r="K41" s="30" t="s">
        <v>18</v>
      </c>
      <c r="L41" s="30" t="s">
        <v>22</v>
      </c>
      <c r="M41" s="30" t="s">
        <v>18</v>
      </c>
      <c r="N41" s="30" t="s">
        <v>22</v>
      </c>
      <c r="O41" s="30" t="s">
        <v>18</v>
      </c>
      <c r="P41" s="30" t="s">
        <v>22</v>
      </c>
      <c r="Q41" s="30" t="s">
        <v>18</v>
      </c>
      <c r="R41" s="30" t="s">
        <v>22</v>
      </c>
      <c r="S41" s="30" t="s">
        <v>18</v>
      </c>
      <c r="T41" s="30" t="s">
        <v>22</v>
      </c>
      <c r="U41" s="30" t="s">
        <v>18</v>
      </c>
    </row>
    <row r="42" spans="1:43" ht="15" x14ac:dyDescent="0.2">
      <c r="B42" s="37" t="s">
        <v>2</v>
      </c>
      <c r="C42" s="39">
        <f>F20/O20</f>
        <v>0.84515946846549861</v>
      </c>
      <c r="D42" s="39">
        <f>D20/P20</f>
        <v>1.1562605069915901</v>
      </c>
      <c r="E42" s="39">
        <f>G20/Q20</f>
        <v>1.0169184878137369</v>
      </c>
      <c r="F42" s="39">
        <f>C20/T20</f>
        <v>1.0129995869071644</v>
      </c>
      <c r="G42" s="39">
        <f>E20/U20</f>
        <v>1.0129995869071644</v>
      </c>
      <c r="H42" s="39">
        <f>G20/S20</f>
        <v>1.0129995869071644</v>
      </c>
      <c r="I42" s="98">
        <v>1</v>
      </c>
      <c r="J42" s="29" t="str">
        <f>INDEX($B$42:$B$58,MATCH(K42,$C$42:$C$58,0),1)</f>
        <v>SSC</v>
      </c>
      <c r="K42" s="40">
        <f>SMALL($C$42:$C$58,$I42)</f>
        <v>0.60275659094923772</v>
      </c>
      <c r="L42" s="29" t="str">
        <f t="shared" ref="L42:L58" si="11">INDEX($B$42:$B$58,MATCH(M42,$D$42:$D$58,0),1)</f>
        <v>SRN</v>
      </c>
      <c r="M42" s="40">
        <f>SMALL($D$42:$D$58,$I42)</f>
        <v>0.77435671152530205</v>
      </c>
      <c r="N42" s="29" t="str">
        <f t="shared" ref="N42:N58" si="12">INDEX($B$42:$B$58,MATCH(O42,$E$42:$E$58,0),1)</f>
        <v>PRT</v>
      </c>
      <c r="O42" s="40">
        <f>SMALL($E$42:$E$58,$I42)</f>
        <v>0.80161327502575108</v>
      </c>
      <c r="P42" s="40" t="str">
        <f t="shared" ref="P42:P58" si="13">INDEX($B$42:$B$58,MATCH(Q42,$F$42:$F$58,0),1)</f>
        <v>PRT</v>
      </c>
      <c r="Q42" s="40">
        <f>SMALL($F$42:$F$58,$I42)</f>
        <v>0.77608027278398251</v>
      </c>
      <c r="R42" s="40" t="str">
        <f t="shared" ref="R42:R58" si="14">INDEX($B$42:$B$58,MATCH(S42,$G$42:$G$58,0),1)</f>
        <v>PRT</v>
      </c>
      <c r="S42" s="40">
        <f>SMALL($G$42:$G$58,$I42)</f>
        <v>0.77608027278398273</v>
      </c>
      <c r="T42" s="29" t="str">
        <f t="shared" ref="T42:T58" si="15">INDEX($B$42:$B$58,MATCH(U42,$H$42:$H$58,0),1)</f>
        <v>PRT</v>
      </c>
      <c r="U42" s="40">
        <f>SMALL($H$42:$H$58,$I42)</f>
        <v>0.77608027278398262</v>
      </c>
    </row>
    <row r="43" spans="1:43" ht="15" x14ac:dyDescent="0.2">
      <c r="B43" s="37" t="s">
        <v>3</v>
      </c>
      <c r="C43" s="39">
        <f t="shared" ref="C43:C58" si="16">F21/O21</f>
        <v>0.96616899678432255</v>
      </c>
      <c r="D43" s="39">
        <f t="shared" ref="D43:D58" si="17">D21/P21</f>
        <v>1.0543635018815019</v>
      </c>
      <c r="E43" s="39">
        <f t="shared" ref="E43:E58" si="18">G21/Q21</f>
        <v>0.93810454609516103</v>
      </c>
      <c r="F43" s="39">
        <f t="shared" ref="F43:F58" si="19">C21/T21</f>
        <v>0.97450882501475178</v>
      </c>
      <c r="G43" s="39">
        <f t="shared" ref="G43:G58" si="20">E21/U21</f>
        <v>0.97450882501475167</v>
      </c>
      <c r="H43" s="39">
        <f t="shared" ref="H43:H58" si="21">G21/S21</f>
        <v>0.97450882501475167</v>
      </c>
      <c r="I43" s="30">
        <v>2</v>
      </c>
      <c r="J43" s="29" t="str">
        <f t="shared" ref="J43:J58" si="22">INDEX($B$42:$B$58,MATCH(K43,$C$42:$C$58,0),1)</f>
        <v>PRT</v>
      </c>
      <c r="K43" s="40">
        <f t="shared" ref="K43:K58" si="23">SMALL($C$42:$C$58,$I43)</f>
        <v>0.6575606075988254</v>
      </c>
      <c r="L43" s="29" t="str">
        <f t="shared" si="11"/>
        <v>PRT</v>
      </c>
      <c r="M43" s="40">
        <f t="shared" ref="M43:M58" si="24">SMALL($D$42:$D$58,$I43)</f>
        <v>0.79937213495965265</v>
      </c>
      <c r="N43" s="29" t="str">
        <f t="shared" si="12"/>
        <v>DVW</v>
      </c>
      <c r="O43" s="40">
        <f t="shared" ref="O43:O58" si="25">SMALL($E$42:$E$58,$I43)</f>
        <v>0.8271481788496472</v>
      </c>
      <c r="P43" s="40" t="str">
        <f t="shared" si="13"/>
        <v>YKY</v>
      </c>
      <c r="Q43" s="40">
        <f t="shared" ref="Q43:Q58" si="26">SMALL($F$42:$F$58,$I43)</f>
        <v>0.86069094374961741</v>
      </c>
      <c r="R43" s="40" t="str">
        <f t="shared" si="14"/>
        <v>YKY</v>
      </c>
      <c r="S43" s="40">
        <f t="shared" ref="S43:S58" si="27">SMALL($G$42:$G$58,$I43)</f>
        <v>0.86069094374961741</v>
      </c>
      <c r="T43" s="29" t="str">
        <f t="shared" si="15"/>
        <v>YKY</v>
      </c>
      <c r="U43" s="40">
        <f t="shared" ref="U43:U58" si="28">SMALL($H$42:$H$58,$I43)</f>
        <v>0.86069094374961752</v>
      </c>
    </row>
    <row r="44" spans="1:43" ht="15" x14ac:dyDescent="0.2">
      <c r="B44" s="37" t="s">
        <v>4</v>
      </c>
      <c r="C44" s="39">
        <f t="shared" si="16"/>
        <v>1.2793525286492655</v>
      </c>
      <c r="D44" s="39">
        <f t="shared" si="17"/>
        <v>0.96808856834018231</v>
      </c>
      <c r="E44" s="39">
        <f t="shared" si="18"/>
        <v>1.0530977523412595</v>
      </c>
      <c r="F44" s="39">
        <f t="shared" si="19"/>
        <v>1.0759135988426958</v>
      </c>
      <c r="G44" s="39">
        <f t="shared" si="20"/>
        <v>1.0759135988426958</v>
      </c>
      <c r="H44" s="39">
        <f t="shared" si="21"/>
        <v>1.0759135988426958</v>
      </c>
      <c r="I44" s="30">
        <v>3</v>
      </c>
      <c r="J44" s="29" t="str">
        <f t="shared" si="22"/>
        <v>AFW</v>
      </c>
      <c r="K44" s="40">
        <f t="shared" si="23"/>
        <v>0.81239328772215236</v>
      </c>
      <c r="L44" s="29" t="str">
        <f t="shared" si="11"/>
        <v>SWB</v>
      </c>
      <c r="M44" s="40">
        <f t="shared" si="24"/>
        <v>0.82025132256308042</v>
      </c>
      <c r="N44" s="29" t="str">
        <f t="shared" si="12"/>
        <v>YKY</v>
      </c>
      <c r="O44" s="40">
        <f t="shared" si="25"/>
        <v>0.82866219696631416</v>
      </c>
      <c r="P44" s="40" t="str">
        <f t="shared" si="13"/>
        <v>DVW</v>
      </c>
      <c r="Q44" s="40">
        <f t="shared" si="26"/>
        <v>0.87566066016909438</v>
      </c>
      <c r="R44" s="40" t="str">
        <f t="shared" si="14"/>
        <v>DVW</v>
      </c>
      <c r="S44" s="40">
        <f t="shared" si="27"/>
        <v>0.87566066016909438</v>
      </c>
      <c r="T44" s="29" t="str">
        <f t="shared" si="15"/>
        <v>DVW</v>
      </c>
      <c r="U44" s="40">
        <f t="shared" si="28"/>
        <v>0.87566066016909438</v>
      </c>
    </row>
    <row r="45" spans="1:43" ht="15" x14ac:dyDescent="0.2">
      <c r="B45" s="37" t="s">
        <v>5</v>
      </c>
      <c r="C45" s="39">
        <f t="shared" si="16"/>
        <v>1.1470676844423655</v>
      </c>
      <c r="D45" s="39">
        <f t="shared" si="17"/>
        <v>0.77435671152530205</v>
      </c>
      <c r="E45" s="39">
        <f t="shared" si="18"/>
        <v>0.89535503874748967</v>
      </c>
      <c r="F45" s="39">
        <f t="shared" si="19"/>
        <v>0.90569222183665821</v>
      </c>
      <c r="G45" s="39">
        <f t="shared" si="20"/>
        <v>0.90569222183665821</v>
      </c>
      <c r="H45" s="39">
        <f t="shared" si="21"/>
        <v>0.90569222183665821</v>
      </c>
      <c r="I45" s="30">
        <v>4</v>
      </c>
      <c r="J45" s="29" t="str">
        <f t="shared" si="22"/>
        <v>SEW</v>
      </c>
      <c r="K45" s="40">
        <f t="shared" si="23"/>
        <v>0.82154780503441316</v>
      </c>
      <c r="L45" s="29" t="str">
        <f t="shared" si="11"/>
        <v>WSX</v>
      </c>
      <c r="M45" s="40">
        <f t="shared" si="24"/>
        <v>0.86550666888374728</v>
      </c>
      <c r="N45" s="29" t="str">
        <f t="shared" si="12"/>
        <v>SRN</v>
      </c>
      <c r="O45" s="40">
        <f t="shared" si="25"/>
        <v>0.89535503874748967</v>
      </c>
      <c r="P45" s="40" t="str">
        <f t="shared" si="13"/>
        <v>SRN</v>
      </c>
      <c r="Q45" s="40">
        <f t="shared" si="26"/>
        <v>0.90569222183665821</v>
      </c>
      <c r="R45" s="40" t="str">
        <f t="shared" si="14"/>
        <v>SRN</v>
      </c>
      <c r="S45" s="40">
        <f t="shared" si="27"/>
        <v>0.90569222183665821</v>
      </c>
      <c r="T45" s="29" t="str">
        <f t="shared" si="15"/>
        <v>SRN</v>
      </c>
      <c r="U45" s="40">
        <f t="shared" si="28"/>
        <v>0.90569222183665821</v>
      </c>
    </row>
    <row r="46" spans="1:43" ht="15" x14ac:dyDescent="0.2">
      <c r="B46" s="37" t="s">
        <v>6</v>
      </c>
      <c r="C46" s="39">
        <f t="shared" si="16"/>
        <v>1.1665899711178251</v>
      </c>
      <c r="D46" s="39">
        <f t="shared" si="17"/>
        <v>1.0030419979994358</v>
      </c>
      <c r="E46" s="39">
        <f t="shared" si="18"/>
        <v>1.0839283851388082</v>
      </c>
      <c r="F46" s="39">
        <f t="shared" si="19"/>
        <v>1.0733262429913388</v>
      </c>
      <c r="G46" s="39">
        <f t="shared" si="20"/>
        <v>1.0733262429913386</v>
      </c>
      <c r="H46" s="39">
        <f t="shared" si="21"/>
        <v>1.0733262429913386</v>
      </c>
      <c r="I46" s="30">
        <v>5</v>
      </c>
      <c r="J46" s="29" t="str">
        <f t="shared" si="22"/>
        <v>YKY</v>
      </c>
      <c r="K46" s="40">
        <f t="shared" si="23"/>
        <v>0.82233725215036302</v>
      </c>
      <c r="L46" s="29" t="str">
        <f t="shared" si="11"/>
        <v>YKY</v>
      </c>
      <c r="M46" s="40">
        <f t="shared" si="24"/>
        <v>0.95511814948649676</v>
      </c>
      <c r="N46" s="29" t="str">
        <f t="shared" si="12"/>
        <v>NES</v>
      </c>
      <c r="O46" s="40">
        <f t="shared" si="25"/>
        <v>0.93810454609516103</v>
      </c>
      <c r="P46" s="40" t="str">
        <f t="shared" si="13"/>
        <v>SSC</v>
      </c>
      <c r="Q46" s="40">
        <f t="shared" si="26"/>
        <v>0.95834601119011209</v>
      </c>
      <c r="R46" s="40" t="str">
        <f t="shared" si="14"/>
        <v>SSC</v>
      </c>
      <c r="S46" s="40">
        <f t="shared" si="27"/>
        <v>0.95834601119011198</v>
      </c>
      <c r="T46" s="29" t="str">
        <f t="shared" si="15"/>
        <v>SSC</v>
      </c>
      <c r="U46" s="40">
        <f t="shared" si="28"/>
        <v>0.95834601119011198</v>
      </c>
    </row>
    <row r="47" spans="1:43" ht="15" x14ac:dyDescent="0.2">
      <c r="B47" s="37" t="s">
        <v>17</v>
      </c>
      <c r="C47" s="39">
        <f t="shared" si="16"/>
        <v>1.1224674040767622</v>
      </c>
      <c r="D47" s="39">
        <f t="shared" si="17"/>
        <v>0.82025132256308042</v>
      </c>
      <c r="E47" s="39">
        <f t="shared" si="18"/>
        <v>1.0117014572050465</v>
      </c>
      <c r="F47" s="39">
        <f t="shared" si="19"/>
        <v>0.97700614121476115</v>
      </c>
      <c r="G47" s="39">
        <f t="shared" si="20"/>
        <v>0.97700614121476115</v>
      </c>
      <c r="H47" s="39">
        <f t="shared" si="21"/>
        <v>0.97700614121476115</v>
      </c>
      <c r="I47" s="30">
        <v>6</v>
      </c>
      <c r="J47" s="29" t="str">
        <f t="shared" si="22"/>
        <v>ANH</v>
      </c>
      <c r="K47" s="40">
        <f t="shared" si="23"/>
        <v>0.84515946846549861</v>
      </c>
      <c r="L47" s="29" t="str">
        <f t="shared" si="11"/>
        <v>NWT</v>
      </c>
      <c r="M47" s="40">
        <f t="shared" si="24"/>
        <v>0.96808856834018231</v>
      </c>
      <c r="N47" s="29" t="str">
        <f t="shared" si="12"/>
        <v>SEW</v>
      </c>
      <c r="O47" s="40">
        <f t="shared" si="25"/>
        <v>0.93927058879557879</v>
      </c>
      <c r="P47" s="40" t="str">
        <f t="shared" si="13"/>
        <v>WSX</v>
      </c>
      <c r="Q47" s="40">
        <f t="shared" si="26"/>
        <v>0.95944105427587922</v>
      </c>
      <c r="R47" s="40" t="str">
        <f t="shared" si="14"/>
        <v>WSX</v>
      </c>
      <c r="S47" s="40">
        <f t="shared" si="27"/>
        <v>0.95944105427587922</v>
      </c>
      <c r="T47" s="29" t="str">
        <f t="shared" si="15"/>
        <v>WSX</v>
      </c>
      <c r="U47" s="40">
        <f t="shared" si="28"/>
        <v>0.95944105427587933</v>
      </c>
    </row>
    <row r="48" spans="1:43" ht="15" x14ac:dyDescent="0.2">
      <c r="B48" s="37" t="s">
        <v>7</v>
      </c>
      <c r="C48" s="39">
        <f t="shared" si="16"/>
        <v>1.1034925015459025</v>
      </c>
      <c r="D48" s="39">
        <f t="shared" si="17"/>
        <v>1.015620509686739</v>
      </c>
      <c r="E48" s="39">
        <f t="shared" si="18"/>
        <v>1.0328408844630461</v>
      </c>
      <c r="F48" s="39">
        <f t="shared" si="19"/>
        <v>1.0369490150558451</v>
      </c>
      <c r="G48" s="39">
        <f t="shared" si="20"/>
        <v>1.0369490150558454</v>
      </c>
      <c r="H48" s="39">
        <f t="shared" si="21"/>
        <v>1.0369490150558454</v>
      </c>
      <c r="I48" s="30">
        <v>7</v>
      </c>
      <c r="J48" s="29" t="str">
        <f t="shared" si="22"/>
        <v>DVW</v>
      </c>
      <c r="K48" s="40">
        <f t="shared" si="23"/>
        <v>0.8631823395593804</v>
      </c>
      <c r="L48" s="29" t="str">
        <f t="shared" si="11"/>
        <v>SVT</v>
      </c>
      <c r="M48" s="40">
        <f t="shared" si="24"/>
        <v>1.0030419979994358</v>
      </c>
      <c r="N48" s="29" t="str">
        <f t="shared" si="12"/>
        <v>SSC</v>
      </c>
      <c r="O48" s="40">
        <f t="shared" si="25"/>
        <v>0.95123922090922519</v>
      </c>
      <c r="P48" s="40" t="str">
        <f t="shared" si="13"/>
        <v>NES</v>
      </c>
      <c r="Q48" s="40">
        <f t="shared" si="26"/>
        <v>0.97450882501475178</v>
      </c>
      <c r="R48" s="40" t="str">
        <f t="shared" si="14"/>
        <v>NES</v>
      </c>
      <c r="S48" s="40">
        <f t="shared" si="27"/>
        <v>0.97450882501475167</v>
      </c>
      <c r="T48" s="29" t="str">
        <f t="shared" si="15"/>
        <v>NES</v>
      </c>
      <c r="U48" s="40">
        <f t="shared" si="28"/>
        <v>0.97450882501475167</v>
      </c>
    </row>
    <row r="49" spans="1:23" ht="15" x14ac:dyDescent="0.2">
      <c r="B49" s="37" t="s">
        <v>28</v>
      </c>
      <c r="C49" s="39">
        <f t="shared" si="16"/>
        <v>1.34837668147667</v>
      </c>
      <c r="D49" s="39">
        <f t="shared" si="17"/>
        <v>1.0461598571454394</v>
      </c>
      <c r="E49" s="39">
        <f t="shared" si="18"/>
        <v>1.2149269997812733</v>
      </c>
      <c r="F49" s="42">
        <f t="shared" si="19"/>
        <v>1.1917678200289477</v>
      </c>
      <c r="G49" s="39">
        <f t="shared" si="20"/>
        <v>1.1917678200289477</v>
      </c>
      <c r="H49" s="39">
        <f t="shared" si="21"/>
        <v>1.1917678200289477</v>
      </c>
      <c r="I49" s="30">
        <v>8</v>
      </c>
      <c r="J49" s="29" t="str">
        <f t="shared" si="22"/>
        <v>NES</v>
      </c>
      <c r="K49" s="40">
        <f t="shared" si="23"/>
        <v>0.96616899678432255</v>
      </c>
      <c r="L49" s="29" t="str">
        <f t="shared" si="11"/>
        <v>DVW</v>
      </c>
      <c r="M49" s="40">
        <f t="shared" si="24"/>
        <v>1.0063394272476891</v>
      </c>
      <c r="N49" s="29" t="str">
        <f t="shared" si="12"/>
        <v>AFW</v>
      </c>
      <c r="O49" s="40">
        <f t="shared" si="25"/>
        <v>0.99166446657673035</v>
      </c>
      <c r="P49" s="40" t="str">
        <f t="shared" si="13"/>
        <v>SEW</v>
      </c>
      <c r="Q49" s="40">
        <f t="shared" si="26"/>
        <v>0.97692884149915704</v>
      </c>
      <c r="R49" s="40" t="str">
        <f t="shared" si="14"/>
        <v>SEW</v>
      </c>
      <c r="S49" s="40">
        <f t="shared" si="27"/>
        <v>0.97692884149915704</v>
      </c>
      <c r="T49" s="29" t="str">
        <f t="shared" si="15"/>
        <v>SEW</v>
      </c>
      <c r="U49" s="40">
        <f t="shared" si="28"/>
        <v>0.97692884149915704</v>
      </c>
    </row>
    <row r="50" spans="1:23" ht="15" x14ac:dyDescent="0.2">
      <c r="B50" s="37" t="s">
        <v>8</v>
      </c>
      <c r="C50" s="39">
        <f t="shared" si="16"/>
        <v>1.0273040452043303</v>
      </c>
      <c r="D50" s="39">
        <f t="shared" si="17"/>
        <v>0.86550666888374728</v>
      </c>
      <c r="E50" s="39">
        <f t="shared" si="18"/>
        <v>0.99543798776793546</v>
      </c>
      <c r="F50" s="39">
        <f t="shared" si="19"/>
        <v>0.95944105427587922</v>
      </c>
      <c r="G50" s="39">
        <f t="shared" si="20"/>
        <v>0.95944105427587922</v>
      </c>
      <c r="H50" s="39">
        <f t="shared" si="21"/>
        <v>0.95944105427587933</v>
      </c>
      <c r="I50" s="30">
        <v>9</v>
      </c>
      <c r="J50" s="29" t="str">
        <f t="shared" si="22"/>
        <v>WSX</v>
      </c>
      <c r="K50" s="40">
        <f t="shared" si="23"/>
        <v>1.0273040452043303</v>
      </c>
      <c r="L50" s="29" t="str">
        <f t="shared" si="11"/>
        <v>SES</v>
      </c>
      <c r="M50" s="40">
        <f t="shared" si="24"/>
        <v>1.0077147995149551</v>
      </c>
      <c r="N50" s="29" t="str">
        <f t="shared" si="12"/>
        <v>WSX</v>
      </c>
      <c r="O50" s="40">
        <f t="shared" si="25"/>
        <v>0.99543798776793546</v>
      </c>
      <c r="P50" s="40" t="str">
        <f t="shared" si="13"/>
        <v>SWB</v>
      </c>
      <c r="Q50" s="40">
        <f t="shared" si="26"/>
        <v>0.97700614121476115</v>
      </c>
      <c r="R50" s="40" t="str">
        <f t="shared" si="14"/>
        <v>SWB</v>
      </c>
      <c r="S50" s="40">
        <f t="shared" si="27"/>
        <v>0.97700614121476115</v>
      </c>
      <c r="T50" s="29" t="str">
        <f t="shared" si="15"/>
        <v>SWB</v>
      </c>
      <c r="U50" s="40">
        <f t="shared" si="28"/>
        <v>0.97700614121476115</v>
      </c>
    </row>
    <row r="51" spans="1:23" ht="15" x14ac:dyDescent="0.2">
      <c r="B51" s="37" t="s">
        <v>9</v>
      </c>
      <c r="C51" s="39">
        <f t="shared" si="16"/>
        <v>0.82233725215036302</v>
      </c>
      <c r="D51" s="39">
        <f t="shared" si="17"/>
        <v>0.95511814948649676</v>
      </c>
      <c r="E51" s="39">
        <f t="shared" si="18"/>
        <v>0.82866219696631416</v>
      </c>
      <c r="F51" s="39">
        <f t="shared" si="19"/>
        <v>0.86069094374961741</v>
      </c>
      <c r="G51" s="39">
        <f t="shared" si="20"/>
        <v>0.86069094374961741</v>
      </c>
      <c r="H51" s="39">
        <f t="shared" si="21"/>
        <v>0.86069094374961752</v>
      </c>
      <c r="I51" s="30">
        <v>10</v>
      </c>
      <c r="J51" s="29" t="str">
        <f t="shared" si="22"/>
        <v>TMS</v>
      </c>
      <c r="K51" s="40">
        <f t="shared" si="23"/>
        <v>1.1034925015459025</v>
      </c>
      <c r="L51" s="29" t="str">
        <f t="shared" si="11"/>
        <v>TMS</v>
      </c>
      <c r="M51" s="40">
        <f t="shared" si="24"/>
        <v>1.015620509686739</v>
      </c>
      <c r="N51" s="29" t="str">
        <f t="shared" si="12"/>
        <v>SWB</v>
      </c>
      <c r="O51" s="40">
        <f t="shared" si="25"/>
        <v>1.0117014572050465</v>
      </c>
      <c r="P51" s="40" t="str">
        <f t="shared" si="13"/>
        <v>ANH</v>
      </c>
      <c r="Q51" s="40">
        <f t="shared" si="26"/>
        <v>1.0129995869071644</v>
      </c>
      <c r="R51" s="40" t="str">
        <f t="shared" si="14"/>
        <v>ANH</v>
      </c>
      <c r="S51" s="40">
        <f t="shared" si="27"/>
        <v>1.0129995869071644</v>
      </c>
      <c r="T51" s="29" t="str">
        <f t="shared" si="15"/>
        <v>ANH</v>
      </c>
      <c r="U51" s="40">
        <f t="shared" si="28"/>
        <v>1.0129995869071644</v>
      </c>
    </row>
    <row r="52" spans="1:23" ht="15" x14ac:dyDescent="0.2">
      <c r="B52" s="37" t="s">
        <v>10</v>
      </c>
      <c r="C52" s="39">
        <f t="shared" si="16"/>
        <v>0.81239328772215236</v>
      </c>
      <c r="D52" s="39">
        <f t="shared" si="17"/>
        <v>1.1639202108292852</v>
      </c>
      <c r="E52" s="39">
        <f t="shared" si="18"/>
        <v>0.99166446657673035</v>
      </c>
      <c r="F52" s="39">
        <f t="shared" si="19"/>
        <v>1.0142778541696589</v>
      </c>
      <c r="G52" s="39">
        <f t="shared" si="20"/>
        <v>1.0142778541696587</v>
      </c>
      <c r="H52" s="39">
        <f t="shared" si="21"/>
        <v>1.0142778541696587</v>
      </c>
      <c r="I52" s="30">
        <v>11</v>
      </c>
      <c r="J52" s="29" t="str">
        <f t="shared" si="22"/>
        <v>SWB</v>
      </c>
      <c r="K52" s="40">
        <f t="shared" si="23"/>
        <v>1.1224674040767622</v>
      </c>
      <c r="L52" s="29" t="str">
        <f t="shared" si="11"/>
        <v>WSH</v>
      </c>
      <c r="M52" s="40">
        <f t="shared" si="24"/>
        <v>1.0461598571454394</v>
      </c>
      <c r="N52" s="29" t="str">
        <f t="shared" si="12"/>
        <v>ANH</v>
      </c>
      <c r="O52" s="40">
        <f t="shared" si="25"/>
        <v>1.0169184878137369</v>
      </c>
      <c r="P52" s="40" t="str">
        <f t="shared" si="13"/>
        <v>AFW</v>
      </c>
      <c r="Q52" s="40">
        <f t="shared" si="26"/>
        <v>1.0142778541696589</v>
      </c>
      <c r="R52" s="40" t="str">
        <f t="shared" si="14"/>
        <v>AFW</v>
      </c>
      <c r="S52" s="40">
        <f t="shared" si="27"/>
        <v>1.0142778541696587</v>
      </c>
      <c r="T52" s="29" t="str">
        <f t="shared" si="15"/>
        <v>AFW</v>
      </c>
      <c r="U52" s="40">
        <f t="shared" si="28"/>
        <v>1.0142778541696587</v>
      </c>
    </row>
    <row r="53" spans="1:23" ht="15" x14ac:dyDescent="0.2">
      <c r="B53" s="37" t="s">
        <v>11</v>
      </c>
      <c r="C53" s="39">
        <f t="shared" si="16"/>
        <v>1.1892681914008205</v>
      </c>
      <c r="D53" s="39">
        <f t="shared" si="17"/>
        <v>1.2491554721598952</v>
      </c>
      <c r="E53" s="39">
        <f t="shared" si="18"/>
        <v>1.1389510965558847</v>
      </c>
      <c r="F53" s="39">
        <f t="shared" si="19"/>
        <v>1.1801652413057806</v>
      </c>
      <c r="G53" s="39">
        <f t="shared" si="20"/>
        <v>1.1801652413057806</v>
      </c>
      <c r="H53" s="39">
        <f t="shared" si="21"/>
        <v>1.1801652413057806</v>
      </c>
      <c r="I53" s="30">
        <v>12</v>
      </c>
      <c r="J53" s="29" t="str">
        <f t="shared" si="22"/>
        <v>SRN</v>
      </c>
      <c r="K53" s="40">
        <f t="shared" si="23"/>
        <v>1.1470676844423655</v>
      </c>
      <c r="L53" s="29" t="str">
        <f t="shared" si="11"/>
        <v>NES</v>
      </c>
      <c r="M53" s="40">
        <f t="shared" si="24"/>
        <v>1.0543635018815019</v>
      </c>
      <c r="N53" s="29" t="str">
        <f t="shared" si="12"/>
        <v>TMS</v>
      </c>
      <c r="O53" s="40">
        <f t="shared" si="25"/>
        <v>1.0328408844630461</v>
      </c>
      <c r="P53" s="40" t="str">
        <f t="shared" si="13"/>
        <v>TMS</v>
      </c>
      <c r="Q53" s="40">
        <f t="shared" si="26"/>
        <v>1.0369490150558451</v>
      </c>
      <c r="R53" s="40" t="str">
        <f t="shared" si="14"/>
        <v>TMS</v>
      </c>
      <c r="S53" s="40">
        <f t="shared" si="27"/>
        <v>1.0369490150558454</v>
      </c>
      <c r="T53" s="29" t="str">
        <f t="shared" si="15"/>
        <v>TMS</v>
      </c>
      <c r="U53" s="40">
        <f t="shared" si="28"/>
        <v>1.0369490150558454</v>
      </c>
    </row>
    <row r="54" spans="1:23" ht="15" x14ac:dyDescent="0.2">
      <c r="B54" s="37" t="s">
        <v>12</v>
      </c>
      <c r="C54" s="39">
        <f t="shared" si="16"/>
        <v>0.8631823395593804</v>
      </c>
      <c r="D54" s="39">
        <f t="shared" si="17"/>
        <v>1.0063394272476891</v>
      </c>
      <c r="E54" s="39">
        <f t="shared" si="18"/>
        <v>0.8271481788496472</v>
      </c>
      <c r="F54" s="39">
        <f t="shared" si="19"/>
        <v>0.87566066016909438</v>
      </c>
      <c r="G54" s="39">
        <f t="shared" si="20"/>
        <v>0.87566066016909438</v>
      </c>
      <c r="H54" s="39">
        <f t="shared" si="21"/>
        <v>0.87566066016909438</v>
      </c>
      <c r="I54" s="30">
        <v>13</v>
      </c>
      <c r="J54" s="29" t="str">
        <f t="shared" si="22"/>
        <v>SVT</v>
      </c>
      <c r="K54" s="40">
        <f t="shared" si="23"/>
        <v>1.1665899711178251</v>
      </c>
      <c r="L54" s="29" t="str">
        <f t="shared" si="11"/>
        <v>ANH</v>
      </c>
      <c r="M54" s="40">
        <f t="shared" si="24"/>
        <v>1.1562605069915901</v>
      </c>
      <c r="N54" s="29" t="str">
        <f t="shared" si="12"/>
        <v>NWT</v>
      </c>
      <c r="O54" s="40">
        <f t="shared" si="25"/>
        <v>1.0530977523412595</v>
      </c>
      <c r="P54" s="40" t="str">
        <f t="shared" si="13"/>
        <v>SVT</v>
      </c>
      <c r="Q54" s="40">
        <f t="shared" si="26"/>
        <v>1.0733262429913388</v>
      </c>
      <c r="R54" s="40" t="str">
        <f t="shared" si="14"/>
        <v>SVT</v>
      </c>
      <c r="S54" s="40">
        <f t="shared" si="27"/>
        <v>1.0733262429913386</v>
      </c>
      <c r="T54" s="29" t="str">
        <f t="shared" si="15"/>
        <v>SVT</v>
      </c>
      <c r="U54" s="40">
        <f t="shared" si="28"/>
        <v>1.0733262429913386</v>
      </c>
    </row>
    <row r="55" spans="1:23" ht="15" x14ac:dyDescent="0.2">
      <c r="B55" s="37" t="s">
        <v>13</v>
      </c>
      <c r="C55" s="39">
        <f t="shared" si="16"/>
        <v>0.6575606075988254</v>
      </c>
      <c r="D55" s="39">
        <f t="shared" si="17"/>
        <v>0.79937213495965265</v>
      </c>
      <c r="E55" s="39">
        <f t="shared" si="18"/>
        <v>0.80161327502575108</v>
      </c>
      <c r="F55" s="39">
        <f t="shared" si="19"/>
        <v>0.77608027278398251</v>
      </c>
      <c r="G55" s="39">
        <f t="shared" si="20"/>
        <v>0.77608027278398273</v>
      </c>
      <c r="H55" s="39">
        <f t="shared" si="21"/>
        <v>0.77608027278398262</v>
      </c>
      <c r="I55" s="30">
        <v>14</v>
      </c>
      <c r="J55" s="29" t="str">
        <f t="shared" si="22"/>
        <v>BRL</v>
      </c>
      <c r="K55" s="40">
        <f t="shared" si="23"/>
        <v>1.1892681914008205</v>
      </c>
      <c r="L55" s="29" t="str">
        <f t="shared" si="11"/>
        <v>AFW</v>
      </c>
      <c r="M55" s="40">
        <f t="shared" si="24"/>
        <v>1.1639202108292852</v>
      </c>
      <c r="N55" s="29" t="str">
        <f t="shared" si="12"/>
        <v>SVT</v>
      </c>
      <c r="O55" s="40">
        <f t="shared" si="25"/>
        <v>1.0839283851388082</v>
      </c>
      <c r="P55" s="40" t="str">
        <f t="shared" si="13"/>
        <v>NWT</v>
      </c>
      <c r="Q55" s="40">
        <f t="shared" si="26"/>
        <v>1.0759135988426958</v>
      </c>
      <c r="R55" s="40" t="str">
        <f t="shared" si="14"/>
        <v>NWT</v>
      </c>
      <c r="S55" s="40">
        <f t="shared" si="27"/>
        <v>1.0759135988426958</v>
      </c>
      <c r="T55" s="29" t="str">
        <f t="shared" si="15"/>
        <v>NWT</v>
      </c>
      <c r="U55" s="40">
        <f t="shared" si="28"/>
        <v>1.0759135988426958</v>
      </c>
    </row>
    <row r="56" spans="1:23" ht="15" x14ac:dyDescent="0.2">
      <c r="B56" s="37" t="s">
        <v>14</v>
      </c>
      <c r="C56" s="39">
        <f t="shared" si="16"/>
        <v>1.3308562693358381</v>
      </c>
      <c r="D56" s="39">
        <f t="shared" si="17"/>
        <v>1.0077147995149551</v>
      </c>
      <c r="E56" s="39">
        <f t="shared" si="18"/>
        <v>1.1069617070272366</v>
      </c>
      <c r="F56" s="39">
        <f t="shared" si="19"/>
        <v>1.1254520947664441</v>
      </c>
      <c r="G56" s="39">
        <f t="shared" si="20"/>
        <v>1.1254520947664441</v>
      </c>
      <c r="H56" s="39">
        <f t="shared" si="21"/>
        <v>1.1254520947664439</v>
      </c>
      <c r="I56" s="30">
        <v>15</v>
      </c>
      <c r="J56" s="29" t="str">
        <f t="shared" si="22"/>
        <v>NWT</v>
      </c>
      <c r="K56" s="40">
        <f t="shared" si="23"/>
        <v>1.2793525286492655</v>
      </c>
      <c r="L56" s="29" t="str">
        <f t="shared" si="11"/>
        <v>SSC</v>
      </c>
      <c r="M56" s="40">
        <f t="shared" si="24"/>
        <v>1.1887292879227576</v>
      </c>
      <c r="N56" s="29" t="str">
        <f t="shared" si="12"/>
        <v>SES</v>
      </c>
      <c r="O56" s="40">
        <f t="shared" si="25"/>
        <v>1.1069617070272366</v>
      </c>
      <c r="P56" s="40" t="str">
        <f t="shared" si="13"/>
        <v>SES</v>
      </c>
      <c r="Q56" s="40">
        <f t="shared" si="26"/>
        <v>1.1254520947664441</v>
      </c>
      <c r="R56" s="40" t="str">
        <f t="shared" si="14"/>
        <v>SES</v>
      </c>
      <c r="S56" s="40">
        <f t="shared" si="27"/>
        <v>1.1254520947664441</v>
      </c>
      <c r="T56" s="29" t="str">
        <f t="shared" si="15"/>
        <v>SES</v>
      </c>
      <c r="U56" s="40">
        <f t="shared" si="28"/>
        <v>1.1254520947664439</v>
      </c>
    </row>
    <row r="57" spans="1:23" ht="15" x14ac:dyDescent="0.2">
      <c r="B57" s="37" t="s">
        <v>15</v>
      </c>
      <c r="C57" s="39">
        <f t="shared" si="16"/>
        <v>0.82154780503441316</v>
      </c>
      <c r="D57" s="39">
        <f t="shared" si="17"/>
        <v>1.1986608374175765</v>
      </c>
      <c r="E57" s="39">
        <f t="shared" si="18"/>
        <v>0.93927058879557879</v>
      </c>
      <c r="F57" s="39">
        <f t="shared" si="19"/>
        <v>0.97692884149915704</v>
      </c>
      <c r="G57" s="39">
        <f t="shared" si="20"/>
        <v>0.97692884149915704</v>
      </c>
      <c r="H57" s="39">
        <f t="shared" si="21"/>
        <v>0.97692884149915704</v>
      </c>
      <c r="I57" s="30">
        <v>16</v>
      </c>
      <c r="J57" s="29" t="str">
        <f t="shared" si="22"/>
        <v>SES</v>
      </c>
      <c r="K57" s="40">
        <f t="shared" si="23"/>
        <v>1.3308562693358381</v>
      </c>
      <c r="L57" s="29" t="str">
        <f t="shared" si="11"/>
        <v>SEW</v>
      </c>
      <c r="M57" s="40">
        <f t="shared" si="24"/>
        <v>1.1986608374175765</v>
      </c>
      <c r="N57" s="29" t="str">
        <f t="shared" si="12"/>
        <v>BRL</v>
      </c>
      <c r="O57" s="40">
        <f t="shared" si="25"/>
        <v>1.1389510965558847</v>
      </c>
      <c r="P57" s="40" t="str">
        <f t="shared" si="13"/>
        <v>BRL</v>
      </c>
      <c r="Q57" s="40">
        <f t="shared" si="26"/>
        <v>1.1801652413057806</v>
      </c>
      <c r="R57" s="40" t="str">
        <f t="shared" si="14"/>
        <v>BRL</v>
      </c>
      <c r="S57" s="40">
        <f t="shared" si="27"/>
        <v>1.1801652413057806</v>
      </c>
      <c r="T57" s="29" t="str">
        <f t="shared" si="15"/>
        <v>BRL</v>
      </c>
      <c r="U57" s="40">
        <f t="shared" si="28"/>
        <v>1.1801652413057806</v>
      </c>
    </row>
    <row r="58" spans="1:23" ht="15" x14ac:dyDescent="0.2">
      <c r="B58" s="37" t="s">
        <v>16</v>
      </c>
      <c r="C58" s="39">
        <f t="shared" si="16"/>
        <v>0.60275659094923772</v>
      </c>
      <c r="D58" s="39">
        <f t="shared" si="17"/>
        <v>1.1887292879227576</v>
      </c>
      <c r="E58" s="39">
        <f t="shared" si="18"/>
        <v>0.95123922090922519</v>
      </c>
      <c r="F58" s="39">
        <f t="shared" si="19"/>
        <v>0.95834601119011209</v>
      </c>
      <c r="G58" s="39">
        <f t="shared" si="20"/>
        <v>0.95834601119011198</v>
      </c>
      <c r="H58" s="39">
        <f t="shared" si="21"/>
        <v>0.95834601119011198</v>
      </c>
      <c r="I58" s="30">
        <v>17</v>
      </c>
      <c r="J58" s="29" t="str">
        <f t="shared" si="22"/>
        <v>WSH</v>
      </c>
      <c r="K58" s="40">
        <f t="shared" si="23"/>
        <v>1.34837668147667</v>
      </c>
      <c r="L58" s="29" t="str">
        <f t="shared" si="11"/>
        <v>BRL</v>
      </c>
      <c r="M58" s="40">
        <f t="shared" si="24"/>
        <v>1.2491554721598952</v>
      </c>
      <c r="N58" s="29" t="str">
        <f t="shared" si="12"/>
        <v>WSH</v>
      </c>
      <c r="O58" s="40">
        <f t="shared" si="25"/>
        <v>1.2149269997812733</v>
      </c>
      <c r="P58" s="40" t="str">
        <f t="shared" si="13"/>
        <v>WSH</v>
      </c>
      <c r="Q58" s="40">
        <f t="shared" si="26"/>
        <v>1.1917678200289477</v>
      </c>
      <c r="R58" s="40" t="str">
        <f t="shared" si="14"/>
        <v>WSH</v>
      </c>
      <c r="S58" s="40">
        <f t="shared" si="27"/>
        <v>1.1917678200289477</v>
      </c>
      <c r="T58" s="29" t="str">
        <f t="shared" si="15"/>
        <v>WSH</v>
      </c>
      <c r="U58" s="40">
        <f t="shared" si="28"/>
        <v>1.1917678200289477</v>
      </c>
    </row>
    <row r="62" spans="1:23" s="3" customFormat="1" x14ac:dyDescent="0.2">
      <c r="A62" s="2"/>
      <c r="B62" s="44" t="s">
        <v>24</v>
      </c>
      <c r="C62" s="44"/>
      <c r="D62" s="44"/>
      <c r="E62" s="44"/>
      <c r="U62" s="2"/>
      <c r="V62" s="2"/>
      <c r="W62" s="2"/>
    </row>
    <row r="63" spans="1:23" s="3" customFormat="1" x14ac:dyDescent="0.2">
      <c r="A63" s="2"/>
      <c r="B63" s="45" t="s">
        <v>25</v>
      </c>
      <c r="C63" s="46"/>
      <c r="D63" s="46"/>
      <c r="E63" s="47" t="s">
        <v>130</v>
      </c>
      <c r="H63" s="55"/>
      <c r="I63" s="55"/>
      <c r="K63" s="48"/>
      <c r="U63" s="2"/>
      <c r="V63" s="2"/>
      <c r="W63" s="2"/>
    </row>
    <row r="64" spans="1:23" s="3" customFormat="1" x14ac:dyDescent="0.2">
      <c r="A64" s="2"/>
      <c r="B64" s="49" t="s">
        <v>26</v>
      </c>
      <c r="C64" s="50"/>
      <c r="D64" s="50"/>
      <c r="E64" s="51"/>
      <c r="H64" s="55"/>
      <c r="I64" s="55"/>
      <c r="K64" s="31"/>
      <c r="U64" s="2"/>
      <c r="V64" s="2"/>
      <c r="W64" s="2"/>
    </row>
    <row r="65" spans="1:23" s="3" customFormat="1" x14ac:dyDescent="0.2">
      <c r="A65" s="2"/>
      <c r="B65" s="52" t="s">
        <v>70</v>
      </c>
      <c r="C65" s="53"/>
      <c r="D65" s="53"/>
      <c r="E65" s="54">
        <v>7</v>
      </c>
      <c r="H65" s="55"/>
      <c r="I65" s="55"/>
      <c r="K65" s="55"/>
      <c r="U65" s="2"/>
      <c r="V65" s="2"/>
      <c r="W65" s="2"/>
    </row>
    <row r="66" spans="1:23" s="3" customFormat="1" x14ac:dyDescent="0.2">
      <c r="A66" s="2"/>
      <c r="B66" s="52" t="s">
        <v>71</v>
      </c>
      <c r="C66" s="53"/>
      <c r="D66" s="53"/>
      <c r="E66" s="54">
        <v>7</v>
      </c>
      <c r="H66" s="55"/>
      <c r="I66" s="55"/>
      <c r="K66" s="55"/>
      <c r="U66" s="2"/>
      <c r="V66" s="2"/>
      <c r="W66" s="2"/>
    </row>
    <row r="67" spans="1:23" s="3" customFormat="1" x14ac:dyDescent="0.2">
      <c r="A67" s="2"/>
      <c r="B67" s="52" t="s">
        <v>72</v>
      </c>
      <c r="C67" s="53"/>
      <c r="D67" s="53"/>
      <c r="E67" s="54">
        <v>7</v>
      </c>
      <c r="H67" s="55"/>
      <c r="I67" s="55"/>
      <c r="K67" s="55"/>
      <c r="U67" s="2"/>
      <c r="V67" s="2"/>
      <c r="W67" s="2"/>
    </row>
    <row r="68" spans="1:23" s="3" customFormat="1" x14ac:dyDescent="0.2">
      <c r="A68" s="2"/>
      <c r="U68" s="2"/>
      <c r="V68" s="2"/>
      <c r="W68" s="2"/>
    </row>
    <row r="69" spans="1:23" s="3" customFormat="1" x14ac:dyDescent="0.2">
      <c r="A69" s="2"/>
      <c r="B69" s="147" t="s">
        <v>146</v>
      </c>
      <c r="C69" s="2"/>
      <c r="D69" s="2"/>
      <c r="E69" s="2"/>
      <c r="U69" s="2"/>
      <c r="V69" s="2"/>
      <c r="W69" s="2"/>
    </row>
    <row r="71" spans="1:23" x14ac:dyDescent="0.2">
      <c r="B71" s="147" t="s">
        <v>147</v>
      </c>
    </row>
    <row r="73" spans="1:23" x14ac:dyDescent="0.2">
      <c r="B73" s="147" t="s">
        <v>148</v>
      </c>
    </row>
    <row r="74" spans="1:23" s="147" customFormat="1" x14ac:dyDescent="0.2">
      <c r="B74" s="147" t="s">
        <v>155</v>
      </c>
      <c r="F74" s="148"/>
      <c r="G74" s="148"/>
      <c r="H74" s="148"/>
      <c r="I74" s="148"/>
      <c r="J74" s="148"/>
      <c r="K74" s="148"/>
      <c r="L74" s="148"/>
      <c r="M74" s="148"/>
      <c r="N74" s="148"/>
      <c r="O74" s="148"/>
      <c r="P74" s="148"/>
      <c r="Q74" s="148"/>
      <c r="R74" s="148"/>
      <c r="S74" s="148"/>
      <c r="T74" s="148"/>
    </row>
    <row r="75" spans="1:23" x14ac:dyDescent="0.2">
      <c r="B75" s="147" t="s">
        <v>156</v>
      </c>
    </row>
    <row r="76" spans="1:23" x14ac:dyDescent="0.2">
      <c r="B76" s="147" t="s">
        <v>149</v>
      </c>
    </row>
    <row r="77" spans="1:23" x14ac:dyDescent="0.2">
      <c r="B77" s="147" t="s">
        <v>150</v>
      </c>
    </row>
    <row r="78" spans="1:23" x14ac:dyDescent="0.2">
      <c r="B78" s="147" t="s">
        <v>151</v>
      </c>
    </row>
    <row r="79" spans="1:23" x14ac:dyDescent="0.2">
      <c r="B79" s="147" t="s">
        <v>152</v>
      </c>
    </row>
    <row r="80" spans="1:23" x14ac:dyDescent="0.2">
      <c r="B80" s="147" t="s">
        <v>153</v>
      </c>
    </row>
    <row r="81" spans="2:20" s="147" customFormat="1" x14ac:dyDescent="0.2">
      <c r="B81" s="147" t="s">
        <v>157</v>
      </c>
      <c r="F81" s="148"/>
      <c r="G81" s="148"/>
      <c r="H81" s="148"/>
      <c r="I81" s="148"/>
      <c r="J81" s="148"/>
      <c r="K81" s="148"/>
      <c r="L81" s="148"/>
      <c r="M81" s="148"/>
      <c r="N81" s="148"/>
      <c r="O81" s="148"/>
      <c r="P81" s="148"/>
      <c r="Q81" s="148"/>
      <c r="R81" s="148"/>
      <c r="S81" s="148"/>
      <c r="T81" s="148"/>
    </row>
    <row r="82" spans="2:20" s="147" customFormat="1" x14ac:dyDescent="0.2">
      <c r="B82" s="147" t="s">
        <v>158</v>
      </c>
      <c r="F82" s="148"/>
      <c r="G82" s="148"/>
      <c r="H82" s="148"/>
      <c r="I82" s="148"/>
      <c r="J82" s="148"/>
      <c r="K82" s="148"/>
      <c r="L82" s="148"/>
      <c r="M82" s="148"/>
      <c r="N82" s="148"/>
      <c r="O82" s="148"/>
      <c r="P82" s="148"/>
      <c r="Q82" s="148"/>
      <c r="R82" s="148"/>
      <c r="S82" s="148"/>
      <c r="T82" s="148"/>
    </row>
    <row r="83" spans="2:20" s="147" customFormat="1" x14ac:dyDescent="0.2">
      <c r="B83" s="147" t="s">
        <v>165</v>
      </c>
      <c r="F83" s="148"/>
      <c r="G83" s="148"/>
      <c r="H83" s="148"/>
      <c r="I83" s="148"/>
      <c r="J83" s="148"/>
      <c r="K83" s="148"/>
      <c r="L83" s="148"/>
      <c r="M83" s="148"/>
      <c r="N83" s="148"/>
      <c r="O83" s="148"/>
      <c r="P83" s="148"/>
      <c r="Q83" s="148"/>
      <c r="R83" s="148"/>
      <c r="S83" s="148"/>
      <c r="T83" s="148"/>
    </row>
    <row r="85" spans="2:20" x14ac:dyDescent="0.2">
      <c r="B85" s="147" t="s">
        <v>154</v>
      </c>
    </row>
    <row r="87" spans="2:20" x14ac:dyDescent="0.2">
      <c r="B87" s="147" t="s">
        <v>159</v>
      </c>
    </row>
    <row r="88" spans="2:20" x14ac:dyDescent="0.2">
      <c r="B88" s="147" t="s">
        <v>160</v>
      </c>
    </row>
  </sheetData>
  <mergeCells count="6">
    <mergeCell ref="B16:B18"/>
    <mergeCell ref="J16:N16"/>
    <mergeCell ref="O16:S17"/>
    <mergeCell ref="T16:U17"/>
    <mergeCell ref="J17:K17"/>
    <mergeCell ref="M17:N17"/>
  </mergeCells>
  <conditionalFormatting sqref="C42:C58">
    <cfRule type="colorScale" priority="5">
      <colorScale>
        <cfvo type="min"/>
        <cfvo type="percentile" val="50"/>
        <cfvo type="max"/>
        <color theme="7"/>
        <color rgb="FFFFC000"/>
        <color theme="9"/>
      </colorScale>
    </cfRule>
  </conditionalFormatting>
  <conditionalFormatting sqref="D42:D58">
    <cfRule type="colorScale" priority="6">
      <colorScale>
        <cfvo type="min"/>
        <cfvo type="percentile" val="50"/>
        <cfvo type="max"/>
        <color theme="7"/>
        <color rgb="FFFFC000"/>
        <color theme="9"/>
      </colorScale>
    </cfRule>
  </conditionalFormatting>
  <conditionalFormatting sqref="E42:G58">
    <cfRule type="colorScale" priority="7">
      <colorScale>
        <cfvo type="min"/>
        <cfvo type="percentile" val="50"/>
        <cfvo type="max"/>
        <color theme="7"/>
        <color rgb="FFFFC000"/>
        <color theme="9"/>
      </colorScale>
    </cfRule>
  </conditionalFormatting>
  <conditionalFormatting sqref="H42:H58">
    <cfRule type="colorScale" priority="8">
      <colorScale>
        <cfvo type="min"/>
        <cfvo type="percentile" val="50"/>
        <cfvo type="max"/>
        <color theme="7"/>
        <color rgb="FFFFC000"/>
        <color theme="9"/>
      </colorScale>
    </cfRule>
  </conditionalFormatting>
  <conditionalFormatting sqref="K42:K58">
    <cfRule type="colorScale" priority="9">
      <colorScale>
        <cfvo type="min"/>
        <cfvo type="percentile" val="50"/>
        <cfvo type="max"/>
        <color theme="7"/>
        <color rgb="FFFFC000"/>
        <color theme="9"/>
      </colorScale>
    </cfRule>
  </conditionalFormatting>
  <conditionalFormatting sqref="M42:M58">
    <cfRule type="colorScale" priority="10">
      <colorScale>
        <cfvo type="min"/>
        <cfvo type="percentile" val="50"/>
        <cfvo type="max"/>
        <color theme="7"/>
        <color rgb="FFFFC000"/>
        <color theme="9"/>
      </colorScale>
    </cfRule>
  </conditionalFormatting>
  <conditionalFormatting sqref="R43:R58 P43:P58 O42:O58">
    <cfRule type="colorScale" priority="11">
      <colorScale>
        <cfvo type="min"/>
        <cfvo type="percentile" val="50"/>
        <cfvo type="max"/>
        <color theme="7"/>
        <color rgb="FFFFC000"/>
        <color theme="9"/>
      </colorScale>
    </cfRule>
  </conditionalFormatting>
  <conditionalFormatting sqref="U42:U58">
    <cfRule type="colorScale" priority="12">
      <colorScale>
        <cfvo type="min"/>
        <cfvo type="percentile" val="50"/>
        <cfvo type="max"/>
        <color theme="7"/>
        <color rgb="FFFFC000"/>
        <color theme="9"/>
      </colorScale>
    </cfRule>
  </conditionalFormatting>
  <conditionalFormatting sqref="P42:P58">
    <cfRule type="colorScale" priority="3">
      <colorScale>
        <cfvo type="min"/>
        <cfvo type="percentile" val="50"/>
        <cfvo type="max"/>
        <color theme="7"/>
        <color rgb="FFFFC000"/>
        <color theme="9"/>
      </colorScale>
    </cfRule>
  </conditionalFormatting>
  <conditionalFormatting sqref="R42:R58">
    <cfRule type="colorScale" priority="4">
      <colorScale>
        <cfvo type="min"/>
        <cfvo type="percentile" val="50"/>
        <cfvo type="max"/>
        <color theme="7"/>
        <color rgb="FFFFC000"/>
        <color theme="9"/>
      </colorScale>
    </cfRule>
  </conditionalFormatting>
  <conditionalFormatting sqref="Q42:Q58">
    <cfRule type="colorScale" priority="2">
      <colorScale>
        <cfvo type="min"/>
        <cfvo type="percentile" val="50"/>
        <cfvo type="max"/>
        <color theme="7"/>
        <color rgb="FFFFC000"/>
        <color theme="9"/>
      </colorScale>
    </cfRule>
  </conditionalFormatting>
  <conditionalFormatting sqref="S42:S58">
    <cfRule type="colorScale" priority="1">
      <colorScale>
        <cfvo type="min"/>
        <cfvo type="percentile" val="50"/>
        <cfvo type="max"/>
        <color theme="7"/>
        <color rgb="FFFFC000"/>
        <color theme="9"/>
      </colorScale>
    </cfRule>
  </conditionalFormatting>
  <dataValidations disablePrompts="1" count="1">
    <dataValidation type="list" allowBlank="1" showInputMessage="1" showErrorMessage="1" sqref="J8">
      <formula1>"5"</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Cover</vt:lpstr>
      <vt:lpstr>Controls</vt:lpstr>
      <vt:lpstr>Inputs&gt;&gt;</vt:lpstr>
      <vt:lpstr>Model coeffs</vt:lpstr>
      <vt:lpstr>Actual costs</vt:lpstr>
      <vt:lpstr>Cost drivers</vt:lpstr>
      <vt:lpstr>Outputs&gt;&gt;</vt:lpstr>
      <vt:lpstr>Modelled costs</vt:lpstr>
      <vt:lpstr>Efficiency</vt:lpstr>
      <vt:lpstr>Interface</vt:lpstr>
    </vt:vector>
  </TitlesOfParts>
  <Company>Water Services Regulation Authority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Imogen Turner</dc:creator>
  <cp:lastModifiedBy>Milton Salas</cp:lastModifiedBy>
  <dcterms:created xsi:type="dcterms:W3CDTF">2015-10-14T16:49:04Z</dcterms:created>
  <dcterms:modified xsi:type="dcterms:W3CDTF">2019-07-12T09:23:43Z</dcterms:modified>
</cp:coreProperties>
</file>