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cl01\public\OFWSHARE\PR19 Modelling\Model runs\DD\Model Run 7 Publishable Models\Risk and return\Industry\PAYG\"/>
    </mc:Choice>
  </mc:AlternateContent>
  <bookViews>
    <workbookView xWindow="0" yWindow="0" windowWidth="18240" windowHeight="11670" tabRatio="843"/>
  </bookViews>
  <sheets>
    <sheet name="Contents" sheetId="11" r:id="rId1"/>
    <sheet name="PAYG summary tables" sheetId="12" r:id="rId2"/>
    <sheet name="Working--&gt;" sheetId="13" r:id="rId3"/>
    <sheet name="F_Inputs" sheetId="7" r:id="rId4"/>
    <sheet name="Draft determination totex" sheetId="8" r:id="rId5"/>
    <sheet name="Revised business plan" sheetId="14" r:id="rId6"/>
    <sheet name="Calculation" sheetId="9" r:id="rId7"/>
    <sheet name="PAYG" sheetId="10" r:id="rId8"/>
    <sheet name="F_Outputs" sheetId="6" r:id="rId9"/>
    <sheet name="Revised plan data tables--&gt;" sheetId="5" r:id="rId10"/>
    <sheet name="Wr4" sheetId="1" r:id="rId11"/>
    <sheet name="Wn4" sheetId="2" r:id="rId12"/>
    <sheet name="WWn6" sheetId="3" r:id="rId13"/>
    <sheet name="Bio5" sheetId="4" r:id="rId14"/>
  </sheets>
  <calcPr calcId="15251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 i="10" l="1"/>
  <c r="I11" i="10"/>
  <c r="I8" i="10"/>
  <c r="B11" i="10"/>
  <c r="B41" i="12" l="1"/>
  <c r="B36" i="12"/>
  <c r="B35" i="12"/>
  <c r="B8" i="10"/>
  <c r="B10" i="10"/>
  <c r="J10" i="6" l="1"/>
  <c r="I10" i="6"/>
  <c r="H10" i="6"/>
  <c r="G10" i="6"/>
  <c r="F10" i="6"/>
  <c r="J9" i="6"/>
  <c r="I9" i="6"/>
  <c r="H9" i="6"/>
  <c r="G9" i="6"/>
  <c r="F9" i="6"/>
  <c r="F43" i="10"/>
  <c r="E43" i="10"/>
  <c r="D43" i="10"/>
  <c r="C43" i="10"/>
  <c r="G43" i="10" s="1"/>
  <c r="B43" i="10"/>
  <c r="F42" i="10"/>
  <c r="E42" i="10"/>
  <c r="D42" i="10"/>
  <c r="C42" i="10"/>
  <c r="B42" i="10"/>
  <c r="F44" i="10"/>
  <c r="E44" i="10"/>
  <c r="D44" i="10"/>
  <c r="C44" i="10" l="1"/>
  <c r="G42" i="10"/>
  <c r="G44" i="10" s="1"/>
  <c r="B44" i="10"/>
  <c r="M37" i="8"/>
  <c r="P32" i="9" s="1"/>
  <c r="M40" i="8"/>
  <c r="P33" i="9" s="1"/>
  <c r="J64" i="14"/>
  <c r="H36" i="9"/>
  <c r="H38" i="9" s="1"/>
  <c r="J62" i="14"/>
  <c r="H37" i="9"/>
  <c r="L37" i="8"/>
  <c r="O32" i="9" s="1"/>
  <c r="L40" i="8"/>
  <c r="O33" i="9" s="1"/>
  <c r="I64" i="14"/>
  <c r="G36" i="9" s="1"/>
  <c r="I62" i="14"/>
  <c r="G37" i="9"/>
  <c r="K37" i="8"/>
  <c r="N32" i="9" s="1"/>
  <c r="N37" i="9" s="1"/>
  <c r="K40" i="8"/>
  <c r="N33" i="9" s="1"/>
  <c r="H64" i="14"/>
  <c r="F36" i="9" s="1"/>
  <c r="H62" i="14"/>
  <c r="F37" i="9"/>
  <c r="J37" i="8"/>
  <c r="M32" i="9" s="1"/>
  <c r="J40" i="8"/>
  <c r="M33" i="9" s="1"/>
  <c r="G64" i="14"/>
  <c r="E36" i="9"/>
  <c r="E38" i="9" s="1"/>
  <c r="G62" i="14"/>
  <c r="E37" i="9"/>
  <c r="I37" i="8"/>
  <c r="L32" i="9" s="1"/>
  <c r="L37" i="9" s="1"/>
  <c r="I33" i="10" s="1"/>
  <c r="I40" i="8"/>
  <c r="I41" i="8" s="1"/>
  <c r="L33" i="9"/>
  <c r="F64" i="14"/>
  <c r="D36" i="9"/>
  <c r="D38" i="9" s="1"/>
  <c r="F62" i="14"/>
  <c r="D37" i="9"/>
  <c r="M26" i="8"/>
  <c r="P23" i="9" s="1"/>
  <c r="M31" i="8"/>
  <c r="P24" i="9" s="1"/>
  <c r="M32" i="8"/>
  <c r="M33" i="8"/>
  <c r="M27" i="8"/>
  <c r="M28" i="8"/>
  <c r="M29" i="8" s="1"/>
  <c r="J60" i="14"/>
  <c r="H27" i="9" s="1"/>
  <c r="J58" i="14"/>
  <c r="H28" i="9"/>
  <c r="L26" i="8"/>
  <c r="O23" i="9" s="1"/>
  <c r="L27" i="8"/>
  <c r="L28" i="8"/>
  <c r="L31" i="8"/>
  <c r="O24" i="9" s="1"/>
  <c r="L32" i="8"/>
  <c r="L33" i="8"/>
  <c r="I60" i="14"/>
  <c r="G27" i="9"/>
  <c r="G29" i="9" s="1"/>
  <c r="I58" i="14"/>
  <c r="G28" i="9"/>
  <c r="K26" i="8"/>
  <c r="N23" i="9" s="1"/>
  <c r="K31" i="8"/>
  <c r="N24" i="9" s="1"/>
  <c r="K32" i="8"/>
  <c r="K33" i="8"/>
  <c r="K27" i="8"/>
  <c r="K28" i="8"/>
  <c r="H60" i="14"/>
  <c r="F27" i="9" s="1"/>
  <c r="H58" i="14"/>
  <c r="F28" i="9"/>
  <c r="J26" i="8"/>
  <c r="M23" i="9" s="1"/>
  <c r="J31" i="8"/>
  <c r="M24" i="9" s="1"/>
  <c r="J32" i="8"/>
  <c r="M25" i="9" s="1"/>
  <c r="J33" i="8"/>
  <c r="J27" i="8"/>
  <c r="J28" i="8"/>
  <c r="G60" i="14"/>
  <c r="E27" i="9"/>
  <c r="E29" i="9" s="1"/>
  <c r="G58" i="14"/>
  <c r="E28" i="9"/>
  <c r="I26" i="8"/>
  <c r="L23" i="9" s="1"/>
  <c r="I31" i="8"/>
  <c r="L24" i="9" s="1"/>
  <c r="I32" i="8"/>
  <c r="I33" i="8"/>
  <c r="I27" i="8"/>
  <c r="I28" i="8"/>
  <c r="F60" i="14"/>
  <c r="D27" i="9"/>
  <c r="D29" i="9" s="1"/>
  <c r="F58" i="14"/>
  <c r="D28" i="9"/>
  <c r="M15" i="8"/>
  <c r="P14" i="9" s="1"/>
  <c r="M20" i="8"/>
  <c r="P15" i="9" s="1"/>
  <c r="M21" i="8"/>
  <c r="M22" i="8"/>
  <c r="M16" i="8"/>
  <c r="M17" i="8"/>
  <c r="J56" i="14"/>
  <c r="H18" i="9" s="1"/>
  <c r="J54" i="14"/>
  <c r="H19" i="9"/>
  <c r="L15" i="8"/>
  <c r="O14" i="9" s="1"/>
  <c r="L16" i="8"/>
  <c r="L17" i="8"/>
  <c r="L20" i="8"/>
  <c r="O15" i="9" s="1"/>
  <c r="L21" i="8"/>
  <c r="L22" i="8"/>
  <c r="I56" i="14"/>
  <c r="G18" i="9" s="1"/>
  <c r="I54" i="14"/>
  <c r="G19" i="9"/>
  <c r="K15" i="8"/>
  <c r="N14" i="9" s="1"/>
  <c r="K16" i="8"/>
  <c r="K17" i="8"/>
  <c r="K20" i="8"/>
  <c r="N15" i="9" s="1"/>
  <c r="K21" i="8"/>
  <c r="K22" i="8"/>
  <c r="N16" i="9" s="1"/>
  <c r="H56" i="14"/>
  <c r="F18" i="9"/>
  <c r="F20" i="9" s="1"/>
  <c r="H54" i="14"/>
  <c r="F19" i="9"/>
  <c r="J15" i="8"/>
  <c r="M14" i="9" s="1"/>
  <c r="J20" i="8"/>
  <c r="M15" i="9" s="1"/>
  <c r="J21" i="8"/>
  <c r="J22" i="8"/>
  <c r="J16" i="8"/>
  <c r="J17" i="8"/>
  <c r="G56" i="14"/>
  <c r="E18" i="9" s="1"/>
  <c r="G54" i="14"/>
  <c r="E19" i="9"/>
  <c r="I15" i="8"/>
  <c r="L14" i="9" s="1"/>
  <c r="I20" i="8"/>
  <c r="L15" i="9" s="1"/>
  <c r="I21" i="8"/>
  <c r="L16" i="9" s="1"/>
  <c r="I22" i="8"/>
  <c r="I16" i="8"/>
  <c r="I17" i="8"/>
  <c r="F56" i="14"/>
  <c r="D18" i="9"/>
  <c r="D20" i="9" s="1"/>
  <c r="F54" i="14"/>
  <c r="D19" i="9"/>
  <c r="J4" i="8"/>
  <c r="M5" i="9" s="1"/>
  <c r="J9" i="8"/>
  <c r="M6" i="9" s="1"/>
  <c r="G52" i="14"/>
  <c r="E9" i="9"/>
  <c r="E11" i="9" s="1"/>
  <c r="K4" i="8"/>
  <c r="N5" i="9" s="1"/>
  <c r="K9" i="8"/>
  <c r="N6" i="9" s="1"/>
  <c r="H52" i="14"/>
  <c r="F9" i="9"/>
  <c r="D7" i="10" s="1"/>
  <c r="L4" i="8"/>
  <c r="O5" i="9" s="1"/>
  <c r="L9" i="8"/>
  <c r="O6" i="9" s="1"/>
  <c r="I52" i="14"/>
  <c r="G9" i="9"/>
  <c r="G11" i="9" s="1"/>
  <c r="M4" i="8"/>
  <c r="P5" i="9" s="1"/>
  <c r="M9" i="8"/>
  <c r="P6" i="9" s="1"/>
  <c r="J52" i="14"/>
  <c r="H9" i="9"/>
  <c r="F7" i="10" s="1"/>
  <c r="G50" i="14"/>
  <c r="E10" i="9"/>
  <c r="H50" i="14"/>
  <c r="F10" i="9"/>
  <c r="I50" i="14"/>
  <c r="G10" i="9"/>
  <c r="J50" i="14"/>
  <c r="H10" i="9"/>
  <c r="H11" i="9"/>
  <c r="I4" i="8"/>
  <c r="L5" i="9" s="1"/>
  <c r="L10" i="9" s="1"/>
  <c r="S10" i="9" s="1"/>
  <c r="F50" i="14"/>
  <c r="D10" i="9"/>
  <c r="I9" i="8"/>
  <c r="L6" i="9" s="1"/>
  <c r="F52" i="14"/>
  <c r="D9" i="9"/>
  <c r="D11" i="9" s="1"/>
  <c r="I37" i="9"/>
  <c r="I28" i="9"/>
  <c r="I19" i="9"/>
  <c r="I10" i="9"/>
  <c r="F63" i="14"/>
  <c r="F59" i="14"/>
  <c r="F55" i="14"/>
  <c r="F51" i="14"/>
  <c r="B4" i="12"/>
  <c r="B8" i="12" s="1"/>
  <c r="B6" i="10"/>
  <c r="B7" i="10"/>
  <c r="B19" i="10"/>
  <c r="B11" i="12" s="1"/>
  <c r="B15" i="10"/>
  <c r="B28" i="10"/>
  <c r="B24" i="10"/>
  <c r="B37" i="10"/>
  <c r="B33" i="10"/>
  <c r="C37" i="10"/>
  <c r="D37" i="10"/>
  <c r="E37" i="10"/>
  <c r="E25" i="12" s="1"/>
  <c r="F37" i="10"/>
  <c r="F25" i="12" s="1"/>
  <c r="C28" i="10"/>
  <c r="D28" i="10"/>
  <c r="D18" i="12" s="1"/>
  <c r="E28" i="10"/>
  <c r="E18" i="12" s="1"/>
  <c r="F28" i="10"/>
  <c r="F18" i="12" s="1"/>
  <c r="C19" i="10"/>
  <c r="D19" i="10"/>
  <c r="E19" i="10"/>
  <c r="E11" i="12" s="1"/>
  <c r="F19" i="10"/>
  <c r="F11" i="12" s="1"/>
  <c r="C10" i="10"/>
  <c r="D10" i="10"/>
  <c r="E10" i="10"/>
  <c r="E4" i="12" s="1"/>
  <c r="F10" i="10"/>
  <c r="F4" i="12" s="1"/>
  <c r="C25" i="12"/>
  <c r="C29" i="12" s="1"/>
  <c r="C26" i="12"/>
  <c r="C27" i="12"/>
  <c r="C18" i="12"/>
  <c r="C22" i="12" s="1"/>
  <c r="C19" i="12"/>
  <c r="C20" i="12"/>
  <c r="E25" i="10"/>
  <c r="E36" i="12" s="1"/>
  <c r="E19" i="12"/>
  <c r="E20" i="12"/>
  <c r="C33" i="10"/>
  <c r="D33" i="10"/>
  <c r="E33" i="10"/>
  <c r="F33" i="10"/>
  <c r="E24" i="10"/>
  <c r="J63" i="14"/>
  <c r="I63" i="14"/>
  <c r="H63" i="14"/>
  <c r="G63" i="14"/>
  <c r="J59" i="14"/>
  <c r="I59" i="14"/>
  <c r="H59" i="14"/>
  <c r="G59" i="14"/>
  <c r="E12" i="12"/>
  <c r="E13" i="12"/>
  <c r="D16" i="10"/>
  <c r="D35" i="12" s="1"/>
  <c r="C11" i="12"/>
  <c r="C12" i="12"/>
  <c r="C13" i="12"/>
  <c r="J55" i="14"/>
  <c r="I55" i="14"/>
  <c r="H55" i="14"/>
  <c r="G55" i="14"/>
  <c r="F15" i="10"/>
  <c r="E15" i="10"/>
  <c r="D15" i="10"/>
  <c r="C15" i="10"/>
  <c r="J51" i="14"/>
  <c r="I51" i="14"/>
  <c r="H51" i="14"/>
  <c r="G51" i="14"/>
  <c r="F6" i="10"/>
  <c r="E6" i="10"/>
  <c r="D6" i="10"/>
  <c r="D26" i="12"/>
  <c r="E26" i="12"/>
  <c r="F26" i="12"/>
  <c r="F27" i="12"/>
  <c r="D27" i="12"/>
  <c r="E27" i="12"/>
  <c r="D19" i="12"/>
  <c r="F19" i="12"/>
  <c r="D20" i="12"/>
  <c r="F20" i="12"/>
  <c r="D12" i="12"/>
  <c r="F12" i="12"/>
  <c r="F13" i="12"/>
  <c r="D13" i="12"/>
  <c r="C4" i="12"/>
  <c r="D4" i="12"/>
  <c r="D8" i="12" s="1"/>
  <c r="C5" i="12"/>
  <c r="D5" i="12"/>
  <c r="E5" i="12"/>
  <c r="F5" i="12"/>
  <c r="C6" i="12"/>
  <c r="D6" i="12"/>
  <c r="E6" i="12"/>
  <c r="F6" i="12"/>
  <c r="D11" i="12"/>
  <c r="D25" i="12"/>
  <c r="B27" i="12"/>
  <c r="B26" i="12"/>
  <c r="B20" i="12"/>
  <c r="B19" i="12"/>
  <c r="B13" i="12"/>
  <c r="B12" i="12"/>
  <c r="B6" i="12"/>
  <c r="B5" i="12"/>
  <c r="W30" i="4"/>
  <c r="R30" i="4"/>
  <c r="Q30" i="4"/>
  <c r="P30" i="4"/>
  <c r="O30" i="4"/>
  <c r="N30" i="4"/>
  <c r="L30" i="4"/>
  <c r="K30" i="4"/>
  <c r="J30" i="4"/>
  <c r="I30" i="4"/>
  <c r="H30" i="4"/>
  <c r="AN24" i="4"/>
  <c r="X24" i="4"/>
  <c r="W23" i="4"/>
  <c r="R23" i="4"/>
  <c r="Q23" i="4"/>
  <c r="P23" i="4"/>
  <c r="O23" i="4"/>
  <c r="N23" i="4"/>
  <c r="L23" i="4"/>
  <c r="K23" i="4"/>
  <c r="J23" i="4"/>
  <c r="I23" i="4"/>
  <c r="H23" i="4"/>
  <c r="AN17" i="4"/>
  <c r="X17" i="4"/>
  <c r="W16" i="4"/>
  <c r="R16" i="4"/>
  <c r="Q16" i="4"/>
  <c r="P16" i="4"/>
  <c r="O16" i="4"/>
  <c r="N16" i="4"/>
  <c r="L16" i="4"/>
  <c r="K16" i="4"/>
  <c r="J16" i="4"/>
  <c r="I16" i="4"/>
  <c r="H16" i="4"/>
  <c r="AN10" i="4"/>
  <c r="X10" i="4"/>
  <c r="W9" i="4"/>
  <c r="R9" i="4"/>
  <c r="Q9" i="4"/>
  <c r="P9" i="4"/>
  <c r="O9" i="4"/>
  <c r="N9" i="4"/>
  <c r="L9" i="4"/>
  <c r="K9" i="4"/>
  <c r="J9" i="4"/>
  <c r="I9" i="4"/>
  <c r="H9" i="4"/>
  <c r="R23" i="3"/>
  <c r="Q23" i="3"/>
  <c r="P23" i="3"/>
  <c r="O23" i="3"/>
  <c r="N23" i="3"/>
  <c r="L23" i="3"/>
  <c r="K23" i="3"/>
  <c r="J23" i="3"/>
  <c r="I23" i="3"/>
  <c r="H23" i="3"/>
  <c r="AT17" i="3"/>
  <c r="X17" i="3"/>
  <c r="R16" i="3"/>
  <c r="Q16" i="3"/>
  <c r="P16" i="3"/>
  <c r="O16" i="3"/>
  <c r="N16" i="3"/>
  <c r="L16" i="3"/>
  <c r="K16" i="3"/>
  <c r="J16" i="3"/>
  <c r="I16" i="3"/>
  <c r="H16" i="3"/>
  <c r="AT10" i="3"/>
  <c r="X10" i="3"/>
  <c r="R9" i="3"/>
  <c r="Q9" i="3"/>
  <c r="P9" i="3"/>
  <c r="O9" i="3"/>
  <c r="N9" i="3"/>
  <c r="L9" i="3"/>
  <c r="K9" i="3"/>
  <c r="J9" i="3"/>
  <c r="I9" i="3"/>
  <c r="H9" i="3"/>
  <c r="W23" i="2"/>
  <c r="R23" i="2"/>
  <c r="Q23" i="2"/>
  <c r="P23" i="2"/>
  <c r="O23" i="2"/>
  <c r="N23" i="2"/>
  <c r="L23" i="2"/>
  <c r="K23" i="2"/>
  <c r="J23" i="2"/>
  <c r="I23" i="2"/>
  <c r="H23" i="2"/>
  <c r="AL22" i="2"/>
  <c r="AK22" i="2"/>
  <c r="AJ22" i="2"/>
  <c r="AI22" i="2"/>
  <c r="AH22" i="2"/>
  <c r="AF22" i="2"/>
  <c r="AE22" i="2"/>
  <c r="AD22" i="2"/>
  <c r="AC22" i="2"/>
  <c r="AB22" i="2"/>
  <c r="W22" i="2"/>
  <c r="AL21" i="2"/>
  <c r="AK21" i="2"/>
  <c r="AJ21" i="2"/>
  <c r="AI21" i="2"/>
  <c r="AH21" i="2"/>
  <c r="AF21" i="2"/>
  <c r="AE21" i="2"/>
  <c r="AD21" i="2"/>
  <c r="AC21" i="2"/>
  <c r="AB21" i="2"/>
  <c r="W21" i="2"/>
  <c r="AL20" i="2"/>
  <c r="AK20" i="2"/>
  <c r="AJ20" i="2"/>
  <c r="AI20" i="2"/>
  <c r="AH20" i="2"/>
  <c r="AF20" i="2"/>
  <c r="AE20" i="2"/>
  <c r="AD20" i="2"/>
  <c r="AC20" i="2"/>
  <c r="AB20" i="2"/>
  <c r="W20" i="2"/>
  <c r="AN17" i="2"/>
  <c r="AG17" i="2"/>
  <c r="AA17" i="2"/>
  <c r="X17" i="2"/>
  <c r="W17" i="2"/>
  <c r="R16" i="2"/>
  <c r="Q16" i="2"/>
  <c r="P16" i="2"/>
  <c r="O16" i="2"/>
  <c r="N16" i="2"/>
  <c r="L16" i="2"/>
  <c r="K16" i="2"/>
  <c r="J16" i="2"/>
  <c r="I16" i="2"/>
  <c r="H16" i="2"/>
  <c r="AL15" i="2"/>
  <c r="AK15" i="2"/>
  <c r="AJ15" i="2"/>
  <c r="AI15" i="2"/>
  <c r="AH15" i="2"/>
  <c r="AF15" i="2"/>
  <c r="AE15" i="2"/>
  <c r="AD15" i="2"/>
  <c r="AC15" i="2"/>
  <c r="AB15" i="2"/>
  <c r="W15" i="2"/>
  <c r="AL14" i="2"/>
  <c r="AK14" i="2"/>
  <c r="AJ14" i="2"/>
  <c r="AI14" i="2"/>
  <c r="AH14" i="2"/>
  <c r="AF14" i="2"/>
  <c r="AE14" i="2"/>
  <c r="AD14" i="2"/>
  <c r="AC14" i="2"/>
  <c r="AB14" i="2"/>
  <c r="W14" i="2"/>
  <c r="AL13" i="2"/>
  <c r="AK13" i="2"/>
  <c r="AJ13" i="2"/>
  <c r="AI13" i="2"/>
  <c r="AH13" i="2"/>
  <c r="AF13" i="2"/>
  <c r="AE13" i="2"/>
  <c r="AD13" i="2"/>
  <c r="AC13" i="2"/>
  <c r="AB13" i="2"/>
  <c r="W13" i="2"/>
  <c r="AN10" i="2"/>
  <c r="AG10" i="2"/>
  <c r="AA10" i="2"/>
  <c r="X10" i="2"/>
  <c r="W10" i="2"/>
  <c r="R9" i="2"/>
  <c r="Q9" i="2"/>
  <c r="P9" i="2"/>
  <c r="O9" i="2"/>
  <c r="N9" i="2"/>
  <c r="L9" i="2"/>
  <c r="K9" i="2"/>
  <c r="J9" i="2"/>
  <c r="I9" i="2"/>
  <c r="H9" i="2"/>
  <c r="AL8" i="2"/>
  <c r="AK8" i="2"/>
  <c r="AJ8" i="2"/>
  <c r="AI8" i="2"/>
  <c r="AH8" i="2"/>
  <c r="AF8" i="2"/>
  <c r="AE8" i="2"/>
  <c r="AD8" i="2"/>
  <c r="AC8" i="2"/>
  <c r="AB8" i="2"/>
  <c r="W8" i="2"/>
  <c r="AL7" i="2"/>
  <c r="AK7" i="2"/>
  <c r="AJ7" i="2"/>
  <c r="AI7" i="2"/>
  <c r="AH7" i="2"/>
  <c r="AF7" i="2"/>
  <c r="AE7" i="2"/>
  <c r="AD7" i="2"/>
  <c r="AC7" i="2"/>
  <c r="AB7" i="2"/>
  <c r="W7" i="2"/>
  <c r="AL6" i="2"/>
  <c r="AK6" i="2"/>
  <c r="AJ6" i="2"/>
  <c r="AI6" i="2"/>
  <c r="AH6" i="2"/>
  <c r="AF6" i="2"/>
  <c r="AE6" i="2"/>
  <c r="AD6" i="2"/>
  <c r="AC6" i="2"/>
  <c r="AB6" i="2"/>
  <c r="W6" i="2"/>
  <c r="R30" i="1"/>
  <c r="Q30" i="1"/>
  <c r="P30" i="1"/>
  <c r="O30" i="1"/>
  <c r="N30" i="1"/>
  <c r="L30" i="1"/>
  <c r="K30" i="1"/>
  <c r="J30" i="1"/>
  <c r="I30" i="1"/>
  <c r="H30" i="1"/>
  <c r="AK29" i="1"/>
  <c r="AJ29" i="1"/>
  <c r="AI29" i="1"/>
  <c r="AH29" i="1"/>
  <c r="AG29" i="1"/>
  <c r="AE29" i="1"/>
  <c r="AD29" i="1"/>
  <c r="AC29" i="1"/>
  <c r="AB29" i="1"/>
  <c r="AA29" i="1"/>
  <c r="W29" i="1"/>
  <c r="AK28" i="1"/>
  <c r="AJ28" i="1"/>
  <c r="AI28" i="1"/>
  <c r="AH28" i="1"/>
  <c r="AG28" i="1"/>
  <c r="AE28" i="1"/>
  <c r="AD28" i="1"/>
  <c r="AA28" i="1"/>
  <c r="AB28" i="1"/>
  <c r="AC28" i="1"/>
  <c r="W28" i="1"/>
  <c r="AK27" i="1"/>
  <c r="AJ27" i="1"/>
  <c r="AI27" i="1"/>
  <c r="AH27" i="1"/>
  <c r="AG27" i="1"/>
  <c r="AE27" i="1"/>
  <c r="AD27" i="1"/>
  <c r="AC27" i="1"/>
  <c r="AB27" i="1"/>
  <c r="AA27" i="1"/>
  <c r="W27" i="1"/>
  <c r="AF24" i="1"/>
  <c r="Z24" i="1"/>
  <c r="W24" i="1"/>
  <c r="R23" i="1"/>
  <c r="Q23" i="1"/>
  <c r="P23" i="1"/>
  <c r="O23" i="1"/>
  <c r="N23" i="1"/>
  <c r="L23" i="1"/>
  <c r="K23" i="1"/>
  <c r="J23" i="1"/>
  <c r="I23" i="1"/>
  <c r="H23" i="1"/>
  <c r="AK22" i="1"/>
  <c r="AJ22" i="1"/>
  <c r="AI22" i="1"/>
  <c r="AH22" i="1"/>
  <c r="AG22" i="1"/>
  <c r="AE22" i="1"/>
  <c r="AD22" i="1"/>
  <c r="AC22" i="1"/>
  <c r="AB22" i="1"/>
  <c r="AA22" i="1"/>
  <c r="W22" i="1"/>
  <c r="AK21" i="1"/>
  <c r="AJ21" i="1"/>
  <c r="AI21" i="1"/>
  <c r="AH21" i="1"/>
  <c r="AG21" i="1"/>
  <c r="AE21" i="1"/>
  <c r="AD21" i="1"/>
  <c r="AC21" i="1"/>
  <c r="AB21" i="1"/>
  <c r="AA21" i="1"/>
  <c r="W21" i="1"/>
  <c r="AK20" i="1"/>
  <c r="AJ20" i="1"/>
  <c r="AI20" i="1"/>
  <c r="AH20" i="1"/>
  <c r="AG20" i="1"/>
  <c r="AE20" i="1"/>
  <c r="AD20" i="1"/>
  <c r="AC20" i="1"/>
  <c r="AB20" i="1"/>
  <c r="AA20" i="1"/>
  <c r="W20" i="1"/>
  <c r="AF17" i="1"/>
  <c r="Z17" i="1"/>
  <c r="W17" i="1"/>
  <c r="R16" i="1"/>
  <c r="Q16" i="1"/>
  <c r="P16" i="1"/>
  <c r="O16" i="1"/>
  <c r="N16" i="1"/>
  <c r="L16" i="1"/>
  <c r="K16" i="1"/>
  <c r="J16" i="1"/>
  <c r="I16" i="1"/>
  <c r="H16" i="1"/>
  <c r="AK15" i="1"/>
  <c r="AJ15" i="1"/>
  <c r="AI15" i="1"/>
  <c r="AH15" i="1"/>
  <c r="AG15" i="1"/>
  <c r="AE15" i="1"/>
  <c r="AD15" i="1"/>
  <c r="AC15" i="1"/>
  <c r="AB15" i="1"/>
  <c r="AA15" i="1"/>
  <c r="W15" i="1"/>
  <c r="AK14" i="1"/>
  <c r="AJ14" i="1"/>
  <c r="AI14" i="1"/>
  <c r="AH14" i="1"/>
  <c r="AG14" i="1"/>
  <c r="AE14" i="1"/>
  <c r="AD14" i="1"/>
  <c r="AC14" i="1"/>
  <c r="AB14" i="1"/>
  <c r="AA14" i="1"/>
  <c r="W14" i="1"/>
  <c r="AK13" i="1"/>
  <c r="AJ13" i="1"/>
  <c r="AI13" i="1"/>
  <c r="AH13" i="1"/>
  <c r="AG13" i="1"/>
  <c r="AE13" i="1"/>
  <c r="AD13" i="1"/>
  <c r="AC13" i="1"/>
  <c r="AB13" i="1"/>
  <c r="AA13" i="1"/>
  <c r="W13" i="1"/>
  <c r="AF10" i="1"/>
  <c r="Z10" i="1"/>
  <c r="W10" i="1"/>
  <c r="R9" i="1"/>
  <c r="Q9" i="1"/>
  <c r="P9" i="1"/>
  <c r="O9" i="1"/>
  <c r="N9" i="1"/>
  <c r="L9" i="1"/>
  <c r="K9" i="1"/>
  <c r="J9" i="1"/>
  <c r="I9" i="1"/>
  <c r="H9" i="1"/>
  <c r="AK8" i="1"/>
  <c r="AJ8" i="1"/>
  <c r="AI8" i="1"/>
  <c r="AH8" i="1"/>
  <c r="AG8" i="1"/>
  <c r="AE8" i="1"/>
  <c r="AD8" i="1"/>
  <c r="AC8" i="1"/>
  <c r="AB8" i="1"/>
  <c r="AA8" i="1"/>
  <c r="W8" i="1"/>
  <c r="AK7" i="1"/>
  <c r="AJ7" i="1"/>
  <c r="AI7" i="1"/>
  <c r="AH7" i="1"/>
  <c r="AG7" i="1"/>
  <c r="AE7" i="1"/>
  <c r="AD7" i="1"/>
  <c r="AC7" i="1"/>
  <c r="AB7" i="1"/>
  <c r="AA7" i="1"/>
  <c r="W7" i="1"/>
  <c r="AK6" i="1"/>
  <c r="AJ6" i="1"/>
  <c r="AI6" i="1"/>
  <c r="AH6" i="1"/>
  <c r="AG6" i="1"/>
  <c r="AE6" i="1"/>
  <c r="AD6" i="1"/>
  <c r="AC6" i="1"/>
  <c r="AB6" i="1"/>
  <c r="AA6" i="1"/>
  <c r="W6" i="1"/>
  <c r="L10" i="8"/>
  <c r="L11" i="8"/>
  <c r="J10" i="8"/>
  <c r="K10" i="8"/>
  <c r="M10" i="8"/>
  <c r="J11" i="8"/>
  <c r="K11" i="8"/>
  <c r="M11" i="8"/>
  <c r="I11" i="8"/>
  <c r="I12" i="8" s="1"/>
  <c r="I10" i="8"/>
  <c r="K5" i="8"/>
  <c r="K6" i="8"/>
  <c r="L5" i="8"/>
  <c r="M5" i="8"/>
  <c r="L6" i="8"/>
  <c r="M6" i="8"/>
  <c r="J6" i="8"/>
  <c r="J5" i="8"/>
  <c r="I6" i="8"/>
  <c r="I5" i="8"/>
  <c r="B25" i="12"/>
  <c r="B18" i="12"/>
  <c r="D24" i="10"/>
  <c r="C6" i="10"/>
  <c r="E40" i="8"/>
  <c r="E37" i="8"/>
  <c r="E33" i="8"/>
  <c r="E32" i="8"/>
  <c r="E31" i="8"/>
  <c r="E28" i="8"/>
  <c r="E27" i="8"/>
  <c r="E26" i="8"/>
  <c r="E22" i="8"/>
  <c r="E21" i="8"/>
  <c r="E20" i="8"/>
  <c r="E17" i="8"/>
  <c r="E16" i="8"/>
  <c r="E15" i="8"/>
  <c r="E11" i="8"/>
  <c r="E10" i="8"/>
  <c r="E9" i="8"/>
  <c r="E6" i="8"/>
  <c r="E5" i="8"/>
  <c r="E4" i="8"/>
  <c r="M41" i="8"/>
  <c r="M38" i="8"/>
  <c r="C61" i="4"/>
  <c r="C55" i="4"/>
  <c r="C49" i="4"/>
  <c r="C43" i="4"/>
  <c r="AN31" i="4"/>
  <c r="C48" i="3"/>
  <c r="C42" i="3"/>
  <c r="C36" i="3"/>
  <c r="AN24" i="3"/>
  <c r="C48" i="2"/>
  <c r="C42" i="2"/>
  <c r="C36" i="2"/>
  <c r="AN24" i="2"/>
  <c r="C61" i="1"/>
  <c r="C55" i="1"/>
  <c r="C49" i="1"/>
  <c r="C43" i="1"/>
  <c r="AA24" i="2"/>
  <c r="Z31" i="1"/>
  <c r="F24" i="10"/>
  <c r="B16" i="10"/>
  <c r="C24" i="10"/>
  <c r="B34" i="12"/>
  <c r="C7" i="10"/>
  <c r="C34" i="12" s="1"/>
  <c r="K41" i="8"/>
  <c r="L23" i="8"/>
  <c r="K29" i="8"/>
  <c r="I38" i="8"/>
  <c r="E8" i="12" l="1"/>
  <c r="W24" i="4"/>
  <c r="W28" i="4"/>
  <c r="W10" i="3"/>
  <c r="W27" i="4"/>
  <c r="W29" i="4"/>
  <c r="W20" i="4"/>
  <c r="W22" i="3"/>
  <c r="W8" i="4"/>
  <c r="W15" i="4"/>
  <c r="W15" i="3"/>
  <c r="W20" i="3"/>
  <c r="W8" i="3"/>
  <c r="W7" i="3"/>
  <c r="W14" i="3"/>
  <c r="W6" i="4"/>
  <c r="W13" i="4"/>
  <c r="W14" i="4"/>
  <c r="W22" i="4"/>
  <c r="W6" i="3"/>
  <c r="W13" i="3"/>
  <c r="W17" i="3"/>
  <c r="W21" i="3"/>
  <c r="W7" i="4"/>
  <c r="W10" i="4"/>
  <c r="W17" i="4"/>
  <c r="W21" i="4"/>
  <c r="G6" i="10"/>
  <c r="D17" i="10"/>
  <c r="D20" i="10" s="1"/>
  <c r="K20" i="10" s="1"/>
  <c r="E22" i="12"/>
  <c r="E43" i="12" s="1"/>
  <c r="G33" i="10"/>
  <c r="G15" i="10"/>
  <c r="G24" i="10"/>
  <c r="B15" i="12"/>
  <c r="B42" i="12" s="1"/>
  <c r="B17" i="10"/>
  <c r="L41" i="8"/>
  <c r="L26" i="9"/>
  <c r="L29" i="8"/>
  <c r="S37" i="9"/>
  <c r="K38" i="8"/>
  <c r="K23" i="8"/>
  <c r="K12" i="8"/>
  <c r="J7" i="8"/>
  <c r="K34" i="8"/>
  <c r="C8" i="12"/>
  <c r="C41" i="12" s="1"/>
  <c r="D15" i="12"/>
  <c r="D42" i="12" s="1"/>
  <c r="D22" i="12"/>
  <c r="F29" i="12"/>
  <c r="D29" i="12"/>
  <c r="B29" i="12"/>
  <c r="F15" i="12"/>
  <c r="E15" i="12"/>
  <c r="F8" i="12"/>
  <c r="B22" i="12"/>
  <c r="C15" i="12"/>
  <c r="F22" i="12"/>
  <c r="E29" i="12"/>
  <c r="F34" i="12"/>
  <c r="F8" i="10"/>
  <c r="D8" i="10"/>
  <c r="D34" i="12"/>
  <c r="E16" i="10"/>
  <c r="G20" i="9"/>
  <c r="F29" i="9"/>
  <c r="I29" i="9" s="1"/>
  <c r="D25" i="10"/>
  <c r="E20" i="9"/>
  <c r="I18" i="9"/>
  <c r="C16" i="10"/>
  <c r="D34" i="10"/>
  <c r="F38" i="9"/>
  <c r="I38" i="9" s="1"/>
  <c r="F16" i="10"/>
  <c r="H20" i="9"/>
  <c r="I20" i="9" s="1"/>
  <c r="F25" i="10"/>
  <c r="H29" i="9"/>
  <c r="G38" i="9"/>
  <c r="E34" i="10"/>
  <c r="B34" i="10"/>
  <c r="I36" i="9"/>
  <c r="F11" i="9"/>
  <c r="I11" i="9" s="1"/>
  <c r="E26" i="10"/>
  <c r="F34" i="10"/>
  <c r="E7" i="10"/>
  <c r="G7" i="10" s="1"/>
  <c r="I27" i="9"/>
  <c r="C8" i="10"/>
  <c r="C25" i="10"/>
  <c r="C34" i="10"/>
  <c r="B25" i="10"/>
  <c r="I9" i="9"/>
  <c r="U37" i="9"/>
  <c r="K33" i="10"/>
  <c r="I7" i="8"/>
  <c r="M16" i="9"/>
  <c r="K7" i="8"/>
  <c r="J41" i="8"/>
  <c r="P16" i="9"/>
  <c r="M26" i="9"/>
  <c r="M28" i="9" s="1"/>
  <c r="P25" i="9"/>
  <c r="L7" i="8"/>
  <c r="P9" i="9"/>
  <c r="O17" i="9"/>
  <c r="M18" i="8"/>
  <c r="I34" i="8"/>
  <c r="O26" i="9"/>
  <c r="L17" i="9"/>
  <c r="L18" i="9" s="1"/>
  <c r="I29" i="8"/>
  <c r="M12" i="8"/>
  <c r="J23" i="8"/>
  <c r="N17" i="9"/>
  <c r="N18" i="9" s="1"/>
  <c r="O16" i="9"/>
  <c r="P17" i="9"/>
  <c r="P19" i="9" s="1"/>
  <c r="N26" i="9"/>
  <c r="O25" i="9"/>
  <c r="P26" i="9"/>
  <c r="P28" i="9" s="1"/>
  <c r="W28" i="9" s="1"/>
  <c r="K18" i="8"/>
  <c r="J29" i="8"/>
  <c r="L38" i="8"/>
  <c r="N9" i="9"/>
  <c r="U9" i="9" s="1"/>
  <c r="M9" i="9"/>
  <c r="J7" i="10" s="1"/>
  <c r="I18" i="8"/>
  <c r="M17" i="9"/>
  <c r="N19" i="9"/>
  <c r="L28" i="9"/>
  <c r="S28" i="9" s="1"/>
  <c r="M27" i="9"/>
  <c r="J25" i="10" s="1"/>
  <c r="J36" i="12" s="1"/>
  <c r="O28" i="9"/>
  <c r="M34" i="8"/>
  <c r="L34" i="8"/>
  <c r="J34" i="8"/>
  <c r="M23" i="8"/>
  <c r="P10" i="9"/>
  <c r="J18" i="8"/>
  <c r="L25" i="9"/>
  <c r="L27" i="9" s="1"/>
  <c r="N25" i="9"/>
  <c r="N36" i="9"/>
  <c r="K34" i="10" s="1"/>
  <c r="N38" i="9"/>
  <c r="U38" i="9" s="1"/>
  <c r="N10" i="9"/>
  <c r="L36" i="9"/>
  <c r="P11" i="9"/>
  <c r="W11" i="9" s="1"/>
  <c r="O9" i="9"/>
  <c r="O36" i="9"/>
  <c r="O37" i="9"/>
  <c r="I6" i="10"/>
  <c r="M37" i="9"/>
  <c r="M36" i="9"/>
  <c r="O19" i="9"/>
  <c r="N28" i="9"/>
  <c r="M19" i="9"/>
  <c r="P36" i="9"/>
  <c r="P37" i="9"/>
  <c r="M10" i="9"/>
  <c r="O10" i="9"/>
  <c r="L12" i="8"/>
  <c r="L18" i="8"/>
  <c r="I23" i="8"/>
  <c r="M7" i="8"/>
  <c r="L9" i="9"/>
  <c r="J38" i="8"/>
  <c r="J12" i="8"/>
  <c r="J34" i="12" l="1"/>
  <c r="B20" i="10"/>
  <c r="I20" i="10" s="1"/>
  <c r="I24" i="10"/>
  <c r="M29" i="9"/>
  <c r="T29" i="9" s="1"/>
  <c r="M11" i="9"/>
  <c r="T11" i="9" s="1"/>
  <c r="T9" i="9"/>
  <c r="N27" i="9"/>
  <c r="K25" i="10" s="1"/>
  <c r="K36" i="12" s="1"/>
  <c r="G8" i="10"/>
  <c r="G10" i="10"/>
  <c r="B35" i="10"/>
  <c r="B37" i="12"/>
  <c r="G34" i="10"/>
  <c r="G37" i="10" s="1"/>
  <c r="F26" i="10"/>
  <c r="F36" i="12"/>
  <c r="F43" i="12" s="1"/>
  <c r="F35" i="12"/>
  <c r="F42" i="12" s="1"/>
  <c r="F17" i="10"/>
  <c r="C17" i="10"/>
  <c r="C35" i="12"/>
  <c r="D41" i="12"/>
  <c r="G25" i="10"/>
  <c r="B26" i="10"/>
  <c r="C11" i="10"/>
  <c r="J11" i="10" s="1"/>
  <c r="G16" i="10"/>
  <c r="E35" i="10"/>
  <c r="E37" i="12"/>
  <c r="E44" i="12" s="1"/>
  <c r="D11" i="10"/>
  <c r="K11" i="10" s="1"/>
  <c r="F35" i="10"/>
  <c r="F37" i="12"/>
  <c r="F44" i="12" s="1"/>
  <c r="C35" i="10"/>
  <c r="C37" i="12"/>
  <c r="C44" i="12" s="1"/>
  <c r="E29" i="10"/>
  <c r="L29" i="10" s="1"/>
  <c r="E35" i="12"/>
  <c r="E42" i="12" s="1"/>
  <c r="E17" i="10"/>
  <c r="F11" i="10"/>
  <c r="M11" i="10" s="1"/>
  <c r="C26" i="10"/>
  <c r="C36" i="12"/>
  <c r="C43" i="12" s="1"/>
  <c r="E8" i="10"/>
  <c r="E34" i="12"/>
  <c r="G34" i="12" s="1"/>
  <c r="D37" i="12"/>
  <c r="D44" i="12" s="1"/>
  <c r="D35" i="10"/>
  <c r="D36" i="12"/>
  <c r="D43" i="12" s="1"/>
  <c r="D26" i="10"/>
  <c r="F41" i="12"/>
  <c r="U36" i="9"/>
  <c r="O18" i="9"/>
  <c r="L16" i="10" s="1"/>
  <c r="L35" i="12" s="1"/>
  <c r="L19" i="9"/>
  <c r="T27" i="9"/>
  <c r="K7" i="10"/>
  <c r="M18" i="9"/>
  <c r="J16" i="10" s="1"/>
  <c r="J35" i="12" s="1"/>
  <c r="O27" i="9"/>
  <c r="O29" i="9" s="1"/>
  <c r="V29" i="9" s="1"/>
  <c r="I16" i="10"/>
  <c r="I35" i="12" s="1"/>
  <c r="S18" i="9"/>
  <c r="P18" i="9"/>
  <c r="M7" i="10"/>
  <c r="W9" i="9"/>
  <c r="K37" i="12"/>
  <c r="K35" i="10"/>
  <c r="K16" i="10"/>
  <c r="K35" i="12" s="1"/>
  <c r="N20" i="9"/>
  <c r="U20" i="9" s="1"/>
  <c r="U18" i="9"/>
  <c r="U19" i="9"/>
  <c r="K15" i="10"/>
  <c r="K17" i="10" s="1"/>
  <c r="K19" i="10" s="1"/>
  <c r="K11" i="12" s="1"/>
  <c r="Q28" i="9"/>
  <c r="L24" i="10"/>
  <c r="V28" i="9"/>
  <c r="M24" i="10"/>
  <c r="W10" i="9"/>
  <c r="M6" i="10"/>
  <c r="P27" i="9"/>
  <c r="M15" i="10"/>
  <c r="W19" i="9"/>
  <c r="U27" i="9"/>
  <c r="V10" i="9"/>
  <c r="L6" i="10"/>
  <c r="T10" i="9"/>
  <c r="J6" i="10"/>
  <c r="V36" i="9"/>
  <c r="L34" i="10"/>
  <c r="L37" i="12" s="1"/>
  <c r="O38" i="9"/>
  <c r="V38" i="9" s="1"/>
  <c r="L7" i="10"/>
  <c r="O11" i="9"/>
  <c r="V11" i="9" s="1"/>
  <c r="V9" i="9"/>
  <c r="K6" i="10"/>
  <c r="U10" i="9"/>
  <c r="M33" i="10"/>
  <c r="W37" i="9"/>
  <c r="T36" i="9"/>
  <c r="J34" i="10"/>
  <c r="J37" i="12" s="1"/>
  <c r="M38" i="9"/>
  <c r="T38" i="9" s="1"/>
  <c r="P38" i="9"/>
  <c r="W38" i="9" s="1"/>
  <c r="M34" i="10"/>
  <c r="M37" i="12" s="1"/>
  <c r="W36" i="9"/>
  <c r="L15" i="10"/>
  <c r="V19" i="9"/>
  <c r="J33" i="10"/>
  <c r="T37" i="9"/>
  <c r="Q37" i="9"/>
  <c r="Q10" i="9"/>
  <c r="K24" i="10"/>
  <c r="U28" i="9"/>
  <c r="L11" i="9"/>
  <c r="I7" i="10"/>
  <c r="Q9" i="9"/>
  <c r="S9" i="9"/>
  <c r="J15" i="10"/>
  <c r="T19" i="9"/>
  <c r="L29" i="9"/>
  <c r="S27" i="9"/>
  <c r="I25" i="10"/>
  <c r="L33" i="10"/>
  <c r="V37" i="9"/>
  <c r="S36" i="9"/>
  <c r="I34" i="10"/>
  <c r="L38" i="9"/>
  <c r="Q36" i="9"/>
  <c r="T28" i="9"/>
  <c r="J24" i="10"/>
  <c r="J26" i="10" s="1"/>
  <c r="N11" i="9"/>
  <c r="U11" i="9" s="1"/>
  <c r="L34" i="12" l="1"/>
  <c r="J8" i="10"/>
  <c r="J42" i="10"/>
  <c r="M42" i="10"/>
  <c r="K34" i="12"/>
  <c r="K43" i="10"/>
  <c r="J43" i="10"/>
  <c r="Q18" i="9"/>
  <c r="O20" i="9"/>
  <c r="V20" i="9" s="1"/>
  <c r="V18" i="9"/>
  <c r="K42" i="10"/>
  <c r="K44" i="10" s="1"/>
  <c r="I43" i="10"/>
  <c r="L42" i="10"/>
  <c r="M34" i="12"/>
  <c r="K8" i="10"/>
  <c r="K10" i="10" s="1"/>
  <c r="K4" i="12" s="1"/>
  <c r="K8" i="12" s="1"/>
  <c r="G11" i="10"/>
  <c r="L35" i="10"/>
  <c r="M20" i="9"/>
  <c r="T20" i="9" s="1"/>
  <c r="T18" i="9"/>
  <c r="N29" i="9"/>
  <c r="U29" i="9" s="1"/>
  <c r="K15" i="12"/>
  <c r="F38" i="10"/>
  <c r="M38" i="10" s="1"/>
  <c r="G28" i="10"/>
  <c r="G26" i="10"/>
  <c r="C42" i="12"/>
  <c r="C38" i="12"/>
  <c r="G35" i="12"/>
  <c r="D38" i="10"/>
  <c r="K38" i="10" s="1"/>
  <c r="K37" i="10" s="1"/>
  <c r="K25" i="12" s="1"/>
  <c r="E11" i="10"/>
  <c r="L11" i="10" s="1"/>
  <c r="E20" i="10"/>
  <c r="L20" i="10" s="1"/>
  <c r="J10" i="10"/>
  <c r="J4" i="12" s="1"/>
  <c r="D29" i="10"/>
  <c r="K29" i="10" s="1"/>
  <c r="C38" i="10"/>
  <c r="J38" i="10" s="1"/>
  <c r="G35" i="10"/>
  <c r="G38" i="10" s="1"/>
  <c r="B38" i="10"/>
  <c r="I38" i="10" s="1"/>
  <c r="F38" i="12"/>
  <c r="E38" i="12"/>
  <c r="E41" i="12"/>
  <c r="C29" i="10"/>
  <c r="J29" i="10" s="1"/>
  <c r="J28" i="10" s="1"/>
  <c r="J18" i="12" s="1"/>
  <c r="E38" i="10"/>
  <c r="L38" i="10" s="1"/>
  <c r="G36" i="12"/>
  <c r="B43" i="12"/>
  <c r="B38" i="12"/>
  <c r="D38" i="12"/>
  <c r="C20" i="10"/>
  <c r="J20" i="10" s="1"/>
  <c r="F45" i="12"/>
  <c r="G17" i="10"/>
  <c r="G19" i="10"/>
  <c r="B29" i="10"/>
  <c r="I29" i="10" s="1"/>
  <c r="D45" i="12"/>
  <c r="F20" i="10"/>
  <c r="M20" i="10" s="1"/>
  <c r="F29" i="10"/>
  <c r="M29" i="10" s="1"/>
  <c r="G37" i="12"/>
  <c r="B44" i="12"/>
  <c r="G44" i="12" s="1"/>
  <c r="L25" i="10"/>
  <c r="L36" i="12" s="1"/>
  <c r="I15" i="10"/>
  <c r="S19" i="9"/>
  <c r="J17" i="10"/>
  <c r="V27" i="9"/>
  <c r="M8" i="10"/>
  <c r="M10" i="10" s="1"/>
  <c r="M4" i="12" s="1"/>
  <c r="Q27" i="9"/>
  <c r="K26" i="10"/>
  <c r="L20" i="9"/>
  <c r="S20" i="9" s="1"/>
  <c r="Q19" i="9"/>
  <c r="X19" i="9"/>
  <c r="K38" i="12"/>
  <c r="M35" i="10"/>
  <c r="P20" i="9"/>
  <c r="W20" i="9" s="1"/>
  <c r="W18" i="9"/>
  <c r="X18" i="9" s="1"/>
  <c r="M16" i="10"/>
  <c r="M35" i="12" s="1"/>
  <c r="N35" i="12" s="1"/>
  <c r="X28" i="9"/>
  <c r="M25" i="10"/>
  <c r="M36" i="12" s="1"/>
  <c r="P29" i="9"/>
  <c r="W29" i="9" s="1"/>
  <c r="W27" i="9"/>
  <c r="L17" i="10"/>
  <c r="X9" i="9"/>
  <c r="Q38" i="9"/>
  <c r="S38" i="9"/>
  <c r="X38" i="9" s="1"/>
  <c r="S29" i="9"/>
  <c r="X37" i="9"/>
  <c r="J38" i="12"/>
  <c r="L26" i="10"/>
  <c r="L28" i="10" s="1"/>
  <c r="L18" i="12" s="1"/>
  <c r="L22" i="12" s="1"/>
  <c r="I6" i="6" s="1"/>
  <c r="X10" i="9"/>
  <c r="J35" i="10"/>
  <c r="N33" i="10"/>
  <c r="L8" i="10"/>
  <c r="L10" i="10" s="1"/>
  <c r="L4" i="12" s="1"/>
  <c r="I37" i="12"/>
  <c r="N34" i="10"/>
  <c r="I35" i="10"/>
  <c r="I34" i="12"/>
  <c r="N7" i="10"/>
  <c r="X36" i="9"/>
  <c r="I36" i="12"/>
  <c r="S11" i="9"/>
  <c r="X11" i="9" s="1"/>
  <c r="Q11" i="9"/>
  <c r="N6" i="10"/>
  <c r="N24" i="10"/>
  <c r="I4" i="12"/>
  <c r="I8" i="12" s="1"/>
  <c r="F4" i="6" s="1"/>
  <c r="I26" i="10"/>
  <c r="J44" i="10" l="1"/>
  <c r="I17" i="10"/>
  <c r="I19" i="10" s="1"/>
  <c r="I11" i="12" s="1"/>
  <c r="I15" i="12" s="1"/>
  <c r="F5" i="6" s="1"/>
  <c r="I42" i="10"/>
  <c r="K41" i="12"/>
  <c r="H4" i="6"/>
  <c r="L43" i="10"/>
  <c r="L44" i="10" s="1"/>
  <c r="K42" i="12"/>
  <c r="H5" i="6"/>
  <c r="N34" i="12"/>
  <c r="M43" i="10"/>
  <c r="M44" i="10"/>
  <c r="I37" i="10"/>
  <c r="I25" i="12" s="1"/>
  <c r="I29" i="12" s="1"/>
  <c r="F7" i="6" s="1"/>
  <c r="I28" i="10"/>
  <c r="I18" i="12" s="1"/>
  <c r="I22" i="12" s="1"/>
  <c r="G20" i="10"/>
  <c r="K28" i="10"/>
  <c r="K18" i="12" s="1"/>
  <c r="K22" i="12" s="1"/>
  <c r="J19" i="10"/>
  <c r="J11" i="12" s="1"/>
  <c r="J15" i="12" s="1"/>
  <c r="L37" i="10"/>
  <c r="L25" i="12" s="1"/>
  <c r="J37" i="10"/>
  <c r="J25" i="12" s="1"/>
  <c r="L19" i="10"/>
  <c r="L11" i="12" s="1"/>
  <c r="M37" i="10"/>
  <c r="M25" i="12" s="1"/>
  <c r="G29" i="10"/>
  <c r="N16" i="10"/>
  <c r="Q29" i="9"/>
  <c r="N8" i="10"/>
  <c r="X20" i="9"/>
  <c r="N15" i="10"/>
  <c r="N17" i="10" s="1"/>
  <c r="M8" i="12"/>
  <c r="I42" i="12"/>
  <c r="J22" i="12"/>
  <c r="J29" i="12"/>
  <c r="L15" i="12"/>
  <c r="M29" i="12"/>
  <c r="K29" i="12"/>
  <c r="J8" i="12"/>
  <c r="L8" i="12"/>
  <c r="L29" i="12"/>
  <c r="D48" i="12"/>
  <c r="G38" i="12"/>
  <c r="G43" i="12"/>
  <c r="B45" i="12"/>
  <c r="B48" i="12" s="1"/>
  <c r="X29" i="9"/>
  <c r="E45" i="12"/>
  <c r="E48" i="12" s="1"/>
  <c r="G41" i="12"/>
  <c r="G42" i="12"/>
  <c r="C45" i="12"/>
  <c r="C48" i="12" s="1"/>
  <c r="X27" i="9"/>
  <c r="F48" i="12"/>
  <c r="Q20" i="9"/>
  <c r="M38" i="12"/>
  <c r="M17" i="10"/>
  <c r="M19" i="10" s="1"/>
  <c r="M11" i="12" s="1"/>
  <c r="N25" i="10"/>
  <c r="N26" i="10" s="1"/>
  <c r="M26" i="10"/>
  <c r="M28" i="10" s="1"/>
  <c r="M18" i="12" s="1"/>
  <c r="L43" i="12"/>
  <c r="L38" i="12"/>
  <c r="N10" i="10"/>
  <c r="I38" i="12"/>
  <c r="I41" i="12"/>
  <c r="N37" i="12"/>
  <c r="N36" i="12"/>
  <c r="N35" i="10"/>
  <c r="I44" i="12" l="1"/>
  <c r="J41" i="12"/>
  <c r="G4" i="6"/>
  <c r="J44" i="12"/>
  <c r="G7" i="6"/>
  <c r="N42" i="10"/>
  <c r="I44" i="10"/>
  <c r="L42" i="12"/>
  <c r="I5" i="6"/>
  <c r="K43" i="12"/>
  <c r="H6" i="6"/>
  <c r="K44" i="12"/>
  <c r="H7" i="6"/>
  <c r="J43" i="12"/>
  <c r="G6" i="6"/>
  <c r="I43" i="12"/>
  <c r="I45" i="12" s="1"/>
  <c r="I48" i="12" s="1"/>
  <c r="F6" i="6"/>
  <c r="N43" i="10"/>
  <c r="L41" i="12"/>
  <c r="I4" i="6"/>
  <c r="M41" i="12"/>
  <c r="J4" i="6"/>
  <c r="L44" i="12"/>
  <c r="I7" i="6"/>
  <c r="M44" i="12"/>
  <c r="J7" i="6"/>
  <c r="J42" i="12"/>
  <c r="G5" i="6"/>
  <c r="N11" i="10"/>
  <c r="N37" i="10"/>
  <c r="N38" i="10" s="1"/>
  <c r="M15" i="12"/>
  <c r="L45" i="12"/>
  <c r="L48" i="12" s="1"/>
  <c r="M22" i="12"/>
  <c r="N28" i="10"/>
  <c r="G45" i="12"/>
  <c r="G48" i="12" s="1"/>
  <c r="N19" i="10"/>
  <c r="N38" i="12"/>
  <c r="K45" i="12" l="1"/>
  <c r="K48" i="12" s="1"/>
  <c r="N44" i="12"/>
  <c r="J45" i="12"/>
  <c r="J48" i="12" s="1"/>
  <c r="N41" i="12"/>
  <c r="M43" i="12"/>
  <c r="N43" i="12" s="1"/>
  <c r="J6" i="6"/>
  <c r="M42" i="12"/>
  <c r="N42" i="12" s="1"/>
  <c r="J5" i="6"/>
  <c r="N44" i="10"/>
  <c r="N29" i="10"/>
  <c r="M45" i="12"/>
  <c r="M48" i="12" s="1"/>
  <c r="N20" i="10"/>
  <c r="N45" i="12" l="1"/>
  <c r="N48" i="12" s="1"/>
</calcChain>
</file>

<file path=xl/sharedStrings.xml><?xml version="1.0" encoding="utf-8"?>
<sst xmlns="http://schemas.openxmlformats.org/spreadsheetml/2006/main" count="1160" uniqueCount="504">
  <si>
    <t>PAYG Rates</t>
  </si>
  <si>
    <t>Ofwat - DD</t>
  </si>
  <si>
    <t>PAYG Rate ~ water resources</t>
  </si>
  <si>
    <t>2020-21</t>
  </si>
  <si>
    <t>2021-22</t>
  </si>
  <si>
    <t>2022-23</t>
  </si>
  <si>
    <t>2023-24</t>
  </si>
  <si>
    <t>2024-25</t>
  </si>
  <si>
    <t>"Natural" PAYG rate ~ water resources</t>
  </si>
  <si>
    <t>Adjustments to PAYG rate to address transition from RPI to CPI ~ water resources</t>
  </si>
  <si>
    <t>Other adjustments to PAYG rate ~ water resources</t>
  </si>
  <si>
    <t>Total PAYG rate ~ water resources</t>
  </si>
  <si>
    <t>PAYG Rate ~ water network plus</t>
  </si>
  <si>
    <t>"Natural" PAYG rate ~ water network plus</t>
  </si>
  <si>
    <t>Adjustments to PAYG rate to address transition from RPI to CPI ~ water network plus</t>
  </si>
  <si>
    <t>Other adjustments to PAYG rate ~ water network plus</t>
  </si>
  <si>
    <t>Total PAYG rate ~ water network plus</t>
  </si>
  <si>
    <t>PAYG Rate ~ wastewater network plus</t>
  </si>
  <si>
    <t>"Natural" PAYG rate ~ wastewater network plus</t>
  </si>
  <si>
    <t>Adjustments to PAYG rate to address transition from RPI to CPI ~ wastewater network plus</t>
  </si>
  <si>
    <t>Other adjustments to PAYG rate ~ wastewater network plus</t>
  </si>
  <si>
    <t>Total PAYG rate ~ wastewater network plus</t>
  </si>
  <si>
    <t>PAYG Rate ~ bioresources</t>
  </si>
  <si>
    <t>"Natural" PAYG rate ~ bioresources</t>
  </si>
  <si>
    <t>Adjustments to PAYG rate to address transition from RPI to CPI ~ bioresources</t>
  </si>
  <si>
    <t>Other adjustments to PAYG rate ~ bioresources</t>
  </si>
  <si>
    <t>Total PAYG rate - bioresources</t>
  </si>
  <si>
    <t>Totex</t>
  </si>
  <si>
    <t>Pr19FMTotex_for_PAYG</t>
  </si>
  <si>
    <t>Acronym</t>
  </si>
  <si>
    <t>Reference</t>
  </si>
  <si>
    <t>Item description</t>
  </si>
  <si>
    <t>Unit</t>
  </si>
  <si>
    <t>Model</t>
  </si>
  <si>
    <t>Price Review 2019</t>
  </si>
  <si>
    <t>PR19 Run 7: Slow Track DD</t>
  </si>
  <si>
    <t>Latest</t>
  </si>
  <si>
    <t>ANH</t>
  </si>
  <si>
    <t>C_WROPEXFM_PR19FM008</t>
  </si>
  <si>
    <t>WR - Total gross operational expenditure -real - including cost sharing</t>
  </si>
  <si>
    <t>£m</t>
  </si>
  <si>
    <t>C_WRCAPEXFM_PR19FM008</t>
  </si>
  <si>
    <t>WR - Total gross capital expenditure - real (including g&amp;c) - including cost sharing</t>
  </si>
  <si>
    <t>C_WNOPEXFM_PR19FM008</t>
  </si>
  <si>
    <t>WN - Total gross operational expenditure -real - including cost sharing</t>
  </si>
  <si>
    <t>C_WNCAPEXFM_PR19FM008</t>
  </si>
  <si>
    <t>WN - Total gross capital expenditure - real - including cost sharing</t>
  </si>
  <si>
    <t>C_WWNOPEXFM_PR19FM008</t>
  </si>
  <si>
    <t>WWN - Total gross operational expenditure - real - including cost sharing</t>
  </si>
  <si>
    <t>C_WWNCAPEXFM_PR19FM008</t>
  </si>
  <si>
    <t>WWN - Total gross capital expenditure - real - including cost sharing</t>
  </si>
  <si>
    <t>C_BROPEXFM_PR19FM008</t>
  </si>
  <si>
    <t>BIO - Total gross operational expenditure -real</t>
  </si>
  <si>
    <t>C_BRCAPEXFM_PR19FM008</t>
  </si>
  <si>
    <t>BIO - Total gross capital expenditure - real (including g&amp;c)</t>
  </si>
  <si>
    <t>PR19GC0001</t>
  </si>
  <si>
    <t>WN - Grants and contributions - capital expenditure - price control - real</t>
  </si>
  <si>
    <t>PR19GC0002</t>
  </si>
  <si>
    <t>WN - Grants and contributions - capital expenditure - non price control - real</t>
  </si>
  <si>
    <t>PR19GC0003</t>
  </si>
  <si>
    <t>WN - Grants and contributions - operational expenditure - price control - real</t>
  </si>
  <si>
    <t>PR19GC0004</t>
  </si>
  <si>
    <t>WN - Grants and contributions - operational expenditure - non price control - real</t>
  </si>
  <si>
    <t>PR19GC0005</t>
  </si>
  <si>
    <t>WR - Grants and contributions - capital expenditure - price control - real</t>
  </si>
  <si>
    <t>PR19GC0006</t>
  </si>
  <si>
    <t>WR - Grants and contributions - capital expenditure - non price control - real</t>
  </si>
  <si>
    <t>PR19GC0007</t>
  </si>
  <si>
    <t>WR - Grants and contributions - operational expenditure - price control - real</t>
  </si>
  <si>
    <t>PR19GC0008</t>
  </si>
  <si>
    <t>WR - Grants and contributions - operational expenditure - non price control - real</t>
  </si>
  <si>
    <t>PR19GC0009</t>
  </si>
  <si>
    <t>WWN - Grants and contributions - capital expenditure - price control - real</t>
  </si>
  <si>
    <t>PR19GC0010</t>
  </si>
  <si>
    <t>WWN - Grants and contributions - capital expenditure - non price control - real</t>
  </si>
  <si>
    <t>PR19GC0011</t>
  </si>
  <si>
    <t>WWN - Grants and contributions - operational expenditure - price control - real</t>
  </si>
  <si>
    <t>PR19GC0012</t>
  </si>
  <si>
    <t>WWN - Grants and contributions - operational expenditure - non price control - real</t>
  </si>
  <si>
    <t>Water resources</t>
  </si>
  <si>
    <t>Water resources Net Opex</t>
  </si>
  <si>
    <t>Water resources Net Capex</t>
  </si>
  <si>
    <t>Water Network</t>
  </si>
  <si>
    <t>Water network Net Opex</t>
  </si>
  <si>
    <t>Water network Net Capex</t>
  </si>
  <si>
    <t>Wastewater Network</t>
  </si>
  <si>
    <t>Wastewater network Net Capex</t>
  </si>
  <si>
    <t>Bioresources</t>
  </si>
  <si>
    <t>Bioresources Net Opex</t>
  </si>
  <si>
    <t>Bioresources Net Capex</t>
  </si>
  <si>
    <t>WS1021WR</t>
  </si>
  <si>
    <t>Capital Expenditure (excluding Atypical expenditure) - Totex - Water resources</t>
  </si>
  <si>
    <t>WS1021RWD</t>
  </si>
  <si>
    <t>Capital Expenditure (excluding Atypical expenditure) - Totex - Raw water distribution</t>
  </si>
  <si>
    <t>WS1021WT</t>
  </si>
  <si>
    <t>Totex - Water treatment</t>
  </si>
  <si>
    <t>WS1021TWD</t>
  </si>
  <si>
    <t>Totex - Treated water distribution</t>
  </si>
  <si>
    <t>WS1021CAW</t>
  </si>
  <si>
    <t>Totex - Total</t>
  </si>
  <si>
    <t>WWS1021SC</t>
  </si>
  <si>
    <t>Capital expenditure - Totex - Sewage collection</t>
  </si>
  <si>
    <t>WWS1021ST</t>
  </si>
  <si>
    <t>Capital expenditure - Totex - Sewage treatment</t>
  </si>
  <si>
    <t>WWS1021STP</t>
  </si>
  <si>
    <t>Capital expenditure - Totex - Sludge transport</t>
  </si>
  <si>
    <t>WWS1021SDT</t>
  </si>
  <si>
    <t>Capital expenditure - Totex - Sludge treatment</t>
  </si>
  <si>
    <t>WWS1021SDD</t>
  </si>
  <si>
    <t>Capital expenditure - Totex - Sludge disposal</t>
  </si>
  <si>
    <t>WWS1021CAS</t>
  </si>
  <si>
    <t>Capital expenditure - Totex - Total</t>
  </si>
  <si>
    <t>WS1019WR</t>
  </si>
  <si>
    <t>Capital Expenditure (excluding Atypical expenditure) - Total gross capital expenditure - Water resources</t>
  </si>
  <si>
    <t>WS1019RWD</t>
  </si>
  <si>
    <t>Capital Expenditure (excluding Atypical expenditure) - Total gross capital expenditure - Raw water distribution</t>
  </si>
  <si>
    <t>WS1019WT</t>
  </si>
  <si>
    <t>Total gross capital expenditure - Water treatment</t>
  </si>
  <si>
    <t>WS1019TWD</t>
  </si>
  <si>
    <t>Total gross capital expenditure - Treated water distribution</t>
  </si>
  <si>
    <t>WS1019CAW</t>
  </si>
  <si>
    <t>Total gross capital expenditure - Total</t>
  </si>
  <si>
    <t>WS1011WR</t>
  </si>
  <si>
    <t>Operating expenditure (excluding Atypical expenditure) - Total operating expenditure - Water resources</t>
  </si>
  <si>
    <t>WS1011RWD</t>
  </si>
  <si>
    <t>Operating expenditure (excluding Atypical expenditure) - Total operating expenditure - Raw water distribution</t>
  </si>
  <si>
    <t>WS1011WT</t>
  </si>
  <si>
    <t>Total operating expenditure - Water treatment</t>
  </si>
  <si>
    <t>WS1011TWD</t>
  </si>
  <si>
    <t>Total operating expenditure - Treated water distribution</t>
  </si>
  <si>
    <t>WS1011CAW</t>
  </si>
  <si>
    <t>Total operating expenditure - Total</t>
  </si>
  <si>
    <t>A19048WR</t>
  </si>
  <si>
    <t>Water resources operating expenditure grants and contributions (price control)</t>
  </si>
  <si>
    <t>A19052WN</t>
  </si>
  <si>
    <t>Water network operating expenditure grants and contributions (price control)</t>
  </si>
  <si>
    <t>A19052WWN</t>
  </si>
  <si>
    <t>Wastewater network operating expenditure grants and contributions (price control)</t>
  </si>
  <si>
    <t>A19052BIO</t>
  </si>
  <si>
    <t>Bioresources operating expenditure grants and contributions (price control)</t>
  </si>
  <si>
    <t>WWS1011SC</t>
  </si>
  <si>
    <t>Operating expenditure - Total operating expenditure - Sewage collection</t>
  </si>
  <si>
    <t>WWS1011ST</t>
  </si>
  <si>
    <t>Operating expenditure - Total operating expenditure - Sewage treatment</t>
  </si>
  <si>
    <t>WWS1011STP</t>
  </si>
  <si>
    <t>Operating expenditure - Total operating expenditure - Sludge transport</t>
  </si>
  <si>
    <t>WWS1011SDT</t>
  </si>
  <si>
    <t>Operating expenditure - Total operating expenditure - Sludge treatment</t>
  </si>
  <si>
    <t>WWS1011SDD</t>
  </si>
  <si>
    <t>Operating expenditure - Total operating expenditure - Sludge disposal</t>
  </si>
  <si>
    <t>WWS1011CAS</t>
  </si>
  <si>
    <t>Operating expenditure - Total operating expenditure - Total</t>
  </si>
  <si>
    <t>WWS1019SC</t>
  </si>
  <si>
    <t>Capital expenditure - Total gross capital expenditure - Sewage collection</t>
  </si>
  <si>
    <t>WWS1019ST</t>
  </si>
  <si>
    <t>Capital expenditure - Total gross capital expenditure - Sewage treatment</t>
  </si>
  <si>
    <t>WWS1019STP</t>
  </si>
  <si>
    <t>Capital expenditure - Total gross capital expenditure - Sludge transport</t>
  </si>
  <si>
    <t>WWS1019SDT</t>
  </si>
  <si>
    <t>Capital expenditure - Total gross capital expenditure - Sludge treatment</t>
  </si>
  <si>
    <t>WWS1019SDD</t>
  </si>
  <si>
    <t>Capital expenditure - Total gross capital expenditure - Sludge disposal</t>
  </si>
  <si>
    <t>WWS1019CAS</t>
  </si>
  <si>
    <t>Capital expenditure - Total gross capital expenditure - Total</t>
  </si>
  <si>
    <t>BM850CAS_DMMY</t>
  </si>
  <si>
    <t>Operating expenditure - Total operating expenditure</t>
  </si>
  <si>
    <t>BA2120CAS_DMMY</t>
  </si>
  <si>
    <t>Capital expenditure - Total gross capital expenditure</t>
  </si>
  <si>
    <t>Water Resources Opex</t>
  </si>
  <si>
    <t>Water resouces Capex</t>
  </si>
  <si>
    <t>Water resources Totex</t>
  </si>
  <si>
    <t>Water Network Opex</t>
  </si>
  <si>
    <t>Water Network Capex</t>
  </si>
  <si>
    <t>Water Network Totex</t>
  </si>
  <si>
    <t>Wastewater Network Opex</t>
  </si>
  <si>
    <t>Wastewater Network Capex</t>
  </si>
  <si>
    <t>Wastewater Network Totex</t>
  </si>
  <si>
    <t>Bio Opex</t>
  </si>
  <si>
    <t>Bio Capex</t>
  </si>
  <si>
    <t>Bio Totex</t>
  </si>
  <si>
    <t>Water totex</t>
  </si>
  <si>
    <t>Total</t>
  </si>
  <si>
    <t>Water resources operating expenditure (amount for totex CR) (post override) - real</t>
  </si>
  <si>
    <t>Water resources capex grants and contributions - real</t>
  </si>
  <si>
    <t>Water resources opex grants and contributions - real</t>
  </si>
  <si>
    <t>Net Totex</t>
  </si>
  <si>
    <t>Net Opex</t>
  </si>
  <si>
    <t>Net capex</t>
  </si>
  <si>
    <t>Water network totex</t>
  </si>
  <si>
    <t>Water network operating expenditure (amount for totex CR) (post override) - real</t>
  </si>
  <si>
    <t>Total gross capital expenditure - WN - real</t>
  </si>
  <si>
    <t xml:space="preserve">Water network plus capex grants and contributions </t>
  </si>
  <si>
    <t xml:space="preserve">Water network plus opex grants and contributions </t>
  </si>
  <si>
    <t>Wastewater totex</t>
  </si>
  <si>
    <t>Wastewater network operating expenditure (amount for totex CR) (post override) - WWN - real</t>
  </si>
  <si>
    <t>Total gross capital expenditure - WWN - real</t>
  </si>
  <si>
    <t>Wastewater network plus capex grants and contributions</t>
  </si>
  <si>
    <t>Wastewater network plus opex grants and contributions</t>
  </si>
  <si>
    <t>Bio resources totex</t>
  </si>
  <si>
    <t>Bio resources operating expenditure (amount for totex CR) (post override) - real</t>
  </si>
  <si>
    <t>Total gross capital expenditure - BR - real</t>
  </si>
  <si>
    <t>Bioresources capex grants and contributions</t>
  </si>
  <si>
    <t>Bioresources opex grants and contributions</t>
  </si>
  <si>
    <t>PAYG - Water Resources</t>
  </si>
  <si>
    <t>Total Opex</t>
  </si>
  <si>
    <t>Opex as a percentage of totex</t>
  </si>
  <si>
    <t>Business Plan tables natural rate</t>
  </si>
  <si>
    <t>PAYG as a percentage of opex rate</t>
  </si>
  <si>
    <t>PAYG - Water Network Plus</t>
  </si>
  <si>
    <t>PAYG - Wastewater Network Plus</t>
  </si>
  <si>
    <t>PAYG - Bioresources</t>
  </si>
  <si>
    <t xml:space="preserve">Wr4 - Cost recovery for water resources </t>
  </si>
  <si>
    <t>Data validation</t>
  </si>
  <si>
    <t>Line description</t>
  </si>
  <si>
    <t>Item reference</t>
  </si>
  <si>
    <t>Units</t>
  </si>
  <si>
    <t>DPs</t>
  </si>
  <si>
    <t>2020-25</t>
  </si>
  <si>
    <t>2025-30</t>
  </si>
  <si>
    <t>2025-26</t>
  </si>
  <si>
    <t>2026-27</t>
  </si>
  <si>
    <t>2027-28</t>
  </si>
  <si>
    <t>2028-29</t>
  </si>
  <si>
    <t>2029-30</t>
  </si>
  <si>
    <t>Calculation, copy or download rule</t>
  </si>
  <si>
    <t>Validation description</t>
  </si>
  <si>
    <t>Completion</t>
  </si>
  <si>
    <t>Completion checks</t>
  </si>
  <si>
    <t>Please complete all cells in row</t>
  </si>
  <si>
    <t>A</t>
  </si>
  <si>
    <t>RCV run off rate ~ RPI linked RCV</t>
  </si>
  <si>
    <t>"Natural" RCV run off rate ~ water resources</t>
  </si>
  <si>
    <t>WR40001</t>
  </si>
  <si>
    <t>%</t>
  </si>
  <si>
    <t>Adjustments to RCV run off rate to address transition from RPI to CPI ~ water resources</t>
  </si>
  <si>
    <t>WR40002</t>
  </si>
  <si>
    <t>Other adjustments to RCV run off rate  ~ water resources</t>
  </si>
  <si>
    <t>WR40003</t>
  </si>
  <si>
    <t>Total RCV run off rate to be applied ~ water resources RPI wedge linked</t>
  </si>
  <si>
    <t>WR40004</t>
  </si>
  <si>
    <t>Equals sum of lines 1 to 3.</t>
  </si>
  <si>
    <t>Method used to apply run off rate (straight line or reducing balance) ~ water resources RPI wedge linked</t>
  </si>
  <si>
    <t>WR40005</t>
  </si>
  <si>
    <t>text</t>
  </si>
  <si>
    <t>Reducing balance</t>
  </si>
  <si>
    <t>2025-30 should be the same as 2020-25</t>
  </si>
  <si>
    <t>B</t>
  </si>
  <si>
    <t>RCV run off rate ~ CPI/CPI(H) linked RCV</t>
  </si>
  <si>
    <t>WR40006</t>
  </si>
  <si>
    <t>WR40007</t>
  </si>
  <si>
    <t>Other adjustments to RCV run off rate ~ water resources</t>
  </si>
  <si>
    <t>WR40008</t>
  </si>
  <si>
    <t>Total RCV run off rate to be applied ~ water resources CPI(H) linked</t>
  </si>
  <si>
    <t>WR40009</t>
  </si>
  <si>
    <t>Equals sum of lines 6 to 8.</t>
  </si>
  <si>
    <t>Method used to apply run off rate (straight line or reducing balance) ~ water resources CPI(H) linked</t>
  </si>
  <si>
    <t>WR40010</t>
  </si>
  <si>
    <t>C</t>
  </si>
  <si>
    <t xml:space="preserve">Post 2020 investment run off rate </t>
  </si>
  <si>
    <t>"Natural" post 2020 investment run off rate ~ water resources</t>
  </si>
  <si>
    <t>WR40011</t>
  </si>
  <si>
    <t>Adjustments to post 2020 investment run off rate to address transition from RPI to CPI ~ water resources</t>
  </si>
  <si>
    <t>WR40012</t>
  </si>
  <si>
    <t>Other adjustments to post 2020 investment run off rate ~ water resources</t>
  </si>
  <si>
    <t>WR40013</t>
  </si>
  <si>
    <t>Total post 2020 investment run off rate to be applied ~ water resources</t>
  </si>
  <si>
    <t>WR40014</t>
  </si>
  <si>
    <t>Equals sum of lines 11 to 13.</t>
  </si>
  <si>
    <t>Method used to apply run off rate (straight line or reducing balance) ~ water resources</t>
  </si>
  <si>
    <t>WR40015</t>
  </si>
  <si>
    <t>D</t>
  </si>
  <si>
    <t>WR40016</t>
  </si>
  <si>
    <t>WR40017</t>
  </si>
  <si>
    <t>WR40018</t>
  </si>
  <si>
    <t>WR40019</t>
  </si>
  <si>
    <t>Equals sum of lines 16 to 18.</t>
  </si>
  <si>
    <t>KEY</t>
  </si>
  <si>
    <t>Input</t>
  </si>
  <si>
    <t>Copy</t>
  </si>
  <si>
    <t>Calculation</t>
  </si>
  <si>
    <t>Pre populated</t>
  </si>
  <si>
    <t>Wr4 guidance and line definitions</t>
  </si>
  <si>
    <r>
      <t>This table asks companies to provide their pay as you go (PAYG) rates relevant to the water resources revenue</t>
    </r>
    <r>
      <rPr>
        <sz val="10"/>
        <color rgb="FF0078C9"/>
        <rFont val="Arial"/>
        <family val="2"/>
      </rPr>
      <t xml:space="preserve"> </t>
    </r>
    <r>
      <rPr>
        <sz val="10"/>
        <rFont val="Arial"/>
        <family val="2"/>
      </rPr>
      <t xml:space="preserve">projected in </t>
    </r>
    <r>
      <rPr>
        <sz val="10"/>
        <color rgb="FF0078C9"/>
        <rFont val="Franklin Gothic Demi"/>
        <family val="2"/>
      </rPr>
      <t>Wr3</t>
    </r>
    <r>
      <rPr>
        <sz val="10"/>
        <rFont val="Arial"/>
        <family val="2"/>
      </rPr>
      <t xml:space="preserve">. These should be expressed as a percentage of totex forecast in each year. It also asks companies to provide their proposed run off rates for both the proportion of the RCV which is indexed by RPI and the proportion of the RCV which is indexed by CPIH.
Totex expenditure which is not recovered in the period through PAYG is to be added to “Post 2020 Investment”. We are asking companies to provide run off rates for this too.
For each of the PAYG and run off rates which are included in the table are asking companies to provide a breakdown of the proposed rate which should be analysed as follows: 
• the “natural rates”  - rates which reflect the economic reality of the expenditure which they are incurring and the long term nature of their investments 
• any adjustments companies consider are required to address issues arising from the transition from RPI to CPIH as the primary inflation index
• adjustments that companies wish to make to enable them to address or issues, including the smoothing of bills.
We are asking companies to provide annual figures for each PAYG and run off rate and to provide justification for the rates that they have chosen.
In respect of the run off rates companies could also confirm if they wish to apply these on a straight line or a reducing balance basis and to explain their choices.
The table asks for the PAYG rates for years 2020-25 and 2025-30. The information for 2025-30 is required to help us assess the expected change in bills after 2025 and the impact of the companies’ proposals for both current and future customers.
</t>
    </r>
  </si>
  <si>
    <t>Line</t>
  </si>
  <si>
    <t>Definition</t>
  </si>
  <si>
    <t>Block A</t>
  </si>
  <si>
    <t>Proposed "natural" RCV run off rates (indexed by RPI) for wholesale water resources. (The percentage of the RPI linked RCV that is depreciated annually). The “natural RCV rate” is a rate which reflects the economic reality of the expenditure which the company is incurring and the long term nature of its investments.</t>
  </si>
  <si>
    <t>Proposed adjustments to the RCV run off rates (indexed by RPI) for wholesale water resources, that the company considers are required to address issues arising from the transition from RPI to CPIH as the primary inflation index.</t>
  </si>
  <si>
    <t xml:space="preserve">Proposed other adjustments to the RCV run off rates (indexed by RPI) for wholesale water resources, that the company wishes to make to enable it address issues such as the smoothing of bills.
</t>
  </si>
  <si>
    <r>
      <t xml:space="preserve">Proposed total RCV run off rates (indexed by RPI) for wholesale water resources. Equals the sum of </t>
    </r>
    <r>
      <rPr>
        <sz val="10"/>
        <color rgb="FF0078C9"/>
        <rFont val="Arial"/>
        <family val="2"/>
      </rPr>
      <t>Wr4 lines 1 to 3</t>
    </r>
    <r>
      <rPr>
        <sz val="10"/>
        <rFont val="Arial"/>
        <family val="2"/>
      </rPr>
      <t xml:space="preserve">. </t>
    </r>
  </si>
  <si>
    <t>The method used to apply the RCV run off rates (indexed by RPI) either in a straight line or a reducing balance. (Description of the accounting method used to depreciate the RPI linked RCV). We expect the same method to be used in 2025-30 as for 2020-25.</t>
  </si>
  <si>
    <t>Block B</t>
  </si>
  <si>
    <t>Proposed "natural" RCV run off rates (indexed by CPIH) for wholesale water resources. (The percentage of the CPI(H) linked RCV that is depreciated annually). The “natural RCV rate” is a rate which reflects the economic reality of the expenditure which the company is incurring and the long term nature of its investments.</t>
  </si>
  <si>
    <t>Proposed adjustments to the RCV run off rates (indexed by CPIH) for wholesale water resources, that the company considers are required to address issues arising from the transition from RPI to CPIH as the primary inflation index.</t>
  </si>
  <si>
    <t xml:space="preserve">Proposed other adjustments to the RCV run off rates (indexed by CPIH) for wholesale water resources, that the company wishes to make to enable it address issues such as the smoothing of bills.
</t>
  </si>
  <si>
    <r>
      <t xml:space="preserve">Proposed total RCV run off rates (indexed by CPIH) for wholesale water resources. Equals the sum of </t>
    </r>
    <r>
      <rPr>
        <sz val="10"/>
        <color rgb="FF0078C9"/>
        <rFont val="Arial"/>
        <family val="2"/>
      </rPr>
      <t>Wr4 lines 6 to 8</t>
    </r>
    <r>
      <rPr>
        <sz val="10"/>
        <rFont val="Arial"/>
        <family val="2"/>
      </rPr>
      <t xml:space="preserve">. </t>
    </r>
  </si>
  <si>
    <t>The method used to apply the RCV run off rates (indexed by CPIH) either in a straight line or a reducing balance. (Description of the accounting method used to depreciate the CPI(H) linked RCV). We expect the same method to be used in 2025-30 as for 2020-25.</t>
  </si>
  <si>
    <t>Block C</t>
  </si>
  <si>
    <t>Proposed "natural" post 2020 investment run off rates (indexed by CPIH) for wholesale water resources. The “natural RCV rate” is a rate which reflects the economic reality of the expenditure which the company is incurring and the long term nature of its investments. Totex expenditure which is not recovered in the period through PAYG is to be added to “Post 2020 Investment.”</t>
  </si>
  <si>
    <t>Proposed adjustments to the post 2020 investment run off rates (indexed by CPIH) for wholesale water resources, that the company considers are required to address issues arising from the transition from RPI to CPIH as the primary inflation index.</t>
  </si>
  <si>
    <t xml:space="preserve">Proposed other adjustments to the post 2020 investment run off rates (indexed by CPIH) for wholesale water resources, that the company wishes to make to enable it address issues such as the smoothing of bills.
</t>
  </si>
  <si>
    <r>
      <t xml:space="preserve">Proposed total post 2020 investment run off rates (indexed by CPIH) for wholesale water resources. Equals the sum of </t>
    </r>
    <r>
      <rPr>
        <sz val="10"/>
        <color rgb="FF0078C9"/>
        <rFont val="Arial"/>
        <family val="2"/>
      </rPr>
      <t>Wr4 lines 11 to 13</t>
    </r>
    <r>
      <rPr>
        <sz val="10"/>
        <rFont val="Arial"/>
        <family val="2"/>
      </rPr>
      <t xml:space="preserve">. </t>
    </r>
  </si>
  <si>
    <t>The method used to apply the post 2020 investment run off rates (indexed by CPIH) either in a straight line or a reducing balance. We expect the same method to be used in 2025-30 as for 2020-25.</t>
  </si>
  <si>
    <t>Block D</t>
  </si>
  <si>
    <r>
      <t xml:space="preserve">Proposed "natural" PAYG rates for wholesale water resources relevant to the wholesale water resources revenue / totex projected in </t>
    </r>
    <r>
      <rPr>
        <sz val="10"/>
        <color rgb="FF0078C9"/>
        <rFont val="Arial"/>
        <family val="2"/>
      </rPr>
      <t>Wr3</t>
    </r>
    <r>
      <rPr>
        <sz val="10"/>
        <rFont val="Arial"/>
        <family val="2"/>
      </rPr>
      <t>. These should be expressed as a percentage of totex forecast in each year. The “natural PAYG rate” is a rate which reflects the economic reality of the expenditure which the company is incurring and the long term nature of its investments.</t>
    </r>
  </si>
  <si>
    <t>Proposed adjustments to the PAYG rates for wholesale water resources, that the company considers are required to address issues arising from the transition from RPI to CPIH as the primary inflation index.</t>
  </si>
  <si>
    <t xml:space="preserve">Proposed other adjustments to the PAYG rates for wholesale water resources, that the company wishes to make to enable it address issues such as the smoothing of bills.
</t>
  </si>
  <si>
    <r>
      <t xml:space="preserve">Proposed total PAYG rates to be applied to wholesale water resources totex. Equals the sum of </t>
    </r>
    <r>
      <rPr>
        <sz val="10"/>
        <color rgb="FF0078C9"/>
        <rFont val="Arial"/>
        <family val="2"/>
      </rPr>
      <t>Wr4 lines 16 to 18</t>
    </r>
    <r>
      <rPr>
        <sz val="10"/>
        <rFont val="Arial"/>
        <family val="2"/>
      </rPr>
      <t xml:space="preserve">. </t>
    </r>
  </si>
  <si>
    <t>Wn4 - Cost recovery for water network plus</t>
  </si>
  <si>
    <t>Validation</t>
  </si>
  <si>
    <t>"Natural" RCV run off rate ~ water network plus</t>
  </si>
  <si>
    <t>WN40001</t>
  </si>
  <si>
    <t>Adjustments to RCV run off rate to address transition from RPI to CPI ~ water network plus</t>
  </si>
  <si>
    <t>WN40002</t>
  </si>
  <si>
    <t>Other adjustments to RCV run off rate  ~ water network plus</t>
  </si>
  <si>
    <t>WN40003</t>
  </si>
  <si>
    <t>Total RCV run off rate to be applied ~ water network plus RPI wedge linked</t>
  </si>
  <si>
    <t>WN40004</t>
  </si>
  <si>
    <t>Method used to apply run off rate (straight line or reducing balance) ~ water network plus RPI wedge linked</t>
  </si>
  <si>
    <t>WN40005</t>
  </si>
  <si>
    <t>WN40006</t>
  </si>
  <si>
    <t>WN40007</t>
  </si>
  <si>
    <t>Other adjustments to RCV run off rate ~ water network plus</t>
  </si>
  <si>
    <t>WN40008</t>
  </si>
  <si>
    <t>Total RCV run off rate to be applied ~ water network plus CPI(H) linked</t>
  </si>
  <si>
    <t>WN40009</t>
  </si>
  <si>
    <t>Method used to apply run off rate (straight line or reducing balance) ~ water network plus CPI(H) linked</t>
  </si>
  <si>
    <t>WN40010</t>
  </si>
  <si>
    <t>WN40016</t>
  </si>
  <si>
    <t>WN40017</t>
  </si>
  <si>
    <t>WN40018</t>
  </si>
  <si>
    <t>WN40019</t>
  </si>
  <si>
    <t>Wn4 guidance and line definitions</t>
  </si>
  <si>
    <r>
      <t xml:space="preserve">This table asks companies to provide their pay as you go (PAYG) rates relevant to the water network plus revenue projected in </t>
    </r>
    <r>
      <rPr>
        <sz val="10"/>
        <color rgb="FF0078C9"/>
        <rFont val="Franklin Gothic Demi"/>
        <family val="2"/>
      </rPr>
      <t>Wn3</t>
    </r>
    <r>
      <rPr>
        <sz val="10"/>
        <rFont val="Arial"/>
        <family val="2"/>
      </rPr>
      <t xml:space="preserve">. These should be expressed as a percentage of totex forecast in each year.
It also asks companies to provide their proposed run off rates for both the proportion of the RCV which is indexed by RPI and the proportion of the RCV which is indexed by CPIH.
For each of the PAYG and run off rates which are included in the table are asking companies to provide a breakdown of the proposed rate which should be analysed as follows: 
• the “natural rates”  - rates which reflect the economic reality of the expenditure which they are incurring and the long term nature of their investments 
• any adjustments companies consider are required to address issues arising from the transition from RPI to CPIH as the primary inflation index
• adjustments that companies wish to make to enable them to address or issues, including the smoothing of bills.
We are asking companies to provide annual figures for each PAYG and run off rate and to provide justification for the rates that they have chosen.
In respect of the run off rates companies could also confirm if they wish to apply these on a straight line or a reducing balance basis and to explain their choices.
The table asks for the PAYG rates for years 2020-25 and 2025-30. The information for 2025-30 is required to help us assess the expected change in bills after 2025 and the impact of the companies’ proposals for both current and future customers.
</t>
    </r>
  </si>
  <si>
    <t>Proposed "natural" RCV run off rates (indexed by RPI) for wholesale water network plus. (The percentage of the RPI linked RCV that is depreciated annually). The “natural RCV rate” is a rate which reflects the economic reality of the expenditure which the company is incurring and the long term nature of its investments.</t>
  </si>
  <si>
    <t>Proposed adjustments to the RCV run off rates (indexed by RPI) for wholesale water network plus, that the company considers are required to address issues arising from the transition from RPI to CPIH as the primary inflation index.</t>
  </si>
  <si>
    <t xml:space="preserve">Proposed other adjustments to the RCV run off rates (indexed by RPI) for wholesale water network plus, that the company wishes to make to enable it address issues such as the smoothing of bills.
</t>
  </si>
  <si>
    <r>
      <t xml:space="preserve">Proposed total RCV run off rates (indexed by RPI) for wholesale water network plus. Equals the sum of </t>
    </r>
    <r>
      <rPr>
        <sz val="10"/>
        <color rgb="FF0078C9"/>
        <rFont val="Arial"/>
        <family val="2"/>
      </rPr>
      <t>Wr4 lines 1 to 3</t>
    </r>
    <r>
      <rPr>
        <sz val="10"/>
        <rFont val="Arial"/>
        <family val="2"/>
      </rPr>
      <t xml:space="preserve">. </t>
    </r>
  </si>
  <si>
    <t>Proposed "natural" RCV run off rates (indexed by CPIH) for wholesale water network plus. (The percentage of the CPI(H) linked RCV that is depreciated annually). The “natural RCV rate” is a rate which reflects the economic reality of the expenditure which the company is incurring and the long term nature of its investments.</t>
  </si>
  <si>
    <t>Proposed adjustments to the RCV run off rates (indexed by CPIH) for wholesale water network plus, that the company considers are required to address issues arising from the transition from RPI to CPIH as the primary inflation index.</t>
  </si>
  <si>
    <t xml:space="preserve">Proposed other adjustments to the RCV run off rates (indexed by CPIH) for wholesale water network plus, that the company wishes to make to enable it address issues such as the smoothing of bills.
</t>
  </si>
  <si>
    <r>
      <t xml:space="preserve">Proposed total RCV run off rates (indexed by CPIH) for wholesale water network plus. Equals the sum of </t>
    </r>
    <r>
      <rPr>
        <sz val="10"/>
        <color rgb="FF0078C9"/>
        <rFont val="Arial"/>
        <family val="2"/>
      </rPr>
      <t>Wr4 lines 6 to 8</t>
    </r>
    <r>
      <rPr>
        <sz val="10"/>
        <rFont val="Arial"/>
        <family val="2"/>
      </rPr>
      <t xml:space="preserve">. </t>
    </r>
  </si>
  <si>
    <r>
      <t xml:space="preserve">Proposed "natural" PAYG rates for wholesale water network plus relevant to the wholesale water network plus revenue / totex projected in </t>
    </r>
    <r>
      <rPr>
        <sz val="10"/>
        <color rgb="FF0078C9"/>
        <rFont val="Arial"/>
        <family val="2"/>
      </rPr>
      <t>Wn3</t>
    </r>
    <r>
      <rPr>
        <sz val="10"/>
        <rFont val="Arial"/>
        <family val="2"/>
      </rPr>
      <t>. These should be expressed as a percentage of totex forecast in each year. The “natural PAYG rate” is a rate which reflects the economic reality of the expenditure which the company is incurring and the long term nature of its investments.</t>
    </r>
  </si>
  <si>
    <t>Proposed adjustments to the PAYG rates for wholesale water network plus, that the company considers are required to address issues arising from the transition from RPI to CPIH as the primary inflation index.</t>
  </si>
  <si>
    <t xml:space="preserve">Proposed other adjustments to the PAYG rates for wholesale water network plus, that the company wishes to make to enable it address issues such as the smoothing of bills.
</t>
  </si>
  <si>
    <r>
      <t xml:space="preserve">Proposed total PAYG rates to be applied to wholesale water network plus totex. Equals the sum of </t>
    </r>
    <r>
      <rPr>
        <sz val="10"/>
        <color rgb="FF0078C9"/>
        <rFont val="Arial"/>
        <family val="2"/>
      </rPr>
      <t>Wn4 lines 11 to 13</t>
    </r>
    <r>
      <rPr>
        <sz val="10"/>
        <rFont val="Arial"/>
        <family val="2"/>
      </rPr>
      <t xml:space="preserve">. </t>
    </r>
  </si>
  <si>
    <t>WWn6 - Cost recovery for wastewater network plus</t>
  </si>
  <si>
    <t>Validation Checks</t>
  </si>
  <si>
    <t>RCV run off rate  ~ RPI linked RCV</t>
  </si>
  <si>
    <t>"Natural" RCV run off rate ~ wastewater network plus</t>
  </si>
  <si>
    <t>WWN60001</t>
  </si>
  <si>
    <t>Adjustments to RCV run off rate to address transition from RPI to CPI ~ wastewater network plus</t>
  </si>
  <si>
    <t>WWN60002</t>
  </si>
  <si>
    <t>Other adjustments to RCV run off rate  ~ wastewater network plus</t>
  </si>
  <si>
    <t>WWN60003</t>
  </si>
  <si>
    <t>Total RCV run off rate to be applied ~ wastewater network plus RPI wedge linked</t>
  </si>
  <si>
    <t>WWN60004</t>
  </si>
  <si>
    <t>Sum of lines 1 to 3.</t>
  </si>
  <si>
    <t>Method used to apply run off rate (straight line or reducing balance) ~ wastewater network plus RPI wedge linked</t>
  </si>
  <si>
    <t>WWN60005</t>
  </si>
  <si>
    <t>RCV run off rate  ~ CPI/CPI(H) linked RCV</t>
  </si>
  <si>
    <t>WWN60006</t>
  </si>
  <si>
    <t>WWN60007</t>
  </si>
  <si>
    <t>Other adjustments to RCV run off rate ~ wastewater network plus</t>
  </si>
  <si>
    <t>WWN60008</t>
  </si>
  <si>
    <t>Total RCV run off rate to be applied ~ wastewater network plus CPI(H) linked</t>
  </si>
  <si>
    <t>WWN60009</t>
  </si>
  <si>
    <t>Sum of lines 6 to 8.</t>
  </si>
  <si>
    <t>Method used to apply run off rate (straight line or reducing balance) ~ wastewater network plus CPI(H) linked</t>
  </si>
  <si>
    <t>WWN60010</t>
  </si>
  <si>
    <t>WWN60016</t>
  </si>
  <si>
    <t>WWN60017</t>
  </si>
  <si>
    <t>WWN60018</t>
  </si>
  <si>
    <t>WWN60019</t>
  </si>
  <si>
    <t>Sum of lines 11 to 13.</t>
  </si>
  <si>
    <t>Wwn6 guidance and line definitions</t>
  </si>
  <si>
    <r>
      <t xml:space="preserve">This table asks companies to provide their pay as you go (PAYG) rates relevant to the wastewater network revenue projected in </t>
    </r>
    <r>
      <rPr>
        <sz val="10"/>
        <color rgb="FF0078C9"/>
        <rFont val="Franklin Gothic Demi"/>
        <family val="2"/>
      </rPr>
      <t>table WWn5</t>
    </r>
    <r>
      <rPr>
        <sz val="10"/>
        <rFont val="Arial"/>
        <family val="2"/>
      </rPr>
      <t xml:space="preserve">. These should be expressed as a percentage of totex forecast in each year. </t>
    </r>
    <r>
      <rPr>
        <b/>
        <sz val="10"/>
        <rFont val="Arial"/>
        <family val="2"/>
      </rPr>
      <t xml:space="preserve">Figures in this table must exclude those costs associated with a dummy price control (Thames Tideway) which should be input separately in </t>
    </r>
    <r>
      <rPr>
        <sz val="10"/>
        <color rgb="FF0078C9"/>
        <rFont val="Franklin Gothic Demi"/>
        <family val="2"/>
      </rPr>
      <t>Dmmy8</t>
    </r>
    <r>
      <rPr>
        <b/>
        <sz val="10"/>
        <rFont val="Arial"/>
        <family val="2"/>
      </rPr>
      <t>.</t>
    </r>
    <r>
      <rPr>
        <sz val="10"/>
        <rFont val="Arial"/>
        <family val="2"/>
      </rPr>
      <t xml:space="preserve">
It also asks companies to provide their proposed run off rates for both the proportion of the wastewater network RCV which is indexed by RPI and the proportion of the RCV which is indexed by CPIH.
For each of the PAYG and run off rates which are included in the table companies should provide a breakdown of the proposed rate which should be analysed as follows: 
• the “natural rates”  - rates which reflect the economic reality of the expenditure which they are incurring and the long term nature of their investments 
• any adjustments companies consider are required to address issues arising from the transition from RPI to CPIH as the primary inflation index
• adjustments that companies wish to make to enable them to address or issues, including the smoothing of bills.
We are asking companies to provide annual figures for each PAYG and run off rate and to provide justification for the rates that they have chosen.
In respect of the run off rates companies could also confirm if they wish to apply these on a straight line or a reducing balance basis and to explain their choices.
The table asks for the PAYG rates for years 2020-25 and 2025-30. The information for 2025-30 is required to help us assess the expected change in bills after 2025 and the impact of the companies’ proposals for both current and future customers.</t>
    </r>
  </si>
  <si>
    <t>Proposed "natural" RCV run off rates (indexed by RPI) for wholesale wastewater network plus. (The percentage of the RPI linked RCV that is depreciated annually). The “natural RCV rate” is a rate which reflects the economic reality of the expenditure which the company is incurring and the long term nature of its investments.</t>
  </si>
  <si>
    <t>Proposed adjustments to the RCV run off rates (indexed by RPI) for wholesale wastewater network plus, that the company considers are required to address issues arising from the transition from RPI to CPIH as the primary inflation index.</t>
  </si>
  <si>
    <t xml:space="preserve">Proposed other adjustments to the RCV run off rates (indexed by RPI) for wholesale wastewater network plus, that the company wishes to make to enable it address issues such as the smoothing of bills.
</t>
  </si>
  <si>
    <r>
      <t xml:space="preserve">Proposed total RCV run off rates (indexed by RPI) for wholesale wastewater network plus. Equals the sum of </t>
    </r>
    <r>
      <rPr>
        <sz val="10"/>
        <color rgb="FF0078C9"/>
        <rFont val="Arial"/>
        <family val="2"/>
      </rPr>
      <t>WWn6 lines 1 to 3</t>
    </r>
    <r>
      <rPr>
        <sz val="10"/>
        <rFont val="Arial"/>
        <family val="2"/>
      </rPr>
      <t xml:space="preserve">. </t>
    </r>
  </si>
  <si>
    <t>Proposed "natural" RCV run off rates (indexed by CPIH) for wholesale wastewater network plus. (The percentage of the CPI(H) linked RCV that is depreciated annually). The “natural RCV rate” is a rate which reflects the economic reality of the expenditure which the company is incurring and the long term nature of its investments.</t>
  </si>
  <si>
    <t>Proposed adjustments to the RCV run off rates (indexed by CPIH) for wholesale wastewater network plus, that the company considers are required to address issues arising from the transition from RPI to CPIH as the primary inflation index.</t>
  </si>
  <si>
    <t xml:space="preserve">Proposed other adjustments to the RCV run off rates (indexed by CPIH) for wholesale wastewater network plus, that the company wishes to make to enable it address issues such as the smoothing of bills.
</t>
  </si>
  <si>
    <r>
      <t xml:space="preserve">Proposed total RCV run off rates (indexed by CPIH) for wholesale wastewater network plus. Equals the sum of </t>
    </r>
    <r>
      <rPr>
        <sz val="10"/>
        <color rgb="FF0078C9"/>
        <rFont val="Arial"/>
        <family val="2"/>
      </rPr>
      <t>WWn6 lines 6 to 8</t>
    </r>
    <r>
      <rPr>
        <sz val="10"/>
        <rFont val="Arial"/>
        <family val="2"/>
      </rPr>
      <t xml:space="preserve">. </t>
    </r>
  </si>
  <si>
    <r>
      <t xml:space="preserve">Proposed "natural" PAYG rates for wholesale wastewater network plus relevant to the wholesale wastewater network plus revenue / totex projected in </t>
    </r>
    <r>
      <rPr>
        <sz val="10"/>
        <color rgb="FF0078C9"/>
        <rFont val="Arial"/>
        <family val="2"/>
      </rPr>
      <t>WWn5</t>
    </r>
    <r>
      <rPr>
        <sz val="10"/>
        <rFont val="Arial"/>
        <family val="2"/>
      </rPr>
      <t>. These should be expressed as a percentage of totex forecast in each year. The “natural PAYG rate” is a rate which reflects the economic reality of the expenditure which the company is incurring and the long term nature of its investments.</t>
    </r>
  </si>
  <si>
    <t>Proposed adjustments to the PAYG rates for wholesale wastewater network plus, that the company considers are required to address issues arising from the transition from RPI to CPIH as the primary inflation index.</t>
  </si>
  <si>
    <t xml:space="preserve">Proposed other adjustments to the PAYG rates for wholesale wastewater network plus, that the company wishes to make to enable it address issues such as the smoothing of bills.
</t>
  </si>
  <si>
    <r>
      <t xml:space="preserve">Proposed total PAYG rates to be applied to wholesale wastewater network plus totex. Equals the sum of </t>
    </r>
    <r>
      <rPr>
        <sz val="10"/>
        <color rgb="FF0078C9"/>
        <rFont val="Arial"/>
        <family val="2"/>
      </rPr>
      <t>WWn6 lines 11 to 13</t>
    </r>
    <r>
      <rPr>
        <sz val="10"/>
        <rFont val="Arial"/>
        <family val="2"/>
      </rPr>
      <t xml:space="preserve">. </t>
    </r>
  </si>
  <si>
    <t>Bio5 - Cost recovery for bioresources</t>
  </si>
  <si>
    <t>Validations</t>
  </si>
  <si>
    <t>Validation checks</t>
  </si>
  <si>
    <t>"Natural" RCV run off rate ~ bioresources</t>
  </si>
  <si>
    <t>BIO50001</t>
  </si>
  <si>
    <t>Adjustments to RCV run off rate to address transition from RPI to CPI ~ bioresources</t>
  </si>
  <si>
    <t>BIO50002</t>
  </si>
  <si>
    <t>Other adjustments to RCV run off rate  ~ bioresources</t>
  </si>
  <si>
    <t>BIO50003</t>
  </si>
  <si>
    <t>Total RCV run off rate to be applied ~ bioresources RPI wedge linked</t>
  </si>
  <si>
    <t>BIO50004</t>
  </si>
  <si>
    <t>Method used to apply run off rate (straight line or reducing balance) ~ bioresources RPI wedge linked</t>
  </si>
  <si>
    <t>BIO50005</t>
  </si>
  <si>
    <t>BIO50006</t>
  </si>
  <si>
    <t>BIO50007</t>
  </si>
  <si>
    <t>Other adjustments to RCV run off rate ~ bioresources</t>
  </si>
  <si>
    <t>BIO50008</t>
  </si>
  <si>
    <t>Total RCV run off rate to be applied ~ bioresources CPI(H) linked</t>
  </si>
  <si>
    <t>BIO50009</t>
  </si>
  <si>
    <t>Method used to apply run off rate (straight line or reducing balance) ~ bioresources CPI(H) linked</t>
  </si>
  <si>
    <t>BIO50010</t>
  </si>
  <si>
    <t>"Natural" post 2020 investment run off rate ~ bioresources</t>
  </si>
  <si>
    <t>BIO50011</t>
  </si>
  <si>
    <t>Adjustments to post 2020 investment run off rate to address transition from RPI to CPI ~ bioresources</t>
  </si>
  <si>
    <t>BIO50012</t>
  </si>
  <si>
    <t>Other adjustments to post 2020 investment run off rate ~ bioresources</t>
  </si>
  <si>
    <t>BIO50013</t>
  </si>
  <si>
    <t>Total post 2020 investment run off rate to be applied ~ bioresources</t>
  </si>
  <si>
    <t>BIO50014</t>
  </si>
  <si>
    <t>Method used to apply run off rate (straight line or reducing balance) ~ bioresources</t>
  </si>
  <si>
    <t>BIO50015</t>
  </si>
  <si>
    <t>BIO50016</t>
  </si>
  <si>
    <t>BIO50017</t>
  </si>
  <si>
    <t>BIO50018</t>
  </si>
  <si>
    <t>BIO50019</t>
  </si>
  <si>
    <t>Sum of lines 16 to 18.</t>
  </si>
  <si>
    <t>Bio5 guidance and line definitions</t>
  </si>
  <si>
    <r>
      <t xml:space="preserve">This table asks companies to provide their pay as you go (PAYG) rates relevant to the bioresources revenue projected in </t>
    </r>
    <r>
      <rPr>
        <sz val="10"/>
        <color rgb="FF0078C9"/>
        <rFont val="Franklin Gothic Demi"/>
        <family val="2"/>
      </rPr>
      <t>table Bio4</t>
    </r>
    <r>
      <rPr>
        <sz val="10"/>
        <rFont val="Arial"/>
        <family val="2"/>
      </rPr>
      <t xml:space="preserve">. These should be expressed as a percentage of totex forecast in each year.
It also asks companies to provide their proposed run off rates for both the proportion of the bioresources RCV which is indexed by RPI and the proportion of the bio resources RCV which is indexed by CPIH.
Totex expenditure which is not recovered in the period through PAYG is to be added to “Post 2020 Investment” and companies need to provide run of rates for this balance too.
For each of the PAYG and run off rates which are included in the table are asking companies to provide a breakdown of the proposed rate which should be analysed as follows: 
• the “natural rates”  - rates which reflect the economic reality of the expenditure which they are incurring and the long term nature of their investments 
• any adjustments companies consider are required to address issues arising from the transition from RPI to CPIH as the primary inflation index
• adjustments that companies wish to make to enable them to address or issues, including the smoothing of bills.
We are asking companies to provide annual figures for each PAYG and run off rate and to provide justification for the rates that they have chosen.
In respect of the run off rates companies could also confirm if they wish to apply these on a straight line or a reducing balance basis and to explain their choices.
The table asks for the PAYG rates for years 2020-25 and 2025-30. The information for 2025-30 is required to help us assess the expected change in bills after 2025 and the impact of the companies’ proposals for both current and future customers.
</t>
    </r>
  </si>
  <si>
    <t>Proposed "natural" RCV run off rates (indexed by RPI) for wholesale bioresources. (The percentage of the RPI linked RCV that is depreciated annually). The “natural RCV rate” is a rate which reflects the economic reality of the expenditure which the company is incurring and the long term nature of its investments.</t>
  </si>
  <si>
    <t>Proposed adjustments to the RCV run off rates (indexed by RPI) for wholesale bioresources, that the company considers are required to address issues arising from the transition from RPI to CPIH as the primary inflation index.</t>
  </si>
  <si>
    <t xml:space="preserve">Proposed other adjustments to the RCV run off rates (indexed by RPI) for wholesale bioresources, that the company wishes to make to enable it address issues such as the smoothing of bills.
</t>
  </si>
  <si>
    <r>
      <t xml:space="preserve">Proposed total RCV run off rates (indexed by RPI) for wholesale bioresources. Equals the sum of </t>
    </r>
    <r>
      <rPr>
        <sz val="10"/>
        <color rgb="FF0078C9"/>
        <rFont val="Arial"/>
        <family val="2"/>
      </rPr>
      <t>Bio5 lines 1 to 3</t>
    </r>
    <r>
      <rPr>
        <sz val="10"/>
        <rFont val="Arial"/>
        <family val="2"/>
      </rPr>
      <t xml:space="preserve">. </t>
    </r>
  </si>
  <si>
    <t>Proposed "natural" RCV run off rates (indexed by CPIH) for wholesale bioresources. (The percentage of the CPI(H) linked RCV that is depreciated annually). The “natural RCV rate” is a rate which reflects the economic reality of the expenditure which the company is incurring and the long term nature of its investments.</t>
  </si>
  <si>
    <t>Proposed adjustments to the RCV run off rates (indexed by CPIH) for wholesale bioresources, that the company considers are required to address issues arising from the transition from RPI to CPIH as the primary inflation index.</t>
  </si>
  <si>
    <t xml:space="preserve">Proposed other adjustments to the RCV run off rates (indexed by CPIH) for wholesale bioresources, that the company wishes to make to enable it address issues such as the smoothing of bills.
</t>
  </si>
  <si>
    <r>
      <t xml:space="preserve">Proposed total RCV run off rates (indexed by CPIH) for wholesale bioresources. Equals the sum of </t>
    </r>
    <r>
      <rPr>
        <sz val="10"/>
        <color rgb="FF0078C9"/>
        <rFont val="Arial"/>
        <family val="2"/>
      </rPr>
      <t>Bio5 lines 6 to 8</t>
    </r>
    <r>
      <rPr>
        <sz val="10"/>
        <rFont val="Arial"/>
        <family val="2"/>
      </rPr>
      <t xml:space="preserve">. </t>
    </r>
  </si>
  <si>
    <t>Proposed "natural" post 2020 investment run off rates (indexed by CPIH) for wholesale bioresources. The “natural RCV rate” is a rate which reflects the economic reality of the expenditure which the company is incurring and the long term nature of its investments. Totex expenditure which is not recovered in the period through PAYG is to be added to “Post 2020 Investment.”</t>
  </si>
  <si>
    <t>Proposed adjustments to the post 2020 investment run off rates (indexed by CPIH) for wholesale bioresources, that the company considers are required to address issues arising from the transition from RPI to CPIH as the primary inflation index.</t>
  </si>
  <si>
    <t xml:space="preserve">Proposed other adjustments to the post 2020 investment run off rates (indexed by CPIH) for wholesale bioresources, that the company wishes to make to enable it address issues such as the smoothing of bills.
</t>
  </si>
  <si>
    <r>
      <t xml:space="preserve">Proposed total post 2020 investment run off rates (indexed by CPIH) for wholesale bioresources. Equals the sum of </t>
    </r>
    <r>
      <rPr>
        <sz val="10"/>
        <color rgb="FF0078C9"/>
        <rFont val="Arial"/>
        <family val="2"/>
      </rPr>
      <t>Bio5 lines 11 to 13</t>
    </r>
    <r>
      <rPr>
        <sz val="10"/>
        <rFont val="Arial"/>
        <family val="2"/>
      </rPr>
      <t xml:space="preserve">. </t>
    </r>
  </si>
  <si>
    <r>
      <t xml:space="preserve">Proposed "natural" PAYG rates for wholesale bioresources relevant to the wholesale bioresources revenue / totex projected in </t>
    </r>
    <r>
      <rPr>
        <sz val="10"/>
        <color rgb="FF0078C9"/>
        <rFont val="Arial"/>
        <family val="2"/>
      </rPr>
      <t>Bio4</t>
    </r>
    <r>
      <rPr>
        <sz val="10"/>
        <rFont val="Arial"/>
        <family val="2"/>
      </rPr>
      <t>. These should be expressed as a percentage of totex forecast in each year. The “natural PAYG rate” is a rate which reflects the economic reality of the expenditure which the company is incurring and the long term nature of its investments.</t>
    </r>
  </si>
  <si>
    <t>Proposed adjustments to the PAYG rates for wholesale bioresources, that the company considers are required to address issues arising from the transition from RPI to CPIH as the primary inflation index.</t>
  </si>
  <si>
    <t xml:space="preserve">Proposed other adjustments to the PAYG rates for wholesale bioresources, that the company wishes to make to enable it address issues such as the smoothing of bills.
</t>
  </si>
  <si>
    <r>
      <t xml:space="preserve">Proposed total PAYG rates to be applied to wholesale bioresources totex. Equals the sum of </t>
    </r>
    <r>
      <rPr>
        <sz val="10"/>
        <color rgb="FF0078C9"/>
        <rFont val="Arial"/>
        <family val="2"/>
      </rPr>
      <t>Bio5 lines 16 to 18</t>
    </r>
    <r>
      <rPr>
        <sz val="10"/>
        <rFont val="Arial"/>
        <family val="2"/>
      </rPr>
      <t xml:space="preserve">. </t>
    </r>
  </si>
  <si>
    <t>Water network plus</t>
  </si>
  <si>
    <t>Wastewater network plus</t>
  </si>
  <si>
    <t>PAYG revenue</t>
  </si>
  <si>
    <t>Total totex</t>
  </si>
  <si>
    <t>Total PAYG revenue</t>
  </si>
  <si>
    <t>Other interventions ~ water resources</t>
  </si>
  <si>
    <t>Other interventions ~ water network plus</t>
  </si>
  <si>
    <t>Other interventions ~ wastewater network plus</t>
  </si>
  <si>
    <t>Other interventions ~ bioresources</t>
  </si>
  <si>
    <t>Draft determination totex</t>
  </si>
  <si>
    <t>Variance</t>
  </si>
  <si>
    <t>PR19CostSharOut</t>
  </si>
  <si>
    <t>C_WR40019</t>
  </si>
  <si>
    <t>C_WN40019</t>
  </si>
  <si>
    <t>C_WWN60019</t>
  </si>
  <si>
    <t>C_BR50019</t>
  </si>
  <si>
    <t>Total PAYG rate ~ bio resources</t>
  </si>
  <si>
    <t>C_DMMY60019</t>
  </si>
  <si>
    <t xml:space="preserve">Total PAYG rate ~ dummy </t>
  </si>
  <si>
    <t>PR19QA_RR002_OUT_1</t>
  </si>
  <si>
    <t>Date &amp; Time for Model PR19 RR002 Pay as you go (PAYG)</t>
  </si>
  <si>
    <t>PR19QA_RR002_OUT_2</t>
  </si>
  <si>
    <t>Name &amp; Path of Model PR19 RR002 Pay as you go (PAYG)</t>
  </si>
  <si>
    <t>2020-2025</t>
  </si>
  <si>
    <t>Draft determination</t>
  </si>
  <si>
    <t>Average PAYG - %</t>
  </si>
  <si>
    <r>
      <t>1.</t>
    </r>
    <r>
      <rPr>
        <sz val="7"/>
        <color theme="1"/>
        <rFont val="Times New Roman"/>
        <family val="1"/>
      </rPr>
      <t xml:space="preserve">    </t>
    </r>
    <r>
      <rPr>
        <b/>
        <sz val="12"/>
        <color theme="1"/>
        <rFont val="Arial"/>
        <family val="2"/>
      </rPr>
      <t>Draft determination totex</t>
    </r>
    <r>
      <rPr>
        <sz val="12"/>
        <color theme="1"/>
        <rFont val="Arial"/>
        <family val="2"/>
      </rPr>
      <t xml:space="preserve"> – As per the draft determination cost allowances, shows the totex allowances by year and by wholesale controls for 2020-2025.</t>
    </r>
  </si>
  <si>
    <r>
      <t>2.</t>
    </r>
    <r>
      <rPr>
        <sz val="7"/>
        <color theme="1"/>
        <rFont val="Times New Roman"/>
        <family val="1"/>
      </rPr>
      <t xml:space="preserve">    </t>
    </r>
    <r>
      <rPr>
        <b/>
        <sz val="12"/>
        <color theme="1"/>
        <rFont val="Arial"/>
        <family val="2"/>
      </rPr>
      <t>Revised business plan</t>
    </r>
    <r>
      <rPr>
        <sz val="12"/>
        <color theme="1"/>
        <rFont val="Arial"/>
        <family val="2"/>
      </rPr>
      <t xml:space="preserve"> – As per the company revised business plan, cost allowances (opex, capex, totex) by year and by wholesale controls for 2020-2025 including opex grants and contributions as per the resubmitted business plan tables.</t>
    </r>
  </si>
  <si>
    <r>
      <t>3.</t>
    </r>
    <r>
      <rPr>
        <sz val="7"/>
        <color theme="1"/>
        <rFont val="Times New Roman"/>
        <family val="1"/>
      </rPr>
      <t xml:space="preserve">    </t>
    </r>
    <r>
      <rPr>
        <b/>
        <sz val="12"/>
        <color theme="1"/>
        <rFont val="Arial"/>
        <family val="2"/>
      </rPr>
      <t>Calculation</t>
    </r>
    <r>
      <rPr>
        <sz val="12"/>
        <color theme="1"/>
        <rFont val="Arial"/>
        <family val="2"/>
      </rPr>
      <t xml:space="preserve"> – Calculates the net totex, net opex and net capex using the data from the ‘Draft determination totex’ and the ‘Revised business plan’ by year and by wholesale controls for 2020-2025. We also show the variance between the two sets of data.</t>
    </r>
  </si>
  <si>
    <r>
      <t>4.</t>
    </r>
    <r>
      <rPr>
        <sz val="7"/>
        <color theme="1"/>
        <rFont val="Times New Roman"/>
        <family val="1"/>
      </rPr>
      <t xml:space="preserve">    </t>
    </r>
    <r>
      <rPr>
        <b/>
        <sz val="12"/>
        <color theme="1"/>
        <rFont val="Arial"/>
        <family val="2"/>
      </rPr>
      <t>PAYG</t>
    </r>
    <r>
      <rPr>
        <sz val="12"/>
        <color theme="1"/>
        <rFont val="Arial"/>
        <family val="2"/>
      </rPr>
      <t xml:space="preserve"> – Using the April business plan data we calculate opex as a percentage of totex using the data from the ‘calculation’ tab.</t>
    </r>
  </si>
  <si>
    <t>This produces a figure for PAYG as a percentage of opex rate which we use to calculate the PAYG rates for the draft determination to align to the company approach in setting the natural rate. We set out the calculations below:</t>
  </si>
  <si>
    <t xml:space="preserve">April business plan </t>
  </si>
  <si>
    <t>(a) Opex as percentage of totex</t>
  </si>
  <si>
    <t>(b) Total opex</t>
  </si>
  <si>
    <t>(c) Totex</t>
  </si>
  <si>
    <t>(d) Business plan tables natural rate (Wr4, Wn4, WWn6, Bio5)</t>
  </si>
  <si>
    <t>(e) PAYG as a percentage of opex rate</t>
  </si>
  <si>
    <t>(a) = (b) / (c)</t>
  </si>
  <si>
    <t>(e) = (d) / (a)</t>
  </si>
  <si>
    <t xml:space="preserve">(f) Opex as percentage of totex </t>
  </si>
  <si>
    <t>(g) Total opex</t>
  </si>
  <si>
    <t>(h) Totex</t>
  </si>
  <si>
    <t xml:space="preserve">(i) PAYG as a percentage of opex rate </t>
  </si>
  <si>
    <t xml:space="preserve">(j) Business plan tables natural rate </t>
  </si>
  <si>
    <t xml:space="preserve">(f) = (g) / (h) </t>
  </si>
  <si>
    <t>(i) = (e)</t>
  </si>
  <si>
    <t xml:space="preserve">(j) = (f) * (i) </t>
  </si>
  <si>
    <r>
      <t>5.</t>
    </r>
    <r>
      <rPr>
        <sz val="7"/>
        <color theme="1"/>
        <rFont val="Times New Roman"/>
        <family val="1"/>
      </rPr>
      <t xml:space="preserve">    </t>
    </r>
    <r>
      <rPr>
        <b/>
        <sz val="12"/>
        <color theme="1"/>
        <rFont val="Arial"/>
        <family val="2"/>
      </rPr>
      <t>Revised business plan data tables</t>
    </r>
    <r>
      <rPr>
        <sz val="12"/>
        <color theme="1"/>
        <rFont val="Arial"/>
        <family val="2"/>
      </rPr>
      <t xml:space="preserve"> – As submitted by the company in the revised business plan.</t>
    </r>
  </si>
  <si>
    <t>Data tables Wr4, Wn4, WWn6 and Bio5.</t>
  </si>
  <si>
    <r>
      <t>6.</t>
    </r>
    <r>
      <rPr>
        <sz val="7"/>
        <color theme="1"/>
        <rFont val="Times New Roman"/>
        <family val="1"/>
      </rPr>
      <t xml:space="preserve">    </t>
    </r>
    <r>
      <rPr>
        <b/>
        <sz val="12"/>
        <color theme="1"/>
        <rFont val="Arial"/>
        <family val="2"/>
      </rPr>
      <t xml:space="preserve">PAYG summary tables </t>
    </r>
    <r>
      <rPr>
        <sz val="12"/>
        <color theme="1"/>
        <rFont val="Arial"/>
        <family val="2"/>
      </rPr>
      <t>- Sets out the business plan PAYG rates versus the draft determination PAYG rates by year and by wholesale control for 2020 – 2025 including the following:</t>
    </r>
  </si>
  <si>
    <r>
      <t>·</t>
    </r>
    <r>
      <rPr>
        <sz val="7"/>
        <color theme="1"/>
        <rFont val="Times New Roman"/>
        <family val="1"/>
      </rPr>
      <t xml:space="preserve">         </t>
    </r>
    <r>
      <rPr>
        <sz val="12"/>
        <color theme="1"/>
        <rFont val="Arial"/>
        <family val="2"/>
      </rPr>
      <t>“Natural” PAYG rate (as per PAYG tab)</t>
    </r>
  </si>
  <si>
    <r>
      <t>·</t>
    </r>
    <r>
      <rPr>
        <sz val="7"/>
        <color theme="1"/>
        <rFont val="Times New Roman"/>
        <family val="1"/>
      </rPr>
      <t xml:space="preserve">         </t>
    </r>
    <r>
      <rPr>
        <sz val="12"/>
        <color theme="1"/>
        <rFont val="Arial"/>
        <family val="2"/>
      </rPr>
      <t>Adjustments to PAYG rate to address transition from RPI to CPI (as per revised plan data tables)</t>
    </r>
  </si>
  <si>
    <r>
      <t>·</t>
    </r>
    <r>
      <rPr>
        <sz val="7"/>
        <color theme="1"/>
        <rFont val="Times New Roman"/>
        <family val="1"/>
      </rPr>
      <t xml:space="preserve">         </t>
    </r>
    <r>
      <rPr>
        <sz val="12"/>
        <color theme="1"/>
        <rFont val="Arial"/>
        <family val="2"/>
      </rPr>
      <t>Other adjustments to PAYG rate (as per revised plan data table)</t>
    </r>
  </si>
  <si>
    <r>
      <t>·</t>
    </r>
    <r>
      <rPr>
        <sz val="7"/>
        <color theme="1"/>
        <rFont val="Times New Roman"/>
        <family val="1"/>
      </rPr>
      <t xml:space="preserve">         </t>
    </r>
    <r>
      <rPr>
        <sz val="12"/>
        <color theme="1"/>
        <rFont val="Arial"/>
        <family val="2"/>
      </rPr>
      <t>Other interventions (Ofwat interventions)</t>
    </r>
  </si>
  <si>
    <r>
      <t>·</t>
    </r>
    <r>
      <rPr>
        <sz val="7"/>
        <color theme="1"/>
        <rFont val="Times New Roman"/>
        <family val="1"/>
      </rPr>
      <t xml:space="preserve">         </t>
    </r>
    <r>
      <rPr>
        <sz val="12"/>
        <color theme="1"/>
        <rFont val="Arial"/>
        <family val="2"/>
      </rPr>
      <t>Total PAYG rate (sum of the above)</t>
    </r>
  </si>
  <si>
    <t>We also calculate the total PAYG % = total totex / total PAYG revenue</t>
  </si>
  <si>
    <t>(Total totex – as per ‘PAYG’ tab)</t>
  </si>
  <si>
    <t>(PAYG revenue is calculated per control as totex * total PAYG rate)</t>
  </si>
  <si>
    <t>Revised Business Plan</t>
  </si>
  <si>
    <t>Revised business plan</t>
  </si>
  <si>
    <t>Anglian Water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</si>
</sst>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0.000"/>
    <numFmt numFmtId="165" formatCode="#,##0_);\(#,##0\);&quot;-  &quot;;&quot; &quot;@&quot; &quot;"/>
    <numFmt numFmtId="166" formatCode="#,##0_ ;[Red]\-#,##0\ "/>
    <numFmt numFmtId="167" formatCode="_-* #,##0.000_-;\-* #,##0.000_-;_-* &quot;-&quot;??_-;_-@_-"/>
    <numFmt numFmtId="168" formatCode="#,##0.0000_);\(#,##0.0000\);&quot;-  &quot;;&quot; &quot;@&quot; &quot;"/>
    <numFmt numFmtId="169" formatCode="#,##0.00_);\(#,##0.00\);&quot;-  &quot;;&quot; &quot;@&quot; &quot;"/>
    <numFmt numFmtId="170" formatCode="#,##0.000_);\(#,##0.000\);&quot;-  &quot;;&quot; &quot;@&quot; &quot;"/>
    <numFmt numFmtId="171" formatCode="#,##0.00_ ;[Red]\-#,##0.00\ "/>
    <numFmt numFmtId="172" formatCode="0.0"/>
    <numFmt numFmtId="173" formatCode="#,##0.000"/>
    <numFmt numFmtId="174" formatCode="0.00_ ;[Red]\-0.00\ "/>
  </numFmts>
  <fonts count="43" x14ac:knownFonts="1">
    <font>
      <sz val="11"/>
      <color theme="1"/>
      <name val="Arial"/>
      <family val="2"/>
    </font>
    <font>
      <sz val="11"/>
      <color theme="1"/>
      <name val="Arial"/>
      <family val="2"/>
    </font>
    <font>
      <b/>
      <sz val="11"/>
      <color theme="1"/>
      <name val="Arial"/>
      <family val="2"/>
    </font>
    <font>
      <sz val="15"/>
      <color rgb="FFFFFFFF"/>
      <name val="Franklin Gothic Demi"/>
      <family val="2"/>
    </font>
    <font>
      <sz val="15"/>
      <color theme="0"/>
      <name val="Franklin Gothic Demi"/>
      <family val="2"/>
    </font>
    <font>
      <sz val="11"/>
      <color rgb="FFFFFFFF"/>
      <name val="Franklin Gothic Demi"/>
      <family val="2"/>
    </font>
    <font>
      <sz val="11"/>
      <color rgb="FF000000"/>
      <name val="Arial"/>
      <family val="2"/>
    </font>
    <font>
      <sz val="10"/>
      <color rgb="FF0078C9"/>
      <name val="Franklin Gothic Demi"/>
      <family val="2"/>
    </font>
    <font>
      <sz val="9"/>
      <color theme="1"/>
      <name val="Arial"/>
      <family val="2"/>
    </font>
    <font>
      <sz val="8"/>
      <color theme="1"/>
      <name val="Arial"/>
      <family val="2"/>
    </font>
    <font>
      <sz val="9"/>
      <color rgb="FF000000"/>
      <name val="Arial"/>
      <family val="2"/>
    </font>
    <font>
      <sz val="10"/>
      <color rgb="FF000000"/>
      <name val="Arial"/>
      <family val="2"/>
    </font>
    <font>
      <sz val="8"/>
      <color rgb="FF000000"/>
      <name val="Arial"/>
      <family val="2"/>
    </font>
    <font>
      <sz val="9"/>
      <color theme="0"/>
      <name val="Arial"/>
      <family val="2"/>
    </font>
    <font>
      <sz val="10"/>
      <color theme="1"/>
      <name val="Arial"/>
      <family val="2"/>
    </font>
    <font>
      <sz val="10"/>
      <name val="Arial"/>
      <family val="2"/>
    </font>
    <font>
      <sz val="10"/>
      <name val="Franklin Gothic Demi"/>
      <family val="2"/>
    </font>
    <font>
      <sz val="11"/>
      <color rgb="FF0078C9"/>
      <name val="Franklin Gothic Demi"/>
      <family val="2"/>
    </font>
    <font>
      <sz val="10"/>
      <color rgb="FF0078C9"/>
      <name val="Arial"/>
      <family val="2"/>
    </font>
    <font>
      <sz val="9"/>
      <name val="Arial"/>
      <family val="2"/>
    </font>
    <font>
      <sz val="11"/>
      <name val="Arial"/>
      <family val="2"/>
    </font>
    <font>
      <b/>
      <sz val="10"/>
      <name val="Arial"/>
      <family val="2"/>
    </font>
    <font>
      <sz val="9.5"/>
      <color theme="1"/>
      <name val="Arial"/>
      <family val="2"/>
    </font>
    <font>
      <b/>
      <sz val="11"/>
      <color rgb="FF203764"/>
      <name val="Arial"/>
      <family val="2"/>
    </font>
    <font>
      <b/>
      <sz val="9"/>
      <color rgb="FFFF0000"/>
      <name val="Arial"/>
      <family val="2"/>
    </font>
    <font>
      <i/>
      <sz val="11"/>
      <color rgb="FF0070C0"/>
      <name val="Arial"/>
      <family val="2"/>
    </font>
    <font>
      <i/>
      <sz val="11"/>
      <name val="Arial"/>
      <family val="2"/>
    </font>
    <font>
      <i/>
      <sz val="10"/>
      <color rgb="FF0070C0"/>
      <name val="Arial"/>
      <family val="2"/>
    </font>
    <font>
      <i/>
      <sz val="9"/>
      <color rgb="FF0070C0"/>
      <name val="Arial"/>
      <family val="2"/>
    </font>
    <font>
      <i/>
      <sz val="10"/>
      <name val="Arial"/>
      <family val="2"/>
    </font>
    <font>
      <i/>
      <sz val="9"/>
      <name val="Arial"/>
      <family val="2"/>
    </font>
    <font>
      <b/>
      <i/>
      <sz val="9"/>
      <color rgb="FFFF0000"/>
      <name val="Arial"/>
      <family val="2"/>
    </font>
    <font>
      <i/>
      <sz val="9"/>
      <color rgb="FFFF0000"/>
      <name val="Arial"/>
      <family val="2"/>
    </font>
    <font>
      <b/>
      <sz val="10"/>
      <color theme="1"/>
      <name val="Arial"/>
      <family val="2"/>
    </font>
    <font>
      <b/>
      <sz val="10"/>
      <color rgb="FF0000FF"/>
      <name val="Arial"/>
      <family val="2"/>
    </font>
    <font>
      <sz val="10"/>
      <color rgb="FF0000FF"/>
      <name val="Arial"/>
      <family val="2"/>
    </font>
    <font>
      <sz val="10"/>
      <color rgb="FFFF0000"/>
      <name val="Arial"/>
      <family val="2"/>
    </font>
    <font>
      <sz val="11"/>
      <color rgb="FF0000FF"/>
      <name val="Arial"/>
      <family val="2"/>
    </font>
    <font>
      <sz val="12"/>
      <color rgb="FF0078C9"/>
      <name val="Franklin Gothic Demi"/>
      <family val="2"/>
    </font>
    <font>
      <sz val="12"/>
      <color theme="1"/>
      <name val="Arial"/>
      <family val="2"/>
    </font>
    <font>
      <sz val="7"/>
      <color theme="1"/>
      <name val="Times New Roman"/>
      <family val="1"/>
    </font>
    <font>
      <b/>
      <sz val="12"/>
      <color theme="1"/>
      <name val="Arial"/>
      <family val="2"/>
    </font>
    <font>
      <sz val="12"/>
      <color theme="1"/>
      <name val="Symbol"/>
      <family val="1"/>
      <charset val="2"/>
    </font>
  </fonts>
  <fills count="21">
    <fill>
      <patternFill patternType="none"/>
    </fill>
    <fill>
      <patternFill patternType="gray125"/>
    </fill>
    <fill>
      <patternFill patternType="solid">
        <fgColor rgb="FF003479"/>
        <bgColor rgb="FF000000"/>
      </patternFill>
    </fill>
    <fill>
      <patternFill patternType="solid">
        <fgColor rgb="FF003479"/>
        <bgColor indexed="64"/>
      </patternFill>
    </fill>
    <fill>
      <patternFill patternType="solid">
        <fgColor theme="0"/>
        <bgColor indexed="64"/>
      </patternFill>
    </fill>
    <fill>
      <patternFill patternType="solid">
        <fgColor rgb="FFE0DCD8"/>
        <bgColor indexed="64"/>
      </patternFill>
    </fill>
    <fill>
      <patternFill patternType="solid">
        <fgColor rgb="FFE0DCD8"/>
        <bgColor rgb="FF000000"/>
      </patternFill>
    </fill>
    <fill>
      <patternFill patternType="solid">
        <fgColor rgb="FFFE4819"/>
        <bgColor indexed="64"/>
      </patternFill>
    </fill>
    <fill>
      <patternFill patternType="solid">
        <fgColor rgb="FFFCEABF"/>
        <bgColor rgb="FF000000"/>
      </patternFill>
    </fill>
    <fill>
      <patternFill patternType="solid">
        <fgColor rgb="FFFFFF00"/>
        <bgColor indexed="64"/>
      </patternFill>
    </fill>
    <fill>
      <patternFill patternType="solid">
        <fgColor theme="0"/>
        <bgColor rgb="FF000000"/>
      </patternFill>
    </fill>
    <fill>
      <patternFill patternType="solid">
        <fgColor rgb="FFBFDDF1"/>
        <bgColor rgb="FF000000"/>
      </patternFill>
    </fill>
    <fill>
      <patternFill patternType="solid">
        <fgColor rgb="FFBFDDF1"/>
        <bgColor indexed="64"/>
      </patternFill>
    </fill>
    <fill>
      <patternFill patternType="solid">
        <fgColor rgb="FFFCEABF"/>
        <bgColor indexed="64"/>
      </patternFill>
    </fill>
    <fill>
      <patternFill patternType="solid">
        <fgColor rgb="FFF2BFE0"/>
        <bgColor indexed="64"/>
      </patternFill>
    </fill>
    <fill>
      <patternFill patternType="solid">
        <fgColor theme="9" tint="0.59999389629810485"/>
        <bgColor indexed="64"/>
      </patternFill>
    </fill>
    <fill>
      <patternFill patternType="solid">
        <fgColor rgb="FFFFFF00"/>
        <bgColor rgb="FF000000"/>
      </patternFill>
    </fill>
    <fill>
      <patternFill patternType="solid">
        <fgColor rgb="FF003892"/>
        <bgColor indexed="64"/>
      </patternFill>
    </fill>
    <fill>
      <patternFill patternType="solid">
        <fgColor rgb="FFFFFFE0"/>
      </patternFill>
    </fill>
    <fill>
      <patternFill patternType="solid">
        <fgColor theme="4" tint="0.79998168889431442"/>
        <bgColor indexed="64"/>
      </patternFill>
    </fill>
    <fill>
      <patternFill patternType="solid">
        <fgColor theme="5" tint="0.59999389629810485"/>
        <bgColor indexed="64"/>
      </patternFill>
    </fill>
  </fills>
  <borders count="69">
    <border>
      <left/>
      <right/>
      <top/>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theme="0"/>
      </left>
      <right style="thin">
        <color theme="0"/>
      </right>
      <top style="thin">
        <color theme="0"/>
      </top>
      <bottom style="thin">
        <color theme="0"/>
      </bottom>
      <diagonal/>
    </border>
    <border>
      <left style="medium">
        <color rgb="FF857362"/>
      </left>
      <right style="thin">
        <color rgb="FF857362"/>
      </right>
      <top/>
      <bottom style="thin">
        <color rgb="FF857362"/>
      </bottom>
      <diagonal/>
    </border>
    <border>
      <left style="thin">
        <color rgb="FF857362"/>
      </left>
      <right style="thin">
        <color rgb="FF857362"/>
      </right>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medium">
        <color rgb="FF857362"/>
      </top>
      <bottom style="thin">
        <color rgb="FF857362"/>
      </bottom>
      <diagonal/>
    </border>
    <border>
      <left style="medium">
        <color rgb="FF857362"/>
      </left>
      <right/>
      <top style="medium">
        <color rgb="FF857362"/>
      </top>
      <bottom style="thin">
        <color rgb="FF857362"/>
      </bottom>
      <diagonal/>
    </border>
    <border>
      <left style="thin">
        <color rgb="FF857362"/>
      </left>
      <right style="medium">
        <color rgb="FF857362"/>
      </right>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bottom style="medium">
        <color rgb="FF857362"/>
      </bottom>
      <diagonal/>
    </border>
    <border>
      <left/>
      <right style="thin">
        <color rgb="FF857362"/>
      </right>
      <top/>
      <bottom style="medium">
        <color rgb="FF857362"/>
      </bottom>
      <diagonal/>
    </border>
    <border>
      <left/>
      <right style="medium">
        <color rgb="FF857362"/>
      </right>
      <top/>
      <bottom style="medium">
        <color rgb="FF857362"/>
      </bottom>
      <diagonal/>
    </border>
    <border>
      <left style="medium">
        <color rgb="FF857362"/>
      </left>
      <right/>
      <top style="thin">
        <color rgb="FF857362"/>
      </top>
      <bottom style="medium">
        <color rgb="FF857362"/>
      </bottom>
      <diagonal/>
    </border>
    <border>
      <left/>
      <right/>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thin">
        <color rgb="FF857362"/>
      </left>
      <right/>
      <top style="medium">
        <color rgb="FF857362"/>
      </top>
      <bottom style="thin">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medium">
        <color rgb="FF857362"/>
      </left>
      <right style="thin">
        <color rgb="FF857362"/>
      </right>
      <top style="thin">
        <color rgb="FF857362"/>
      </top>
      <bottom/>
      <diagonal/>
    </border>
    <border>
      <left style="thin">
        <color rgb="FF857362"/>
      </left>
      <right/>
      <top style="thin">
        <color rgb="FF857362"/>
      </top>
      <bottom style="medium">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
      <left/>
      <right/>
      <top style="medium">
        <color rgb="FF857362"/>
      </top>
      <bottom/>
      <diagonal/>
    </border>
    <border>
      <left style="thin">
        <color rgb="FF857362"/>
      </left>
      <right style="medium">
        <color rgb="FF857362"/>
      </right>
      <top/>
      <bottom style="medium">
        <color rgb="FF857362"/>
      </bottom>
      <diagonal/>
    </border>
    <border>
      <left/>
      <right style="thin">
        <color rgb="FF857362"/>
      </right>
      <top style="medium">
        <color rgb="FF857362"/>
      </top>
      <bottom style="thin">
        <color rgb="FF857362"/>
      </bottom>
      <diagonal/>
    </border>
    <border>
      <left/>
      <right style="thin">
        <color rgb="FF857362"/>
      </right>
      <top style="thin">
        <color rgb="FF857362"/>
      </top>
      <bottom style="medium">
        <color rgb="FF857362"/>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857362"/>
      </left>
      <right/>
      <top/>
      <bottom style="thin">
        <color rgb="FF857362"/>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857362"/>
      </left>
      <right style="thin">
        <color rgb="FF857362"/>
      </right>
      <top/>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right style="medium">
        <color indexed="64"/>
      </right>
      <top style="medium">
        <color indexed="64"/>
      </top>
      <bottom style="medium">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8" fillId="7" borderId="0" applyBorder="0"/>
    <xf numFmtId="0" fontId="14" fillId="12" borderId="16">
      <alignment horizontal="right" vertical="center" wrapText="1"/>
    </xf>
    <xf numFmtId="0" fontId="15" fillId="0" borderId="0"/>
    <xf numFmtId="0" fontId="15" fillId="0" borderId="0"/>
    <xf numFmtId="0" fontId="1" fillId="0" borderId="0"/>
    <xf numFmtId="168" fontId="15" fillId="0" borderId="0" applyFont="0" applyFill="0" applyBorder="0" applyProtection="0">
      <alignment vertical="top"/>
    </xf>
    <xf numFmtId="0" fontId="1" fillId="0" borderId="0"/>
  </cellStyleXfs>
  <cellXfs count="346">
    <xf numFmtId="0" fontId="0" fillId="0" borderId="0" xfId="0"/>
    <xf numFmtId="0" fontId="3" fillId="2" borderId="0" xfId="3" applyFont="1" applyFill="1" applyBorder="1" applyAlignment="1">
      <alignment vertical="center"/>
    </xf>
    <xf numFmtId="0" fontId="3" fillId="2" borderId="0" xfId="3" applyFont="1" applyFill="1" applyBorder="1" applyAlignment="1">
      <alignment horizontal="right" vertical="center"/>
    </xf>
    <xf numFmtId="0" fontId="4" fillId="3" borderId="0" xfId="4" applyFont="1" applyFill="1" applyAlignment="1">
      <alignment horizontal="right" vertical="center"/>
    </xf>
    <xf numFmtId="0" fontId="3" fillId="2" borderId="0" xfId="3" applyFont="1" applyFill="1" applyBorder="1" applyAlignment="1">
      <alignment horizontal="left" vertical="center"/>
    </xf>
    <xf numFmtId="0" fontId="0" fillId="4" borderId="0" xfId="0" applyFill="1" applyBorder="1" applyAlignment="1">
      <alignment vertical="top"/>
    </xf>
    <xf numFmtId="0" fontId="0" fillId="5" borderId="0" xfId="0" applyFill="1" applyBorder="1" applyAlignment="1">
      <alignment vertical="top"/>
    </xf>
    <xf numFmtId="0" fontId="6" fillId="4" borderId="0" xfId="3" applyFont="1" applyFill="1" applyBorder="1" applyAlignment="1">
      <alignment vertical="center"/>
    </xf>
    <xf numFmtId="0" fontId="0" fillId="4" borderId="0" xfId="0" applyFill="1" applyAlignment="1">
      <alignment vertical="top"/>
    </xf>
    <xf numFmtId="0" fontId="6" fillId="4" borderId="0" xfId="3" applyFont="1" applyFill="1" applyBorder="1" applyAlignment="1">
      <alignment horizontal="center" vertical="center"/>
    </xf>
    <xf numFmtId="0" fontId="7" fillId="6" borderId="3" xfId="3" applyFont="1" applyFill="1" applyBorder="1" applyAlignment="1">
      <alignment horizontal="center" vertical="center" wrapText="1"/>
    </xf>
    <xf numFmtId="0" fontId="7" fillId="6" borderId="3" xfId="3" applyFont="1" applyFill="1" applyBorder="1" applyAlignment="1">
      <alignment horizontal="center" vertical="center"/>
    </xf>
    <xf numFmtId="0" fontId="7" fillId="6" borderId="4" xfId="3" applyFont="1" applyFill="1" applyBorder="1" applyAlignment="1">
      <alignment horizontal="center" vertical="center"/>
    </xf>
    <xf numFmtId="0" fontId="7" fillId="5" borderId="1" xfId="3" applyFont="1" applyFill="1" applyBorder="1" applyAlignment="1">
      <alignment horizontal="center" vertical="center" wrapText="1"/>
    </xf>
    <xf numFmtId="0" fontId="7" fillId="5" borderId="4" xfId="3" applyFont="1" applyFill="1" applyBorder="1" applyAlignment="1">
      <alignment horizontal="center" vertical="center" wrapText="1"/>
    </xf>
    <xf numFmtId="0" fontId="7" fillId="5" borderId="5" xfId="3" applyFont="1" applyFill="1" applyBorder="1" applyAlignment="1">
      <alignment horizontal="center" vertical="center" wrapText="1"/>
    </xf>
    <xf numFmtId="0" fontId="7" fillId="6" borderId="6" xfId="3" applyFont="1" applyFill="1" applyBorder="1" applyAlignment="1">
      <alignment horizontal="center" vertical="center"/>
    </xf>
    <xf numFmtId="0" fontId="7" fillId="6" borderId="4" xfId="3" applyFont="1" applyFill="1" applyBorder="1" applyAlignment="1">
      <alignment vertical="center"/>
    </xf>
    <xf numFmtId="0" fontId="9" fillId="7" borderId="7" xfId="5" applyFont="1" applyBorder="1" applyAlignment="1" applyProtection="1">
      <alignment horizontal="center" vertical="center"/>
    </xf>
    <xf numFmtId="0" fontId="10" fillId="0" borderId="8" xfId="3" applyFont="1" applyFill="1" applyBorder="1" applyAlignment="1">
      <alignment horizontal="center" vertical="center"/>
    </xf>
    <xf numFmtId="0" fontId="11" fillId="0" borderId="9" xfId="3" applyFont="1" applyFill="1" applyBorder="1" applyAlignment="1">
      <alignment vertical="center"/>
    </xf>
    <xf numFmtId="0" fontId="12" fillId="4" borderId="10" xfId="3" applyFont="1" applyFill="1" applyBorder="1" applyAlignment="1">
      <alignment horizontal="center" vertical="center"/>
    </xf>
    <xf numFmtId="0" fontId="12" fillId="0" borderId="10" xfId="3" applyFont="1" applyFill="1" applyBorder="1" applyAlignment="1">
      <alignment horizontal="center" vertical="center"/>
    </xf>
    <xf numFmtId="0" fontId="12" fillId="0" borderId="11" xfId="3" applyFont="1" applyFill="1" applyBorder="1" applyAlignment="1">
      <alignment horizontal="center" vertical="center"/>
    </xf>
    <xf numFmtId="10" fontId="6" fillId="4" borderId="0" xfId="3" applyNumberFormat="1" applyFont="1" applyFill="1" applyBorder="1" applyAlignment="1">
      <alignment vertical="center"/>
    </xf>
    <xf numFmtId="10" fontId="10" fillId="8" borderId="12" xfId="3" applyNumberFormat="1" applyFont="1" applyFill="1" applyBorder="1" applyAlignment="1" applyProtection="1">
      <alignment vertical="center"/>
      <protection locked="0"/>
    </xf>
    <xf numFmtId="10" fontId="10" fillId="8" borderId="10" xfId="3" applyNumberFormat="1" applyFont="1" applyFill="1" applyBorder="1" applyAlignment="1" applyProtection="1">
      <alignment vertical="center"/>
      <protection locked="0"/>
    </xf>
    <xf numFmtId="10" fontId="10" fillId="8" borderId="11" xfId="3" applyNumberFormat="1" applyFont="1" applyFill="1" applyBorder="1" applyAlignment="1" applyProtection="1">
      <alignment vertical="center"/>
      <protection locked="0"/>
    </xf>
    <xf numFmtId="164" fontId="13" fillId="4" borderId="13" xfId="3" applyNumberFormat="1" applyFont="1" applyFill="1" applyBorder="1" applyAlignment="1">
      <alignment horizontal="center" vertical="center"/>
    </xf>
    <xf numFmtId="164" fontId="13" fillId="4" borderId="11" xfId="3" applyNumberFormat="1" applyFont="1" applyFill="1" applyBorder="1" applyAlignment="1">
      <alignment horizontal="center" vertical="center"/>
    </xf>
    <xf numFmtId="0" fontId="0" fillId="9" borderId="0" xfId="0" applyFill="1" applyBorder="1" applyAlignment="1">
      <alignment vertical="top"/>
    </xf>
    <xf numFmtId="0" fontId="12" fillId="4" borderId="9" xfId="3" applyFont="1" applyFill="1" applyBorder="1" applyAlignment="1">
      <alignment horizontal="center" vertical="center"/>
    </xf>
    <xf numFmtId="0" fontId="12" fillId="0" borderId="9" xfId="3" applyFont="1" applyFill="1" applyBorder="1" applyAlignment="1">
      <alignment horizontal="center" vertical="center"/>
    </xf>
    <xf numFmtId="0" fontId="12" fillId="0" borderId="14" xfId="3" applyFont="1" applyFill="1" applyBorder="1" applyAlignment="1">
      <alignment horizontal="center" vertical="center"/>
    </xf>
    <xf numFmtId="10" fontId="10" fillId="8" borderId="15" xfId="3" applyNumberFormat="1" applyFont="1" applyFill="1" applyBorder="1" applyAlignment="1" applyProtection="1">
      <alignment vertical="center"/>
      <protection locked="0"/>
    </xf>
    <xf numFmtId="10" fontId="10" fillId="8" borderId="16" xfId="3" applyNumberFormat="1" applyFont="1" applyFill="1" applyBorder="1" applyAlignment="1" applyProtection="1">
      <alignment vertical="center"/>
      <protection locked="0"/>
    </xf>
    <xf numFmtId="10" fontId="10" fillId="8" borderId="17" xfId="3" applyNumberFormat="1" applyFont="1" applyFill="1" applyBorder="1" applyAlignment="1" applyProtection="1">
      <alignment vertical="center"/>
      <protection locked="0"/>
    </xf>
    <xf numFmtId="164" fontId="10" fillId="10" borderId="18" xfId="3" applyNumberFormat="1" applyFont="1" applyFill="1" applyBorder="1" applyAlignment="1">
      <alignment vertical="center"/>
    </xf>
    <xf numFmtId="164" fontId="10" fillId="10" borderId="17" xfId="3" applyNumberFormat="1" applyFont="1" applyFill="1" applyBorder="1" applyAlignment="1">
      <alignment vertical="center"/>
    </xf>
    <xf numFmtId="10" fontId="10" fillId="11" borderId="19" xfId="3" applyNumberFormat="1" applyFont="1" applyFill="1" applyBorder="1" applyAlignment="1">
      <alignment vertical="center"/>
    </xf>
    <xf numFmtId="10" fontId="10" fillId="11" borderId="20" xfId="3" applyNumberFormat="1" applyFont="1" applyFill="1" applyBorder="1" applyAlignment="1">
      <alignment vertical="center"/>
    </xf>
    <xf numFmtId="10" fontId="10" fillId="11" borderId="21" xfId="3" applyNumberFormat="1" applyFont="1" applyFill="1" applyBorder="1" applyAlignment="1">
      <alignment vertical="center"/>
    </xf>
    <xf numFmtId="0" fontId="10" fillId="4" borderId="18" xfId="3" applyFont="1" applyFill="1" applyBorder="1" applyAlignment="1">
      <alignment vertical="center"/>
    </xf>
    <xf numFmtId="0" fontId="10" fillId="4" borderId="17" xfId="3" applyFont="1" applyFill="1" applyBorder="1" applyAlignment="1">
      <alignment vertical="center"/>
    </xf>
    <xf numFmtId="0" fontId="10" fillId="0" borderId="22" xfId="3" applyFont="1" applyFill="1" applyBorder="1" applyAlignment="1">
      <alignment horizontal="center" vertical="center"/>
    </xf>
    <xf numFmtId="0" fontId="11" fillId="0" borderId="23" xfId="3" applyFont="1" applyFill="1" applyBorder="1" applyAlignment="1">
      <alignment vertical="center"/>
    </xf>
    <xf numFmtId="0" fontId="12" fillId="4" borderId="23" xfId="3" applyFont="1" applyFill="1" applyBorder="1" applyAlignment="1">
      <alignment horizontal="center" vertical="center"/>
    </xf>
    <xf numFmtId="0" fontId="12" fillId="0" borderId="23" xfId="3" applyFont="1" applyFill="1" applyBorder="1" applyAlignment="1">
      <alignment horizontal="center" vertical="center"/>
    </xf>
    <xf numFmtId="0" fontId="12" fillId="0" borderId="24" xfId="3" applyFont="1" applyFill="1" applyBorder="1" applyAlignment="1">
      <alignment horizontal="center" vertical="center"/>
    </xf>
    <xf numFmtId="49" fontId="10" fillId="8" borderId="5" xfId="3" applyNumberFormat="1" applyFont="1" applyFill="1" applyBorder="1" applyAlignment="1" applyProtection="1">
      <alignment horizontal="right" vertical="center"/>
      <protection locked="0"/>
    </xf>
    <xf numFmtId="2" fontId="6" fillId="4" borderId="0" xfId="3" applyNumberFormat="1" applyFont="1" applyFill="1" applyBorder="1" applyAlignment="1">
      <alignment vertical="center"/>
    </xf>
    <xf numFmtId="164" fontId="10" fillId="10" borderId="25" xfId="3" applyNumberFormat="1" applyFont="1" applyFill="1" applyBorder="1" applyAlignment="1">
      <alignment vertical="center"/>
    </xf>
    <xf numFmtId="164" fontId="10" fillId="10" borderId="21" xfId="3" applyNumberFormat="1" applyFont="1" applyFill="1" applyBorder="1" applyAlignment="1">
      <alignment vertical="center"/>
    </xf>
    <xf numFmtId="0" fontId="10" fillId="4" borderId="0" xfId="3" applyFont="1" applyFill="1" applyBorder="1" applyAlignment="1">
      <alignment horizontal="center" vertical="center"/>
    </xf>
    <xf numFmtId="0" fontId="11" fillId="4" borderId="0" xfId="3" applyFont="1" applyFill="1" applyBorder="1" applyAlignment="1">
      <alignment vertical="center"/>
    </xf>
    <xf numFmtId="0" fontId="10" fillId="4" borderId="0" xfId="3" applyFont="1" applyFill="1" applyBorder="1" applyAlignment="1">
      <alignment vertical="center"/>
    </xf>
    <xf numFmtId="164" fontId="10" fillId="10" borderId="13" xfId="3" applyNumberFormat="1" applyFont="1" applyFill="1" applyBorder="1" applyAlignment="1">
      <alignment vertical="center"/>
    </xf>
    <xf numFmtId="164" fontId="10" fillId="10" borderId="11" xfId="3" applyNumberFormat="1" applyFont="1" applyFill="1" applyBorder="1" applyAlignment="1">
      <alignment vertical="center"/>
    </xf>
    <xf numFmtId="0" fontId="11" fillId="4" borderId="26" xfId="3" applyFont="1" applyFill="1" applyBorder="1" applyAlignment="1">
      <alignment vertical="center"/>
    </xf>
    <xf numFmtId="0" fontId="10" fillId="0" borderId="19" xfId="3" applyFont="1" applyFill="1" applyBorder="1" applyAlignment="1">
      <alignment horizontal="center" vertical="center"/>
    </xf>
    <xf numFmtId="0" fontId="11" fillId="0" borderId="20" xfId="3" applyFont="1" applyFill="1" applyBorder="1" applyAlignment="1">
      <alignment vertical="center"/>
    </xf>
    <xf numFmtId="0" fontId="12" fillId="4" borderId="20" xfId="3" applyFont="1" applyFill="1" applyBorder="1" applyAlignment="1">
      <alignment horizontal="center" vertical="center"/>
    </xf>
    <xf numFmtId="0" fontId="12" fillId="0" borderId="20" xfId="3" applyFont="1" applyFill="1" applyBorder="1" applyAlignment="1">
      <alignment horizontal="center" vertical="center"/>
    </xf>
    <xf numFmtId="0" fontId="12" fillId="0" borderId="21" xfId="3" applyFont="1" applyFill="1" applyBorder="1" applyAlignment="1">
      <alignment horizontal="center" vertical="center"/>
    </xf>
    <xf numFmtId="0" fontId="10" fillId="4" borderId="25" xfId="3" applyFont="1" applyFill="1" applyBorder="1" applyAlignment="1">
      <alignment vertical="center"/>
    </xf>
    <xf numFmtId="0" fontId="10" fillId="4" borderId="21" xfId="3" applyFont="1" applyFill="1" applyBorder="1" applyAlignment="1">
      <alignment vertical="center"/>
    </xf>
    <xf numFmtId="0" fontId="12" fillId="4" borderId="0" xfId="3" applyFont="1" applyFill="1" applyBorder="1" applyAlignment="1">
      <alignment horizontal="center" vertical="center"/>
    </xf>
    <xf numFmtId="0" fontId="0" fillId="4" borderId="0" xfId="0" applyFill="1" applyBorder="1" applyAlignment="1">
      <alignment horizontal="center" vertical="top"/>
    </xf>
    <xf numFmtId="165" fontId="14" fillId="12" borderId="16" xfId="6" applyNumberFormat="1">
      <alignment horizontal="right" vertical="center" wrapText="1"/>
    </xf>
    <xf numFmtId="0" fontId="16" fillId="4" borderId="0" xfId="7" applyFont="1" applyFill="1" applyAlignment="1">
      <alignment vertical="center"/>
    </xf>
    <xf numFmtId="0" fontId="15" fillId="4" borderId="0" xfId="7" applyFont="1" applyFill="1" applyAlignment="1">
      <alignment vertical="center"/>
    </xf>
    <xf numFmtId="0" fontId="15" fillId="4" borderId="0" xfId="7" applyFont="1" applyFill="1" applyBorder="1" applyAlignment="1">
      <alignment vertical="center"/>
    </xf>
    <xf numFmtId="0" fontId="1" fillId="4" borderId="0" xfId="3" applyFill="1" applyAlignment="1">
      <alignment vertical="center"/>
    </xf>
    <xf numFmtId="0" fontId="14" fillId="13" borderId="16" xfId="3" applyFont="1" applyFill="1" applyBorder="1" applyAlignment="1">
      <alignment horizontal="center" vertical="center"/>
    </xf>
    <xf numFmtId="0" fontId="14" fillId="4" borderId="0" xfId="3" applyFont="1" applyFill="1" applyBorder="1" applyAlignment="1">
      <alignment horizontal="left" vertical="center"/>
    </xf>
    <xf numFmtId="0" fontId="14" fillId="14" borderId="16" xfId="3" applyFont="1" applyFill="1" applyBorder="1" applyAlignment="1">
      <alignment horizontal="center" vertical="center"/>
    </xf>
    <xf numFmtId="0" fontId="14" fillId="12" borderId="16" xfId="3" applyFont="1" applyFill="1" applyBorder="1" applyAlignment="1">
      <alignment horizontal="center" vertical="center"/>
    </xf>
    <xf numFmtId="0" fontId="14" fillId="15" borderId="16" xfId="3" applyFont="1" applyFill="1" applyBorder="1" applyAlignment="1">
      <alignment horizontal="center" vertical="center"/>
    </xf>
    <xf numFmtId="0" fontId="15" fillId="4" borderId="0" xfId="7" applyFill="1" applyAlignment="1">
      <alignment vertical="center"/>
    </xf>
    <xf numFmtId="0" fontId="17" fillId="5" borderId="1" xfId="3" applyNumberFormat="1" applyFont="1" applyFill="1" applyBorder="1" applyAlignment="1" applyProtection="1">
      <alignment vertical="center"/>
    </xf>
    <xf numFmtId="0" fontId="17" fillId="5" borderId="27" xfId="3" applyNumberFormat="1" applyFont="1" applyFill="1" applyBorder="1" applyAlignment="1" applyProtection="1">
      <alignment vertical="center"/>
    </xf>
    <xf numFmtId="0" fontId="17" fillId="5" borderId="28" xfId="3" applyNumberFormat="1" applyFont="1" applyFill="1" applyBorder="1" applyAlignment="1" applyProtection="1">
      <alignment vertical="center"/>
    </xf>
    <xf numFmtId="0" fontId="17" fillId="4" borderId="0" xfId="3" applyNumberFormat="1" applyFont="1" applyFill="1" applyBorder="1" applyAlignment="1" applyProtection="1">
      <alignment vertical="center"/>
    </xf>
    <xf numFmtId="0" fontId="18" fillId="4" borderId="0" xfId="8" applyFont="1" applyFill="1" applyBorder="1" applyAlignment="1" applyProtection="1">
      <alignment horizontal="left" vertical="center"/>
    </xf>
    <xf numFmtId="0" fontId="18" fillId="4" borderId="0" xfId="8" applyFont="1" applyFill="1" applyBorder="1" applyAlignment="1" applyProtection="1">
      <alignment vertical="center"/>
    </xf>
    <xf numFmtId="0" fontId="1" fillId="4" borderId="0" xfId="3" applyFill="1" applyBorder="1" applyAlignment="1">
      <alignment vertical="center"/>
    </xf>
    <xf numFmtId="49" fontId="15" fillId="4" borderId="0" xfId="3" applyNumberFormat="1" applyFont="1" applyFill="1" applyBorder="1" applyAlignment="1" applyProtection="1">
      <alignment vertical="top" wrapText="1"/>
    </xf>
    <xf numFmtId="0" fontId="15" fillId="4" borderId="0" xfId="8" applyFont="1" applyFill="1" applyAlignment="1" applyProtection="1">
      <alignment vertical="center"/>
    </xf>
    <xf numFmtId="0" fontId="15" fillId="4" borderId="0" xfId="8" applyFont="1" applyFill="1" applyAlignment="1" applyProtection="1">
      <alignment horizontal="left" vertical="center"/>
    </xf>
    <xf numFmtId="0" fontId="1" fillId="4" borderId="0" xfId="3" applyFill="1" applyProtection="1"/>
    <xf numFmtId="0" fontId="16" fillId="0" borderId="12" xfId="8" applyFont="1" applyFill="1" applyBorder="1" applyAlignment="1" applyProtection="1">
      <alignment horizontal="center" vertical="top"/>
    </xf>
    <xf numFmtId="0" fontId="16" fillId="4" borderId="0" xfId="8" applyFont="1" applyFill="1" applyBorder="1" applyAlignment="1" applyProtection="1">
      <alignment vertical="top"/>
    </xf>
    <xf numFmtId="0" fontId="16" fillId="5" borderId="18" xfId="8" applyFont="1" applyFill="1" applyBorder="1" applyAlignment="1" applyProtection="1">
      <alignment horizontal="center" vertical="top"/>
    </xf>
    <xf numFmtId="0" fontId="16" fillId="5" borderId="32" xfId="8" applyFont="1" applyFill="1" applyBorder="1" applyAlignment="1" applyProtection="1">
      <alignment horizontal="left" vertical="top"/>
    </xf>
    <xf numFmtId="0" fontId="16" fillId="5" borderId="33" xfId="8" applyFont="1" applyFill="1" applyBorder="1" applyAlignment="1" applyProtection="1">
      <alignment horizontal="left" vertical="top"/>
    </xf>
    <xf numFmtId="0" fontId="16" fillId="4" borderId="0" xfId="8" applyFont="1" applyFill="1" applyBorder="1" applyAlignment="1" applyProtection="1">
      <alignment horizontal="left" vertical="top"/>
    </xf>
    <xf numFmtId="0" fontId="15" fillId="0" borderId="15" xfId="8" applyNumberFormat="1" applyFont="1" applyFill="1" applyBorder="1" applyAlignment="1" applyProtection="1">
      <alignment horizontal="center" vertical="top"/>
    </xf>
    <xf numFmtId="49" fontId="15" fillId="4" borderId="0" xfId="8" applyNumberFormat="1" applyFont="1" applyFill="1" applyBorder="1" applyAlignment="1" applyProtection="1">
      <alignment vertical="top" wrapText="1"/>
    </xf>
    <xf numFmtId="0" fontId="15" fillId="0" borderId="35" xfId="8" applyNumberFormat="1" applyFont="1" applyFill="1" applyBorder="1" applyAlignment="1" applyProtection="1">
      <alignment horizontal="center" vertical="top"/>
    </xf>
    <xf numFmtId="0" fontId="15" fillId="0" borderId="19" xfId="8" applyNumberFormat="1" applyFont="1" applyFill="1" applyBorder="1" applyAlignment="1" applyProtection="1">
      <alignment horizontal="center" vertical="top"/>
    </xf>
    <xf numFmtId="166" fontId="0" fillId="4" borderId="0" xfId="0" applyNumberFormat="1" applyFill="1" applyBorder="1" applyAlignment="1">
      <alignment vertical="top"/>
    </xf>
    <xf numFmtId="0" fontId="9" fillId="7" borderId="0" xfId="5" applyFont="1" applyBorder="1" applyAlignment="1" applyProtection="1">
      <alignment horizontal="center" vertical="center"/>
    </xf>
    <xf numFmtId="2" fontId="0" fillId="4" borderId="0" xfId="0" applyNumberFormat="1" applyFill="1" applyBorder="1" applyAlignment="1">
      <alignment vertical="top"/>
    </xf>
    <xf numFmtId="2" fontId="0" fillId="5" borderId="0" xfId="0" applyNumberFormat="1" applyFill="1" applyBorder="1" applyAlignment="1">
      <alignment vertical="top"/>
    </xf>
    <xf numFmtId="164" fontId="13" fillId="4" borderId="13" xfId="3" applyNumberFormat="1" applyFont="1" applyFill="1" applyBorder="1" applyAlignment="1">
      <alignment horizontal="left" vertical="center"/>
    </xf>
    <xf numFmtId="164" fontId="13" fillId="4" borderId="11" xfId="3" applyNumberFormat="1" applyFont="1" applyFill="1" applyBorder="1" applyAlignment="1">
      <alignment horizontal="left" vertical="center"/>
    </xf>
    <xf numFmtId="164" fontId="13" fillId="4" borderId="0" xfId="3" applyNumberFormat="1" applyFont="1" applyFill="1" applyBorder="1" applyAlignment="1">
      <alignment horizontal="left" vertical="center"/>
    </xf>
    <xf numFmtId="0" fontId="8" fillId="7" borderId="0" xfId="5" applyBorder="1" applyAlignment="1">
      <alignment horizontal="center" vertical="center"/>
    </xf>
    <xf numFmtId="1" fontId="6" fillId="4" borderId="0" xfId="3" applyNumberFormat="1" applyFont="1" applyFill="1" applyBorder="1" applyAlignment="1">
      <alignment vertical="center"/>
    </xf>
    <xf numFmtId="1" fontId="10" fillId="16" borderId="0" xfId="3" applyNumberFormat="1" applyFont="1" applyFill="1" applyBorder="1" applyAlignment="1">
      <alignment vertical="center"/>
    </xf>
    <xf numFmtId="1" fontId="0" fillId="5" borderId="0" xfId="0" applyNumberFormat="1" applyFill="1" applyBorder="1" applyAlignment="1">
      <alignment vertical="top"/>
    </xf>
    <xf numFmtId="0" fontId="12" fillId="4" borderId="16" xfId="3" applyFont="1" applyFill="1" applyBorder="1" applyAlignment="1">
      <alignment horizontal="center" vertical="center"/>
    </xf>
    <xf numFmtId="164" fontId="10" fillId="10" borderId="18" xfId="3" applyNumberFormat="1" applyFont="1" applyFill="1" applyBorder="1" applyAlignment="1">
      <alignment horizontal="left" vertical="center"/>
    </xf>
    <xf numFmtId="164" fontId="10" fillId="10" borderId="17" xfId="3" applyNumberFormat="1" applyFont="1" applyFill="1" applyBorder="1" applyAlignment="1">
      <alignment horizontal="left" vertical="center"/>
    </xf>
    <xf numFmtId="164" fontId="10" fillId="10" borderId="0" xfId="3" applyNumberFormat="1" applyFont="1" applyFill="1" applyBorder="1" applyAlignment="1">
      <alignment horizontal="left" vertical="center"/>
    </xf>
    <xf numFmtId="0" fontId="10" fillId="4" borderId="17" xfId="3" applyFont="1" applyFill="1" applyBorder="1" applyAlignment="1">
      <alignment horizontal="left" vertical="center"/>
    </xf>
    <xf numFmtId="0" fontId="10" fillId="4" borderId="0" xfId="3" applyFont="1" applyFill="1" applyBorder="1" applyAlignment="1">
      <alignment horizontal="left" vertical="center"/>
    </xf>
    <xf numFmtId="49" fontId="10" fillId="8" borderId="5" xfId="3" applyNumberFormat="1" applyFont="1" applyFill="1" applyBorder="1" applyAlignment="1" applyProtection="1">
      <alignment horizontal="center" vertical="center"/>
      <protection locked="0"/>
    </xf>
    <xf numFmtId="164" fontId="10" fillId="10" borderId="21" xfId="3" applyNumberFormat="1" applyFont="1" applyFill="1" applyBorder="1" applyAlignment="1">
      <alignment horizontal="left" vertical="center"/>
    </xf>
    <xf numFmtId="1" fontId="10" fillId="16" borderId="0" xfId="3" applyNumberFormat="1" applyFont="1" applyFill="1" applyBorder="1" applyAlignment="1">
      <alignment horizontal="center" vertical="center"/>
    </xf>
    <xf numFmtId="1" fontId="10" fillId="10" borderId="0" xfId="3" applyNumberFormat="1" applyFont="1" applyFill="1" applyBorder="1" applyAlignment="1">
      <alignment horizontal="center" vertical="center"/>
    </xf>
    <xf numFmtId="164" fontId="10" fillId="10" borderId="11" xfId="3" applyNumberFormat="1" applyFont="1" applyFill="1" applyBorder="1" applyAlignment="1">
      <alignment horizontal="left" vertical="center"/>
    </xf>
    <xf numFmtId="0" fontId="10" fillId="4" borderId="19" xfId="3" applyFont="1" applyFill="1" applyBorder="1" applyAlignment="1">
      <alignment vertical="center"/>
    </xf>
    <xf numFmtId="0" fontId="10" fillId="4" borderId="21" xfId="3" applyFont="1" applyFill="1" applyBorder="1" applyAlignment="1">
      <alignment horizontal="left" vertical="center"/>
    </xf>
    <xf numFmtId="1" fontId="14" fillId="12" borderId="16" xfId="6" applyNumberFormat="1">
      <alignment horizontal="right" vertical="center" wrapText="1"/>
    </xf>
    <xf numFmtId="1" fontId="0" fillId="4" borderId="0" xfId="0" applyNumberFormat="1" applyFill="1" applyBorder="1" applyAlignment="1">
      <alignment vertical="top"/>
    </xf>
    <xf numFmtId="1" fontId="14" fillId="12" borderId="34" xfId="6" applyNumberFormat="1" applyBorder="1">
      <alignment horizontal="right" vertical="center" wrapText="1"/>
    </xf>
    <xf numFmtId="1" fontId="14" fillId="4" borderId="0" xfId="6" applyNumberFormat="1" applyFill="1" applyBorder="1">
      <alignment horizontal="right" vertical="center" wrapText="1"/>
    </xf>
    <xf numFmtId="0" fontId="0" fillId="5" borderId="0" xfId="0" applyFill="1" applyAlignment="1">
      <alignment vertical="top"/>
    </xf>
    <xf numFmtId="0" fontId="1" fillId="4" borderId="0" xfId="3" applyFill="1" applyAlignment="1" applyProtection="1">
      <alignment vertical="center"/>
    </xf>
    <xf numFmtId="0" fontId="7" fillId="6" borderId="2" xfId="3" applyFont="1" applyFill="1" applyBorder="1" applyAlignment="1">
      <alignment horizontal="center" vertical="center"/>
    </xf>
    <xf numFmtId="0" fontId="7" fillId="6" borderId="4" xfId="3" applyFont="1" applyFill="1" applyBorder="1" applyAlignment="1">
      <alignment horizontal="center" vertical="center" wrapText="1"/>
    </xf>
    <xf numFmtId="0" fontId="7" fillId="4" borderId="39" xfId="3" applyFont="1" applyFill="1" applyBorder="1" applyAlignment="1" applyProtection="1">
      <alignment vertical="center" wrapText="1"/>
    </xf>
    <xf numFmtId="0" fontId="7" fillId="4" borderId="0" xfId="3" applyFont="1" applyFill="1" applyBorder="1" applyAlignment="1" applyProtection="1">
      <alignment vertical="center" wrapText="1"/>
    </xf>
    <xf numFmtId="0" fontId="9" fillId="4" borderId="0" xfId="3" applyFont="1" applyFill="1" applyAlignment="1" applyProtection="1">
      <alignment vertical="center"/>
    </xf>
    <xf numFmtId="0" fontId="8" fillId="4" borderId="0" xfId="3" applyFont="1" applyFill="1" applyAlignment="1" applyProtection="1">
      <alignment horizontal="center" vertical="center"/>
    </xf>
    <xf numFmtId="10" fontId="19" fillId="13" borderId="12" xfId="4" applyNumberFormat="1" applyFont="1" applyFill="1" applyBorder="1" applyAlignment="1" applyProtection="1">
      <alignment vertical="center"/>
      <protection locked="0"/>
    </xf>
    <xf numFmtId="10" fontId="19" fillId="13" borderId="10" xfId="4" applyNumberFormat="1" applyFont="1" applyFill="1" applyBorder="1" applyAlignment="1" applyProtection="1">
      <alignment vertical="center"/>
      <protection locked="0"/>
    </xf>
    <xf numFmtId="10" fontId="19" fillId="13" borderId="11" xfId="4" applyNumberFormat="1" applyFont="1" applyFill="1" applyBorder="1" applyAlignment="1" applyProtection="1">
      <alignment vertical="center"/>
      <protection locked="0"/>
    </xf>
    <xf numFmtId="164" fontId="19" fillId="10" borderId="12" xfId="3" applyNumberFormat="1" applyFont="1" applyFill="1" applyBorder="1" applyAlignment="1">
      <alignment horizontal="left" vertical="center"/>
    </xf>
    <xf numFmtId="164" fontId="19" fillId="10" borderId="11" xfId="3" applyNumberFormat="1" applyFont="1" applyFill="1" applyBorder="1" applyAlignment="1">
      <alignment horizontal="left" vertical="center"/>
    </xf>
    <xf numFmtId="0" fontId="8" fillId="9" borderId="0" xfId="3" applyFont="1" applyFill="1" applyAlignment="1" applyProtection="1">
      <alignment horizontal="center" vertical="center"/>
    </xf>
    <xf numFmtId="10" fontId="19" fillId="13" borderId="15" xfId="4" applyNumberFormat="1" applyFont="1" applyFill="1" applyBorder="1" applyAlignment="1" applyProtection="1">
      <alignment vertical="center"/>
      <protection locked="0"/>
    </xf>
    <xf numFmtId="10" fontId="19" fillId="13" borderId="16" xfId="4" applyNumberFormat="1" applyFont="1" applyFill="1" applyBorder="1" applyAlignment="1" applyProtection="1">
      <alignment vertical="center"/>
      <protection locked="0"/>
    </xf>
    <xf numFmtId="10" fontId="19" fillId="13" borderId="17" xfId="4" applyNumberFormat="1" applyFont="1" applyFill="1" applyBorder="1" applyAlignment="1" applyProtection="1">
      <alignment vertical="center"/>
      <protection locked="0"/>
    </xf>
    <xf numFmtId="164" fontId="19" fillId="10" borderId="15" xfId="3" applyNumberFormat="1" applyFont="1" applyFill="1" applyBorder="1" applyAlignment="1">
      <alignment horizontal="left" vertical="center"/>
    </xf>
    <xf numFmtId="164" fontId="19" fillId="10" borderId="17" xfId="3" applyNumberFormat="1" applyFont="1" applyFill="1" applyBorder="1" applyAlignment="1">
      <alignment horizontal="left" vertical="center"/>
    </xf>
    <xf numFmtId="164" fontId="19" fillId="4" borderId="15" xfId="3" applyNumberFormat="1" applyFont="1" applyFill="1" applyBorder="1" applyAlignment="1">
      <alignment horizontal="left" vertical="center"/>
    </xf>
    <xf numFmtId="164" fontId="19" fillId="4" borderId="17" xfId="3" applyNumberFormat="1" applyFont="1" applyFill="1" applyBorder="1" applyAlignment="1">
      <alignment horizontal="left" vertical="center"/>
    </xf>
    <xf numFmtId="0" fontId="12" fillId="0" borderId="40" xfId="3" applyFont="1" applyFill="1" applyBorder="1" applyAlignment="1">
      <alignment horizontal="center" vertical="center"/>
    </xf>
    <xf numFmtId="0" fontId="19" fillId="13" borderId="5" xfId="4" applyNumberFormat="1" applyFont="1" applyFill="1" applyBorder="1" applyAlignment="1" applyProtection="1">
      <alignment vertical="center"/>
      <protection locked="0"/>
    </xf>
    <xf numFmtId="164" fontId="19" fillId="10" borderId="19" xfId="3" applyNumberFormat="1" applyFont="1" applyFill="1" applyBorder="1" applyAlignment="1">
      <alignment horizontal="left" vertical="center"/>
    </xf>
    <xf numFmtId="164" fontId="19" fillId="10" borderId="21" xfId="3" applyNumberFormat="1" applyFont="1" applyFill="1" applyBorder="1" applyAlignment="1">
      <alignment horizontal="left" vertical="center"/>
    </xf>
    <xf numFmtId="1" fontId="8" fillId="9" borderId="0" xfId="3" applyNumberFormat="1" applyFont="1" applyFill="1" applyAlignment="1" applyProtection="1">
      <alignment horizontal="center" vertical="center"/>
    </xf>
    <xf numFmtId="0" fontId="20" fillId="4" borderId="0" xfId="3" applyFont="1" applyFill="1" applyBorder="1" applyAlignment="1">
      <alignment vertical="center"/>
    </xf>
    <xf numFmtId="0" fontId="14" fillId="12" borderId="16" xfId="6">
      <alignment horizontal="right" vertical="center" wrapText="1"/>
    </xf>
    <xf numFmtId="0" fontId="1" fillId="5" borderId="0" xfId="3" applyFill="1" applyAlignment="1" applyProtection="1">
      <alignment vertical="center"/>
    </xf>
    <xf numFmtId="0" fontId="1" fillId="0" borderId="0" xfId="3" applyAlignment="1" applyProtection="1">
      <alignment vertical="center"/>
    </xf>
    <xf numFmtId="0" fontId="8" fillId="4" borderId="0" xfId="0" applyFont="1" applyFill="1" applyBorder="1" applyAlignment="1">
      <alignment vertical="top"/>
    </xf>
    <xf numFmtId="0" fontId="9" fillId="0" borderId="0" xfId="3" applyFont="1" applyFill="1" applyAlignment="1" applyProtection="1">
      <alignment vertical="center"/>
    </xf>
    <xf numFmtId="0" fontId="8" fillId="0" borderId="0" xfId="3" applyFont="1" applyFill="1" applyAlignment="1" applyProtection="1">
      <alignment horizontal="center" vertical="center"/>
    </xf>
    <xf numFmtId="1" fontId="8" fillId="4" borderId="0" xfId="0" applyNumberFormat="1" applyFont="1" applyFill="1" applyBorder="1" applyAlignment="1">
      <alignment vertical="top"/>
    </xf>
    <xf numFmtId="1" fontId="8" fillId="9" borderId="0" xfId="0" applyNumberFormat="1" applyFont="1" applyFill="1" applyBorder="1" applyAlignment="1">
      <alignment vertical="top"/>
    </xf>
    <xf numFmtId="0" fontId="19" fillId="4" borderId="0" xfId="3" applyFont="1" applyFill="1" applyBorder="1" applyAlignment="1">
      <alignment horizontal="left" vertical="center"/>
    </xf>
    <xf numFmtId="2" fontId="6" fillId="0" borderId="0" xfId="3" applyNumberFormat="1" applyFont="1" applyFill="1" applyBorder="1" applyAlignment="1">
      <alignment vertical="center"/>
    </xf>
    <xf numFmtId="0" fontId="19" fillId="4" borderId="15" xfId="3" applyFont="1" applyFill="1" applyBorder="1" applyAlignment="1">
      <alignment horizontal="left" vertical="center"/>
    </xf>
    <xf numFmtId="0" fontId="19" fillId="4" borderId="17" xfId="3" applyFont="1" applyFill="1" applyBorder="1" applyAlignment="1">
      <alignment horizontal="left" vertical="center"/>
    </xf>
    <xf numFmtId="0" fontId="9" fillId="5" borderId="0" xfId="9" applyFont="1" applyFill="1" applyAlignment="1" applyProtection="1">
      <alignment horizontal="center" vertical="center"/>
    </xf>
    <xf numFmtId="0" fontId="9" fillId="0" borderId="7" xfId="5" applyFont="1" applyFill="1" applyBorder="1" applyAlignment="1" applyProtection="1">
      <alignment horizontal="center" vertical="center"/>
    </xf>
    <xf numFmtId="0" fontId="9" fillId="0" borderId="0" xfId="5" applyFont="1" applyFill="1" applyBorder="1" applyAlignment="1" applyProtection="1">
      <alignment horizontal="center" vertical="center"/>
    </xf>
    <xf numFmtId="0" fontId="8" fillId="5" borderId="0" xfId="9" applyFont="1" applyFill="1" applyAlignment="1" applyProtection="1">
      <alignment horizontal="center" vertical="center"/>
    </xf>
    <xf numFmtId="0" fontId="22" fillId="5" borderId="0" xfId="9" applyFont="1" applyFill="1" applyAlignment="1" applyProtection="1">
      <alignment horizontal="center" vertical="center"/>
    </xf>
    <xf numFmtId="0" fontId="22" fillId="5" borderId="0" xfId="3" applyFont="1" applyFill="1" applyAlignment="1" applyProtection="1">
      <alignment vertical="center"/>
    </xf>
    <xf numFmtId="0" fontId="9" fillId="4" borderId="7" xfId="5" applyFont="1" applyFill="1" applyBorder="1" applyAlignment="1" applyProtection="1">
      <alignment horizontal="center" vertical="center"/>
    </xf>
    <xf numFmtId="0" fontId="9" fillId="4" borderId="0" xfId="5" applyFont="1" applyFill="1" applyBorder="1" applyAlignment="1" applyProtection="1">
      <alignment horizontal="center" vertical="center"/>
    </xf>
    <xf numFmtId="0" fontId="22" fillId="0" borderId="0" xfId="3" applyFont="1" applyFill="1" applyAlignment="1" applyProtection="1">
      <alignment horizontal="center" vertical="center" wrapText="1"/>
    </xf>
    <xf numFmtId="0" fontId="1" fillId="0" borderId="0" xfId="3" applyFill="1" applyAlignment="1" applyProtection="1">
      <alignment vertical="center"/>
    </xf>
    <xf numFmtId="0" fontId="22" fillId="0" borderId="0" xfId="3" applyFont="1" applyFill="1" applyAlignment="1" applyProtection="1">
      <alignment horizontal="center" vertical="center"/>
    </xf>
    <xf numFmtId="0" fontId="23" fillId="0" borderId="0" xfId="0" applyFont="1"/>
    <xf numFmtId="0" fontId="3" fillId="2" borderId="0" xfId="3" applyFont="1" applyFill="1" applyAlignment="1">
      <alignment vertical="center"/>
    </xf>
    <xf numFmtId="0" fontId="6" fillId="4" borderId="0" xfId="3" applyFont="1" applyFill="1" applyAlignment="1">
      <alignment vertical="center"/>
    </xf>
    <xf numFmtId="167" fontId="6" fillId="4" borderId="0" xfId="1" applyNumberFormat="1" applyFont="1" applyFill="1" applyAlignment="1">
      <alignment vertical="center"/>
    </xf>
    <xf numFmtId="0" fontId="7" fillId="6" borderId="6" xfId="3" applyFont="1" applyFill="1" applyBorder="1" applyAlignment="1">
      <alignment horizontal="left" vertical="center"/>
    </xf>
    <xf numFmtId="167" fontId="7" fillId="6" borderId="3" xfId="1" applyNumberFormat="1" applyFont="1" applyFill="1" applyBorder="1" applyAlignment="1">
      <alignment horizontal="center" vertical="center"/>
    </xf>
    <xf numFmtId="167" fontId="7" fillId="6" borderId="4" xfId="1" applyNumberFormat="1" applyFont="1" applyFill="1" applyBorder="1" applyAlignment="1">
      <alignment horizontal="center" vertical="center"/>
    </xf>
    <xf numFmtId="2" fontId="6" fillId="4" borderId="0" xfId="3" applyNumberFormat="1" applyFont="1" applyFill="1" applyAlignment="1">
      <alignment vertical="center"/>
    </xf>
    <xf numFmtId="0" fontId="10" fillId="0" borderId="8" xfId="3" applyFont="1" applyBorder="1" applyAlignment="1">
      <alignment horizontal="left" vertical="center"/>
    </xf>
    <xf numFmtId="0" fontId="10" fillId="0" borderId="19" xfId="3" applyFont="1" applyBorder="1" applyAlignment="1">
      <alignment horizontal="left" vertical="center"/>
    </xf>
    <xf numFmtId="0" fontId="6" fillId="4" borderId="0" xfId="3" applyFont="1" applyFill="1" applyAlignment="1">
      <alignment horizontal="left" vertical="center"/>
    </xf>
    <xf numFmtId="167" fontId="0" fillId="0" borderId="0" xfId="1" applyNumberFormat="1" applyFont="1"/>
    <xf numFmtId="0" fontId="16" fillId="6" borderId="6" xfId="3" applyFont="1" applyFill="1" applyBorder="1" applyAlignment="1">
      <alignment horizontal="left" vertical="center"/>
    </xf>
    <xf numFmtId="0" fontId="7" fillId="6" borderId="5" xfId="3" applyFont="1" applyFill="1" applyBorder="1" applyAlignment="1">
      <alignment vertical="center"/>
    </xf>
    <xf numFmtId="0" fontId="11" fillId="0" borderId="8" xfId="3" applyFont="1" applyBorder="1" applyAlignment="1">
      <alignment vertical="center"/>
    </xf>
    <xf numFmtId="167" fontId="10" fillId="8" borderId="41" xfId="1" applyNumberFormat="1" applyFont="1" applyFill="1" applyBorder="1" applyAlignment="1" applyProtection="1">
      <alignment vertical="center"/>
      <protection locked="0"/>
    </xf>
    <xf numFmtId="167" fontId="10" fillId="8" borderId="11" xfId="1" applyNumberFormat="1" applyFont="1" applyFill="1" applyBorder="1" applyAlignment="1" applyProtection="1">
      <alignment vertical="center"/>
      <protection locked="0"/>
    </xf>
    <xf numFmtId="0" fontId="25" fillId="4" borderId="0" xfId="0" applyFont="1" applyFill="1" applyAlignment="1">
      <alignment vertical="top"/>
    </xf>
    <xf numFmtId="0" fontId="26" fillId="4" borderId="0" xfId="0" applyFont="1" applyFill="1" applyAlignment="1">
      <alignment vertical="top"/>
    </xf>
    <xf numFmtId="0" fontId="11" fillId="0" borderId="22" xfId="3" applyFont="1" applyBorder="1" applyAlignment="1">
      <alignment vertical="center"/>
    </xf>
    <xf numFmtId="10" fontId="10" fillId="11" borderId="42" xfId="2" applyNumberFormat="1" applyFont="1" applyFill="1" applyBorder="1" applyAlignment="1">
      <alignment vertical="center"/>
    </xf>
    <xf numFmtId="10" fontId="10" fillId="11" borderId="21" xfId="2" applyNumberFormat="1" applyFont="1" applyFill="1" applyBorder="1" applyAlignment="1">
      <alignment vertical="center"/>
    </xf>
    <xf numFmtId="0" fontId="27" fillId="0" borderId="0" xfId="3" applyFont="1" applyAlignment="1">
      <alignment vertical="center"/>
    </xf>
    <xf numFmtId="10" fontId="28" fillId="4" borderId="0" xfId="2" applyNumberFormat="1" applyFont="1" applyFill="1" applyAlignment="1">
      <alignment vertical="center"/>
    </xf>
    <xf numFmtId="0" fontId="29" fillId="0" borderId="12" xfId="3" applyFont="1" applyBorder="1" applyAlignment="1">
      <alignment vertical="center"/>
    </xf>
    <xf numFmtId="10" fontId="30" fillId="4" borderId="10" xfId="2" applyNumberFormat="1" applyFont="1" applyFill="1" applyBorder="1" applyAlignment="1">
      <alignment vertical="center"/>
    </xf>
    <xf numFmtId="10" fontId="30" fillId="4" borderId="11" xfId="2" applyNumberFormat="1" applyFont="1" applyFill="1" applyBorder="1" applyAlignment="1">
      <alignment vertical="center"/>
    </xf>
    <xf numFmtId="10" fontId="31" fillId="4" borderId="10" xfId="2" applyNumberFormat="1" applyFont="1" applyFill="1" applyBorder="1" applyAlignment="1">
      <alignment vertical="center"/>
    </xf>
    <xf numFmtId="10" fontId="31" fillId="4" borderId="11" xfId="2" applyNumberFormat="1" applyFont="1" applyFill="1" applyBorder="1" applyAlignment="1">
      <alignment vertical="center"/>
    </xf>
    <xf numFmtId="0" fontId="29" fillId="0" borderId="19" xfId="3" applyFont="1" applyBorder="1" applyAlignment="1">
      <alignment vertical="center"/>
    </xf>
    <xf numFmtId="10" fontId="32" fillId="4" borderId="20" xfId="2" applyNumberFormat="1" applyFont="1" applyFill="1" applyBorder="1" applyAlignment="1">
      <alignment vertical="center"/>
    </xf>
    <xf numFmtId="10" fontId="32" fillId="4" borderId="21" xfId="2" applyNumberFormat="1" applyFont="1" applyFill="1" applyBorder="1" applyAlignment="1">
      <alignment vertical="center"/>
    </xf>
    <xf numFmtId="10" fontId="30" fillId="4" borderId="20" xfId="2" applyNumberFormat="1" applyFont="1" applyFill="1" applyBorder="1" applyAlignment="1">
      <alignment vertical="center"/>
    </xf>
    <xf numFmtId="10" fontId="30" fillId="4" borderId="21" xfId="2" applyNumberFormat="1" applyFont="1" applyFill="1" applyBorder="1" applyAlignment="1">
      <alignment vertical="center"/>
    </xf>
    <xf numFmtId="10" fontId="32" fillId="4" borderId="0" xfId="2" applyNumberFormat="1" applyFont="1" applyFill="1" applyBorder="1" applyAlignment="1">
      <alignment vertical="center"/>
    </xf>
    <xf numFmtId="9" fontId="28" fillId="4" borderId="0" xfId="2" applyFont="1" applyFill="1" applyAlignment="1">
      <alignment vertical="center"/>
    </xf>
    <xf numFmtId="0" fontId="11" fillId="4" borderId="0" xfId="3" applyFont="1" applyFill="1" applyAlignment="1">
      <alignment vertical="center"/>
    </xf>
    <xf numFmtId="0" fontId="2" fillId="0" borderId="0" xfId="0" applyFont="1"/>
    <xf numFmtId="1" fontId="14" fillId="0" borderId="43" xfId="0" applyNumberFormat="1" applyFont="1" applyBorder="1" applyAlignment="1">
      <alignment horizontal="center" vertical="top"/>
    </xf>
    <xf numFmtId="0" fontId="14" fillId="0" borderId="0" xfId="0" applyFont="1" applyAlignment="1">
      <alignment horizontal="center"/>
    </xf>
    <xf numFmtId="0" fontId="33" fillId="0" borderId="0" xfId="7" applyFont="1" applyAlignment="1" applyProtection="1"/>
    <xf numFmtId="0" fontId="33" fillId="17" borderId="0" xfId="7" applyFont="1" applyFill="1" applyAlignment="1"/>
    <xf numFmtId="0" fontId="14" fillId="0" borderId="43" xfId="0" applyFont="1" applyBorder="1" applyAlignment="1">
      <alignment horizontal="center"/>
    </xf>
    <xf numFmtId="0" fontId="34" fillId="0" borderId="0" xfId="0" applyFont="1" applyAlignment="1">
      <alignment vertical="top"/>
    </xf>
    <xf numFmtId="0" fontId="34" fillId="17" borderId="0" xfId="7" applyFont="1" applyFill="1" applyAlignment="1"/>
    <xf numFmtId="0" fontId="33" fillId="0" borderId="0" xfId="7" applyFont="1" applyAlignment="1"/>
    <xf numFmtId="0" fontId="15" fillId="0" borderId="0" xfId="7" applyAlignment="1"/>
    <xf numFmtId="0" fontId="14" fillId="0" borderId="0" xfId="0" applyFont="1" applyBorder="1" applyAlignment="1">
      <alignment horizontal="center"/>
    </xf>
    <xf numFmtId="0" fontId="14" fillId="0" borderId="0" xfId="7" applyFont="1" applyAlignment="1" applyProtection="1"/>
    <xf numFmtId="0" fontId="14" fillId="17" borderId="0" xfId="7" applyFont="1" applyFill="1" applyAlignment="1"/>
    <xf numFmtId="169" fontId="35" fillId="0" borderId="0" xfId="10" applyNumberFormat="1" applyFont="1">
      <alignment vertical="top"/>
    </xf>
    <xf numFmtId="0" fontId="35" fillId="0" borderId="0" xfId="7" applyFont="1" applyAlignment="1"/>
    <xf numFmtId="0" fontId="35" fillId="17" borderId="0" xfId="7" applyFont="1" applyFill="1" applyAlignment="1"/>
    <xf numFmtId="169" fontId="35" fillId="0" borderId="0" xfId="10" applyNumberFormat="1" applyFont="1" applyAlignment="1">
      <alignment horizontal="center" vertical="top"/>
    </xf>
    <xf numFmtId="170" fontId="15" fillId="0" borderId="0" xfId="0" applyNumberFormat="1" applyFont="1" applyAlignment="1">
      <alignment vertical="top"/>
    </xf>
    <xf numFmtId="169" fontId="35" fillId="9" borderId="0" xfId="10" applyNumberFormat="1" applyFont="1" applyFill="1">
      <alignment vertical="top"/>
    </xf>
    <xf numFmtId="169" fontId="15" fillId="0" borderId="0" xfId="10" applyNumberFormat="1" applyFont="1">
      <alignment vertical="top"/>
    </xf>
    <xf numFmtId="169" fontId="15" fillId="0" borderId="0" xfId="10" applyNumberFormat="1" applyFont="1" applyAlignment="1">
      <alignment horizontal="center" vertical="top"/>
    </xf>
    <xf numFmtId="171" fontId="15" fillId="0" borderId="0" xfId="10" applyNumberFormat="1" applyFont="1" applyAlignment="1">
      <alignment horizontal="center" vertical="top"/>
    </xf>
    <xf numFmtId="169" fontId="34" fillId="0" borderId="0" xfId="10" applyNumberFormat="1" applyFont="1">
      <alignment vertical="top"/>
    </xf>
    <xf numFmtId="169" fontId="34" fillId="0" borderId="0" xfId="10" applyNumberFormat="1" applyFont="1" applyAlignment="1">
      <alignment horizontal="center" vertical="top"/>
    </xf>
    <xf numFmtId="169" fontId="36" fillId="0" borderId="0" xfId="10" applyNumberFormat="1" applyFont="1">
      <alignment vertical="top"/>
    </xf>
    <xf numFmtId="0" fontId="15" fillId="0" borderId="0" xfId="7" applyAlignment="1" applyProtection="1"/>
    <xf numFmtId="0" fontId="15" fillId="0" borderId="0" xfId="0" applyFont="1" applyAlignment="1">
      <alignment vertical="top"/>
    </xf>
    <xf numFmtId="0" fontId="15" fillId="0" borderId="0" xfId="11" applyFont="1" applyFill="1" applyBorder="1" applyAlignment="1">
      <alignment vertical="top"/>
    </xf>
    <xf numFmtId="0" fontId="37" fillId="0" borderId="0" xfId="0" applyFont="1"/>
    <xf numFmtId="172" fontId="0" fillId="0" borderId="0" xfId="0" applyNumberFormat="1"/>
    <xf numFmtId="173" fontId="0" fillId="0" borderId="0" xfId="0" applyNumberFormat="1"/>
    <xf numFmtId="173" fontId="0" fillId="18" borderId="0" xfId="0" applyNumberFormat="1" applyFill="1"/>
    <xf numFmtId="0" fontId="0" fillId="0" borderId="0" xfId="0" applyFill="1"/>
    <xf numFmtId="173" fontId="0" fillId="0" borderId="0" xfId="0" applyNumberFormat="1" applyFill="1"/>
    <xf numFmtId="1" fontId="14" fillId="0" borderId="0" xfId="0" applyNumberFormat="1" applyFont="1" applyBorder="1" applyAlignment="1">
      <alignment horizontal="center" vertical="top"/>
    </xf>
    <xf numFmtId="169" fontId="15" fillId="0" borderId="44" xfId="10" applyNumberFormat="1" applyFont="1" applyBorder="1">
      <alignment vertical="top"/>
    </xf>
    <xf numFmtId="169" fontId="15" fillId="0" borderId="45" xfId="10" applyNumberFormat="1" applyFont="1" applyBorder="1">
      <alignment vertical="top"/>
    </xf>
    <xf numFmtId="169" fontId="15" fillId="0" borderId="46" xfId="10" applyNumberFormat="1" applyFont="1" applyBorder="1">
      <alignment vertical="top"/>
    </xf>
    <xf numFmtId="169" fontId="15" fillId="0" borderId="44" xfId="10" applyNumberFormat="1" applyFont="1" applyBorder="1" applyAlignment="1">
      <alignment horizontal="center" vertical="top"/>
    </xf>
    <xf numFmtId="169" fontId="15" fillId="0" borderId="45" xfId="10" applyNumberFormat="1" applyFont="1" applyBorder="1" applyAlignment="1">
      <alignment horizontal="center" vertical="top"/>
    </xf>
    <xf numFmtId="169" fontId="15" fillId="0" borderId="46" xfId="10" applyNumberFormat="1" applyFont="1" applyBorder="1" applyAlignment="1">
      <alignment horizontal="center" vertical="top"/>
    </xf>
    <xf numFmtId="174" fontId="15" fillId="0" borderId="44" xfId="10" applyNumberFormat="1" applyFont="1" applyBorder="1" applyAlignment="1">
      <alignment horizontal="center" vertical="top"/>
    </xf>
    <xf numFmtId="174" fontId="15" fillId="0" borderId="45" xfId="10" applyNumberFormat="1" applyFont="1" applyBorder="1" applyAlignment="1">
      <alignment horizontal="center" vertical="top"/>
    </xf>
    <xf numFmtId="174" fontId="15" fillId="0" borderId="46" xfId="10" applyNumberFormat="1" applyFont="1" applyBorder="1" applyAlignment="1">
      <alignment horizontal="center" vertical="top"/>
    </xf>
    <xf numFmtId="174" fontId="0" fillId="0" borderId="0" xfId="0" applyNumberFormat="1"/>
    <xf numFmtId="174" fontId="34" fillId="0" borderId="0" xfId="10" applyNumberFormat="1" applyFont="1" applyAlignment="1">
      <alignment horizontal="center" vertical="top"/>
    </xf>
    <xf numFmtId="174" fontId="35" fillId="0" borderId="0" xfId="10" applyNumberFormat="1" applyFont="1" applyAlignment="1">
      <alignment horizontal="center" vertical="top"/>
    </xf>
    <xf numFmtId="0" fontId="5" fillId="2" borderId="0" xfId="3" applyFont="1" applyFill="1" applyBorder="1" applyAlignment="1">
      <alignment horizontal="left" vertical="center"/>
    </xf>
    <xf numFmtId="0" fontId="10" fillId="0" borderId="47" xfId="3" applyFont="1" applyBorder="1" applyAlignment="1">
      <alignment horizontal="left" vertical="center"/>
    </xf>
    <xf numFmtId="0" fontId="10" fillId="0" borderId="25" xfId="3" applyFont="1" applyBorder="1" applyAlignment="1">
      <alignment horizontal="left" vertical="center"/>
    </xf>
    <xf numFmtId="10" fontId="8" fillId="20" borderId="63" xfId="2" applyNumberFormat="1" applyFont="1" applyFill="1" applyBorder="1" applyAlignment="1">
      <alignment horizontal="center"/>
    </xf>
    <xf numFmtId="10" fontId="8" fillId="20" borderId="64" xfId="2" applyNumberFormat="1" applyFont="1" applyFill="1" applyBorder="1" applyAlignment="1">
      <alignment horizontal="center"/>
    </xf>
    <xf numFmtId="10" fontId="8" fillId="20" borderId="48" xfId="2" applyNumberFormat="1" applyFont="1" applyFill="1" applyBorder="1" applyAlignment="1">
      <alignment horizontal="center"/>
    </xf>
    <xf numFmtId="43" fontId="19" fillId="13" borderId="49" xfId="1" applyFont="1" applyFill="1" applyBorder="1" applyAlignment="1" applyProtection="1">
      <alignment horizontal="center" vertical="center"/>
      <protection locked="0"/>
    </xf>
    <xf numFmtId="43" fontId="19" fillId="13" borderId="50" xfId="1" applyFont="1" applyFill="1" applyBorder="1" applyAlignment="1" applyProtection="1">
      <alignment horizontal="center" vertical="center"/>
      <protection locked="0"/>
    </xf>
    <xf numFmtId="43" fontId="19" fillId="13" borderId="52" xfId="1" applyFont="1" applyFill="1" applyBorder="1" applyAlignment="1" applyProtection="1">
      <alignment horizontal="center" vertical="center"/>
      <protection locked="0"/>
    </xf>
    <xf numFmtId="43" fontId="19" fillId="19" borderId="54" xfId="1" applyFont="1" applyFill="1" applyBorder="1" applyAlignment="1" applyProtection="1">
      <alignment horizontal="center" vertical="center"/>
      <protection locked="0"/>
    </xf>
    <xf numFmtId="43" fontId="19" fillId="13" borderId="51" xfId="1" applyFont="1" applyFill="1" applyBorder="1" applyAlignment="1" applyProtection="1">
      <alignment horizontal="center" vertical="center"/>
      <protection locked="0"/>
    </xf>
    <xf numFmtId="43" fontId="19" fillId="13" borderId="43" xfId="1" applyFont="1" applyFill="1" applyBorder="1" applyAlignment="1" applyProtection="1">
      <alignment horizontal="center" vertical="center"/>
      <protection locked="0"/>
    </xf>
    <xf numFmtId="43" fontId="19" fillId="13" borderId="53" xfId="1" applyFont="1" applyFill="1" applyBorder="1" applyAlignment="1" applyProtection="1">
      <alignment horizontal="center" vertical="center"/>
      <protection locked="0"/>
    </xf>
    <xf numFmtId="43" fontId="19" fillId="19" borderId="55" xfId="1" applyFont="1" applyFill="1" applyBorder="1" applyAlignment="1" applyProtection="1">
      <alignment horizontal="center" vertical="center"/>
      <protection locked="0"/>
    </xf>
    <xf numFmtId="43" fontId="19" fillId="13" borderId="56" xfId="1" applyFont="1" applyFill="1" applyBorder="1" applyAlignment="1" applyProtection="1">
      <alignment horizontal="center" vertical="center"/>
      <protection locked="0"/>
    </xf>
    <xf numFmtId="43" fontId="19" fillId="13" borderId="57" xfId="1" applyFont="1" applyFill="1" applyBorder="1" applyAlignment="1" applyProtection="1">
      <alignment horizontal="center" vertical="center"/>
      <protection locked="0"/>
    </xf>
    <xf numFmtId="43" fontId="19" fillId="13" borderId="58" xfId="1" applyFont="1" applyFill="1" applyBorder="1" applyAlignment="1" applyProtection="1">
      <alignment horizontal="center" vertical="center"/>
      <protection locked="0"/>
    </xf>
    <xf numFmtId="43" fontId="19" fillId="19" borderId="59" xfId="1" applyFont="1" applyFill="1" applyBorder="1" applyAlignment="1" applyProtection="1">
      <alignment horizontal="center" vertical="center"/>
      <protection locked="0"/>
    </xf>
    <xf numFmtId="167" fontId="8" fillId="19" borderId="60" xfId="1" applyNumberFormat="1" applyFont="1" applyFill="1" applyBorder="1" applyAlignment="1">
      <alignment horizontal="center"/>
    </xf>
    <xf numFmtId="167" fontId="8" fillId="19" borderId="61" xfId="1" applyNumberFormat="1" applyFont="1" applyFill="1" applyBorder="1" applyAlignment="1">
      <alignment horizontal="center"/>
    </xf>
    <xf numFmtId="167" fontId="8" fillId="19" borderId="62" xfId="1" applyNumberFormat="1" applyFont="1" applyFill="1" applyBorder="1" applyAlignment="1">
      <alignment horizontal="center"/>
    </xf>
    <xf numFmtId="167" fontId="8" fillId="19" borderId="48" xfId="1" applyNumberFormat="1" applyFont="1" applyFill="1" applyBorder="1" applyAlignment="1">
      <alignment horizontal="center"/>
    </xf>
    <xf numFmtId="167" fontId="0" fillId="0" borderId="0" xfId="1" applyNumberFormat="1" applyFont="1" applyAlignment="1">
      <alignment horizontal="center"/>
    </xf>
    <xf numFmtId="0" fontId="0" fillId="0" borderId="0" xfId="0" applyAlignment="1">
      <alignment horizontal="center"/>
    </xf>
    <xf numFmtId="0" fontId="10" fillId="0" borderId="65" xfId="3" applyFont="1" applyBorder="1" applyAlignment="1">
      <alignment horizontal="left" vertical="center"/>
    </xf>
    <xf numFmtId="10" fontId="8" fillId="20" borderId="68" xfId="2" applyNumberFormat="1" applyFont="1" applyFill="1" applyBorder="1" applyAlignment="1">
      <alignment horizontal="center"/>
    </xf>
    <xf numFmtId="167" fontId="38" fillId="6" borderId="4" xfId="1" applyNumberFormat="1" applyFont="1" applyFill="1" applyBorder="1" applyAlignment="1">
      <alignment horizontal="left" vertical="center"/>
    </xf>
    <xf numFmtId="0" fontId="0" fillId="0" borderId="0" xfId="0" applyAlignment="1">
      <alignment horizontal="right"/>
    </xf>
    <xf numFmtId="167" fontId="7" fillId="6" borderId="3" xfId="1" applyNumberFormat="1" applyFont="1" applyFill="1" applyBorder="1" applyAlignment="1">
      <alignment horizontal="left" vertical="center"/>
    </xf>
    <xf numFmtId="0" fontId="20" fillId="0" borderId="0" xfId="11" applyFont="1" applyFill="1" applyBorder="1" applyAlignment="1">
      <alignment vertical="top"/>
    </xf>
    <xf numFmtId="0" fontId="20" fillId="0" borderId="0" xfId="11" applyFont="1" applyFill="1" applyBorder="1" applyAlignment="1">
      <alignment vertical="top" wrapText="1"/>
    </xf>
    <xf numFmtId="0" fontId="14" fillId="0" borderId="0" xfId="11" applyFont="1" applyFill="1" applyBorder="1" applyAlignment="1">
      <alignment vertical="top"/>
    </xf>
    <xf numFmtId="0" fontId="14" fillId="0" borderId="0" xfId="0" applyFont="1"/>
    <xf numFmtId="173" fontId="14" fillId="0" borderId="0" xfId="0" applyNumberFormat="1" applyFont="1"/>
    <xf numFmtId="0" fontId="6" fillId="0" borderId="0" xfId="0" applyFont="1"/>
    <xf numFmtId="0" fontId="15" fillId="0" borderId="0" xfId="7" applyFont="1" applyFill="1" applyAlignment="1">
      <alignment vertical="top"/>
    </xf>
    <xf numFmtId="169" fontId="15" fillId="0" borderId="0" xfId="10" applyNumberFormat="1" applyFill="1">
      <alignment vertical="top"/>
    </xf>
    <xf numFmtId="14" fontId="0" fillId="0" borderId="0" xfId="0" applyNumberFormat="1" applyAlignment="1">
      <alignment vertical="top"/>
    </xf>
    <xf numFmtId="10" fontId="10" fillId="8" borderId="12" xfId="3" applyNumberFormat="1" applyFont="1" applyFill="1" applyBorder="1" applyAlignment="1" applyProtection="1">
      <alignment horizontal="center" vertical="center"/>
      <protection locked="0"/>
    </xf>
    <xf numFmtId="0" fontId="0" fillId="4" borderId="0" xfId="0" applyFill="1" applyAlignment="1">
      <alignment horizontal="center" vertical="top"/>
    </xf>
    <xf numFmtId="10" fontId="10" fillId="8" borderId="15" xfId="3" applyNumberFormat="1" applyFont="1" applyFill="1" applyBorder="1" applyAlignment="1" applyProtection="1">
      <alignment horizontal="center" vertical="center"/>
      <protection locked="0"/>
    </xf>
    <xf numFmtId="10" fontId="10" fillId="8" borderId="16" xfId="3" applyNumberFormat="1" applyFont="1" applyFill="1" applyBorder="1" applyAlignment="1" applyProtection="1">
      <alignment horizontal="center" vertical="center"/>
      <protection locked="0"/>
    </xf>
    <xf numFmtId="10" fontId="10" fillId="8" borderId="17" xfId="3" applyNumberFormat="1" applyFont="1" applyFill="1" applyBorder="1" applyAlignment="1" applyProtection="1">
      <alignment horizontal="center" vertical="center"/>
      <protection locked="0"/>
    </xf>
    <xf numFmtId="10" fontId="10" fillId="8" borderId="35" xfId="3" applyNumberFormat="1" applyFont="1" applyFill="1" applyBorder="1" applyAlignment="1" applyProtection="1">
      <alignment horizontal="center" vertical="center"/>
      <protection locked="0"/>
    </xf>
    <xf numFmtId="10" fontId="10" fillId="8" borderId="66" xfId="3" applyNumberFormat="1" applyFont="1" applyFill="1" applyBorder="1" applyAlignment="1" applyProtection="1">
      <alignment horizontal="center" vertical="center"/>
      <protection locked="0"/>
    </xf>
    <xf numFmtId="10" fontId="10" fillId="8" borderId="67" xfId="3" applyNumberFormat="1" applyFont="1" applyFill="1" applyBorder="1" applyAlignment="1" applyProtection="1">
      <alignment horizontal="center" vertical="center"/>
      <protection locked="0"/>
    </xf>
    <xf numFmtId="10" fontId="10" fillId="11" borderId="19" xfId="3" applyNumberFormat="1" applyFont="1" applyFill="1" applyBorder="1" applyAlignment="1">
      <alignment horizontal="center" vertical="center"/>
    </xf>
    <xf numFmtId="10" fontId="24" fillId="11" borderId="19" xfId="3" applyNumberFormat="1" applyFont="1" applyFill="1" applyBorder="1" applyAlignment="1">
      <alignment horizontal="center" vertical="center"/>
    </xf>
    <xf numFmtId="167" fontId="6" fillId="4" borderId="0" xfId="1" applyNumberFormat="1" applyFont="1" applyFill="1" applyAlignment="1">
      <alignment horizontal="center" vertical="center"/>
    </xf>
    <xf numFmtId="10" fontId="10" fillId="11" borderId="20" xfId="3" applyNumberFormat="1" applyFont="1" applyFill="1" applyBorder="1" applyAlignment="1">
      <alignment horizontal="center" vertical="center"/>
    </xf>
    <xf numFmtId="10" fontId="10" fillId="11" borderId="21" xfId="3" applyNumberFormat="1" applyFont="1" applyFill="1" applyBorder="1" applyAlignment="1">
      <alignment horizontal="center" vertical="center"/>
    </xf>
    <xf numFmtId="10" fontId="19" fillId="13" borderId="12" xfId="4" applyNumberFormat="1" applyFont="1" applyFill="1" applyBorder="1" applyAlignment="1" applyProtection="1">
      <alignment horizontal="center" vertical="center"/>
      <protection locked="0"/>
    </xf>
    <xf numFmtId="10" fontId="19" fillId="13" borderId="15" xfId="4" applyNumberFormat="1" applyFont="1" applyFill="1" applyBorder="1" applyAlignment="1" applyProtection="1">
      <alignment horizontal="center" vertical="center"/>
      <protection locked="0"/>
    </xf>
    <xf numFmtId="2" fontId="6" fillId="4" borderId="0" xfId="3" applyNumberFormat="1" applyFont="1" applyFill="1" applyAlignment="1">
      <alignment horizontal="center" vertical="center"/>
    </xf>
    <xf numFmtId="0" fontId="39" fillId="0" borderId="0" xfId="0" applyFont="1" applyAlignment="1">
      <alignment horizontal="left" vertical="center" indent="4"/>
    </xf>
    <xf numFmtId="0" fontId="41" fillId="0" borderId="0" xfId="0" applyFont="1" applyAlignment="1">
      <alignment horizontal="left" vertical="center" indent="4"/>
    </xf>
    <xf numFmtId="0" fontId="39" fillId="0" borderId="0" xfId="0" applyFont="1" applyAlignment="1">
      <alignment vertical="center"/>
    </xf>
    <xf numFmtId="0" fontId="39" fillId="9" borderId="0" xfId="0" applyFont="1" applyFill="1" applyAlignment="1">
      <alignment vertical="center"/>
    </xf>
    <xf numFmtId="0" fontId="0" fillId="9" borderId="0" xfId="0" applyFill="1"/>
    <xf numFmtId="0" fontId="39" fillId="0" borderId="0" xfId="0" applyFont="1" applyAlignment="1">
      <alignment horizontal="left" vertical="top"/>
    </xf>
    <xf numFmtId="0" fontId="39" fillId="9" borderId="0" xfId="0" applyFont="1" applyFill="1" applyAlignment="1">
      <alignment horizontal="left" vertical="top"/>
    </xf>
    <xf numFmtId="0" fontId="42" fillId="0" borderId="0" xfId="0" applyFont="1" applyAlignment="1">
      <alignment horizontal="left" vertical="center" indent="8"/>
    </xf>
    <xf numFmtId="167" fontId="3" fillId="2" borderId="0" xfId="1" applyNumberFormat="1" applyFont="1" applyFill="1" applyAlignment="1">
      <alignment horizontal="center" vertical="center"/>
    </xf>
    <xf numFmtId="167" fontId="4" fillId="2" borderId="0" xfId="1" applyNumberFormat="1" applyFont="1" applyFill="1" applyAlignment="1">
      <alignment horizontal="center" vertical="center"/>
    </xf>
    <xf numFmtId="167" fontId="3" fillId="2" borderId="0" xfId="1" quotePrefix="1" applyNumberFormat="1" applyFont="1" applyFill="1" applyAlignment="1">
      <alignment horizontal="center" vertical="center"/>
    </xf>
    <xf numFmtId="49" fontId="15" fillId="0" borderId="34" xfId="8" applyNumberFormat="1" applyFont="1" applyFill="1" applyBorder="1" applyAlignment="1" applyProtection="1">
      <alignment horizontal="left" vertical="top" wrapText="1"/>
    </xf>
    <xf numFmtId="49" fontId="15" fillId="0" borderId="32" xfId="8" applyNumberFormat="1" applyFont="1" applyFill="1" applyBorder="1" applyAlignment="1" applyProtection="1">
      <alignment horizontal="left" vertical="top" wrapText="1"/>
    </xf>
    <xf numFmtId="49" fontId="15" fillId="0" borderId="33" xfId="8" applyNumberFormat="1" applyFont="1" applyFill="1" applyBorder="1" applyAlignment="1" applyProtection="1">
      <alignment horizontal="left" vertical="top" wrapText="1"/>
    </xf>
    <xf numFmtId="49" fontId="15" fillId="0" borderId="36" xfId="8" applyNumberFormat="1" applyFont="1" applyFill="1" applyBorder="1" applyAlignment="1" applyProtection="1">
      <alignment horizontal="left" vertical="top" wrapText="1"/>
    </xf>
    <xf numFmtId="49" fontId="15" fillId="0" borderId="37" xfId="8" applyNumberFormat="1" applyFont="1" applyFill="1" applyBorder="1" applyAlignment="1" applyProtection="1">
      <alignment horizontal="left" vertical="top" wrapText="1"/>
    </xf>
    <xf numFmtId="49" fontId="15" fillId="0" borderId="38" xfId="8" applyNumberFormat="1" applyFont="1" applyFill="1" applyBorder="1" applyAlignment="1" applyProtection="1">
      <alignment horizontal="left" vertical="top" wrapText="1"/>
    </xf>
    <xf numFmtId="0" fontId="5" fillId="2" borderId="0" xfId="3" applyFont="1" applyFill="1" applyBorder="1" applyAlignment="1">
      <alignment horizontal="left" vertical="center"/>
    </xf>
    <xf numFmtId="0" fontId="7" fillId="6" borderId="1" xfId="3" applyFont="1" applyFill="1" applyBorder="1" applyAlignment="1">
      <alignment horizontal="left" vertical="center"/>
    </xf>
    <xf numFmtId="0" fontId="7" fillId="6" borderId="2" xfId="3" applyFont="1" applyFill="1" applyBorder="1" applyAlignment="1">
      <alignment horizontal="left" vertical="center"/>
    </xf>
    <xf numFmtId="49" fontId="15" fillId="0" borderId="1" xfId="3" applyNumberFormat="1" applyFont="1" applyFill="1" applyBorder="1" applyAlignment="1" applyProtection="1">
      <alignment horizontal="left" vertical="top" wrapText="1"/>
    </xf>
    <xf numFmtId="49" fontId="15" fillId="0" borderId="27" xfId="3" applyNumberFormat="1" applyFont="1" applyFill="1" applyBorder="1" applyAlignment="1" applyProtection="1">
      <alignment horizontal="left" vertical="top" wrapText="1"/>
    </xf>
    <xf numFmtId="49" fontId="15" fillId="0" borderId="28" xfId="3" applyNumberFormat="1" applyFont="1" applyFill="1" applyBorder="1" applyAlignment="1" applyProtection="1">
      <alignment horizontal="left" vertical="top" wrapText="1"/>
    </xf>
    <xf numFmtId="0" fontId="16" fillId="0" borderId="29" xfId="8" applyFont="1" applyFill="1" applyBorder="1" applyAlignment="1" applyProtection="1">
      <alignment horizontal="left" vertical="top"/>
    </xf>
    <xf numFmtId="0" fontId="16" fillId="0" borderId="30" xfId="8" applyFont="1" applyFill="1" applyBorder="1" applyAlignment="1" applyProtection="1">
      <alignment horizontal="left" vertical="top"/>
    </xf>
    <xf numFmtId="0" fontId="16" fillId="0" borderId="31" xfId="8" applyFont="1" applyFill="1" applyBorder="1" applyAlignment="1" applyProtection="1">
      <alignment horizontal="left" vertical="top"/>
    </xf>
    <xf numFmtId="0" fontId="17" fillId="5" borderId="1" xfId="3" applyNumberFormat="1" applyFont="1" applyFill="1" applyBorder="1" applyAlignment="1" applyProtection="1">
      <alignment horizontal="left" vertical="center"/>
    </xf>
    <xf numFmtId="0" fontId="17" fillId="5" borderId="27" xfId="3" applyNumberFormat="1" applyFont="1" applyFill="1" applyBorder="1" applyAlignment="1" applyProtection="1">
      <alignment horizontal="left" vertical="center"/>
    </xf>
    <xf numFmtId="0" fontId="17" fillId="5" borderId="28" xfId="3" applyNumberFormat="1" applyFont="1" applyFill="1" applyBorder="1" applyAlignment="1" applyProtection="1">
      <alignment horizontal="left" vertical="center"/>
    </xf>
    <xf numFmtId="0" fontId="8" fillId="9" borderId="0" xfId="3" applyFont="1" applyFill="1" applyAlignment="1" applyProtection="1">
      <alignment horizontal="center" vertical="center" wrapText="1"/>
    </xf>
  </cellXfs>
  <cellStyles count="12">
    <cellStyle name="Comma" xfId="1" builtinId="3"/>
    <cellStyle name="Factor" xfId="10"/>
    <cellStyle name="Normal" xfId="0" builtinId="0"/>
    <cellStyle name="Normal 2" xfId="7"/>
    <cellStyle name="Normal 2 2" xfId="8"/>
    <cellStyle name="Normal 2 3" xfId="4"/>
    <cellStyle name="Normal 2 4 2" xfId="11"/>
    <cellStyle name="Normal 3 2" xfId="3"/>
    <cellStyle name="Normal 4 2" xfId="9"/>
    <cellStyle name="OfwatCalculation" xfId="6"/>
    <cellStyle name="Percent" xfId="2" builtinId="5"/>
    <cellStyle name="Validation error" xfId="5"/>
  </cellStyles>
  <dxfs count="11">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504824</xdr:colOff>
      <xdr:row>2</xdr:row>
      <xdr:rowOff>66675</xdr:rowOff>
    </xdr:from>
    <xdr:to>
      <xdr:col>12</xdr:col>
      <xdr:colOff>342899</xdr:colOff>
      <xdr:row>23</xdr:row>
      <xdr:rowOff>0</xdr:rowOff>
    </xdr:to>
    <xdr:grpSp>
      <xdr:nvGrpSpPr>
        <xdr:cNvPr id="2" name="Group 1"/>
        <xdr:cNvGrpSpPr/>
      </xdr:nvGrpSpPr>
      <xdr:grpSpPr>
        <a:xfrm>
          <a:off x="504824" y="414338"/>
          <a:ext cx="8067675" cy="3552825"/>
          <a:chOff x="0" y="0"/>
          <a:chExt cx="6127116" cy="3253748"/>
        </a:xfrm>
      </xdr:grpSpPr>
      <xdr:sp macro="" textlink="">
        <xdr:nvSpPr>
          <xdr:cNvPr id="3" name="Rounded Rectangle 2"/>
          <xdr:cNvSpPr/>
        </xdr:nvSpPr>
        <xdr:spPr>
          <a:xfrm>
            <a:off x="2261497" y="0"/>
            <a:ext cx="1923415" cy="652780"/>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2. Revised business plan</a:t>
            </a:r>
          </a:p>
        </xdr:txBody>
      </xdr:sp>
      <xdr:grpSp>
        <xdr:nvGrpSpPr>
          <xdr:cNvPr id="4" name="Group 3"/>
          <xdr:cNvGrpSpPr/>
        </xdr:nvGrpSpPr>
        <xdr:grpSpPr>
          <a:xfrm>
            <a:off x="0" y="0"/>
            <a:ext cx="6127116" cy="3253748"/>
            <a:chOff x="0" y="0"/>
            <a:chExt cx="6127116" cy="3253748"/>
          </a:xfrm>
        </xdr:grpSpPr>
        <xdr:sp macro="" textlink="">
          <xdr:nvSpPr>
            <xdr:cNvPr id="5" name="Rounded Rectangle 4"/>
            <xdr:cNvSpPr/>
          </xdr:nvSpPr>
          <xdr:spPr>
            <a:xfrm>
              <a:off x="0" y="0"/>
              <a:ext cx="1923415" cy="652780"/>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1. Draft determination totex  </a:t>
              </a:r>
            </a:p>
          </xdr:txBody>
        </xdr:sp>
        <xdr:sp macro="" textlink="">
          <xdr:nvSpPr>
            <xdr:cNvPr id="6" name="Rounded Rectangle 5"/>
            <xdr:cNvSpPr/>
          </xdr:nvSpPr>
          <xdr:spPr>
            <a:xfrm>
              <a:off x="1099070" y="1140032"/>
              <a:ext cx="1923415" cy="40322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3. Calculation </a:t>
              </a:r>
            </a:p>
          </xdr:txBody>
        </xdr:sp>
        <xdr:sp macro="" textlink="">
          <xdr:nvSpPr>
            <xdr:cNvPr id="7" name="Rounded Rectangle 6"/>
            <xdr:cNvSpPr/>
          </xdr:nvSpPr>
          <xdr:spPr>
            <a:xfrm>
              <a:off x="1098880" y="2006930"/>
              <a:ext cx="1923415"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4. PAYG</a:t>
              </a:r>
            </a:p>
          </xdr:txBody>
        </xdr:sp>
        <xdr:sp macro="" textlink="">
          <xdr:nvSpPr>
            <xdr:cNvPr id="8" name="Rounded Rectangle 7"/>
            <xdr:cNvSpPr/>
          </xdr:nvSpPr>
          <xdr:spPr>
            <a:xfrm>
              <a:off x="4500246" y="1472400"/>
              <a:ext cx="1626870" cy="1650811"/>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GB" sz="1200">
                  <a:effectLst/>
                  <a:ea typeface="Arial" panose="020B0604020202020204" pitchFamily="34" charset="0"/>
                  <a:cs typeface="Times New Roman" panose="02020603050405020304" pitchFamily="18" charset="0"/>
                </a:rPr>
                <a:t>5. Revised business plan data table</a:t>
              </a:r>
            </a:p>
            <a:p>
              <a:pPr algn="ctr">
                <a:spcAft>
                  <a:spcPts val="0"/>
                </a:spcAft>
              </a:pPr>
              <a:r>
                <a:rPr lang="en-GB" sz="1200">
                  <a:effectLst/>
                  <a:ea typeface="Arial" panose="020B0604020202020204" pitchFamily="34" charset="0"/>
                  <a:cs typeface="Times New Roman" panose="02020603050405020304" pitchFamily="18" charset="0"/>
                </a:rPr>
                <a:t>Wr4</a:t>
              </a:r>
            </a:p>
            <a:p>
              <a:pPr algn="ctr">
                <a:spcAft>
                  <a:spcPts val="0"/>
                </a:spcAft>
              </a:pPr>
              <a:r>
                <a:rPr lang="en-GB" sz="1200">
                  <a:effectLst/>
                  <a:ea typeface="Arial" panose="020B0604020202020204" pitchFamily="34" charset="0"/>
                  <a:cs typeface="Times New Roman" panose="02020603050405020304" pitchFamily="18" charset="0"/>
                </a:rPr>
                <a:t>Wn4</a:t>
              </a:r>
            </a:p>
            <a:p>
              <a:pPr algn="ctr">
                <a:spcAft>
                  <a:spcPts val="0"/>
                </a:spcAft>
              </a:pPr>
              <a:r>
                <a:rPr lang="en-GB" sz="1200">
                  <a:effectLst/>
                  <a:ea typeface="Arial" panose="020B0604020202020204" pitchFamily="34" charset="0"/>
                  <a:cs typeface="Times New Roman" panose="02020603050405020304" pitchFamily="18" charset="0"/>
                </a:rPr>
                <a:t>WWn6 (WaSC’s)</a:t>
              </a:r>
            </a:p>
            <a:p>
              <a:pPr algn="ctr">
                <a:spcAft>
                  <a:spcPts val="0"/>
                </a:spcAft>
              </a:pPr>
              <a:r>
                <a:rPr lang="en-GB" sz="1200">
                  <a:effectLst/>
                  <a:ea typeface="Arial" panose="020B0604020202020204" pitchFamily="34" charset="0"/>
                  <a:cs typeface="Times New Roman" panose="02020603050405020304" pitchFamily="18" charset="0"/>
                </a:rPr>
                <a:t>Bio5 (WaSC’s)</a:t>
              </a:r>
            </a:p>
          </xdr:txBody>
        </xdr:sp>
        <xdr:cxnSp macro="">
          <xdr:nvCxnSpPr>
            <xdr:cNvPr id="9" name="Straight Arrow Connector 8"/>
            <xdr:cNvCxnSpPr/>
          </xdr:nvCxnSpPr>
          <xdr:spPr>
            <a:xfrm>
              <a:off x="1520042" y="676894"/>
              <a:ext cx="0" cy="4512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Straight Arrow Connector 9"/>
            <xdr:cNvCxnSpPr/>
          </xdr:nvCxnSpPr>
          <xdr:spPr>
            <a:xfrm>
              <a:off x="2553194" y="652778"/>
              <a:ext cx="0" cy="4753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Straight Arrow Connector 10"/>
            <xdr:cNvCxnSpPr>
              <a:stCxn id="6" idx="2"/>
            </xdr:cNvCxnSpPr>
          </xdr:nvCxnSpPr>
          <xdr:spPr>
            <a:xfrm flipH="1">
              <a:off x="2060587" y="1543257"/>
              <a:ext cx="191" cy="4636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Straight Arrow Connector 11"/>
            <xdr:cNvCxnSpPr/>
          </xdr:nvCxnSpPr>
          <xdr:spPr>
            <a:xfrm flipH="1">
              <a:off x="3040084" y="2161210"/>
              <a:ext cx="1460163"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Rounded Rectangle 12"/>
            <xdr:cNvSpPr/>
          </xdr:nvSpPr>
          <xdr:spPr>
            <a:xfrm>
              <a:off x="950026" y="2897513"/>
              <a:ext cx="2220686"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6. PAYG summary tables</a:t>
              </a:r>
            </a:p>
          </xdr:txBody>
        </xdr:sp>
        <xdr:cxnSp macro="">
          <xdr:nvCxnSpPr>
            <xdr:cNvPr id="14" name="Straight Arrow Connector 13"/>
            <xdr:cNvCxnSpPr>
              <a:stCxn id="7" idx="2"/>
              <a:endCxn id="13" idx="0"/>
            </xdr:cNvCxnSpPr>
          </xdr:nvCxnSpPr>
          <xdr:spPr>
            <a:xfrm flipH="1">
              <a:off x="2060369" y="2363165"/>
              <a:ext cx="219" cy="5343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71"/>
  <sheetViews>
    <sheetView tabSelected="1" workbookViewId="0"/>
  </sheetViews>
  <sheetFormatPr defaultRowHeight="13.5" x14ac:dyDescent="0.35"/>
  <sheetData>
    <row r="1" spans="1:1" ht="13.9" x14ac:dyDescent="0.4">
      <c r="A1" s="178"/>
    </row>
    <row r="7" spans="1:1" ht="13.9" x14ac:dyDescent="0.4">
      <c r="A7" s="178"/>
    </row>
    <row r="12" spans="1:1" ht="13.9" x14ac:dyDescent="0.4">
      <c r="A12" s="178"/>
    </row>
    <row r="17" spans="1:1" ht="13.9" x14ac:dyDescent="0.4">
      <c r="A17" s="178"/>
    </row>
    <row r="22" spans="1:1" ht="13.9" x14ac:dyDescent="0.4">
      <c r="A22" s="178"/>
    </row>
    <row r="26" spans="1:1" ht="13.9" x14ac:dyDescent="0.4">
      <c r="A26" s="178"/>
    </row>
    <row r="27" spans="1:1" ht="15" x14ac:dyDescent="0.35">
      <c r="A27" s="316" t="s">
        <v>469</v>
      </c>
    </row>
    <row r="28" spans="1:1" ht="15" x14ac:dyDescent="0.35">
      <c r="A28" s="316"/>
    </row>
    <row r="29" spans="1:1" ht="15" x14ac:dyDescent="0.35">
      <c r="A29" s="316" t="s">
        <v>470</v>
      </c>
    </row>
    <row r="30" spans="1:1" ht="15" x14ac:dyDescent="0.35">
      <c r="A30" s="316"/>
    </row>
    <row r="31" spans="1:1" ht="15" x14ac:dyDescent="0.35">
      <c r="A31" s="316" t="s">
        <v>471</v>
      </c>
    </row>
    <row r="32" spans="1:1" ht="15" x14ac:dyDescent="0.35">
      <c r="A32" s="316"/>
    </row>
    <row r="33" spans="1:3" ht="15" x14ac:dyDescent="0.35">
      <c r="A33" s="316" t="s">
        <v>472</v>
      </c>
    </row>
    <row r="34" spans="1:3" ht="15" x14ac:dyDescent="0.35">
      <c r="A34" s="316"/>
      <c r="B34" t="s">
        <v>473</v>
      </c>
    </row>
    <row r="35" spans="1:3" ht="15" x14ac:dyDescent="0.35">
      <c r="A35" s="316"/>
    </row>
    <row r="36" spans="1:3" ht="15" x14ac:dyDescent="0.35">
      <c r="A36" s="317" t="s">
        <v>474</v>
      </c>
    </row>
    <row r="37" spans="1:3" ht="15" x14ac:dyDescent="0.35">
      <c r="B37" s="318" t="s">
        <v>475</v>
      </c>
    </row>
    <row r="38" spans="1:3" ht="15" x14ac:dyDescent="0.35">
      <c r="B38" s="318" t="s">
        <v>476</v>
      </c>
    </row>
    <row r="39" spans="1:3" ht="15" x14ac:dyDescent="0.35">
      <c r="B39" s="318" t="s">
        <v>477</v>
      </c>
    </row>
    <row r="40" spans="1:3" ht="15" x14ac:dyDescent="0.35">
      <c r="B40" s="318" t="s">
        <v>478</v>
      </c>
    </row>
    <row r="41" spans="1:3" ht="15" x14ac:dyDescent="0.35">
      <c r="B41" s="318" t="s">
        <v>479</v>
      </c>
    </row>
    <row r="42" spans="1:3" ht="15" x14ac:dyDescent="0.35">
      <c r="A42" s="318"/>
    </row>
    <row r="43" spans="1:3" ht="15" x14ac:dyDescent="0.35">
      <c r="B43" s="319" t="s">
        <v>480</v>
      </c>
      <c r="C43" s="320"/>
    </row>
    <row r="44" spans="1:3" ht="15" x14ac:dyDescent="0.35">
      <c r="B44" s="319" t="s">
        <v>481</v>
      </c>
      <c r="C44" s="320"/>
    </row>
    <row r="45" spans="1:3" ht="15" x14ac:dyDescent="0.35">
      <c r="A45" s="318"/>
    </row>
    <row r="46" spans="1:3" ht="15" x14ac:dyDescent="0.35">
      <c r="A46" s="317" t="s">
        <v>467</v>
      </c>
    </row>
    <row r="47" spans="1:3" ht="15" x14ac:dyDescent="0.35">
      <c r="A47" s="317"/>
    </row>
    <row r="48" spans="1:3" ht="15" x14ac:dyDescent="0.35">
      <c r="B48" s="321" t="s">
        <v>482</v>
      </c>
    </row>
    <row r="49" spans="1:3" ht="15" x14ac:dyDescent="0.35">
      <c r="B49" s="321" t="s">
        <v>483</v>
      </c>
    </row>
    <row r="50" spans="1:3" ht="15" x14ac:dyDescent="0.35">
      <c r="B50" s="321" t="s">
        <v>484</v>
      </c>
    </row>
    <row r="51" spans="1:3" ht="15" x14ac:dyDescent="0.35">
      <c r="B51" s="321" t="s">
        <v>485</v>
      </c>
    </row>
    <row r="52" spans="1:3" ht="15" x14ac:dyDescent="0.35">
      <c r="B52" s="321" t="s">
        <v>486</v>
      </c>
    </row>
    <row r="53" spans="1:3" ht="15" x14ac:dyDescent="0.35">
      <c r="B53" s="321"/>
    </row>
    <row r="54" spans="1:3" ht="15" x14ac:dyDescent="0.35">
      <c r="B54" s="322" t="s">
        <v>487</v>
      </c>
      <c r="C54" s="320"/>
    </row>
    <row r="55" spans="1:3" ht="15" x14ac:dyDescent="0.35">
      <c r="B55" s="322" t="s">
        <v>488</v>
      </c>
      <c r="C55" s="320"/>
    </row>
    <row r="56" spans="1:3" ht="15" x14ac:dyDescent="0.35">
      <c r="B56" s="322" t="s">
        <v>489</v>
      </c>
      <c r="C56" s="320"/>
    </row>
    <row r="57" spans="1:3" ht="15" x14ac:dyDescent="0.35">
      <c r="A57" s="318"/>
    </row>
    <row r="58" spans="1:3" ht="15" x14ac:dyDescent="0.35">
      <c r="A58" s="316" t="s">
        <v>490</v>
      </c>
    </row>
    <row r="59" spans="1:3" ht="15" x14ac:dyDescent="0.35">
      <c r="A59" s="316" t="s">
        <v>491</v>
      </c>
    </row>
    <row r="60" spans="1:3" ht="15" x14ac:dyDescent="0.35">
      <c r="A60" s="316"/>
    </row>
    <row r="61" spans="1:3" ht="15" x14ac:dyDescent="0.35">
      <c r="A61" s="316" t="s">
        <v>492</v>
      </c>
    </row>
    <row r="62" spans="1:3" ht="15" x14ac:dyDescent="0.35">
      <c r="A62" s="316"/>
    </row>
    <row r="63" spans="1:3" ht="15" x14ac:dyDescent="0.35">
      <c r="A63" s="323" t="s">
        <v>493</v>
      </c>
    </row>
    <row r="64" spans="1:3" ht="15" x14ac:dyDescent="0.35">
      <c r="A64" s="323" t="s">
        <v>494</v>
      </c>
    </row>
    <row r="65" spans="1:2" ht="15" x14ac:dyDescent="0.35">
      <c r="A65" s="323" t="s">
        <v>495</v>
      </c>
    </row>
    <row r="66" spans="1:2" ht="15" x14ac:dyDescent="0.35">
      <c r="A66" s="323" t="s">
        <v>496</v>
      </c>
    </row>
    <row r="67" spans="1:2" ht="15" x14ac:dyDescent="0.35">
      <c r="A67" s="323" t="s">
        <v>497</v>
      </c>
    </row>
    <row r="68" spans="1:2" ht="15" x14ac:dyDescent="0.35">
      <c r="A68" s="323"/>
    </row>
    <row r="69" spans="1:2" ht="15" x14ac:dyDescent="0.35">
      <c r="B69" s="318" t="s">
        <v>498</v>
      </c>
    </row>
    <row r="70" spans="1:2" ht="15" x14ac:dyDescent="0.35">
      <c r="B70" s="318" t="s">
        <v>499</v>
      </c>
    </row>
    <row r="71" spans="1:2" ht="15" x14ac:dyDescent="0.35">
      <c r="B71" s="318" t="s">
        <v>500</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3.5" x14ac:dyDescent="0.3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7"/>
  <sheetViews>
    <sheetView zoomScale="85" zoomScaleNormal="85" workbookViewId="0"/>
  </sheetViews>
  <sheetFormatPr defaultColWidth="0" defaultRowHeight="13.5" zeroHeight="1" x14ac:dyDescent="0.35"/>
  <cols>
    <col min="1" max="1" width="1.5625" style="5" customWidth="1"/>
    <col min="2" max="2" width="6.5625" style="5" customWidth="1"/>
    <col min="3" max="3" width="78.0625" style="5" bestFit="1" customWidth="1"/>
    <col min="4" max="4" width="11.5625" style="5" customWidth="1"/>
    <col min="5" max="6" width="5.5625" style="5" customWidth="1"/>
    <col min="7" max="7" width="12.5625" style="5" customWidth="1"/>
    <col min="8" max="12" width="9.5625" style="5" customWidth="1"/>
    <col min="13" max="13" width="12.5625" style="5" bestFit="1" customWidth="1"/>
    <col min="14" max="18" width="9.5625" style="5" customWidth="1"/>
    <col min="19" max="19" width="2.5625" style="5" customWidth="1"/>
    <col min="20" max="20" width="26.5625" style="5" bestFit="1" customWidth="1"/>
    <col min="21" max="21" width="27.0625" style="5" bestFit="1" customWidth="1"/>
    <col min="22" max="22" width="2.5625" style="8" customWidth="1"/>
    <col min="23" max="23" width="21.5625" style="67" bestFit="1" customWidth="1"/>
    <col min="24" max="24" width="2.5625" style="5" customWidth="1"/>
    <col min="25" max="25" width="3.5625" style="6" hidden="1" customWidth="1"/>
    <col min="26" max="26" width="4.5625" style="5" hidden="1" customWidth="1"/>
    <col min="27" max="37" width="2.5" style="5" hidden="1" customWidth="1"/>
    <col min="38" max="38" width="4.5625" style="6" hidden="1" customWidth="1"/>
    <col min="39" max="16384" width="9.5625" style="5" hidden="1"/>
  </cols>
  <sheetData>
    <row r="1" spans="2:37" ht="18.75" x14ac:dyDescent="0.35">
      <c r="B1" s="1" t="s">
        <v>211</v>
      </c>
      <c r="C1" s="1"/>
      <c r="D1" s="1"/>
      <c r="E1" s="1"/>
      <c r="F1" s="1"/>
      <c r="G1" s="1"/>
      <c r="H1" s="1"/>
      <c r="I1" s="1"/>
      <c r="J1" s="1"/>
      <c r="K1" s="1"/>
      <c r="L1" s="2"/>
      <c r="M1" s="2"/>
      <c r="N1" s="2"/>
      <c r="O1" s="2"/>
      <c r="P1" s="2"/>
      <c r="Q1" s="2"/>
      <c r="R1" s="3" t="s">
        <v>503</v>
      </c>
      <c r="S1" s="4"/>
      <c r="T1" s="333" t="s">
        <v>212</v>
      </c>
      <c r="U1" s="333"/>
      <c r="V1" s="333"/>
      <c r="W1" s="333"/>
    </row>
    <row r="2" spans="2:37" ht="13.9" thickBot="1" x14ac:dyDescent="0.4">
      <c r="B2" s="7"/>
      <c r="C2" s="7"/>
      <c r="D2" s="7"/>
      <c r="E2" s="7"/>
      <c r="F2" s="7"/>
      <c r="G2" s="7"/>
      <c r="H2" s="7"/>
      <c r="I2" s="7"/>
      <c r="J2" s="7"/>
      <c r="K2" s="7"/>
      <c r="L2" s="7"/>
      <c r="M2" s="7"/>
      <c r="N2" s="7"/>
      <c r="O2" s="7"/>
      <c r="P2" s="7"/>
      <c r="Q2" s="7"/>
      <c r="R2" s="7"/>
      <c r="S2" s="7"/>
      <c r="T2" s="7"/>
      <c r="U2" s="7"/>
      <c r="W2" s="9"/>
    </row>
    <row r="3" spans="2:37" ht="13.9" thickBot="1" x14ac:dyDescent="0.4">
      <c r="B3" s="334" t="s">
        <v>213</v>
      </c>
      <c r="C3" s="335"/>
      <c r="D3" s="10" t="s">
        <v>214</v>
      </c>
      <c r="E3" s="11" t="s">
        <v>215</v>
      </c>
      <c r="F3" s="12" t="s">
        <v>216</v>
      </c>
      <c r="G3" s="11" t="s">
        <v>217</v>
      </c>
      <c r="H3" s="11" t="s">
        <v>3</v>
      </c>
      <c r="I3" s="11" t="s">
        <v>4</v>
      </c>
      <c r="J3" s="11" t="s">
        <v>5</v>
      </c>
      <c r="K3" s="11" t="s">
        <v>6</v>
      </c>
      <c r="L3" s="12" t="s">
        <v>7</v>
      </c>
      <c r="M3" s="11" t="s">
        <v>218</v>
      </c>
      <c r="N3" s="11" t="s">
        <v>219</v>
      </c>
      <c r="O3" s="11" t="s">
        <v>220</v>
      </c>
      <c r="P3" s="11" t="s">
        <v>221</v>
      </c>
      <c r="Q3" s="11" t="s">
        <v>222</v>
      </c>
      <c r="R3" s="12" t="s">
        <v>223</v>
      </c>
      <c r="S3" s="7"/>
      <c r="T3" s="13" t="s">
        <v>224</v>
      </c>
      <c r="U3" s="14" t="s">
        <v>225</v>
      </c>
      <c r="W3" s="15" t="s">
        <v>226</v>
      </c>
      <c r="Z3" s="5" t="s">
        <v>227</v>
      </c>
    </row>
    <row r="4" spans="2:37" ht="13.9" thickBot="1" x14ac:dyDescent="0.4">
      <c r="B4" s="7"/>
      <c r="C4" s="7"/>
      <c r="D4" s="7"/>
      <c r="E4" s="7"/>
      <c r="F4" s="7"/>
      <c r="G4" s="7"/>
      <c r="H4" s="7"/>
      <c r="I4" s="7"/>
      <c r="J4" s="7"/>
      <c r="K4" s="7"/>
      <c r="L4" s="7"/>
      <c r="M4" s="7"/>
      <c r="N4" s="7"/>
      <c r="O4" s="7"/>
      <c r="P4" s="7"/>
      <c r="Q4" s="7"/>
      <c r="R4" s="7"/>
      <c r="S4" s="7"/>
      <c r="T4" s="7"/>
      <c r="U4" s="7"/>
      <c r="W4" s="9"/>
      <c r="Z4" s="5" t="s">
        <v>228</v>
      </c>
    </row>
    <row r="5" spans="2:37" ht="13.9" thickBot="1" x14ac:dyDescent="0.4">
      <c r="B5" s="16" t="s">
        <v>229</v>
      </c>
      <c r="C5" s="17" t="s">
        <v>230</v>
      </c>
      <c r="D5" s="7"/>
      <c r="E5" s="7"/>
      <c r="F5" s="7"/>
      <c r="G5" s="7"/>
      <c r="H5" s="7"/>
      <c r="I5" s="7"/>
      <c r="J5" s="7"/>
      <c r="K5" s="7"/>
      <c r="L5" s="7"/>
      <c r="M5" s="7"/>
      <c r="N5" s="7"/>
      <c r="O5" s="7"/>
      <c r="P5" s="7"/>
      <c r="Q5" s="7"/>
      <c r="R5" s="7"/>
      <c r="S5" s="7"/>
      <c r="T5" s="7"/>
      <c r="U5" s="7"/>
      <c r="W5" s="18"/>
    </row>
    <row r="6" spans="2:37" x14ac:dyDescent="0.35">
      <c r="B6" s="19">
        <v>1</v>
      </c>
      <c r="C6" s="20" t="s">
        <v>231</v>
      </c>
      <c r="D6" s="21" t="s">
        <v>232</v>
      </c>
      <c r="E6" s="22" t="s">
        <v>233</v>
      </c>
      <c r="F6" s="23">
        <v>2</v>
      </c>
      <c r="G6" s="24"/>
      <c r="H6" s="25">
        <v>5.5E-2</v>
      </c>
      <c r="I6" s="26">
        <v>5.5E-2</v>
      </c>
      <c r="J6" s="26">
        <v>5.5E-2</v>
      </c>
      <c r="K6" s="26">
        <v>5.5E-2</v>
      </c>
      <c r="L6" s="27">
        <v>5.5E-2</v>
      </c>
      <c r="M6" s="24"/>
      <c r="N6" s="25">
        <v>5.5E-2</v>
      </c>
      <c r="O6" s="26">
        <v>5.5E-2</v>
      </c>
      <c r="P6" s="26">
        <v>5.5E-2</v>
      </c>
      <c r="Q6" s="26">
        <v>5.5E-2</v>
      </c>
      <c r="R6" s="27">
        <v>5.5E-2</v>
      </c>
      <c r="S6" s="7"/>
      <c r="T6" s="28"/>
      <c r="U6" s="29"/>
      <c r="W6" s="18">
        <f>IF(SUM(Z6:AK6)=0,0,$Z$4)</f>
        <v>0</v>
      </c>
      <c r="Z6" s="30"/>
      <c r="AA6" s="30">
        <f>IF(ISNUMBER(H6),0,1)</f>
        <v>0</v>
      </c>
      <c r="AB6" s="30">
        <f t="shared" ref="AB6:AJ8" si="0">IF(ISNUMBER(I6),0,1)</f>
        <v>0</v>
      </c>
      <c r="AC6" s="30">
        <f t="shared" si="0"/>
        <v>0</v>
      </c>
      <c r="AD6" s="30">
        <f t="shared" si="0"/>
        <v>0</v>
      </c>
      <c r="AE6" s="30">
        <f t="shared" si="0"/>
        <v>0</v>
      </c>
      <c r="AF6" s="30"/>
      <c r="AG6" s="30">
        <f t="shared" si="0"/>
        <v>0</v>
      </c>
      <c r="AH6" s="30">
        <f t="shared" si="0"/>
        <v>0</v>
      </c>
      <c r="AI6" s="30">
        <f t="shared" si="0"/>
        <v>0</v>
      </c>
      <c r="AJ6" s="30">
        <f t="shared" si="0"/>
        <v>0</v>
      </c>
      <c r="AK6" s="30">
        <f>IF(ISNUMBER(R6),0,1)</f>
        <v>0</v>
      </c>
    </row>
    <row r="7" spans="2:37" x14ac:dyDescent="0.35">
      <c r="B7" s="19">
        <v>2</v>
      </c>
      <c r="C7" s="20" t="s">
        <v>234</v>
      </c>
      <c r="D7" s="31" t="s">
        <v>235</v>
      </c>
      <c r="E7" s="32" t="s">
        <v>233</v>
      </c>
      <c r="F7" s="33">
        <v>2</v>
      </c>
      <c r="G7" s="24"/>
      <c r="H7" s="34">
        <v>0</v>
      </c>
      <c r="I7" s="35">
        <v>0</v>
      </c>
      <c r="J7" s="35">
        <v>0</v>
      </c>
      <c r="K7" s="35">
        <v>0</v>
      </c>
      <c r="L7" s="36">
        <v>0</v>
      </c>
      <c r="M7" s="24"/>
      <c r="N7" s="34">
        <v>0</v>
      </c>
      <c r="O7" s="35">
        <v>0</v>
      </c>
      <c r="P7" s="35">
        <v>0</v>
      </c>
      <c r="Q7" s="35">
        <v>0</v>
      </c>
      <c r="R7" s="36">
        <v>0</v>
      </c>
      <c r="S7" s="7"/>
      <c r="T7" s="37"/>
      <c r="U7" s="38"/>
      <c r="W7" s="18">
        <f t="shared" ref="W7:W29" si="1">IF(SUM(Z7:AK7)=0,0,$Z$4)</f>
        <v>0</v>
      </c>
      <c r="Z7" s="30"/>
      <c r="AA7" s="30">
        <f>IF(ISNUMBER(H7),0,1)</f>
        <v>0</v>
      </c>
      <c r="AB7" s="30">
        <f t="shared" si="0"/>
        <v>0</v>
      </c>
      <c r="AC7" s="30">
        <f t="shared" si="0"/>
        <v>0</v>
      </c>
      <c r="AD7" s="30">
        <f t="shared" si="0"/>
        <v>0</v>
      </c>
      <c r="AE7" s="30">
        <f t="shared" si="0"/>
        <v>0</v>
      </c>
      <c r="AF7" s="30"/>
      <c r="AG7" s="30">
        <f t="shared" si="0"/>
        <v>0</v>
      </c>
      <c r="AH7" s="30">
        <f t="shared" si="0"/>
        <v>0</v>
      </c>
      <c r="AI7" s="30">
        <f t="shared" si="0"/>
        <v>0</v>
      </c>
      <c r="AJ7" s="30">
        <f t="shared" si="0"/>
        <v>0</v>
      </c>
      <c r="AK7" s="30">
        <f>IF(ISNUMBER(R7),0,1)</f>
        <v>0</v>
      </c>
    </row>
    <row r="8" spans="2:37" x14ac:dyDescent="0.35">
      <c r="B8" s="19">
        <v>3</v>
      </c>
      <c r="C8" s="20" t="s">
        <v>236</v>
      </c>
      <c r="D8" s="31" t="s">
        <v>237</v>
      </c>
      <c r="E8" s="32" t="s">
        <v>233</v>
      </c>
      <c r="F8" s="33">
        <v>2</v>
      </c>
      <c r="G8" s="24"/>
      <c r="H8" s="34">
        <v>-5.4000000000000003E-3</v>
      </c>
      <c r="I8" s="35">
        <v>-5.4000000000000003E-3</v>
      </c>
      <c r="J8" s="35">
        <v>-5.4000000000000003E-3</v>
      </c>
      <c r="K8" s="35">
        <v>-5.4000000000000003E-3</v>
      </c>
      <c r="L8" s="36">
        <v>-5.4000000000000003E-3</v>
      </c>
      <c r="M8" s="24"/>
      <c r="N8" s="34">
        <v>0</v>
      </c>
      <c r="O8" s="35">
        <v>0</v>
      </c>
      <c r="P8" s="35">
        <v>0</v>
      </c>
      <c r="Q8" s="35">
        <v>0</v>
      </c>
      <c r="R8" s="36">
        <v>0</v>
      </c>
      <c r="S8" s="7"/>
      <c r="T8" s="37"/>
      <c r="U8" s="38"/>
      <c r="W8" s="18">
        <f t="shared" si="1"/>
        <v>0</v>
      </c>
      <c r="Z8" s="30"/>
      <c r="AA8" s="30">
        <f>IF(ISNUMBER(H8),0,1)</f>
        <v>0</v>
      </c>
      <c r="AB8" s="30">
        <f t="shared" si="0"/>
        <v>0</v>
      </c>
      <c r="AC8" s="30">
        <f t="shared" si="0"/>
        <v>0</v>
      </c>
      <c r="AD8" s="30">
        <f t="shared" si="0"/>
        <v>0</v>
      </c>
      <c r="AE8" s="30">
        <f t="shared" si="0"/>
        <v>0</v>
      </c>
      <c r="AF8" s="30"/>
      <c r="AG8" s="30">
        <f t="shared" si="0"/>
        <v>0</v>
      </c>
      <c r="AH8" s="30">
        <f t="shared" si="0"/>
        <v>0</v>
      </c>
      <c r="AI8" s="30">
        <f t="shared" si="0"/>
        <v>0</v>
      </c>
      <c r="AJ8" s="30">
        <f t="shared" si="0"/>
        <v>0</v>
      </c>
      <c r="AK8" s="30">
        <f>IF(ISNUMBER(R8),0,1)</f>
        <v>0</v>
      </c>
    </row>
    <row r="9" spans="2:37" ht="13.9" thickBot="1" x14ac:dyDescent="0.4">
      <c r="B9" s="19">
        <v>4</v>
      </c>
      <c r="C9" s="20" t="s">
        <v>238</v>
      </c>
      <c r="D9" s="31" t="s">
        <v>239</v>
      </c>
      <c r="E9" s="32" t="s">
        <v>233</v>
      </c>
      <c r="F9" s="33">
        <v>2</v>
      </c>
      <c r="G9" s="24"/>
      <c r="H9" s="39">
        <f>SUM(H6:H8)</f>
        <v>4.9599999999999998E-2</v>
      </c>
      <c r="I9" s="40">
        <f>SUM(I6:I8)</f>
        <v>4.9599999999999998E-2</v>
      </c>
      <c r="J9" s="40">
        <f>SUM(J6:J8)</f>
        <v>4.9599999999999998E-2</v>
      </c>
      <c r="K9" s="40">
        <f>SUM(K6:K8)</f>
        <v>4.9599999999999998E-2</v>
      </c>
      <c r="L9" s="41">
        <f>SUM(L6:L8)</f>
        <v>4.9599999999999998E-2</v>
      </c>
      <c r="M9" s="24"/>
      <c r="N9" s="39">
        <f>SUM(N6:N8)</f>
        <v>5.5E-2</v>
      </c>
      <c r="O9" s="40">
        <f>SUM(O6:O8)</f>
        <v>5.5E-2</v>
      </c>
      <c r="P9" s="40">
        <f>SUM(P6:P8)</f>
        <v>5.5E-2</v>
      </c>
      <c r="Q9" s="40">
        <f>SUM(Q6:Q8)</f>
        <v>5.5E-2</v>
      </c>
      <c r="R9" s="41">
        <f>SUM(R6:R8)</f>
        <v>5.5E-2</v>
      </c>
      <c r="S9" s="7"/>
      <c r="T9" s="42" t="s">
        <v>240</v>
      </c>
      <c r="U9" s="43"/>
      <c r="W9" s="18"/>
      <c r="Z9" s="30"/>
      <c r="AA9" s="30"/>
      <c r="AB9" s="30"/>
      <c r="AC9" s="30"/>
      <c r="AD9" s="30"/>
      <c r="AE9" s="30"/>
      <c r="AF9" s="30"/>
      <c r="AG9" s="30"/>
      <c r="AH9" s="30"/>
      <c r="AI9" s="30"/>
      <c r="AJ9" s="30"/>
      <c r="AK9" s="30"/>
    </row>
    <row r="10" spans="2:37" ht="13.9" thickBot="1" x14ac:dyDescent="0.4">
      <c r="B10" s="44">
        <v>5</v>
      </c>
      <c r="C10" s="45" t="s">
        <v>241</v>
      </c>
      <c r="D10" s="46" t="s">
        <v>242</v>
      </c>
      <c r="E10" s="47" t="s">
        <v>243</v>
      </c>
      <c r="F10" s="48">
        <v>0</v>
      </c>
      <c r="G10" s="49" t="s">
        <v>244</v>
      </c>
      <c r="H10" s="50"/>
      <c r="I10" s="50"/>
      <c r="J10" s="50"/>
      <c r="K10" s="50"/>
      <c r="L10" s="50"/>
      <c r="M10" s="49" t="s">
        <v>244</v>
      </c>
      <c r="N10" s="50"/>
      <c r="O10" s="50"/>
      <c r="P10" s="50"/>
      <c r="Q10" s="50"/>
      <c r="R10" s="50"/>
      <c r="S10" s="7"/>
      <c r="T10" s="51"/>
      <c r="U10" s="52" t="s">
        <v>245</v>
      </c>
      <c r="W10" s="18">
        <f t="shared" si="1"/>
        <v>0</v>
      </c>
      <c r="Z10" s="30">
        <f>IF(ISTEXT(G10),0,1)</f>
        <v>0</v>
      </c>
      <c r="AA10" s="30"/>
      <c r="AB10" s="30"/>
      <c r="AC10" s="30"/>
      <c r="AD10" s="30"/>
      <c r="AE10" s="30"/>
      <c r="AF10" s="30">
        <f>IF(ISTEXT(M10),0,1)</f>
        <v>0</v>
      </c>
      <c r="AG10" s="30"/>
      <c r="AH10" s="30"/>
      <c r="AI10" s="30"/>
      <c r="AJ10" s="30"/>
      <c r="AK10" s="30"/>
    </row>
    <row r="11" spans="2:37" ht="13.9" thickBot="1" x14ac:dyDescent="0.4">
      <c r="B11" s="53"/>
      <c r="C11" s="54"/>
      <c r="D11" s="7"/>
      <c r="E11" s="7"/>
      <c r="F11" s="7"/>
      <c r="G11" s="7"/>
      <c r="H11" s="50"/>
      <c r="I11" s="50"/>
      <c r="J11" s="50"/>
      <c r="K11" s="50"/>
      <c r="L11" s="50"/>
      <c r="M11" s="50"/>
      <c r="N11" s="50"/>
      <c r="O11" s="50"/>
      <c r="P11" s="50"/>
      <c r="Q11" s="50"/>
      <c r="R11" s="50"/>
      <c r="S11" s="7"/>
      <c r="T11" s="55"/>
      <c r="U11" s="55"/>
      <c r="W11" s="18"/>
      <c r="Z11" s="30"/>
      <c r="AA11" s="30"/>
      <c r="AB11" s="30"/>
      <c r="AC11" s="30"/>
      <c r="AD11" s="30"/>
      <c r="AE11" s="30"/>
      <c r="AF11" s="30"/>
      <c r="AG11" s="30"/>
      <c r="AH11" s="30"/>
      <c r="AI11" s="30"/>
      <c r="AJ11" s="30"/>
      <c r="AK11" s="30"/>
    </row>
    <row r="12" spans="2:37" ht="13.9" thickBot="1" x14ac:dyDescent="0.4">
      <c r="B12" s="16" t="s">
        <v>246</v>
      </c>
      <c r="C12" s="17" t="s">
        <v>247</v>
      </c>
      <c r="D12" s="7"/>
      <c r="E12" s="7"/>
      <c r="F12" s="7"/>
      <c r="G12" s="7"/>
      <c r="H12" s="50"/>
      <c r="I12" s="50"/>
      <c r="J12" s="50"/>
      <c r="K12" s="50"/>
      <c r="L12" s="50"/>
      <c r="M12" s="50"/>
      <c r="N12" s="50"/>
      <c r="O12" s="50"/>
      <c r="P12" s="50"/>
      <c r="Q12" s="50"/>
      <c r="R12" s="50"/>
      <c r="S12" s="7"/>
      <c r="T12" s="55"/>
      <c r="U12" s="55"/>
      <c r="W12" s="18"/>
      <c r="Z12" s="30"/>
      <c r="AA12" s="30"/>
      <c r="AB12" s="30"/>
      <c r="AC12" s="30"/>
      <c r="AD12" s="30"/>
      <c r="AE12" s="30"/>
      <c r="AF12" s="30"/>
      <c r="AG12" s="30"/>
      <c r="AH12" s="30"/>
      <c r="AI12" s="30"/>
      <c r="AJ12" s="30"/>
      <c r="AK12" s="30"/>
    </row>
    <row r="13" spans="2:37" x14ac:dyDescent="0.35">
      <c r="B13" s="19">
        <v>6</v>
      </c>
      <c r="C13" s="20" t="s">
        <v>231</v>
      </c>
      <c r="D13" s="21" t="s">
        <v>248</v>
      </c>
      <c r="E13" s="22" t="s">
        <v>233</v>
      </c>
      <c r="F13" s="23">
        <v>2</v>
      </c>
      <c r="G13" s="24"/>
      <c r="H13" s="25">
        <v>5.5E-2</v>
      </c>
      <c r="I13" s="26">
        <v>5.5E-2</v>
      </c>
      <c r="J13" s="26">
        <v>5.5E-2</v>
      </c>
      <c r="K13" s="26">
        <v>5.5E-2</v>
      </c>
      <c r="L13" s="27">
        <v>5.5E-2</v>
      </c>
      <c r="M13" s="24"/>
      <c r="N13" s="25">
        <v>5.5E-2</v>
      </c>
      <c r="O13" s="26">
        <v>5.5E-2</v>
      </c>
      <c r="P13" s="26">
        <v>5.5E-2</v>
      </c>
      <c r="Q13" s="26">
        <v>5.5E-2</v>
      </c>
      <c r="R13" s="27">
        <v>5.5E-2</v>
      </c>
      <c r="S13" s="7"/>
      <c r="T13" s="56"/>
      <c r="U13" s="57"/>
      <c r="W13" s="18">
        <f t="shared" si="1"/>
        <v>0</v>
      </c>
      <c r="Z13" s="30"/>
      <c r="AA13" s="30">
        <f t="shared" ref="AA13:AE15" si="2">IF(ISNUMBER(H13),0,1)</f>
        <v>0</v>
      </c>
      <c r="AB13" s="30">
        <f t="shared" si="2"/>
        <v>0</v>
      </c>
      <c r="AC13" s="30">
        <f t="shared" si="2"/>
        <v>0</v>
      </c>
      <c r="AD13" s="30">
        <f t="shared" si="2"/>
        <v>0</v>
      </c>
      <c r="AE13" s="30">
        <f t="shared" si="2"/>
        <v>0</v>
      </c>
      <c r="AF13" s="30"/>
      <c r="AG13" s="30">
        <f t="shared" ref="AG13:AK15" si="3">IF(ISNUMBER(N13),0,1)</f>
        <v>0</v>
      </c>
      <c r="AH13" s="30">
        <f t="shared" si="3"/>
        <v>0</v>
      </c>
      <c r="AI13" s="30">
        <f t="shared" si="3"/>
        <v>0</v>
      </c>
      <c r="AJ13" s="30">
        <f t="shared" si="3"/>
        <v>0</v>
      </c>
      <c r="AK13" s="30">
        <f t="shared" si="3"/>
        <v>0</v>
      </c>
    </row>
    <row r="14" spans="2:37" x14ac:dyDescent="0.35">
      <c r="B14" s="19">
        <v>7</v>
      </c>
      <c r="C14" s="20" t="s">
        <v>234</v>
      </c>
      <c r="D14" s="31" t="s">
        <v>249</v>
      </c>
      <c r="E14" s="32" t="s">
        <v>233</v>
      </c>
      <c r="F14" s="33">
        <v>2</v>
      </c>
      <c r="G14" s="24"/>
      <c r="H14" s="34">
        <v>0</v>
      </c>
      <c r="I14" s="35">
        <v>0</v>
      </c>
      <c r="J14" s="35">
        <v>0</v>
      </c>
      <c r="K14" s="35">
        <v>0</v>
      </c>
      <c r="L14" s="36">
        <v>0</v>
      </c>
      <c r="M14" s="24"/>
      <c r="N14" s="34">
        <v>0</v>
      </c>
      <c r="O14" s="35">
        <v>0</v>
      </c>
      <c r="P14" s="35">
        <v>0</v>
      </c>
      <c r="Q14" s="35">
        <v>0</v>
      </c>
      <c r="R14" s="36">
        <v>0</v>
      </c>
      <c r="S14" s="7"/>
      <c r="T14" s="37"/>
      <c r="U14" s="38"/>
      <c r="W14" s="18">
        <f t="shared" si="1"/>
        <v>0</v>
      </c>
      <c r="Z14" s="30"/>
      <c r="AA14" s="30">
        <f t="shared" si="2"/>
        <v>0</v>
      </c>
      <c r="AB14" s="30">
        <f t="shared" si="2"/>
        <v>0</v>
      </c>
      <c r="AC14" s="30">
        <f t="shared" si="2"/>
        <v>0</v>
      </c>
      <c r="AD14" s="30">
        <f t="shared" si="2"/>
        <v>0</v>
      </c>
      <c r="AE14" s="30">
        <f t="shared" si="2"/>
        <v>0</v>
      </c>
      <c r="AF14" s="30"/>
      <c r="AG14" s="30">
        <f t="shared" si="3"/>
        <v>0</v>
      </c>
      <c r="AH14" s="30">
        <f t="shared" si="3"/>
        <v>0</v>
      </c>
      <c r="AI14" s="30">
        <f t="shared" si="3"/>
        <v>0</v>
      </c>
      <c r="AJ14" s="30">
        <f t="shared" si="3"/>
        <v>0</v>
      </c>
      <c r="AK14" s="30">
        <f t="shared" si="3"/>
        <v>0</v>
      </c>
    </row>
    <row r="15" spans="2:37" x14ac:dyDescent="0.35">
      <c r="B15" s="19">
        <v>8</v>
      </c>
      <c r="C15" s="20" t="s">
        <v>250</v>
      </c>
      <c r="D15" s="31" t="s">
        <v>251</v>
      </c>
      <c r="E15" s="32" t="s">
        <v>233</v>
      </c>
      <c r="F15" s="33">
        <v>2</v>
      </c>
      <c r="G15" s="24"/>
      <c r="H15" s="34">
        <v>-5.4000000000000003E-3</v>
      </c>
      <c r="I15" s="35">
        <v>-5.4000000000000003E-3</v>
      </c>
      <c r="J15" s="35">
        <v>-5.4000000000000003E-3</v>
      </c>
      <c r="K15" s="35">
        <v>-5.4000000000000003E-3</v>
      </c>
      <c r="L15" s="36">
        <v>-5.4000000000000003E-3</v>
      </c>
      <c r="M15" s="24"/>
      <c r="N15" s="34">
        <v>0</v>
      </c>
      <c r="O15" s="35">
        <v>0</v>
      </c>
      <c r="P15" s="35">
        <v>0</v>
      </c>
      <c r="Q15" s="35">
        <v>0</v>
      </c>
      <c r="R15" s="36">
        <v>0</v>
      </c>
      <c r="S15" s="7"/>
      <c r="T15" s="37"/>
      <c r="U15" s="38"/>
      <c r="W15" s="18">
        <f t="shared" si="1"/>
        <v>0</v>
      </c>
      <c r="Z15" s="30"/>
      <c r="AA15" s="30">
        <f t="shared" si="2"/>
        <v>0</v>
      </c>
      <c r="AB15" s="30">
        <f t="shared" si="2"/>
        <v>0</v>
      </c>
      <c r="AC15" s="30">
        <f t="shared" si="2"/>
        <v>0</v>
      </c>
      <c r="AD15" s="30">
        <f t="shared" si="2"/>
        <v>0</v>
      </c>
      <c r="AE15" s="30">
        <f t="shared" si="2"/>
        <v>0</v>
      </c>
      <c r="AF15" s="30"/>
      <c r="AG15" s="30">
        <f t="shared" si="3"/>
        <v>0</v>
      </c>
      <c r="AH15" s="30">
        <f t="shared" si="3"/>
        <v>0</v>
      </c>
      <c r="AI15" s="30">
        <f t="shared" si="3"/>
        <v>0</v>
      </c>
      <c r="AJ15" s="30">
        <f t="shared" si="3"/>
        <v>0</v>
      </c>
      <c r="AK15" s="30">
        <f t="shared" si="3"/>
        <v>0</v>
      </c>
    </row>
    <row r="16" spans="2:37" ht="13.9" thickBot="1" x14ac:dyDescent="0.4">
      <c r="B16" s="19">
        <v>9</v>
      </c>
      <c r="C16" s="20" t="s">
        <v>252</v>
      </c>
      <c r="D16" s="31" t="s">
        <v>253</v>
      </c>
      <c r="E16" s="32" t="s">
        <v>233</v>
      </c>
      <c r="F16" s="33">
        <v>2</v>
      </c>
      <c r="G16" s="24"/>
      <c r="H16" s="39">
        <f>SUM(H13:H15)</f>
        <v>4.9599999999999998E-2</v>
      </c>
      <c r="I16" s="40">
        <f>SUM(I13:I15)</f>
        <v>4.9599999999999998E-2</v>
      </c>
      <c r="J16" s="40">
        <f>SUM(J13:J15)</f>
        <v>4.9599999999999998E-2</v>
      </c>
      <c r="K16" s="40">
        <f>SUM(K13:K15)</f>
        <v>4.9599999999999998E-2</v>
      </c>
      <c r="L16" s="41">
        <f>SUM(L13:L15)</f>
        <v>4.9599999999999998E-2</v>
      </c>
      <c r="M16" s="24"/>
      <c r="N16" s="39">
        <f>SUM(N13:N15)</f>
        <v>5.5E-2</v>
      </c>
      <c r="O16" s="40">
        <f>SUM(O13:O15)</f>
        <v>5.5E-2</v>
      </c>
      <c r="P16" s="40">
        <f>SUM(P13:P15)</f>
        <v>5.5E-2</v>
      </c>
      <c r="Q16" s="40">
        <f>SUM(Q13:Q15)</f>
        <v>5.5E-2</v>
      </c>
      <c r="R16" s="41">
        <f>SUM(R13:R15)</f>
        <v>5.5E-2</v>
      </c>
      <c r="S16" s="7"/>
      <c r="T16" s="42" t="s">
        <v>254</v>
      </c>
      <c r="U16" s="43"/>
      <c r="W16" s="18"/>
      <c r="Z16" s="30"/>
      <c r="AA16" s="30"/>
      <c r="AB16" s="30"/>
      <c r="AC16" s="30"/>
      <c r="AD16" s="30"/>
      <c r="AE16" s="30"/>
      <c r="AF16" s="30"/>
      <c r="AG16" s="30"/>
      <c r="AH16" s="30"/>
      <c r="AI16" s="30"/>
      <c r="AJ16" s="30"/>
      <c r="AK16" s="30"/>
    </row>
    <row r="17" spans="2:37" ht="13.9" thickBot="1" x14ac:dyDescent="0.4">
      <c r="B17" s="44">
        <v>10</v>
      </c>
      <c r="C17" s="45" t="s">
        <v>255</v>
      </c>
      <c r="D17" s="46" t="s">
        <v>256</v>
      </c>
      <c r="E17" s="47" t="s">
        <v>243</v>
      </c>
      <c r="F17" s="48">
        <v>0</v>
      </c>
      <c r="G17" s="49" t="s">
        <v>244</v>
      </c>
      <c r="H17" s="50"/>
      <c r="I17" s="50"/>
      <c r="J17" s="50"/>
      <c r="K17" s="50"/>
      <c r="L17" s="50"/>
      <c r="M17" s="49" t="s">
        <v>244</v>
      </c>
      <c r="N17" s="50"/>
      <c r="O17" s="50"/>
      <c r="P17" s="50"/>
      <c r="Q17" s="50"/>
      <c r="R17" s="50"/>
      <c r="S17" s="7"/>
      <c r="T17" s="51"/>
      <c r="U17" s="52" t="s">
        <v>245</v>
      </c>
      <c r="W17" s="18">
        <f t="shared" si="1"/>
        <v>0</v>
      </c>
      <c r="Z17" s="30">
        <f>IF(ISTEXT(G17),0,1)</f>
        <v>0</v>
      </c>
      <c r="AA17" s="30"/>
      <c r="AB17" s="30"/>
      <c r="AC17" s="30"/>
      <c r="AD17" s="30"/>
      <c r="AE17" s="30"/>
      <c r="AF17" s="30">
        <f>IF(ISTEXT(M17),0,1)</f>
        <v>0</v>
      </c>
      <c r="AG17" s="30"/>
      <c r="AH17" s="30"/>
      <c r="AI17" s="30"/>
      <c r="AJ17" s="30"/>
      <c r="AK17" s="30"/>
    </row>
    <row r="18" spans="2:37" ht="13.9" thickBot="1" x14ac:dyDescent="0.4">
      <c r="B18" s="53"/>
      <c r="C18" s="54"/>
      <c r="D18" s="7"/>
      <c r="E18" s="7"/>
      <c r="F18" s="7"/>
      <c r="G18" s="7"/>
      <c r="H18" s="50"/>
      <c r="I18" s="50"/>
      <c r="J18" s="50"/>
      <c r="K18" s="50"/>
      <c r="L18" s="50"/>
      <c r="M18" s="50"/>
      <c r="N18" s="50"/>
      <c r="O18" s="50"/>
      <c r="P18" s="50"/>
      <c r="Q18" s="50"/>
      <c r="R18" s="50"/>
      <c r="S18" s="7"/>
      <c r="T18" s="55"/>
      <c r="U18" s="55"/>
      <c r="W18" s="18"/>
      <c r="Z18" s="30"/>
      <c r="AA18" s="30"/>
      <c r="AB18" s="30"/>
      <c r="AC18" s="30"/>
      <c r="AD18" s="30"/>
      <c r="AE18" s="30"/>
      <c r="AF18" s="30"/>
      <c r="AG18" s="30"/>
      <c r="AH18" s="30"/>
      <c r="AI18" s="30"/>
      <c r="AJ18" s="30"/>
      <c r="AK18" s="30"/>
    </row>
    <row r="19" spans="2:37" ht="13.9" thickBot="1" x14ac:dyDescent="0.4">
      <c r="B19" s="16" t="s">
        <v>257</v>
      </c>
      <c r="C19" s="17" t="s">
        <v>258</v>
      </c>
      <c r="D19" s="7"/>
      <c r="E19" s="7"/>
      <c r="F19" s="7"/>
      <c r="G19" s="7"/>
      <c r="H19" s="50"/>
      <c r="I19" s="50"/>
      <c r="J19" s="50"/>
      <c r="K19" s="50"/>
      <c r="L19" s="50"/>
      <c r="M19" s="50"/>
      <c r="N19" s="50"/>
      <c r="O19" s="50"/>
      <c r="P19" s="50"/>
      <c r="Q19" s="50"/>
      <c r="R19" s="50"/>
      <c r="S19" s="7"/>
      <c r="T19" s="55"/>
      <c r="U19" s="55"/>
      <c r="W19" s="18"/>
      <c r="Z19" s="30"/>
      <c r="AA19" s="30"/>
      <c r="AB19" s="30"/>
      <c r="AC19" s="30"/>
      <c r="AD19" s="30"/>
      <c r="AE19" s="30"/>
      <c r="AF19" s="30"/>
      <c r="AG19" s="30"/>
      <c r="AH19" s="30"/>
      <c r="AI19" s="30"/>
      <c r="AJ19" s="30"/>
      <c r="AK19" s="30"/>
    </row>
    <row r="20" spans="2:37" x14ac:dyDescent="0.35">
      <c r="B20" s="19">
        <v>11</v>
      </c>
      <c r="C20" s="20" t="s">
        <v>259</v>
      </c>
      <c r="D20" s="21" t="s">
        <v>260</v>
      </c>
      <c r="E20" s="22" t="s">
        <v>233</v>
      </c>
      <c r="F20" s="23">
        <v>2</v>
      </c>
      <c r="G20" s="24"/>
      <c r="H20" s="25">
        <v>5.5E-2</v>
      </c>
      <c r="I20" s="26">
        <v>5.5E-2</v>
      </c>
      <c r="J20" s="26">
        <v>5.5E-2</v>
      </c>
      <c r="K20" s="26">
        <v>5.5E-2</v>
      </c>
      <c r="L20" s="27">
        <v>5.5E-2</v>
      </c>
      <c r="M20" s="24"/>
      <c r="N20" s="25">
        <v>5.5E-2</v>
      </c>
      <c r="O20" s="26">
        <v>5.5E-2</v>
      </c>
      <c r="P20" s="26">
        <v>5.5E-2</v>
      </c>
      <c r="Q20" s="26">
        <v>5.5E-2</v>
      </c>
      <c r="R20" s="27">
        <v>5.5E-2</v>
      </c>
      <c r="S20" s="7"/>
      <c r="T20" s="56"/>
      <c r="U20" s="57"/>
      <c r="W20" s="18">
        <f t="shared" si="1"/>
        <v>0</v>
      </c>
      <c r="Z20" s="30"/>
      <c r="AA20" s="30">
        <f t="shared" ref="AA20:AE22" si="4">IF(ISNUMBER(H20),0,1)</f>
        <v>0</v>
      </c>
      <c r="AB20" s="30">
        <f t="shared" si="4"/>
        <v>0</v>
      </c>
      <c r="AC20" s="30">
        <f t="shared" si="4"/>
        <v>0</v>
      </c>
      <c r="AD20" s="30">
        <f t="shared" si="4"/>
        <v>0</v>
      </c>
      <c r="AE20" s="30">
        <f t="shared" si="4"/>
        <v>0</v>
      </c>
      <c r="AF20" s="30"/>
      <c r="AG20" s="30">
        <f t="shared" ref="AG20:AK22" si="5">IF(ISNUMBER(N20),0,1)</f>
        <v>0</v>
      </c>
      <c r="AH20" s="30">
        <f t="shared" si="5"/>
        <v>0</v>
      </c>
      <c r="AI20" s="30">
        <f t="shared" si="5"/>
        <v>0</v>
      </c>
      <c r="AJ20" s="30">
        <f t="shared" si="5"/>
        <v>0</v>
      </c>
      <c r="AK20" s="30">
        <f t="shared" si="5"/>
        <v>0</v>
      </c>
    </row>
    <row r="21" spans="2:37" x14ac:dyDescent="0.35">
      <c r="B21" s="19">
        <v>12</v>
      </c>
      <c r="C21" s="20" t="s">
        <v>261</v>
      </c>
      <c r="D21" s="31" t="s">
        <v>262</v>
      </c>
      <c r="E21" s="32" t="s">
        <v>233</v>
      </c>
      <c r="F21" s="33">
        <v>2</v>
      </c>
      <c r="G21" s="24"/>
      <c r="H21" s="34">
        <v>0</v>
      </c>
      <c r="I21" s="35">
        <v>0</v>
      </c>
      <c r="J21" s="35">
        <v>0</v>
      </c>
      <c r="K21" s="35">
        <v>0</v>
      </c>
      <c r="L21" s="36">
        <v>0</v>
      </c>
      <c r="M21" s="24"/>
      <c r="N21" s="34">
        <v>0</v>
      </c>
      <c r="O21" s="35">
        <v>0</v>
      </c>
      <c r="P21" s="35">
        <v>0</v>
      </c>
      <c r="Q21" s="35">
        <v>0</v>
      </c>
      <c r="R21" s="36">
        <v>0</v>
      </c>
      <c r="S21" s="7"/>
      <c r="T21" s="37"/>
      <c r="U21" s="38"/>
      <c r="W21" s="18">
        <f t="shared" si="1"/>
        <v>0</v>
      </c>
      <c r="Z21" s="30"/>
      <c r="AA21" s="30">
        <f t="shared" si="4"/>
        <v>0</v>
      </c>
      <c r="AB21" s="30">
        <f t="shared" si="4"/>
        <v>0</v>
      </c>
      <c r="AC21" s="30">
        <f t="shared" si="4"/>
        <v>0</v>
      </c>
      <c r="AD21" s="30">
        <f t="shared" si="4"/>
        <v>0</v>
      </c>
      <c r="AE21" s="30">
        <f t="shared" si="4"/>
        <v>0</v>
      </c>
      <c r="AF21" s="30"/>
      <c r="AG21" s="30">
        <f t="shared" si="5"/>
        <v>0</v>
      </c>
      <c r="AH21" s="30">
        <f t="shared" si="5"/>
        <v>0</v>
      </c>
      <c r="AI21" s="30">
        <f t="shared" si="5"/>
        <v>0</v>
      </c>
      <c r="AJ21" s="30">
        <f t="shared" si="5"/>
        <v>0</v>
      </c>
      <c r="AK21" s="30">
        <f t="shared" si="5"/>
        <v>0</v>
      </c>
    </row>
    <row r="22" spans="2:37" x14ac:dyDescent="0.35">
      <c r="B22" s="19">
        <v>13</v>
      </c>
      <c r="C22" s="20" t="s">
        <v>263</v>
      </c>
      <c r="D22" s="31" t="s">
        <v>264</v>
      </c>
      <c r="E22" s="32" t="s">
        <v>233</v>
      </c>
      <c r="F22" s="33">
        <v>2</v>
      </c>
      <c r="G22" s="24"/>
      <c r="H22" s="34">
        <v>-5.4000000000000003E-3</v>
      </c>
      <c r="I22" s="35">
        <v>-5.4000000000000003E-3</v>
      </c>
      <c r="J22" s="35">
        <v>-5.4000000000000003E-3</v>
      </c>
      <c r="K22" s="35">
        <v>-5.4000000000000003E-3</v>
      </c>
      <c r="L22" s="36">
        <v>-5.4000000000000003E-3</v>
      </c>
      <c r="M22" s="24"/>
      <c r="N22" s="34">
        <v>0</v>
      </c>
      <c r="O22" s="35">
        <v>0</v>
      </c>
      <c r="P22" s="35">
        <v>0</v>
      </c>
      <c r="Q22" s="35">
        <v>0</v>
      </c>
      <c r="R22" s="36">
        <v>0</v>
      </c>
      <c r="S22" s="7"/>
      <c r="T22" s="37"/>
      <c r="U22" s="38"/>
      <c r="W22" s="18">
        <f t="shared" si="1"/>
        <v>0</v>
      </c>
      <c r="Z22" s="30"/>
      <c r="AA22" s="30">
        <f t="shared" si="4"/>
        <v>0</v>
      </c>
      <c r="AB22" s="30">
        <f t="shared" si="4"/>
        <v>0</v>
      </c>
      <c r="AC22" s="30">
        <f t="shared" si="4"/>
        <v>0</v>
      </c>
      <c r="AD22" s="30">
        <f t="shared" si="4"/>
        <v>0</v>
      </c>
      <c r="AE22" s="30">
        <f t="shared" si="4"/>
        <v>0</v>
      </c>
      <c r="AF22" s="30"/>
      <c r="AG22" s="30">
        <f t="shared" si="5"/>
        <v>0</v>
      </c>
      <c r="AH22" s="30">
        <f t="shared" si="5"/>
        <v>0</v>
      </c>
      <c r="AI22" s="30">
        <f t="shared" si="5"/>
        <v>0</v>
      </c>
      <c r="AJ22" s="30">
        <f t="shared" si="5"/>
        <v>0</v>
      </c>
      <c r="AK22" s="30">
        <f t="shared" si="5"/>
        <v>0</v>
      </c>
    </row>
    <row r="23" spans="2:37" ht="13.9" thickBot="1" x14ac:dyDescent="0.4">
      <c r="B23" s="19">
        <v>14</v>
      </c>
      <c r="C23" s="20" t="s">
        <v>265</v>
      </c>
      <c r="D23" s="31" t="s">
        <v>266</v>
      </c>
      <c r="E23" s="32" t="s">
        <v>233</v>
      </c>
      <c r="F23" s="33">
        <v>2</v>
      </c>
      <c r="G23" s="24"/>
      <c r="H23" s="39">
        <f>SUM(H20:H22)</f>
        <v>4.9599999999999998E-2</v>
      </c>
      <c r="I23" s="40">
        <f>SUM(I20:I22)</f>
        <v>4.9599999999999998E-2</v>
      </c>
      <c r="J23" s="40">
        <f>SUM(J20:J22)</f>
        <v>4.9599999999999998E-2</v>
      </c>
      <c r="K23" s="40">
        <f>SUM(K20:K22)</f>
        <v>4.9599999999999998E-2</v>
      </c>
      <c r="L23" s="41">
        <f>SUM(L20:L22)</f>
        <v>4.9599999999999998E-2</v>
      </c>
      <c r="M23" s="24"/>
      <c r="N23" s="39">
        <f>SUM(N20:N22)</f>
        <v>5.5E-2</v>
      </c>
      <c r="O23" s="40">
        <f>SUM(O20:O22)</f>
        <v>5.5E-2</v>
      </c>
      <c r="P23" s="40">
        <f>SUM(P20:P22)</f>
        <v>5.5E-2</v>
      </c>
      <c r="Q23" s="40">
        <f>SUM(Q20:Q22)</f>
        <v>5.5E-2</v>
      </c>
      <c r="R23" s="41">
        <f>SUM(R20:R22)</f>
        <v>5.5E-2</v>
      </c>
      <c r="S23" s="7"/>
      <c r="T23" s="42" t="s">
        <v>267</v>
      </c>
      <c r="U23" s="43"/>
      <c r="W23" s="18"/>
      <c r="Z23" s="30"/>
      <c r="AA23" s="30"/>
      <c r="AB23" s="30"/>
      <c r="AC23" s="30"/>
      <c r="AD23" s="30"/>
      <c r="AE23" s="30"/>
      <c r="AF23" s="30"/>
      <c r="AG23" s="30"/>
      <c r="AH23" s="30"/>
      <c r="AI23" s="30"/>
      <c r="AJ23" s="30"/>
      <c r="AK23" s="30"/>
    </row>
    <row r="24" spans="2:37" ht="13.9" thickBot="1" x14ac:dyDescent="0.4">
      <c r="B24" s="44">
        <v>15</v>
      </c>
      <c r="C24" s="45" t="s">
        <v>268</v>
      </c>
      <c r="D24" s="46" t="s">
        <v>269</v>
      </c>
      <c r="E24" s="47" t="s">
        <v>243</v>
      </c>
      <c r="F24" s="48">
        <v>0</v>
      </c>
      <c r="G24" s="49" t="s">
        <v>244</v>
      </c>
      <c r="H24" s="50"/>
      <c r="I24" s="50"/>
      <c r="J24" s="50"/>
      <c r="K24" s="50"/>
      <c r="L24" s="50"/>
      <c r="M24" s="49" t="s">
        <v>244</v>
      </c>
      <c r="N24" s="50"/>
      <c r="O24" s="50"/>
      <c r="P24" s="50"/>
      <c r="Q24" s="50"/>
      <c r="R24" s="50"/>
      <c r="S24" s="7"/>
      <c r="T24" s="51"/>
      <c r="U24" s="52" t="s">
        <v>245</v>
      </c>
      <c r="W24" s="18">
        <f t="shared" si="1"/>
        <v>0</v>
      </c>
      <c r="Z24" s="30">
        <f>IF(ISTEXT(G24),0,1)</f>
        <v>0</v>
      </c>
      <c r="AA24" s="30"/>
      <c r="AB24" s="30"/>
      <c r="AC24" s="30"/>
      <c r="AD24" s="30"/>
      <c r="AE24" s="30"/>
      <c r="AF24" s="30">
        <f>IF(ISTEXT(M24),0,1)</f>
        <v>0</v>
      </c>
      <c r="AG24" s="30"/>
      <c r="AH24" s="30"/>
      <c r="AI24" s="30"/>
      <c r="AJ24" s="30"/>
      <c r="AK24" s="30"/>
    </row>
    <row r="25" spans="2:37" ht="15" customHeight="1" thickBot="1" x14ac:dyDescent="0.4">
      <c r="B25" s="53"/>
      <c r="C25" s="58"/>
      <c r="D25" s="7"/>
      <c r="E25" s="7"/>
      <c r="F25" s="7"/>
      <c r="G25" s="7"/>
      <c r="H25" s="50"/>
      <c r="I25" s="50"/>
      <c r="J25" s="50"/>
      <c r="K25" s="50"/>
      <c r="L25" s="50"/>
      <c r="M25" s="50"/>
      <c r="N25" s="50"/>
      <c r="O25" s="50"/>
      <c r="P25" s="50"/>
      <c r="Q25" s="50"/>
      <c r="R25" s="50"/>
      <c r="S25" s="7"/>
      <c r="T25" s="55"/>
      <c r="U25" s="55"/>
      <c r="W25" s="18"/>
      <c r="Z25" s="30"/>
      <c r="AA25" s="30"/>
      <c r="AB25" s="30"/>
      <c r="AC25" s="30"/>
      <c r="AD25" s="30"/>
      <c r="AE25" s="30"/>
      <c r="AF25" s="30"/>
      <c r="AG25" s="30"/>
      <c r="AH25" s="30"/>
      <c r="AI25" s="30"/>
      <c r="AJ25" s="30"/>
      <c r="AK25" s="30"/>
    </row>
    <row r="26" spans="2:37" ht="13.9" thickBot="1" x14ac:dyDescent="0.4">
      <c r="B26" s="16" t="s">
        <v>270</v>
      </c>
      <c r="C26" s="17" t="s">
        <v>2</v>
      </c>
      <c r="D26" s="7"/>
      <c r="E26" s="7"/>
      <c r="F26" s="7"/>
      <c r="G26" s="7"/>
      <c r="H26" s="50"/>
      <c r="I26" s="50"/>
      <c r="J26" s="50"/>
      <c r="K26" s="50"/>
      <c r="L26" s="50"/>
      <c r="M26" s="50"/>
      <c r="N26" s="50"/>
      <c r="O26" s="50"/>
      <c r="P26" s="50"/>
      <c r="Q26" s="50"/>
      <c r="R26" s="50"/>
      <c r="S26" s="7"/>
      <c r="T26" s="55"/>
      <c r="U26" s="55"/>
      <c r="W26" s="18"/>
      <c r="Z26" s="30"/>
      <c r="AA26" s="30"/>
      <c r="AB26" s="30"/>
      <c r="AC26" s="30"/>
      <c r="AD26" s="30"/>
      <c r="AE26" s="30"/>
      <c r="AF26" s="30"/>
      <c r="AG26" s="30"/>
      <c r="AH26" s="30"/>
      <c r="AI26" s="30"/>
      <c r="AJ26" s="30"/>
      <c r="AK26" s="30"/>
    </row>
    <row r="27" spans="2:37" x14ac:dyDescent="0.35">
      <c r="B27" s="19">
        <v>16</v>
      </c>
      <c r="C27" s="20" t="s">
        <v>8</v>
      </c>
      <c r="D27" s="21" t="s">
        <v>271</v>
      </c>
      <c r="E27" s="22" t="s">
        <v>233</v>
      </c>
      <c r="F27" s="23">
        <v>2</v>
      </c>
      <c r="G27" s="24"/>
      <c r="H27" s="25">
        <v>0.68633010339960887</v>
      </c>
      <c r="I27" s="26">
        <v>0.69110533427552479</v>
      </c>
      <c r="J27" s="26">
        <v>0.65195027156606733</v>
      </c>
      <c r="K27" s="26">
        <v>0.73129762601620751</v>
      </c>
      <c r="L27" s="27">
        <v>0.83760448874635862</v>
      </c>
      <c r="M27" s="24"/>
      <c r="N27" s="25">
        <v>0.82975883102200865</v>
      </c>
      <c r="O27" s="26">
        <v>0.79702796370480133</v>
      </c>
      <c r="P27" s="26">
        <v>0.85569494260101109</v>
      </c>
      <c r="Q27" s="26">
        <v>0.83331105536577288</v>
      </c>
      <c r="R27" s="27">
        <v>0.68525990502678302</v>
      </c>
      <c r="S27" s="7"/>
      <c r="T27" s="56"/>
      <c r="U27" s="57"/>
      <c r="W27" s="18">
        <f t="shared" si="1"/>
        <v>0</v>
      </c>
      <c r="Z27" s="30"/>
      <c r="AA27" s="30">
        <f t="shared" ref="AA27:AE29" si="6">IF(ISNUMBER(H27),0,1)</f>
        <v>0</v>
      </c>
      <c r="AB27" s="30">
        <f t="shared" si="6"/>
        <v>0</v>
      </c>
      <c r="AC27" s="30">
        <f t="shared" si="6"/>
        <v>0</v>
      </c>
      <c r="AD27" s="30">
        <f t="shared" si="6"/>
        <v>0</v>
      </c>
      <c r="AE27" s="30">
        <f t="shared" si="6"/>
        <v>0</v>
      </c>
      <c r="AF27" s="30"/>
      <c r="AG27" s="30">
        <f t="shared" ref="AG27:AK29" si="7">IF(ISNUMBER(N27),0,1)</f>
        <v>0</v>
      </c>
      <c r="AH27" s="30">
        <f t="shared" si="7"/>
        <v>0</v>
      </c>
      <c r="AI27" s="30">
        <f t="shared" si="7"/>
        <v>0</v>
      </c>
      <c r="AJ27" s="30">
        <f t="shared" si="7"/>
        <v>0</v>
      </c>
      <c r="AK27" s="30">
        <f t="shared" si="7"/>
        <v>0</v>
      </c>
    </row>
    <row r="28" spans="2:37" x14ac:dyDescent="0.35">
      <c r="B28" s="19">
        <v>17</v>
      </c>
      <c r="C28" s="20" t="s">
        <v>9</v>
      </c>
      <c r="D28" s="31" t="s">
        <v>272</v>
      </c>
      <c r="E28" s="32" t="s">
        <v>233</v>
      </c>
      <c r="F28" s="33">
        <v>2</v>
      </c>
      <c r="G28" s="24"/>
      <c r="H28" s="34">
        <v>0</v>
      </c>
      <c r="I28" s="35">
        <v>0</v>
      </c>
      <c r="J28" s="35">
        <v>0</v>
      </c>
      <c r="K28" s="35">
        <v>0</v>
      </c>
      <c r="L28" s="36">
        <v>0</v>
      </c>
      <c r="M28" s="24"/>
      <c r="N28" s="34">
        <v>0</v>
      </c>
      <c r="O28" s="35">
        <v>0</v>
      </c>
      <c r="P28" s="35">
        <v>0</v>
      </c>
      <c r="Q28" s="35">
        <v>0</v>
      </c>
      <c r="R28" s="36">
        <v>0</v>
      </c>
      <c r="S28" s="7"/>
      <c r="T28" s="37"/>
      <c r="U28" s="38"/>
      <c r="W28" s="18">
        <f t="shared" si="1"/>
        <v>0</v>
      </c>
      <c r="Z28" s="30"/>
      <c r="AA28" s="30">
        <f t="shared" si="6"/>
        <v>0</v>
      </c>
      <c r="AB28" s="30">
        <f t="shared" si="6"/>
        <v>0</v>
      </c>
      <c r="AC28" s="30">
        <f t="shared" si="6"/>
        <v>0</v>
      </c>
      <c r="AD28" s="30">
        <f t="shared" si="6"/>
        <v>0</v>
      </c>
      <c r="AE28" s="30">
        <f t="shared" si="6"/>
        <v>0</v>
      </c>
      <c r="AF28" s="30"/>
      <c r="AG28" s="30">
        <f t="shared" si="7"/>
        <v>0</v>
      </c>
      <c r="AH28" s="30">
        <f t="shared" si="7"/>
        <v>0</v>
      </c>
      <c r="AI28" s="30">
        <f t="shared" si="7"/>
        <v>0</v>
      </c>
      <c r="AJ28" s="30">
        <f t="shared" si="7"/>
        <v>0</v>
      </c>
      <c r="AK28" s="30">
        <f t="shared" si="7"/>
        <v>0</v>
      </c>
    </row>
    <row r="29" spans="2:37" x14ac:dyDescent="0.35">
      <c r="B29" s="19">
        <v>18</v>
      </c>
      <c r="C29" s="20" t="s">
        <v>10</v>
      </c>
      <c r="D29" s="31" t="s">
        <v>273</v>
      </c>
      <c r="E29" s="32" t="s">
        <v>233</v>
      </c>
      <c r="F29" s="33">
        <v>2</v>
      </c>
      <c r="G29" s="24"/>
      <c r="H29" s="34">
        <v>0</v>
      </c>
      <c r="I29" s="35">
        <v>0</v>
      </c>
      <c r="J29" s="35">
        <v>0</v>
      </c>
      <c r="K29" s="35">
        <v>0</v>
      </c>
      <c r="L29" s="36">
        <v>0</v>
      </c>
      <c r="M29" s="24"/>
      <c r="N29" s="34">
        <v>0</v>
      </c>
      <c r="O29" s="35">
        <v>0</v>
      </c>
      <c r="P29" s="35">
        <v>0</v>
      </c>
      <c r="Q29" s="35">
        <v>0</v>
      </c>
      <c r="R29" s="36">
        <v>0</v>
      </c>
      <c r="S29" s="7"/>
      <c r="T29" s="37"/>
      <c r="U29" s="38"/>
      <c r="W29" s="18">
        <f t="shared" si="1"/>
        <v>0</v>
      </c>
      <c r="Z29" s="30"/>
      <c r="AA29" s="30">
        <f t="shared" si="6"/>
        <v>0</v>
      </c>
      <c r="AB29" s="30">
        <f t="shared" si="6"/>
        <v>0</v>
      </c>
      <c r="AC29" s="30">
        <f t="shared" si="6"/>
        <v>0</v>
      </c>
      <c r="AD29" s="30">
        <f t="shared" si="6"/>
        <v>0</v>
      </c>
      <c r="AE29" s="30">
        <f t="shared" si="6"/>
        <v>0</v>
      </c>
      <c r="AF29" s="30"/>
      <c r="AG29" s="30">
        <f t="shared" si="7"/>
        <v>0</v>
      </c>
      <c r="AH29" s="30">
        <f t="shared" si="7"/>
        <v>0</v>
      </c>
      <c r="AI29" s="30">
        <f t="shared" si="7"/>
        <v>0</v>
      </c>
      <c r="AJ29" s="30">
        <f t="shared" si="7"/>
        <v>0</v>
      </c>
      <c r="AK29" s="30">
        <f t="shared" si="7"/>
        <v>0</v>
      </c>
    </row>
    <row r="30" spans="2:37" ht="13.9" thickBot="1" x14ac:dyDescent="0.4">
      <c r="B30" s="59">
        <v>19</v>
      </c>
      <c r="C30" s="60" t="s">
        <v>11</v>
      </c>
      <c r="D30" s="61" t="s">
        <v>274</v>
      </c>
      <c r="E30" s="62" t="s">
        <v>233</v>
      </c>
      <c r="F30" s="63">
        <v>2</v>
      </c>
      <c r="G30" s="24"/>
      <c r="H30" s="39">
        <f>SUM(H27:H29)</f>
        <v>0.68633010339960887</v>
      </c>
      <c r="I30" s="40">
        <f>SUM(I27:I29)</f>
        <v>0.69110533427552479</v>
      </c>
      <c r="J30" s="40">
        <f>SUM(J27:J29)</f>
        <v>0.65195027156606733</v>
      </c>
      <c r="K30" s="40">
        <f>SUM(K27:K29)</f>
        <v>0.73129762601620751</v>
      </c>
      <c r="L30" s="41">
        <f>SUM(L27:L29)</f>
        <v>0.83760448874635862</v>
      </c>
      <c r="M30" s="24"/>
      <c r="N30" s="39">
        <f>SUM(N27:N29)</f>
        <v>0.82975883102200865</v>
      </c>
      <c r="O30" s="40">
        <f>SUM(O27:O29)</f>
        <v>0.79702796370480133</v>
      </c>
      <c r="P30" s="40">
        <f>SUM(P27:P29)</f>
        <v>0.85569494260101109</v>
      </c>
      <c r="Q30" s="40">
        <f>SUM(Q27:Q29)</f>
        <v>0.83331105536577288</v>
      </c>
      <c r="R30" s="41">
        <f>SUM(R27:R29)</f>
        <v>0.68525990502678302</v>
      </c>
      <c r="S30" s="7"/>
      <c r="T30" s="64" t="s">
        <v>275</v>
      </c>
      <c r="U30" s="65"/>
      <c r="W30" s="18"/>
      <c r="Z30" s="30"/>
      <c r="AA30" s="30"/>
      <c r="AB30" s="30"/>
      <c r="AC30" s="30"/>
      <c r="AD30" s="30"/>
      <c r="AE30" s="30"/>
      <c r="AF30" s="30"/>
      <c r="AG30" s="30"/>
      <c r="AH30" s="30"/>
      <c r="AI30" s="30"/>
      <c r="AJ30" s="30"/>
      <c r="AK30" s="30"/>
    </row>
    <row r="31" spans="2:37" x14ac:dyDescent="0.35">
      <c r="B31" s="53"/>
      <c r="C31" s="54"/>
      <c r="D31" s="66"/>
      <c r="E31" s="66"/>
      <c r="F31" s="66"/>
      <c r="G31" s="7"/>
      <c r="H31" s="7"/>
      <c r="I31" s="7"/>
      <c r="J31" s="7"/>
      <c r="K31" s="7"/>
      <c r="L31" s="7"/>
      <c r="M31" s="7"/>
      <c r="N31" s="7"/>
      <c r="O31" s="7"/>
      <c r="P31" s="7"/>
      <c r="Q31" s="7"/>
      <c r="R31" s="7"/>
      <c r="S31" s="7"/>
      <c r="T31" s="7"/>
      <c r="Z31" s="68">
        <f>SUM(Z6:AK30)</f>
        <v>0</v>
      </c>
    </row>
    <row r="32" spans="2:37" x14ac:dyDescent="0.35">
      <c r="B32" s="69" t="s">
        <v>276</v>
      </c>
      <c r="C32" s="70"/>
      <c r="D32" s="70"/>
      <c r="E32" s="70"/>
      <c r="F32" s="70"/>
      <c r="G32" s="70"/>
      <c r="H32" s="70"/>
      <c r="I32" s="70"/>
      <c r="J32" s="71"/>
      <c r="K32" s="71"/>
      <c r="L32" s="72"/>
      <c r="M32" s="72"/>
      <c r="N32" s="7"/>
      <c r="O32" s="7"/>
      <c r="P32" s="7"/>
      <c r="Q32" s="7"/>
      <c r="R32" s="7"/>
      <c r="S32" s="7"/>
      <c r="T32" s="7"/>
    </row>
    <row r="33" spans="2:20" x14ac:dyDescent="0.35">
      <c r="B33" s="73"/>
      <c r="C33" s="74" t="s">
        <v>277</v>
      </c>
      <c r="D33" s="74"/>
      <c r="E33" s="70"/>
      <c r="F33" s="70"/>
      <c r="G33" s="70"/>
      <c r="H33" s="70"/>
      <c r="I33" s="70"/>
      <c r="J33" s="70"/>
      <c r="K33" s="70"/>
      <c r="L33" s="72"/>
      <c r="M33" s="72"/>
      <c r="N33" s="7"/>
      <c r="O33" s="7"/>
      <c r="P33" s="7"/>
      <c r="Q33" s="7"/>
      <c r="R33" s="7"/>
      <c r="S33" s="7"/>
      <c r="T33" s="7"/>
    </row>
    <row r="34" spans="2:20" x14ac:dyDescent="0.35">
      <c r="B34" s="75"/>
      <c r="C34" s="74" t="s">
        <v>278</v>
      </c>
      <c r="D34" s="74"/>
      <c r="E34" s="70"/>
      <c r="F34" s="70"/>
      <c r="G34" s="70"/>
      <c r="H34" s="70"/>
      <c r="I34" s="70"/>
      <c r="J34" s="70"/>
      <c r="K34" s="70"/>
      <c r="L34" s="72"/>
      <c r="M34" s="72"/>
      <c r="N34" s="7"/>
      <c r="O34" s="7"/>
      <c r="P34" s="7"/>
      <c r="Q34" s="7"/>
      <c r="R34" s="7"/>
      <c r="S34" s="7"/>
      <c r="T34" s="7"/>
    </row>
    <row r="35" spans="2:20" x14ac:dyDescent="0.35">
      <c r="B35" s="76"/>
      <c r="C35" s="74" t="s">
        <v>279</v>
      </c>
      <c r="D35" s="74"/>
      <c r="E35" s="70"/>
      <c r="F35" s="70"/>
      <c r="G35" s="70"/>
      <c r="H35" s="70"/>
      <c r="I35" s="70"/>
      <c r="J35" s="70"/>
      <c r="K35" s="70"/>
      <c r="L35" s="72"/>
      <c r="M35" s="72"/>
      <c r="N35" s="7"/>
      <c r="O35" s="7"/>
      <c r="P35" s="7"/>
      <c r="Q35" s="7"/>
      <c r="R35" s="7"/>
      <c r="S35" s="7"/>
      <c r="T35" s="7"/>
    </row>
    <row r="36" spans="2:20" x14ac:dyDescent="0.35">
      <c r="B36" s="77"/>
      <c r="C36" s="74" t="s">
        <v>280</v>
      </c>
      <c r="D36" s="74"/>
      <c r="E36" s="70"/>
      <c r="F36" s="70"/>
      <c r="G36" s="70"/>
      <c r="H36" s="70"/>
      <c r="I36" s="70"/>
      <c r="J36" s="70"/>
      <c r="K36" s="70"/>
      <c r="L36" s="72"/>
      <c r="M36" s="72"/>
      <c r="N36" s="7"/>
      <c r="O36" s="7"/>
      <c r="P36" s="7"/>
      <c r="Q36" s="7"/>
      <c r="R36" s="7"/>
      <c r="S36" s="7"/>
      <c r="T36" s="7"/>
    </row>
    <row r="37" spans="2:20" ht="13.9" thickBot="1" x14ac:dyDescent="0.4">
      <c r="B37" s="78"/>
      <c r="C37" s="78"/>
      <c r="D37" s="78"/>
      <c r="E37" s="78"/>
      <c r="F37" s="78"/>
      <c r="G37" s="78"/>
      <c r="H37" s="78"/>
      <c r="I37" s="78"/>
      <c r="J37" s="78"/>
      <c r="K37" s="78"/>
      <c r="L37" s="72"/>
      <c r="M37" s="72"/>
      <c r="N37" s="7"/>
      <c r="O37" s="7"/>
      <c r="P37" s="7"/>
      <c r="Q37" s="7"/>
      <c r="R37" s="7"/>
      <c r="S37" s="7"/>
      <c r="T37" s="7"/>
    </row>
    <row r="38" spans="2:20" ht="15" thickBot="1" x14ac:dyDescent="0.4">
      <c r="B38" s="79" t="s">
        <v>281</v>
      </c>
      <c r="C38" s="80"/>
      <c r="D38" s="80"/>
      <c r="E38" s="80"/>
      <c r="F38" s="80"/>
      <c r="G38" s="80"/>
      <c r="H38" s="80"/>
      <c r="I38" s="80"/>
      <c r="J38" s="80"/>
      <c r="K38" s="80"/>
      <c r="L38" s="81"/>
      <c r="M38" s="82"/>
      <c r="N38" s="82"/>
      <c r="O38" s="82"/>
      <c r="P38" s="82"/>
      <c r="Q38" s="82"/>
      <c r="R38" s="82"/>
      <c r="S38" s="7"/>
      <c r="T38" s="7"/>
    </row>
    <row r="39" spans="2:20" ht="15" thickBot="1" x14ac:dyDescent="0.4">
      <c r="B39" s="82"/>
      <c r="C39" s="83"/>
      <c r="D39" s="84"/>
      <c r="E39" s="84"/>
      <c r="F39" s="84"/>
      <c r="G39" s="84"/>
      <c r="H39" s="84"/>
      <c r="I39" s="84"/>
      <c r="J39" s="78"/>
      <c r="K39" s="78"/>
      <c r="L39" s="72"/>
      <c r="M39" s="85"/>
      <c r="N39" s="7"/>
      <c r="O39" s="7"/>
      <c r="P39" s="7"/>
      <c r="Q39" s="7"/>
      <c r="R39" s="7"/>
      <c r="S39" s="7"/>
      <c r="T39" s="7"/>
    </row>
    <row r="40" spans="2:20" ht="225" customHeight="1" thickBot="1" x14ac:dyDescent="0.4">
      <c r="B40" s="336" t="s">
        <v>282</v>
      </c>
      <c r="C40" s="337"/>
      <c r="D40" s="337"/>
      <c r="E40" s="337"/>
      <c r="F40" s="337"/>
      <c r="G40" s="337"/>
      <c r="H40" s="337"/>
      <c r="I40" s="337"/>
      <c r="J40" s="337"/>
      <c r="K40" s="337"/>
      <c r="L40" s="338"/>
      <c r="M40" s="86"/>
      <c r="N40" s="86"/>
      <c r="O40" s="86"/>
      <c r="P40" s="86"/>
      <c r="Q40" s="86"/>
      <c r="R40" s="86"/>
      <c r="S40" s="7"/>
      <c r="T40" s="7"/>
    </row>
    <row r="41" spans="2:20" ht="13.9" thickBot="1" x14ac:dyDescent="0.4">
      <c r="B41" s="87"/>
      <c r="C41" s="88"/>
      <c r="D41" s="87"/>
      <c r="E41" s="87"/>
      <c r="F41" s="87"/>
      <c r="G41" s="89"/>
      <c r="H41" s="89"/>
      <c r="I41" s="89"/>
      <c r="J41" s="78"/>
      <c r="K41" s="78"/>
      <c r="L41" s="72"/>
      <c r="M41" s="85"/>
      <c r="N41" s="7"/>
      <c r="O41" s="7"/>
      <c r="P41" s="7"/>
      <c r="Q41" s="7"/>
      <c r="R41" s="7"/>
      <c r="S41" s="7"/>
      <c r="T41" s="7"/>
    </row>
    <row r="42" spans="2:20" ht="15" customHeight="1" x14ac:dyDescent="0.35">
      <c r="B42" s="90" t="s">
        <v>283</v>
      </c>
      <c r="C42" s="339" t="s">
        <v>284</v>
      </c>
      <c r="D42" s="340"/>
      <c r="E42" s="340"/>
      <c r="F42" s="340"/>
      <c r="G42" s="340"/>
      <c r="H42" s="340"/>
      <c r="I42" s="340"/>
      <c r="J42" s="340"/>
      <c r="K42" s="340"/>
      <c r="L42" s="341"/>
      <c r="M42" s="91"/>
      <c r="N42" s="91"/>
      <c r="O42" s="91"/>
      <c r="P42" s="91"/>
      <c r="Q42" s="91"/>
      <c r="R42" s="91"/>
      <c r="S42" s="7"/>
      <c r="T42" s="7"/>
    </row>
    <row r="43" spans="2:20" ht="15" customHeight="1" x14ac:dyDescent="0.35">
      <c r="B43" s="92" t="s">
        <v>285</v>
      </c>
      <c r="C43" s="93" t="str">
        <f>$C$5</f>
        <v>RCV run off rate ~ RPI linked RCV</v>
      </c>
      <c r="D43" s="93"/>
      <c r="E43" s="93"/>
      <c r="F43" s="93"/>
      <c r="G43" s="93"/>
      <c r="H43" s="93"/>
      <c r="I43" s="93"/>
      <c r="J43" s="93"/>
      <c r="K43" s="93"/>
      <c r="L43" s="94"/>
      <c r="M43" s="95"/>
      <c r="N43" s="95"/>
      <c r="O43" s="95"/>
      <c r="P43" s="95"/>
      <c r="Q43" s="95"/>
      <c r="R43" s="95"/>
      <c r="S43" s="7"/>
      <c r="T43" s="7"/>
    </row>
    <row r="44" spans="2:20" ht="30" customHeight="1" x14ac:dyDescent="0.35">
      <c r="B44" s="96">
        <v>1</v>
      </c>
      <c r="C44" s="327" t="s">
        <v>286</v>
      </c>
      <c r="D44" s="328"/>
      <c r="E44" s="328"/>
      <c r="F44" s="328"/>
      <c r="G44" s="328"/>
      <c r="H44" s="328"/>
      <c r="I44" s="328"/>
      <c r="J44" s="328"/>
      <c r="K44" s="328"/>
      <c r="L44" s="329"/>
      <c r="M44" s="97"/>
      <c r="N44" s="97"/>
      <c r="O44" s="97"/>
      <c r="P44" s="97"/>
      <c r="Q44" s="97"/>
      <c r="R44" s="97"/>
      <c r="S44" s="7"/>
      <c r="T44" s="7"/>
    </row>
    <row r="45" spans="2:20" ht="15" customHeight="1" x14ac:dyDescent="0.35">
      <c r="B45" s="96">
        <v>2</v>
      </c>
      <c r="C45" s="327" t="s">
        <v>287</v>
      </c>
      <c r="D45" s="328"/>
      <c r="E45" s="328"/>
      <c r="F45" s="328"/>
      <c r="G45" s="328"/>
      <c r="H45" s="328"/>
      <c r="I45" s="328"/>
      <c r="J45" s="328"/>
      <c r="K45" s="328"/>
      <c r="L45" s="329"/>
      <c r="M45" s="97"/>
      <c r="N45" s="97"/>
      <c r="O45" s="97"/>
      <c r="P45" s="97"/>
      <c r="Q45" s="97"/>
      <c r="R45" s="97"/>
      <c r="S45" s="7"/>
      <c r="T45" s="7"/>
    </row>
    <row r="46" spans="2:20" ht="15" customHeight="1" x14ac:dyDescent="0.35">
      <c r="B46" s="96">
        <v>3</v>
      </c>
      <c r="C46" s="327" t="s">
        <v>288</v>
      </c>
      <c r="D46" s="328"/>
      <c r="E46" s="328"/>
      <c r="F46" s="328"/>
      <c r="G46" s="328"/>
      <c r="H46" s="328"/>
      <c r="I46" s="328"/>
      <c r="J46" s="328"/>
      <c r="K46" s="328"/>
      <c r="L46" s="329"/>
      <c r="M46" s="97"/>
      <c r="N46" s="97"/>
      <c r="O46" s="97"/>
      <c r="P46" s="97"/>
      <c r="Q46" s="97"/>
      <c r="R46" s="97"/>
      <c r="S46" s="7"/>
      <c r="T46" s="7"/>
    </row>
    <row r="47" spans="2:20" ht="15" customHeight="1" x14ac:dyDescent="0.35">
      <c r="B47" s="96">
        <v>4</v>
      </c>
      <c r="C47" s="327" t="s">
        <v>289</v>
      </c>
      <c r="D47" s="328"/>
      <c r="E47" s="328"/>
      <c r="F47" s="328"/>
      <c r="G47" s="328"/>
      <c r="H47" s="328"/>
      <c r="I47" s="328"/>
      <c r="J47" s="328"/>
      <c r="K47" s="328"/>
      <c r="L47" s="329"/>
      <c r="M47" s="97"/>
      <c r="N47" s="97"/>
      <c r="O47" s="97"/>
      <c r="P47" s="97"/>
      <c r="Q47" s="97"/>
      <c r="R47" s="97"/>
      <c r="S47" s="7"/>
      <c r="T47" s="7"/>
    </row>
    <row r="48" spans="2:20" ht="30" customHeight="1" x14ac:dyDescent="0.35">
      <c r="B48" s="96">
        <v>5</v>
      </c>
      <c r="C48" s="327" t="s">
        <v>290</v>
      </c>
      <c r="D48" s="328"/>
      <c r="E48" s="328"/>
      <c r="F48" s="328"/>
      <c r="G48" s="328"/>
      <c r="H48" s="328"/>
      <c r="I48" s="328"/>
      <c r="J48" s="328"/>
      <c r="K48" s="328"/>
      <c r="L48" s="329"/>
      <c r="M48" s="97"/>
      <c r="N48" s="97"/>
      <c r="O48" s="97"/>
      <c r="P48" s="97"/>
      <c r="Q48" s="97"/>
      <c r="R48" s="97"/>
      <c r="S48" s="7"/>
      <c r="T48" s="7"/>
    </row>
    <row r="49" spans="2:20" ht="15" customHeight="1" x14ac:dyDescent="0.35">
      <c r="B49" s="92" t="s">
        <v>291</v>
      </c>
      <c r="C49" s="93" t="str">
        <f>$C$12</f>
        <v>RCV run off rate ~ CPI/CPI(H) linked RCV</v>
      </c>
      <c r="D49" s="93"/>
      <c r="E49" s="93"/>
      <c r="F49" s="93"/>
      <c r="G49" s="93"/>
      <c r="H49" s="93"/>
      <c r="I49" s="93"/>
      <c r="J49" s="93"/>
      <c r="K49" s="93"/>
      <c r="L49" s="94"/>
      <c r="M49" s="95"/>
      <c r="N49" s="95"/>
      <c r="O49" s="95"/>
      <c r="P49" s="95"/>
      <c r="Q49" s="95"/>
      <c r="R49" s="95"/>
      <c r="S49" s="7"/>
      <c r="T49" s="7"/>
    </row>
    <row r="50" spans="2:20" ht="30" customHeight="1" x14ac:dyDescent="0.35">
      <c r="B50" s="96">
        <v>6</v>
      </c>
      <c r="C50" s="327" t="s">
        <v>292</v>
      </c>
      <c r="D50" s="328"/>
      <c r="E50" s="328"/>
      <c r="F50" s="328"/>
      <c r="G50" s="328"/>
      <c r="H50" s="328"/>
      <c r="I50" s="328"/>
      <c r="J50" s="328"/>
      <c r="K50" s="328"/>
      <c r="L50" s="329"/>
      <c r="M50" s="97"/>
      <c r="N50" s="97"/>
      <c r="O50" s="97"/>
      <c r="P50" s="97"/>
      <c r="Q50" s="97"/>
      <c r="R50" s="97"/>
      <c r="S50" s="7"/>
      <c r="T50" s="7"/>
    </row>
    <row r="51" spans="2:20" ht="30" customHeight="1" x14ac:dyDescent="0.35">
      <c r="B51" s="96">
        <v>7</v>
      </c>
      <c r="C51" s="327" t="s">
        <v>293</v>
      </c>
      <c r="D51" s="328"/>
      <c r="E51" s="328"/>
      <c r="F51" s="328"/>
      <c r="G51" s="328"/>
      <c r="H51" s="328"/>
      <c r="I51" s="328"/>
      <c r="J51" s="328"/>
      <c r="K51" s="328"/>
      <c r="L51" s="329"/>
      <c r="M51" s="97"/>
      <c r="N51" s="97"/>
      <c r="O51" s="97"/>
      <c r="P51" s="97"/>
      <c r="Q51" s="97"/>
      <c r="R51" s="97"/>
      <c r="S51" s="7"/>
      <c r="T51" s="7"/>
    </row>
    <row r="52" spans="2:20" ht="15" customHeight="1" x14ac:dyDescent="0.35">
      <c r="B52" s="96">
        <v>8</v>
      </c>
      <c r="C52" s="327" t="s">
        <v>294</v>
      </c>
      <c r="D52" s="328"/>
      <c r="E52" s="328"/>
      <c r="F52" s="328"/>
      <c r="G52" s="328"/>
      <c r="H52" s="328"/>
      <c r="I52" s="328"/>
      <c r="J52" s="328"/>
      <c r="K52" s="328"/>
      <c r="L52" s="329"/>
      <c r="M52" s="97"/>
      <c r="N52" s="97"/>
      <c r="O52" s="97"/>
      <c r="P52" s="97"/>
      <c r="Q52" s="97"/>
      <c r="R52" s="97"/>
      <c r="S52" s="7"/>
      <c r="T52" s="7"/>
    </row>
    <row r="53" spans="2:20" ht="15" customHeight="1" x14ac:dyDescent="0.35">
      <c r="B53" s="96">
        <v>9</v>
      </c>
      <c r="C53" s="327" t="s">
        <v>295</v>
      </c>
      <c r="D53" s="328"/>
      <c r="E53" s="328"/>
      <c r="F53" s="328"/>
      <c r="G53" s="328"/>
      <c r="H53" s="328"/>
      <c r="I53" s="328"/>
      <c r="J53" s="328"/>
      <c r="K53" s="328"/>
      <c r="L53" s="329"/>
      <c r="M53" s="97"/>
      <c r="N53" s="97"/>
      <c r="O53" s="97"/>
      <c r="P53" s="97"/>
      <c r="Q53" s="97"/>
      <c r="R53" s="97"/>
      <c r="S53" s="7"/>
      <c r="T53" s="7"/>
    </row>
    <row r="54" spans="2:20" ht="30" customHeight="1" x14ac:dyDescent="0.35">
      <c r="B54" s="96">
        <v>10</v>
      </c>
      <c r="C54" s="327" t="s">
        <v>296</v>
      </c>
      <c r="D54" s="328"/>
      <c r="E54" s="328"/>
      <c r="F54" s="328"/>
      <c r="G54" s="328"/>
      <c r="H54" s="328"/>
      <c r="I54" s="328"/>
      <c r="J54" s="328"/>
      <c r="K54" s="328"/>
      <c r="L54" s="329"/>
      <c r="M54" s="97"/>
      <c r="N54" s="97"/>
      <c r="O54" s="97"/>
      <c r="P54" s="97"/>
      <c r="Q54" s="97"/>
      <c r="R54" s="97"/>
      <c r="S54" s="7"/>
      <c r="T54" s="7"/>
    </row>
    <row r="55" spans="2:20" ht="15" customHeight="1" x14ac:dyDescent="0.35">
      <c r="B55" s="92" t="s">
        <v>297</v>
      </c>
      <c r="C55" s="93" t="str">
        <f>$C$19</f>
        <v xml:space="preserve">Post 2020 investment run off rate </v>
      </c>
      <c r="D55" s="93"/>
      <c r="E55" s="93"/>
      <c r="F55" s="93"/>
      <c r="G55" s="93"/>
      <c r="H55" s="93"/>
      <c r="I55" s="93"/>
      <c r="J55" s="93"/>
      <c r="K55" s="93"/>
      <c r="L55" s="94"/>
      <c r="M55" s="95"/>
      <c r="N55" s="95"/>
      <c r="O55" s="95"/>
      <c r="P55" s="95"/>
      <c r="Q55" s="95"/>
      <c r="R55" s="95"/>
      <c r="S55" s="7"/>
      <c r="T55" s="7"/>
    </row>
    <row r="56" spans="2:20" ht="30" customHeight="1" x14ac:dyDescent="0.35">
      <c r="B56" s="96">
        <v>11</v>
      </c>
      <c r="C56" s="327" t="s">
        <v>298</v>
      </c>
      <c r="D56" s="328"/>
      <c r="E56" s="328"/>
      <c r="F56" s="328"/>
      <c r="G56" s="328"/>
      <c r="H56" s="328"/>
      <c r="I56" s="328"/>
      <c r="J56" s="328"/>
      <c r="K56" s="328"/>
      <c r="L56" s="329"/>
      <c r="M56" s="97"/>
      <c r="N56" s="97"/>
      <c r="O56" s="97"/>
      <c r="P56" s="97"/>
      <c r="Q56" s="97"/>
      <c r="R56" s="97"/>
      <c r="S56" s="7"/>
      <c r="T56" s="7"/>
    </row>
    <row r="57" spans="2:20" ht="30" customHeight="1" x14ac:dyDescent="0.35">
      <c r="B57" s="96">
        <v>12</v>
      </c>
      <c r="C57" s="327" t="s">
        <v>299</v>
      </c>
      <c r="D57" s="328"/>
      <c r="E57" s="328"/>
      <c r="F57" s="328"/>
      <c r="G57" s="328"/>
      <c r="H57" s="328"/>
      <c r="I57" s="328"/>
      <c r="J57" s="328"/>
      <c r="K57" s="328"/>
      <c r="L57" s="329"/>
      <c r="M57" s="97"/>
      <c r="N57" s="97"/>
      <c r="O57" s="97"/>
      <c r="P57" s="97"/>
      <c r="Q57" s="97"/>
      <c r="R57" s="97"/>
      <c r="S57" s="7"/>
      <c r="T57" s="7"/>
    </row>
    <row r="58" spans="2:20" ht="15" customHeight="1" x14ac:dyDescent="0.35">
      <c r="B58" s="96">
        <v>13</v>
      </c>
      <c r="C58" s="327" t="s">
        <v>300</v>
      </c>
      <c r="D58" s="328"/>
      <c r="E58" s="328"/>
      <c r="F58" s="328"/>
      <c r="G58" s="328"/>
      <c r="H58" s="328"/>
      <c r="I58" s="328"/>
      <c r="J58" s="328"/>
      <c r="K58" s="328"/>
      <c r="L58" s="329"/>
      <c r="M58" s="97"/>
      <c r="N58" s="97"/>
      <c r="O58" s="97"/>
      <c r="P58" s="97"/>
      <c r="Q58" s="97"/>
      <c r="R58" s="97"/>
      <c r="S58" s="7"/>
      <c r="T58" s="7"/>
    </row>
    <row r="59" spans="2:20" ht="15" customHeight="1" x14ac:dyDescent="0.35">
      <c r="B59" s="96">
        <v>14</v>
      </c>
      <c r="C59" s="327" t="s">
        <v>301</v>
      </c>
      <c r="D59" s="328"/>
      <c r="E59" s="328"/>
      <c r="F59" s="328"/>
      <c r="G59" s="328"/>
      <c r="H59" s="328"/>
      <c r="I59" s="328"/>
      <c r="J59" s="328"/>
      <c r="K59" s="328"/>
      <c r="L59" s="329"/>
      <c r="M59" s="97"/>
      <c r="N59" s="97"/>
      <c r="O59" s="97"/>
      <c r="P59" s="97"/>
      <c r="Q59" s="97"/>
      <c r="R59" s="97"/>
      <c r="S59" s="7"/>
      <c r="T59" s="7"/>
    </row>
    <row r="60" spans="2:20" ht="15" customHeight="1" x14ac:dyDescent="0.35">
      <c r="B60" s="96">
        <v>15</v>
      </c>
      <c r="C60" s="327" t="s">
        <v>302</v>
      </c>
      <c r="D60" s="328"/>
      <c r="E60" s="328"/>
      <c r="F60" s="328"/>
      <c r="G60" s="328"/>
      <c r="H60" s="328"/>
      <c r="I60" s="328"/>
      <c r="J60" s="328"/>
      <c r="K60" s="328"/>
      <c r="L60" s="329"/>
      <c r="M60" s="97"/>
      <c r="N60" s="97"/>
      <c r="O60" s="97"/>
      <c r="P60" s="97"/>
      <c r="Q60" s="97"/>
      <c r="R60" s="97"/>
      <c r="S60" s="7"/>
      <c r="T60" s="7"/>
    </row>
    <row r="61" spans="2:20" ht="15" customHeight="1" x14ac:dyDescent="0.35">
      <c r="B61" s="92" t="s">
        <v>303</v>
      </c>
      <c r="C61" s="93" t="str">
        <f>$C$26</f>
        <v>PAYG Rate ~ water resources</v>
      </c>
      <c r="D61" s="93"/>
      <c r="E61" s="93"/>
      <c r="F61" s="93"/>
      <c r="G61" s="93"/>
      <c r="H61" s="93"/>
      <c r="I61" s="93"/>
      <c r="J61" s="93"/>
      <c r="K61" s="93"/>
      <c r="L61" s="94"/>
      <c r="M61" s="95"/>
      <c r="N61" s="95"/>
      <c r="O61" s="95"/>
      <c r="P61" s="95"/>
      <c r="Q61" s="95"/>
      <c r="R61" s="95"/>
      <c r="S61" s="7"/>
      <c r="T61" s="7"/>
    </row>
    <row r="62" spans="2:20" ht="30" customHeight="1" x14ac:dyDescent="0.35">
      <c r="B62" s="96">
        <v>16</v>
      </c>
      <c r="C62" s="327" t="s">
        <v>304</v>
      </c>
      <c r="D62" s="328"/>
      <c r="E62" s="328"/>
      <c r="F62" s="328"/>
      <c r="G62" s="328"/>
      <c r="H62" s="328"/>
      <c r="I62" s="328"/>
      <c r="J62" s="328"/>
      <c r="K62" s="328"/>
      <c r="L62" s="329"/>
      <c r="M62" s="97"/>
      <c r="N62" s="97"/>
      <c r="O62" s="97"/>
      <c r="P62" s="97"/>
      <c r="Q62" s="97"/>
      <c r="R62" s="97"/>
      <c r="S62" s="7"/>
      <c r="T62" s="7"/>
    </row>
    <row r="63" spans="2:20" ht="15" customHeight="1" x14ac:dyDescent="0.35">
      <c r="B63" s="96">
        <v>17</v>
      </c>
      <c r="C63" s="327" t="s">
        <v>305</v>
      </c>
      <c r="D63" s="328"/>
      <c r="E63" s="328"/>
      <c r="F63" s="328"/>
      <c r="G63" s="328"/>
      <c r="H63" s="328"/>
      <c r="I63" s="328"/>
      <c r="J63" s="328"/>
      <c r="K63" s="328"/>
      <c r="L63" s="329"/>
      <c r="M63" s="97"/>
      <c r="N63" s="97"/>
      <c r="O63" s="97"/>
      <c r="P63" s="97"/>
      <c r="Q63" s="97"/>
      <c r="R63" s="97"/>
      <c r="S63" s="7"/>
      <c r="T63" s="7"/>
    </row>
    <row r="64" spans="2:20" ht="15" customHeight="1" x14ac:dyDescent="0.35">
      <c r="B64" s="98">
        <v>18</v>
      </c>
      <c r="C64" s="327" t="s">
        <v>306</v>
      </c>
      <c r="D64" s="328"/>
      <c r="E64" s="328"/>
      <c r="F64" s="328"/>
      <c r="G64" s="328"/>
      <c r="H64" s="328"/>
      <c r="I64" s="328"/>
      <c r="J64" s="328"/>
      <c r="K64" s="328"/>
      <c r="L64" s="329"/>
      <c r="M64" s="97"/>
      <c r="N64" s="97"/>
      <c r="O64" s="97"/>
      <c r="P64" s="97"/>
      <c r="Q64" s="97"/>
      <c r="R64" s="97"/>
      <c r="S64" s="7"/>
      <c r="T64" s="7"/>
    </row>
    <row r="65" spans="2:20" ht="15" customHeight="1" thickBot="1" x14ac:dyDescent="0.4">
      <c r="B65" s="99">
        <v>19</v>
      </c>
      <c r="C65" s="330" t="s">
        <v>307</v>
      </c>
      <c r="D65" s="331"/>
      <c r="E65" s="331"/>
      <c r="F65" s="331"/>
      <c r="G65" s="331"/>
      <c r="H65" s="331"/>
      <c r="I65" s="331"/>
      <c r="J65" s="331"/>
      <c r="K65" s="331"/>
      <c r="L65" s="332"/>
      <c r="M65" s="97"/>
      <c r="N65" s="97"/>
      <c r="O65" s="97"/>
      <c r="P65" s="97"/>
      <c r="Q65" s="97"/>
      <c r="R65" s="97"/>
      <c r="S65" s="7"/>
      <c r="T65" s="7"/>
    </row>
    <row r="66" spans="2:20" x14ac:dyDescent="0.35"/>
    <row r="67" spans="2:20" x14ac:dyDescent="0.35"/>
  </sheetData>
  <mergeCells count="23">
    <mergeCell ref="C45:L45"/>
    <mergeCell ref="T1:W1"/>
    <mergeCell ref="B3:C3"/>
    <mergeCell ref="B40:L40"/>
    <mergeCell ref="C42:L42"/>
    <mergeCell ref="C44:L44"/>
    <mergeCell ref="C59:L59"/>
    <mergeCell ref="C46:L46"/>
    <mergeCell ref="C47:L47"/>
    <mergeCell ref="C48:L48"/>
    <mergeCell ref="C50:L50"/>
    <mergeCell ref="C51:L51"/>
    <mergeCell ref="C52:L52"/>
    <mergeCell ref="C53:L53"/>
    <mergeCell ref="C54:L54"/>
    <mergeCell ref="C56:L56"/>
    <mergeCell ref="C57:L57"/>
    <mergeCell ref="C58:L58"/>
    <mergeCell ref="C60:L60"/>
    <mergeCell ref="C62:L62"/>
    <mergeCell ref="C63:L63"/>
    <mergeCell ref="C64:L64"/>
    <mergeCell ref="C65:L65"/>
  </mergeCells>
  <conditionalFormatting sqref="W5:W30">
    <cfRule type="cellIs" dxfId="10" priority="1" operator="equal">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3"/>
  <sheetViews>
    <sheetView zoomScale="85" zoomScaleNormal="85" workbookViewId="0"/>
  </sheetViews>
  <sheetFormatPr defaultColWidth="0" defaultRowHeight="13.5" zeroHeight="1" x14ac:dyDescent="0.35"/>
  <cols>
    <col min="1" max="1" width="1.5625" style="5" customWidth="1"/>
    <col min="2" max="2" width="6.5625" style="5" customWidth="1"/>
    <col min="3" max="3" width="80.0625" style="5" bestFit="1" customWidth="1"/>
    <col min="4" max="4" width="11.5625" style="5" customWidth="1"/>
    <col min="5" max="6" width="5.5625" style="5" customWidth="1"/>
    <col min="7" max="7" width="12.5625" style="5" bestFit="1" customWidth="1"/>
    <col min="8" max="12" width="9.5625" style="5" customWidth="1"/>
    <col min="13" max="13" width="12.5625" style="5" bestFit="1" customWidth="1"/>
    <col min="14" max="18" width="9.5625" style="5" customWidth="1"/>
    <col min="19" max="19" width="2.5625" style="5" customWidth="1"/>
    <col min="20" max="20" width="26.5625" style="5" bestFit="1" customWidth="1"/>
    <col min="21" max="21" width="27.0625" style="5" bestFit="1" customWidth="1"/>
    <col min="22" max="22" width="3.5" style="5" customWidth="1"/>
    <col min="23" max="24" width="24.5" style="5" customWidth="1"/>
    <col min="25" max="25" width="4.5625" style="5" customWidth="1"/>
    <col min="26" max="26" width="2.5625" style="6" hidden="1" customWidth="1"/>
    <col min="27" max="27" width="4.5625" style="100" hidden="1" customWidth="1"/>
    <col min="28" max="38" width="3" style="100" hidden="1" customWidth="1"/>
    <col min="39" max="39" width="2.5625" style="6" hidden="1" customWidth="1"/>
    <col min="40" max="40" width="4.5625" style="100" hidden="1" customWidth="1"/>
    <col min="41" max="51" width="1.0625" style="100" hidden="1" customWidth="1"/>
    <col min="52" max="52" width="3.5625" style="6" hidden="1" customWidth="1"/>
    <col min="53" max="16384" width="9.5625" style="5" hidden="1"/>
  </cols>
  <sheetData>
    <row r="1" spans="2:52" ht="18.75" x14ac:dyDescent="0.35">
      <c r="B1" s="1" t="s">
        <v>308</v>
      </c>
      <c r="C1" s="1"/>
      <c r="D1" s="1"/>
      <c r="E1" s="1"/>
      <c r="F1" s="1"/>
      <c r="G1" s="1"/>
      <c r="H1" s="1"/>
      <c r="I1" s="1"/>
      <c r="J1" s="1"/>
      <c r="K1" s="1"/>
      <c r="L1" s="2"/>
      <c r="M1" s="2"/>
      <c r="N1" s="2"/>
      <c r="O1" s="2"/>
      <c r="P1" s="2"/>
      <c r="Q1" s="2"/>
      <c r="R1" s="3" t="s">
        <v>503</v>
      </c>
      <c r="S1" s="4"/>
      <c r="T1" s="262" t="s">
        <v>212</v>
      </c>
      <c r="U1" s="262"/>
      <c r="V1" s="262"/>
      <c r="W1" s="262"/>
      <c r="X1" s="262"/>
      <c r="Y1" s="7"/>
    </row>
    <row r="2" spans="2:52" ht="13.9" thickBot="1" x14ac:dyDescent="0.4">
      <c r="B2" s="7"/>
      <c r="C2" s="7"/>
      <c r="D2" s="7"/>
      <c r="E2" s="7"/>
      <c r="F2" s="7"/>
      <c r="G2" s="7"/>
      <c r="H2" s="7"/>
      <c r="I2" s="7"/>
      <c r="J2" s="7"/>
      <c r="K2" s="7"/>
      <c r="L2" s="7"/>
      <c r="M2" s="7"/>
      <c r="N2" s="7"/>
      <c r="O2" s="7"/>
      <c r="P2" s="7"/>
      <c r="Q2" s="7"/>
      <c r="R2" s="7"/>
      <c r="S2" s="7"/>
      <c r="T2" s="7"/>
      <c r="U2" s="7"/>
      <c r="V2" s="7"/>
      <c r="Y2" s="7"/>
    </row>
    <row r="3" spans="2:52" ht="13.9" thickBot="1" x14ac:dyDescent="0.4">
      <c r="B3" s="334" t="s">
        <v>213</v>
      </c>
      <c r="C3" s="335"/>
      <c r="D3" s="10" t="s">
        <v>214</v>
      </c>
      <c r="E3" s="11" t="s">
        <v>215</v>
      </c>
      <c r="F3" s="12" t="s">
        <v>216</v>
      </c>
      <c r="G3" s="11" t="s">
        <v>217</v>
      </c>
      <c r="H3" s="11" t="s">
        <v>3</v>
      </c>
      <c r="I3" s="11" t="s">
        <v>4</v>
      </c>
      <c r="J3" s="11" t="s">
        <v>5</v>
      </c>
      <c r="K3" s="11" t="s">
        <v>6</v>
      </c>
      <c r="L3" s="12" t="s">
        <v>7</v>
      </c>
      <c r="M3" s="11" t="s">
        <v>218</v>
      </c>
      <c r="N3" s="11" t="s">
        <v>219</v>
      </c>
      <c r="O3" s="11" t="s">
        <v>220</v>
      </c>
      <c r="P3" s="11" t="s">
        <v>221</v>
      </c>
      <c r="Q3" s="11" t="s">
        <v>222</v>
      </c>
      <c r="R3" s="12" t="s">
        <v>223</v>
      </c>
      <c r="S3" s="7"/>
      <c r="T3" s="13" t="s">
        <v>224</v>
      </c>
      <c r="U3" s="14" t="s">
        <v>225</v>
      </c>
      <c r="V3" s="7"/>
      <c r="W3" s="13" t="s">
        <v>226</v>
      </c>
      <c r="X3" s="14" t="s">
        <v>309</v>
      </c>
      <c r="Y3" s="7"/>
      <c r="AA3" s="5" t="s">
        <v>227</v>
      </c>
      <c r="AN3" s="5" t="s">
        <v>309</v>
      </c>
      <c r="AO3" s="5"/>
      <c r="AP3" s="5"/>
      <c r="AQ3" s="5"/>
      <c r="AR3" s="5"/>
      <c r="AS3" s="5"/>
      <c r="AT3" s="5"/>
      <c r="AU3" s="5"/>
      <c r="AV3" s="5"/>
      <c r="AW3" s="5"/>
      <c r="AX3" s="5"/>
      <c r="AY3" s="5"/>
    </row>
    <row r="4" spans="2:52" ht="13.9" thickBot="1" x14ac:dyDescent="0.4">
      <c r="B4" s="7"/>
      <c r="C4" s="7"/>
      <c r="D4" s="7"/>
      <c r="E4" s="7"/>
      <c r="F4" s="7"/>
      <c r="G4" s="7"/>
      <c r="H4" s="7"/>
      <c r="I4" s="7"/>
      <c r="J4" s="7"/>
      <c r="K4" s="7"/>
      <c r="L4" s="7"/>
      <c r="M4" s="7"/>
      <c r="N4" s="7"/>
      <c r="O4" s="7"/>
      <c r="P4" s="7"/>
      <c r="Q4" s="7"/>
      <c r="R4" s="7"/>
      <c r="S4" s="7"/>
      <c r="T4" s="7"/>
      <c r="U4" s="7"/>
      <c r="V4" s="7"/>
      <c r="W4" s="7"/>
      <c r="X4" s="7"/>
      <c r="Y4" s="7"/>
      <c r="AA4" s="5" t="s">
        <v>228</v>
      </c>
      <c r="AN4" s="5"/>
      <c r="AO4" s="5"/>
      <c r="AP4" s="5"/>
      <c r="AQ4" s="5"/>
      <c r="AR4" s="5"/>
      <c r="AS4" s="5"/>
      <c r="AT4" s="5"/>
      <c r="AU4" s="5"/>
      <c r="AV4" s="5"/>
      <c r="AW4" s="5"/>
      <c r="AX4" s="5"/>
      <c r="AY4" s="5"/>
    </row>
    <row r="5" spans="2:52" ht="13.9" thickBot="1" x14ac:dyDescent="0.4">
      <c r="B5" s="16" t="s">
        <v>229</v>
      </c>
      <c r="C5" s="17" t="s">
        <v>230</v>
      </c>
      <c r="D5" s="7"/>
      <c r="E5" s="7"/>
      <c r="F5" s="7"/>
      <c r="G5" s="7"/>
      <c r="H5" s="7"/>
      <c r="I5" s="7"/>
      <c r="J5" s="7"/>
      <c r="K5" s="7"/>
      <c r="L5" s="7"/>
      <c r="M5" s="7"/>
      <c r="N5" s="7"/>
      <c r="O5" s="7"/>
      <c r="P5" s="7"/>
      <c r="Q5" s="7"/>
      <c r="R5" s="7"/>
      <c r="S5" s="7"/>
      <c r="T5" s="7"/>
      <c r="U5" s="7"/>
      <c r="V5" s="7"/>
      <c r="W5" s="18"/>
      <c r="X5" s="101"/>
      <c r="Y5" s="7"/>
      <c r="AA5" s="102"/>
      <c r="AB5" s="102"/>
      <c r="AC5" s="102"/>
      <c r="AD5" s="102"/>
      <c r="AE5" s="102"/>
      <c r="AF5" s="102"/>
      <c r="AG5" s="102"/>
      <c r="AH5" s="102"/>
      <c r="AI5" s="102"/>
      <c r="AJ5" s="102"/>
      <c r="AK5" s="102"/>
      <c r="AL5" s="102"/>
      <c r="AM5" s="103"/>
      <c r="AN5" s="102"/>
      <c r="AO5" s="102"/>
      <c r="AP5" s="102"/>
      <c r="AQ5" s="102"/>
      <c r="AR5" s="102"/>
      <c r="AS5" s="102"/>
      <c r="AT5" s="102"/>
      <c r="AU5" s="102"/>
      <c r="AV5" s="102"/>
      <c r="AW5" s="102"/>
      <c r="AX5" s="102"/>
      <c r="AY5" s="102"/>
    </row>
    <row r="6" spans="2:52" x14ac:dyDescent="0.35">
      <c r="B6" s="19">
        <v>1</v>
      </c>
      <c r="C6" s="20" t="s">
        <v>310</v>
      </c>
      <c r="D6" s="21" t="s">
        <v>311</v>
      </c>
      <c r="E6" s="22" t="s">
        <v>233</v>
      </c>
      <c r="F6" s="23">
        <v>2</v>
      </c>
      <c r="G6" s="7"/>
      <c r="H6" s="25">
        <v>4.4999999999999998E-2</v>
      </c>
      <c r="I6" s="26">
        <v>4.4999999999999998E-2</v>
      </c>
      <c r="J6" s="26">
        <v>4.4999999999999998E-2</v>
      </c>
      <c r="K6" s="26">
        <v>4.4999999999999998E-2</v>
      </c>
      <c r="L6" s="27">
        <v>4.4999999999999998E-2</v>
      </c>
      <c r="M6" s="50"/>
      <c r="N6" s="25">
        <v>4.4999999999999998E-2</v>
      </c>
      <c r="O6" s="26">
        <v>4.4999999999999998E-2</v>
      </c>
      <c r="P6" s="26">
        <v>4.4999999999999998E-2</v>
      </c>
      <c r="Q6" s="26">
        <v>4.4999999999999998E-2</v>
      </c>
      <c r="R6" s="27">
        <v>4.4999999999999998E-2</v>
      </c>
      <c r="S6" s="7"/>
      <c r="T6" s="104"/>
      <c r="U6" s="105"/>
      <c r="V6" s="106"/>
      <c r="W6" s="18">
        <f>IF(SUM(AA6:AL6)=0,0,$AA$4)</f>
        <v>0</v>
      </c>
      <c r="X6" s="101"/>
      <c r="Y6" s="107"/>
      <c r="AA6" s="108"/>
      <c r="AB6" s="109">
        <f t="shared" ref="AB6:AF8" si="0">IF(ISNUMBER(H6),0,1)</f>
        <v>0</v>
      </c>
      <c r="AC6" s="109">
        <f t="shared" si="0"/>
        <v>0</v>
      </c>
      <c r="AD6" s="109">
        <f t="shared" si="0"/>
        <v>0</v>
      </c>
      <c r="AE6" s="109">
        <f t="shared" si="0"/>
        <v>0</v>
      </c>
      <c r="AF6" s="109">
        <f t="shared" si="0"/>
        <v>0</v>
      </c>
      <c r="AG6" s="108"/>
      <c r="AH6" s="109">
        <f>IF(ISNUMBER(N6),0,1)</f>
        <v>0</v>
      </c>
      <c r="AI6" s="109">
        <f>IF(ISNUMBER(O6),0,1)</f>
        <v>0</v>
      </c>
      <c r="AJ6" s="109">
        <f>IF(ISNUMBER(P6),0,1)</f>
        <v>0</v>
      </c>
      <c r="AK6" s="109">
        <f>IF(ISNUMBER(Q6),0,1)</f>
        <v>0</v>
      </c>
      <c r="AL6" s="109">
        <f>IF(ISNUMBER(R6),0,1)</f>
        <v>0</v>
      </c>
      <c r="AM6" s="110"/>
      <c r="AN6" s="108"/>
      <c r="AO6" s="108"/>
      <c r="AP6" s="108"/>
      <c r="AQ6" s="108"/>
      <c r="AR6" s="108"/>
      <c r="AS6" s="108"/>
      <c r="AT6" s="108"/>
      <c r="AU6" s="108"/>
      <c r="AV6" s="108"/>
      <c r="AW6" s="108"/>
      <c r="AX6" s="108"/>
      <c r="AY6" s="108"/>
      <c r="AZ6" s="110"/>
    </row>
    <row r="7" spans="2:52" x14ac:dyDescent="0.35">
      <c r="B7" s="19">
        <v>2</v>
      </c>
      <c r="C7" s="20" t="s">
        <v>312</v>
      </c>
      <c r="D7" s="111" t="s">
        <v>313</v>
      </c>
      <c r="E7" s="32" t="s">
        <v>233</v>
      </c>
      <c r="F7" s="33">
        <v>2</v>
      </c>
      <c r="G7" s="7"/>
      <c r="H7" s="34">
        <v>0</v>
      </c>
      <c r="I7" s="35">
        <v>0</v>
      </c>
      <c r="J7" s="35">
        <v>0</v>
      </c>
      <c r="K7" s="35">
        <v>0</v>
      </c>
      <c r="L7" s="36">
        <v>0</v>
      </c>
      <c r="M7" s="50"/>
      <c r="N7" s="34">
        <v>0</v>
      </c>
      <c r="O7" s="35">
        <v>0</v>
      </c>
      <c r="P7" s="35">
        <v>0</v>
      </c>
      <c r="Q7" s="35">
        <v>0</v>
      </c>
      <c r="R7" s="36">
        <v>0</v>
      </c>
      <c r="S7" s="7"/>
      <c r="T7" s="112"/>
      <c r="U7" s="113"/>
      <c r="V7" s="114"/>
      <c r="W7" s="18">
        <f t="shared" ref="W7:W23" si="1">IF(SUM(AA7:AL7)=0,0,$AA$4)</f>
        <v>0</v>
      </c>
      <c r="X7" s="101"/>
      <c r="Y7" s="107"/>
      <c r="AA7" s="108"/>
      <c r="AB7" s="109">
        <f t="shared" si="0"/>
        <v>0</v>
      </c>
      <c r="AC7" s="109">
        <f t="shared" si="0"/>
        <v>0</v>
      </c>
      <c r="AD7" s="109">
        <f t="shared" si="0"/>
        <v>0</v>
      </c>
      <c r="AE7" s="109">
        <f t="shared" si="0"/>
        <v>0</v>
      </c>
      <c r="AF7" s="109">
        <f t="shared" si="0"/>
        <v>0</v>
      </c>
      <c r="AG7" s="108"/>
      <c r="AH7" s="109">
        <f>IF(ISNUMBER(N7),0,1)</f>
        <v>0</v>
      </c>
      <c r="AI7" s="109">
        <f t="shared" ref="AI7:AL8" si="2">IF(ISNUMBER(O7),0,1)</f>
        <v>0</v>
      </c>
      <c r="AJ7" s="109">
        <f t="shared" si="2"/>
        <v>0</v>
      </c>
      <c r="AK7" s="109">
        <f t="shared" si="2"/>
        <v>0</v>
      </c>
      <c r="AL7" s="109">
        <f t="shared" si="2"/>
        <v>0</v>
      </c>
      <c r="AM7" s="110"/>
      <c r="AN7" s="108"/>
      <c r="AO7" s="108"/>
      <c r="AP7" s="108"/>
      <c r="AQ7" s="108"/>
      <c r="AR7" s="108"/>
      <c r="AS7" s="108"/>
      <c r="AT7" s="108"/>
      <c r="AU7" s="108"/>
      <c r="AV7" s="108"/>
      <c r="AW7" s="108"/>
      <c r="AX7" s="108"/>
      <c r="AY7" s="108"/>
      <c r="AZ7" s="110"/>
    </row>
    <row r="8" spans="2:52" x14ac:dyDescent="0.35">
      <c r="B8" s="19">
        <v>3</v>
      </c>
      <c r="C8" s="20" t="s">
        <v>314</v>
      </c>
      <c r="D8" s="111" t="s">
        <v>315</v>
      </c>
      <c r="E8" s="32" t="s">
        <v>233</v>
      </c>
      <c r="F8" s="33">
        <v>2</v>
      </c>
      <c r="G8" s="7"/>
      <c r="H8" s="34">
        <v>-5.9000000000000007E-3</v>
      </c>
      <c r="I8" s="35">
        <v>-5.9000000000000007E-3</v>
      </c>
      <c r="J8" s="35">
        <v>-5.9000000000000007E-3</v>
      </c>
      <c r="K8" s="35">
        <v>-5.9000000000000007E-3</v>
      </c>
      <c r="L8" s="36">
        <v>-5.9000000000000007E-3</v>
      </c>
      <c r="M8" s="50"/>
      <c r="N8" s="34">
        <v>0</v>
      </c>
      <c r="O8" s="35">
        <v>0</v>
      </c>
      <c r="P8" s="35">
        <v>0</v>
      </c>
      <c r="Q8" s="35">
        <v>0</v>
      </c>
      <c r="R8" s="36">
        <v>0</v>
      </c>
      <c r="S8" s="7"/>
      <c r="T8" s="112"/>
      <c r="U8" s="113"/>
      <c r="V8" s="114"/>
      <c r="W8" s="18">
        <f t="shared" si="1"/>
        <v>0</v>
      </c>
      <c r="X8" s="101"/>
      <c r="Y8" s="107"/>
      <c r="AA8" s="108"/>
      <c r="AB8" s="109">
        <f t="shared" si="0"/>
        <v>0</v>
      </c>
      <c r="AC8" s="109">
        <f t="shared" si="0"/>
        <v>0</v>
      </c>
      <c r="AD8" s="109">
        <f t="shared" si="0"/>
        <v>0</v>
      </c>
      <c r="AE8" s="109">
        <f t="shared" si="0"/>
        <v>0</v>
      </c>
      <c r="AF8" s="109">
        <f t="shared" si="0"/>
        <v>0</v>
      </c>
      <c r="AG8" s="108"/>
      <c r="AH8" s="109">
        <f>IF(ISNUMBER(N8),0,1)</f>
        <v>0</v>
      </c>
      <c r="AI8" s="109">
        <f t="shared" si="2"/>
        <v>0</v>
      </c>
      <c r="AJ8" s="109">
        <f t="shared" si="2"/>
        <v>0</v>
      </c>
      <c r="AK8" s="109">
        <f t="shared" si="2"/>
        <v>0</v>
      </c>
      <c r="AL8" s="109">
        <f t="shared" si="2"/>
        <v>0</v>
      </c>
      <c r="AM8" s="110"/>
      <c r="AN8" s="108"/>
      <c r="AO8" s="108"/>
      <c r="AP8" s="108"/>
      <c r="AQ8" s="108"/>
      <c r="AR8" s="108"/>
      <c r="AS8" s="108"/>
      <c r="AT8" s="108"/>
      <c r="AU8" s="108"/>
      <c r="AV8" s="108"/>
      <c r="AW8" s="108"/>
      <c r="AX8" s="108"/>
      <c r="AY8" s="108"/>
      <c r="AZ8" s="110"/>
    </row>
    <row r="9" spans="2:52" ht="13.9" thickBot="1" x14ac:dyDescent="0.4">
      <c r="B9" s="19">
        <v>4</v>
      </c>
      <c r="C9" s="20" t="s">
        <v>316</v>
      </c>
      <c r="D9" s="111" t="s">
        <v>317</v>
      </c>
      <c r="E9" s="32" t="s">
        <v>233</v>
      </c>
      <c r="F9" s="33">
        <v>2</v>
      </c>
      <c r="G9" s="7"/>
      <c r="H9" s="39">
        <f>SUM(H6:H8)</f>
        <v>3.9099999999999996E-2</v>
      </c>
      <c r="I9" s="40">
        <f>SUM(I6:I8)</f>
        <v>3.9099999999999996E-2</v>
      </c>
      <c r="J9" s="40">
        <f>SUM(J6:J8)</f>
        <v>3.9099999999999996E-2</v>
      </c>
      <c r="K9" s="40">
        <f>SUM(K6:K8)</f>
        <v>3.9099999999999996E-2</v>
      </c>
      <c r="L9" s="41">
        <f>SUM(L6:L8)</f>
        <v>3.9099999999999996E-2</v>
      </c>
      <c r="M9" s="50"/>
      <c r="N9" s="39">
        <f>SUM(N6:N8)</f>
        <v>4.4999999999999998E-2</v>
      </c>
      <c r="O9" s="40">
        <f>SUM(O6:O8)</f>
        <v>4.4999999999999998E-2</v>
      </c>
      <c r="P9" s="40">
        <f>SUM(P6:P8)</f>
        <v>4.4999999999999998E-2</v>
      </c>
      <c r="Q9" s="40">
        <f>SUM(Q6:Q8)</f>
        <v>4.4999999999999998E-2</v>
      </c>
      <c r="R9" s="41">
        <f>SUM(R6:R8)</f>
        <v>4.4999999999999998E-2</v>
      </c>
      <c r="S9" s="7"/>
      <c r="T9" s="42" t="s">
        <v>240</v>
      </c>
      <c r="U9" s="115"/>
      <c r="V9" s="116"/>
      <c r="W9" s="18"/>
      <c r="X9" s="101"/>
      <c r="Y9" s="107"/>
      <c r="AA9" s="108"/>
      <c r="AB9" s="108"/>
      <c r="AC9" s="108"/>
      <c r="AD9" s="108"/>
      <c r="AE9" s="108"/>
      <c r="AF9" s="108"/>
      <c r="AG9" s="108"/>
      <c r="AH9" s="108"/>
      <c r="AI9" s="108"/>
      <c r="AJ9" s="108"/>
      <c r="AK9" s="108"/>
      <c r="AL9" s="108"/>
      <c r="AM9" s="110"/>
      <c r="AN9" s="108"/>
      <c r="AO9" s="108"/>
      <c r="AP9" s="108"/>
      <c r="AQ9" s="108"/>
      <c r="AR9" s="108"/>
      <c r="AS9" s="108"/>
      <c r="AT9" s="108"/>
      <c r="AU9" s="108"/>
      <c r="AV9" s="108"/>
      <c r="AW9" s="108"/>
      <c r="AX9" s="108"/>
      <c r="AY9" s="108"/>
      <c r="AZ9" s="110"/>
    </row>
    <row r="10" spans="2:52" ht="13.9" thickBot="1" x14ac:dyDescent="0.4">
      <c r="B10" s="44">
        <v>5</v>
      </c>
      <c r="C10" s="45" t="s">
        <v>318</v>
      </c>
      <c r="D10" s="61" t="s">
        <v>319</v>
      </c>
      <c r="E10" s="47" t="s">
        <v>243</v>
      </c>
      <c r="F10" s="48">
        <v>0</v>
      </c>
      <c r="G10" s="117" t="s">
        <v>244</v>
      </c>
      <c r="H10" s="50"/>
      <c r="I10" s="50"/>
      <c r="J10" s="50"/>
      <c r="K10" s="50"/>
      <c r="L10" s="50"/>
      <c r="M10" s="117" t="s">
        <v>244</v>
      </c>
      <c r="N10" s="50"/>
      <c r="O10" s="50"/>
      <c r="P10" s="50"/>
      <c r="Q10" s="50"/>
      <c r="R10" s="50"/>
      <c r="S10" s="7"/>
      <c r="T10" s="51"/>
      <c r="U10" s="118" t="s">
        <v>245</v>
      </c>
      <c r="V10" s="114"/>
      <c r="W10" s="18">
        <f>IF(SUM(AA10:AL10)=0,0,$AA$4)</f>
        <v>0</v>
      </c>
      <c r="X10" s="101">
        <f>IF(SUM(AN10:AY10)=0,0,U10)</f>
        <v>0</v>
      </c>
      <c r="Y10" s="107"/>
      <c r="AA10" s="119">
        <f>IF(ISTEXT(G10),0,1)</f>
        <v>0</v>
      </c>
      <c r="AB10" s="108"/>
      <c r="AC10" s="108"/>
      <c r="AD10" s="108"/>
      <c r="AE10" s="108"/>
      <c r="AF10" s="108"/>
      <c r="AG10" s="119">
        <f>IF(ISTEXT(M10),0,1)</f>
        <v>0</v>
      </c>
      <c r="AH10" s="108"/>
      <c r="AI10" s="108"/>
      <c r="AJ10" s="108"/>
      <c r="AK10" s="108"/>
      <c r="AL10" s="108"/>
      <c r="AM10" s="110"/>
      <c r="AN10" s="119">
        <f>IF(M10=G10,0,1)</f>
        <v>0</v>
      </c>
      <c r="AO10" s="120"/>
      <c r="AP10" s="120"/>
      <c r="AQ10" s="120"/>
      <c r="AR10" s="120"/>
      <c r="AS10" s="120"/>
      <c r="AT10" s="120"/>
      <c r="AU10" s="120"/>
      <c r="AV10" s="120"/>
      <c r="AW10" s="120"/>
      <c r="AX10" s="120"/>
      <c r="AY10" s="120"/>
      <c r="AZ10" s="110"/>
    </row>
    <row r="11" spans="2:52" ht="13.9" thickBot="1" x14ac:dyDescent="0.4">
      <c r="B11" s="53"/>
      <c r="C11" s="54"/>
      <c r="D11" s="7"/>
      <c r="E11" s="7"/>
      <c r="F11" s="7"/>
      <c r="G11" s="7"/>
      <c r="H11" s="50"/>
      <c r="I11" s="50"/>
      <c r="J11" s="50"/>
      <c r="K11" s="50"/>
      <c r="L11" s="50"/>
      <c r="M11" s="50"/>
      <c r="N11" s="50"/>
      <c r="O11" s="50"/>
      <c r="P11" s="50"/>
      <c r="Q11" s="50"/>
      <c r="R11" s="50"/>
      <c r="S11" s="7"/>
      <c r="T11" s="55"/>
      <c r="U11" s="7"/>
      <c r="V11" s="7"/>
      <c r="W11" s="18"/>
      <c r="X11" s="101"/>
      <c r="Y11" s="55"/>
      <c r="AA11" s="108"/>
      <c r="AB11" s="108"/>
      <c r="AC11" s="108"/>
      <c r="AD11" s="108"/>
      <c r="AE11" s="108"/>
      <c r="AF11" s="108"/>
      <c r="AG11" s="108"/>
      <c r="AH11" s="108"/>
      <c r="AI11" s="108"/>
      <c r="AJ11" s="108"/>
      <c r="AK11" s="108"/>
      <c r="AL11" s="108"/>
      <c r="AM11" s="110"/>
      <c r="AN11" s="108"/>
      <c r="AO11" s="108"/>
      <c r="AP11" s="108"/>
      <c r="AQ11" s="108"/>
      <c r="AR11" s="108"/>
      <c r="AS11" s="108"/>
      <c r="AT11" s="108"/>
      <c r="AU11" s="108"/>
      <c r="AV11" s="108"/>
      <c r="AW11" s="108"/>
      <c r="AX11" s="108"/>
      <c r="AY11" s="108"/>
      <c r="AZ11" s="110"/>
    </row>
    <row r="12" spans="2:52" ht="13.9" thickBot="1" x14ac:dyDescent="0.4">
      <c r="B12" s="16" t="s">
        <v>246</v>
      </c>
      <c r="C12" s="17" t="s">
        <v>247</v>
      </c>
      <c r="D12" s="7"/>
      <c r="E12" s="7"/>
      <c r="F12" s="7"/>
      <c r="G12" s="7"/>
      <c r="H12" s="50"/>
      <c r="I12" s="50"/>
      <c r="J12" s="50"/>
      <c r="K12" s="50"/>
      <c r="L12" s="50"/>
      <c r="M12" s="50"/>
      <c r="N12" s="50"/>
      <c r="O12" s="50"/>
      <c r="P12" s="50"/>
      <c r="Q12" s="50"/>
      <c r="R12" s="50"/>
      <c r="S12" s="7"/>
      <c r="T12" s="55"/>
      <c r="U12" s="7"/>
      <c r="V12" s="7"/>
      <c r="W12" s="18"/>
      <c r="X12" s="101"/>
      <c r="Y12" s="55"/>
      <c r="AA12" s="108"/>
      <c r="AB12" s="108"/>
      <c r="AC12" s="108"/>
      <c r="AD12" s="108"/>
      <c r="AE12" s="108"/>
      <c r="AF12" s="108"/>
      <c r="AG12" s="108"/>
      <c r="AH12" s="108"/>
      <c r="AI12" s="108"/>
      <c r="AJ12" s="108"/>
      <c r="AK12" s="108"/>
      <c r="AL12" s="108"/>
      <c r="AM12" s="110"/>
      <c r="AN12" s="108"/>
      <c r="AO12" s="108"/>
      <c r="AP12" s="108"/>
      <c r="AQ12" s="108"/>
      <c r="AR12" s="108"/>
      <c r="AS12" s="108"/>
      <c r="AT12" s="108"/>
      <c r="AU12" s="108"/>
      <c r="AV12" s="108"/>
      <c r="AW12" s="108"/>
      <c r="AX12" s="108"/>
      <c r="AY12" s="108"/>
      <c r="AZ12" s="110"/>
    </row>
    <row r="13" spans="2:52" x14ac:dyDescent="0.35">
      <c r="B13" s="19">
        <v>6</v>
      </c>
      <c r="C13" s="20" t="s">
        <v>310</v>
      </c>
      <c r="D13" s="21" t="s">
        <v>320</v>
      </c>
      <c r="E13" s="22" t="s">
        <v>233</v>
      </c>
      <c r="F13" s="23">
        <v>2</v>
      </c>
      <c r="G13" s="7"/>
      <c r="H13" s="25">
        <v>4.4999999999999998E-2</v>
      </c>
      <c r="I13" s="26">
        <v>4.4999999999999998E-2</v>
      </c>
      <c r="J13" s="26">
        <v>4.4999999999999998E-2</v>
      </c>
      <c r="K13" s="26">
        <v>4.4999999999999998E-2</v>
      </c>
      <c r="L13" s="27">
        <v>4.4999999999999998E-2</v>
      </c>
      <c r="M13" s="50"/>
      <c r="N13" s="25">
        <v>4.4999999999999998E-2</v>
      </c>
      <c r="O13" s="26">
        <v>4.4999999999999998E-2</v>
      </c>
      <c r="P13" s="26">
        <v>4.4999999999999998E-2</v>
      </c>
      <c r="Q13" s="26">
        <v>4.4999999999999998E-2</v>
      </c>
      <c r="R13" s="27">
        <v>4.4999999999999998E-2</v>
      </c>
      <c r="S13" s="7"/>
      <c r="T13" s="56"/>
      <c r="U13" s="121"/>
      <c r="V13" s="114"/>
      <c r="W13" s="18">
        <f t="shared" si="1"/>
        <v>0</v>
      </c>
      <c r="X13" s="101"/>
      <c r="Y13" s="107"/>
      <c r="AA13" s="108"/>
      <c r="AB13" s="109">
        <f t="shared" ref="AB13:AF15" si="3">IF(ISNUMBER(H13),0,1)</f>
        <v>0</v>
      </c>
      <c r="AC13" s="109">
        <f t="shared" si="3"/>
        <v>0</v>
      </c>
      <c r="AD13" s="109">
        <f t="shared" si="3"/>
        <v>0</v>
      </c>
      <c r="AE13" s="109">
        <f t="shared" si="3"/>
        <v>0</v>
      </c>
      <c r="AF13" s="109">
        <f t="shared" si="3"/>
        <v>0</v>
      </c>
      <c r="AG13" s="108"/>
      <c r="AH13" s="109">
        <f t="shared" ref="AH13:AL15" si="4">IF(ISNUMBER(N13),0,1)</f>
        <v>0</v>
      </c>
      <c r="AI13" s="109">
        <f t="shared" si="4"/>
        <v>0</v>
      </c>
      <c r="AJ13" s="109">
        <f t="shared" si="4"/>
        <v>0</v>
      </c>
      <c r="AK13" s="109">
        <f t="shared" si="4"/>
        <v>0</v>
      </c>
      <c r="AL13" s="109">
        <f t="shared" si="4"/>
        <v>0</v>
      </c>
      <c r="AM13" s="110"/>
      <c r="AN13" s="108"/>
      <c r="AO13" s="108"/>
      <c r="AP13" s="108"/>
      <c r="AQ13" s="108"/>
      <c r="AR13" s="108"/>
      <c r="AS13" s="108"/>
      <c r="AT13" s="108"/>
      <c r="AU13" s="108"/>
      <c r="AV13" s="108"/>
      <c r="AW13" s="108"/>
      <c r="AX13" s="108"/>
      <c r="AY13" s="108"/>
      <c r="AZ13" s="110"/>
    </row>
    <row r="14" spans="2:52" x14ac:dyDescent="0.35">
      <c r="B14" s="19">
        <v>7</v>
      </c>
      <c r="C14" s="20" t="s">
        <v>312</v>
      </c>
      <c r="D14" s="111" t="s">
        <v>321</v>
      </c>
      <c r="E14" s="32" t="s">
        <v>233</v>
      </c>
      <c r="F14" s="33">
        <v>2</v>
      </c>
      <c r="G14" s="7"/>
      <c r="H14" s="34">
        <v>0</v>
      </c>
      <c r="I14" s="35">
        <v>0</v>
      </c>
      <c r="J14" s="35">
        <v>0</v>
      </c>
      <c r="K14" s="35">
        <v>0</v>
      </c>
      <c r="L14" s="36">
        <v>0</v>
      </c>
      <c r="M14" s="50"/>
      <c r="N14" s="34">
        <v>0</v>
      </c>
      <c r="O14" s="35">
        <v>0</v>
      </c>
      <c r="P14" s="35">
        <v>0</v>
      </c>
      <c r="Q14" s="35">
        <v>0</v>
      </c>
      <c r="R14" s="36">
        <v>0</v>
      </c>
      <c r="S14" s="7"/>
      <c r="T14" s="37"/>
      <c r="U14" s="113"/>
      <c r="V14" s="114"/>
      <c r="W14" s="18">
        <f t="shared" si="1"/>
        <v>0</v>
      </c>
      <c r="X14" s="101"/>
      <c r="Y14" s="107"/>
      <c r="AA14" s="108"/>
      <c r="AB14" s="109">
        <f t="shared" si="3"/>
        <v>0</v>
      </c>
      <c r="AC14" s="109">
        <f t="shared" si="3"/>
        <v>0</v>
      </c>
      <c r="AD14" s="109">
        <f t="shared" si="3"/>
        <v>0</v>
      </c>
      <c r="AE14" s="109">
        <f t="shared" si="3"/>
        <v>0</v>
      </c>
      <c r="AF14" s="109">
        <f t="shared" si="3"/>
        <v>0</v>
      </c>
      <c r="AG14" s="108"/>
      <c r="AH14" s="109">
        <f t="shared" si="4"/>
        <v>0</v>
      </c>
      <c r="AI14" s="109">
        <f t="shared" si="4"/>
        <v>0</v>
      </c>
      <c r="AJ14" s="109">
        <f t="shared" si="4"/>
        <v>0</v>
      </c>
      <c r="AK14" s="109">
        <f t="shared" si="4"/>
        <v>0</v>
      </c>
      <c r="AL14" s="109">
        <f t="shared" si="4"/>
        <v>0</v>
      </c>
      <c r="AM14" s="110"/>
      <c r="AN14" s="108"/>
      <c r="AO14" s="108"/>
      <c r="AP14" s="108"/>
      <c r="AQ14" s="108"/>
      <c r="AR14" s="108"/>
      <c r="AS14" s="108"/>
      <c r="AT14" s="108"/>
      <c r="AU14" s="108"/>
      <c r="AV14" s="108"/>
      <c r="AW14" s="108"/>
      <c r="AX14" s="108"/>
      <c r="AY14" s="108"/>
      <c r="AZ14" s="110"/>
    </row>
    <row r="15" spans="2:52" x14ac:dyDescent="0.35">
      <c r="B15" s="19">
        <v>8</v>
      </c>
      <c r="C15" s="20" t="s">
        <v>322</v>
      </c>
      <c r="D15" s="111" t="s">
        <v>323</v>
      </c>
      <c r="E15" s="32" t="s">
        <v>233</v>
      </c>
      <c r="F15" s="33">
        <v>2</v>
      </c>
      <c r="G15" s="7"/>
      <c r="H15" s="34">
        <v>-5.9000000000000007E-3</v>
      </c>
      <c r="I15" s="35">
        <v>-5.9000000000000007E-3</v>
      </c>
      <c r="J15" s="35">
        <v>-5.9000000000000007E-3</v>
      </c>
      <c r="K15" s="35">
        <v>-5.9000000000000007E-3</v>
      </c>
      <c r="L15" s="36">
        <v>-5.9000000000000007E-3</v>
      </c>
      <c r="M15" s="50"/>
      <c r="N15" s="34">
        <v>0</v>
      </c>
      <c r="O15" s="35">
        <v>0</v>
      </c>
      <c r="P15" s="35">
        <v>0</v>
      </c>
      <c r="Q15" s="35">
        <v>0</v>
      </c>
      <c r="R15" s="36">
        <v>0</v>
      </c>
      <c r="S15" s="7"/>
      <c r="T15" s="37"/>
      <c r="U15" s="113"/>
      <c r="V15" s="114"/>
      <c r="W15" s="18">
        <f t="shared" si="1"/>
        <v>0</v>
      </c>
      <c r="X15" s="101"/>
      <c r="Y15" s="107"/>
      <c r="AA15" s="108"/>
      <c r="AB15" s="109">
        <f t="shared" si="3"/>
        <v>0</v>
      </c>
      <c r="AC15" s="109">
        <f t="shared" si="3"/>
        <v>0</v>
      </c>
      <c r="AD15" s="109">
        <f t="shared" si="3"/>
        <v>0</v>
      </c>
      <c r="AE15" s="109">
        <f t="shared" si="3"/>
        <v>0</v>
      </c>
      <c r="AF15" s="109">
        <f t="shared" si="3"/>
        <v>0</v>
      </c>
      <c r="AG15" s="108"/>
      <c r="AH15" s="109">
        <f t="shared" si="4"/>
        <v>0</v>
      </c>
      <c r="AI15" s="109">
        <f t="shared" si="4"/>
        <v>0</v>
      </c>
      <c r="AJ15" s="109">
        <f t="shared" si="4"/>
        <v>0</v>
      </c>
      <c r="AK15" s="109">
        <f t="shared" si="4"/>
        <v>0</v>
      </c>
      <c r="AL15" s="109">
        <f t="shared" si="4"/>
        <v>0</v>
      </c>
      <c r="AM15" s="110"/>
      <c r="AN15" s="108"/>
      <c r="AO15" s="108"/>
      <c r="AP15" s="108"/>
      <c r="AQ15" s="108"/>
      <c r="AR15" s="108"/>
      <c r="AS15" s="108"/>
      <c r="AT15" s="108"/>
      <c r="AU15" s="108"/>
      <c r="AV15" s="108"/>
      <c r="AW15" s="108"/>
      <c r="AX15" s="108"/>
      <c r="AY15" s="108"/>
      <c r="AZ15" s="110"/>
    </row>
    <row r="16" spans="2:52" ht="13.9" thickBot="1" x14ac:dyDescent="0.4">
      <c r="B16" s="19">
        <v>9</v>
      </c>
      <c r="C16" s="20" t="s">
        <v>324</v>
      </c>
      <c r="D16" s="111" t="s">
        <v>325</v>
      </c>
      <c r="E16" s="32" t="s">
        <v>233</v>
      </c>
      <c r="F16" s="33">
        <v>2</v>
      </c>
      <c r="G16" s="7"/>
      <c r="H16" s="39">
        <f>SUM(H13:H15)</f>
        <v>3.9099999999999996E-2</v>
      </c>
      <c r="I16" s="40">
        <f>SUM(I13:I15)</f>
        <v>3.9099999999999996E-2</v>
      </c>
      <c r="J16" s="40">
        <f>SUM(J13:J15)</f>
        <v>3.9099999999999996E-2</v>
      </c>
      <c r="K16" s="40">
        <f>SUM(K13:K15)</f>
        <v>3.9099999999999996E-2</v>
      </c>
      <c r="L16" s="41">
        <f>SUM(L13:L15)</f>
        <v>3.9099999999999996E-2</v>
      </c>
      <c r="M16" s="50"/>
      <c r="N16" s="39">
        <f>SUM(N13:N15)</f>
        <v>4.4999999999999998E-2</v>
      </c>
      <c r="O16" s="40">
        <f>SUM(O13:O15)</f>
        <v>4.4999999999999998E-2</v>
      </c>
      <c r="P16" s="40">
        <f>SUM(P13:P15)</f>
        <v>4.4999999999999998E-2</v>
      </c>
      <c r="Q16" s="40">
        <f>SUM(Q13:Q15)</f>
        <v>4.4999999999999998E-2</v>
      </c>
      <c r="R16" s="41">
        <f>SUM(R13:R15)</f>
        <v>4.4999999999999998E-2</v>
      </c>
      <c r="S16" s="7"/>
      <c r="T16" s="42" t="s">
        <v>254</v>
      </c>
      <c r="U16" s="115"/>
      <c r="V16" s="116"/>
      <c r="W16" s="18"/>
      <c r="X16" s="101"/>
      <c r="Y16" s="107"/>
      <c r="AA16" s="108"/>
      <c r="AB16" s="108"/>
      <c r="AC16" s="108"/>
      <c r="AD16" s="108"/>
      <c r="AE16" s="108"/>
      <c r="AF16" s="108"/>
      <c r="AG16" s="108"/>
      <c r="AH16" s="108"/>
      <c r="AI16" s="108"/>
      <c r="AJ16" s="108"/>
      <c r="AK16" s="108"/>
      <c r="AL16" s="108"/>
      <c r="AM16" s="110"/>
      <c r="AN16" s="108"/>
      <c r="AO16" s="108"/>
      <c r="AP16" s="108"/>
      <c r="AQ16" s="108"/>
      <c r="AR16" s="108"/>
      <c r="AS16" s="108"/>
      <c r="AT16" s="108"/>
      <c r="AU16" s="108"/>
      <c r="AV16" s="108"/>
      <c r="AW16" s="108"/>
      <c r="AX16" s="108"/>
      <c r="AY16" s="108"/>
      <c r="AZ16" s="110"/>
    </row>
    <row r="17" spans="2:52" ht="13.9" thickBot="1" x14ac:dyDescent="0.4">
      <c r="B17" s="44">
        <v>10</v>
      </c>
      <c r="C17" s="45" t="s">
        <v>326</v>
      </c>
      <c r="D17" s="61" t="s">
        <v>327</v>
      </c>
      <c r="E17" s="47" t="s">
        <v>243</v>
      </c>
      <c r="F17" s="48">
        <v>0</v>
      </c>
      <c r="G17" s="117" t="s">
        <v>244</v>
      </c>
      <c r="H17" s="50"/>
      <c r="I17" s="50"/>
      <c r="J17" s="50"/>
      <c r="K17" s="50"/>
      <c r="L17" s="50"/>
      <c r="M17" s="117" t="s">
        <v>244</v>
      </c>
      <c r="N17" s="50"/>
      <c r="O17" s="50"/>
      <c r="P17" s="50"/>
      <c r="Q17" s="50"/>
      <c r="R17" s="50"/>
      <c r="S17" s="7"/>
      <c r="T17" s="51"/>
      <c r="U17" s="118" t="s">
        <v>245</v>
      </c>
      <c r="V17" s="114"/>
      <c r="W17" s="18">
        <f t="shared" si="1"/>
        <v>0</v>
      </c>
      <c r="X17" s="101">
        <f>IF(SUM(AN17:AY17)=0,0,U17)</f>
        <v>0</v>
      </c>
      <c r="Y17" s="107"/>
      <c r="AA17" s="119">
        <f>IF(ISTEXT(G17),0,1)</f>
        <v>0</v>
      </c>
      <c r="AB17" s="108"/>
      <c r="AC17" s="108"/>
      <c r="AD17" s="108"/>
      <c r="AE17" s="108"/>
      <c r="AF17" s="108"/>
      <c r="AG17" s="119">
        <f>IF(ISTEXT(M17),0,1)</f>
        <v>0</v>
      </c>
      <c r="AH17" s="108"/>
      <c r="AI17" s="108"/>
      <c r="AJ17" s="108"/>
      <c r="AK17" s="108"/>
      <c r="AL17" s="108"/>
      <c r="AM17" s="110"/>
      <c r="AN17" s="119">
        <f>IF(M17=G17,0,1)</f>
        <v>0</v>
      </c>
      <c r="AO17" s="120"/>
      <c r="AP17" s="120"/>
      <c r="AQ17" s="120"/>
      <c r="AR17" s="120"/>
      <c r="AS17" s="120"/>
      <c r="AT17" s="120"/>
      <c r="AU17" s="120"/>
      <c r="AV17" s="120"/>
      <c r="AW17" s="120"/>
      <c r="AX17" s="120"/>
      <c r="AY17" s="120"/>
      <c r="AZ17" s="110"/>
    </row>
    <row r="18" spans="2:52" ht="13.9" thickBot="1" x14ac:dyDescent="0.4">
      <c r="B18" s="53"/>
      <c r="C18" s="54"/>
      <c r="D18" s="7"/>
      <c r="E18" s="7"/>
      <c r="F18" s="7"/>
      <c r="G18" s="7"/>
      <c r="H18" s="50"/>
      <c r="I18" s="50"/>
      <c r="J18" s="50"/>
      <c r="K18" s="50"/>
      <c r="L18" s="50"/>
      <c r="M18" s="50"/>
      <c r="N18" s="50"/>
      <c r="O18" s="50"/>
      <c r="P18" s="50"/>
      <c r="Q18" s="50"/>
      <c r="R18" s="50"/>
      <c r="S18" s="7"/>
      <c r="T18" s="55"/>
      <c r="U18" s="7"/>
      <c r="V18" s="7"/>
      <c r="W18" s="18"/>
      <c r="X18" s="101"/>
      <c r="Y18" s="55"/>
      <c r="AA18" s="108"/>
      <c r="AB18" s="108"/>
      <c r="AC18" s="108"/>
      <c r="AD18" s="108"/>
      <c r="AE18" s="108"/>
      <c r="AF18" s="108"/>
      <c r="AG18" s="108"/>
      <c r="AH18" s="108"/>
      <c r="AI18" s="108"/>
      <c r="AJ18" s="108"/>
      <c r="AK18" s="108"/>
      <c r="AL18" s="108"/>
      <c r="AM18" s="110"/>
      <c r="AN18" s="108"/>
      <c r="AO18" s="108"/>
      <c r="AP18" s="108"/>
      <c r="AQ18" s="108"/>
      <c r="AR18" s="108"/>
      <c r="AS18" s="108"/>
      <c r="AT18" s="108"/>
      <c r="AU18" s="108"/>
      <c r="AV18" s="108"/>
      <c r="AW18" s="108"/>
      <c r="AX18" s="108"/>
      <c r="AY18" s="108"/>
      <c r="AZ18" s="110"/>
    </row>
    <row r="19" spans="2:52" ht="13.9" thickBot="1" x14ac:dyDescent="0.4">
      <c r="B19" s="16" t="s">
        <v>257</v>
      </c>
      <c r="C19" s="17" t="s">
        <v>12</v>
      </c>
      <c r="D19" s="7"/>
      <c r="E19" s="7"/>
      <c r="F19" s="7"/>
      <c r="G19" s="7"/>
      <c r="H19" s="50"/>
      <c r="I19" s="50"/>
      <c r="J19" s="50"/>
      <c r="K19" s="50"/>
      <c r="L19" s="50"/>
      <c r="M19" s="50"/>
      <c r="N19" s="50"/>
      <c r="O19" s="50"/>
      <c r="P19" s="50"/>
      <c r="Q19" s="50"/>
      <c r="R19" s="50"/>
      <c r="S19" s="7"/>
      <c r="T19" s="55"/>
      <c r="U19" s="7"/>
      <c r="V19" s="7"/>
      <c r="W19" s="18"/>
      <c r="X19" s="101"/>
      <c r="Y19" s="55"/>
      <c r="AA19" s="108"/>
      <c r="AB19" s="108"/>
      <c r="AC19" s="108"/>
      <c r="AD19" s="108"/>
      <c r="AE19" s="108"/>
      <c r="AF19" s="108"/>
      <c r="AG19" s="108"/>
      <c r="AH19" s="108"/>
      <c r="AI19" s="108"/>
      <c r="AJ19" s="108"/>
      <c r="AK19" s="108"/>
      <c r="AL19" s="108"/>
      <c r="AM19" s="110"/>
      <c r="AN19" s="108"/>
      <c r="AO19" s="108"/>
      <c r="AP19" s="108"/>
      <c r="AQ19" s="108"/>
      <c r="AR19" s="108"/>
      <c r="AS19" s="108"/>
      <c r="AT19" s="108"/>
      <c r="AU19" s="108"/>
      <c r="AV19" s="108"/>
      <c r="AW19" s="108"/>
      <c r="AX19" s="108"/>
      <c r="AY19" s="108"/>
      <c r="AZ19" s="110"/>
    </row>
    <row r="20" spans="2:52" x14ac:dyDescent="0.35">
      <c r="B20" s="19">
        <v>11</v>
      </c>
      <c r="C20" s="20" t="s">
        <v>13</v>
      </c>
      <c r="D20" s="21" t="s">
        <v>328</v>
      </c>
      <c r="E20" s="22" t="s">
        <v>233</v>
      </c>
      <c r="F20" s="23">
        <v>2</v>
      </c>
      <c r="G20" s="7"/>
      <c r="H20" s="25">
        <v>0.53452686213669853</v>
      </c>
      <c r="I20" s="26">
        <v>0.45604269466740271</v>
      </c>
      <c r="J20" s="26">
        <v>0.42093823326012975</v>
      </c>
      <c r="K20" s="26">
        <v>0.426071400805075</v>
      </c>
      <c r="L20" s="27">
        <v>0.53466187444417224</v>
      </c>
      <c r="M20" s="50"/>
      <c r="N20" s="25">
        <v>0.51595584593589927</v>
      </c>
      <c r="O20" s="26">
        <v>0.47849199379110902</v>
      </c>
      <c r="P20" s="26">
        <v>0.50453297047802914</v>
      </c>
      <c r="Q20" s="26">
        <v>0.50942498496307309</v>
      </c>
      <c r="R20" s="27">
        <v>0.51328069144805233</v>
      </c>
      <c r="S20" s="7"/>
      <c r="T20" s="56"/>
      <c r="U20" s="121"/>
      <c r="V20" s="114"/>
      <c r="W20" s="18">
        <f t="shared" si="1"/>
        <v>0</v>
      </c>
      <c r="X20" s="101"/>
      <c r="Y20" s="107"/>
      <c r="AA20" s="108"/>
      <c r="AB20" s="109">
        <f t="shared" ref="AB20:AF22" si="5">IF(ISNUMBER(H20),0,1)</f>
        <v>0</v>
      </c>
      <c r="AC20" s="109">
        <f t="shared" si="5"/>
        <v>0</v>
      </c>
      <c r="AD20" s="109">
        <f t="shared" si="5"/>
        <v>0</v>
      </c>
      <c r="AE20" s="109">
        <f t="shared" si="5"/>
        <v>0</v>
      </c>
      <c r="AF20" s="109">
        <f t="shared" si="5"/>
        <v>0</v>
      </c>
      <c r="AG20" s="108"/>
      <c r="AH20" s="109">
        <f t="shared" ref="AH20:AL22" si="6">IF(ISNUMBER(N20),0,1)</f>
        <v>0</v>
      </c>
      <c r="AI20" s="109">
        <f t="shared" si="6"/>
        <v>0</v>
      </c>
      <c r="AJ20" s="109">
        <f t="shared" si="6"/>
        <v>0</v>
      </c>
      <c r="AK20" s="109">
        <f t="shared" si="6"/>
        <v>0</v>
      </c>
      <c r="AL20" s="109">
        <f t="shared" si="6"/>
        <v>0</v>
      </c>
      <c r="AM20" s="110"/>
      <c r="AN20" s="108"/>
      <c r="AO20" s="108"/>
      <c r="AP20" s="108"/>
      <c r="AQ20" s="108"/>
      <c r="AR20" s="108"/>
      <c r="AS20" s="108"/>
      <c r="AT20" s="108"/>
      <c r="AU20" s="108"/>
      <c r="AV20" s="108"/>
      <c r="AW20" s="108"/>
      <c r="AX20" s="108"/>
      <c r="AY20" s="108"/>
      <c r="AZ20" s="110"/>
    </row>
    <row r="21" spans="2:52" x14ac:dyDescent="0.35">
      <c r="B21" s="19">
        <v>12</v>
      </c>
      <c r="C21" s="20" t="s">
        <v>14</v>
      </c>
      <c r="D21" s="111" t="s">
        <v>329</v>
      </c>
      <c r="E21" s="32" t="s">
        <v>233</v>
      </c>
      <c r="F21" s="33">
        <v>2</v>
      </c>
      <c r="G21" s="7"/>
      <c r="H21" s="34">
        <v>0</v>
      </c>
      <c r="I21" s="35">
        <v>0</v>
      </c>
      <c r="J21" s="35">
        <v>0</v>
      </c>
      <c r="K21" s="35">
        <v>0</v>
      </c>
      <c r="L21" s="36">
        <v>0</v>
      </c>
      <c r="M21" s="50"/>
      <c r="N21" s="34">
        <v>0</v>
      </c>
      <c r="O21" s="35">
        <v>0</v>
      </c>
      <c r="P21" s="35">
        <v>0</v>
      </c>
      <c r="Q21" s="35">
        <v>0</v>
      </c>
      <c r="R21" s="36">
        <v>0</v>
      </c>
      <c r="S21" s="7"/>
      <c r="T21" s="37"/>
      <c r="U21" s="113"/>
      <c r="V21" s="114"/>
      <c r="W21" s="18">
        <f t="shared" si="1"/>
        <v>0</v>
      </c>
      <c r="X21" s="101"/>
      <c r="Y21" s="107"/>
      <c r="AA21" s="108"/>
      <c r="AB21" s="109">
        <f t="shared" si="5"/>
        <v>0</v>
      </c>
      <c r="AC21" s="109">
        <f t="shared" si="5"/>
        <v>0</v>
      </c>
      <c r="AD21" s="109">
        <f t="shared" si="5"/>
        <v>0</v>
      </c>
      <c r="AE21" s="109">
        <f t="shared" si="5"/>
        <v>0</v>
      </c>
      <c r="AF21" s="109">
        <f t="shared" si="5"/>
        <v>0</v>
      </c>
      <c r="AG21" s="108"/>
      <c r="AH21" s="109">
        <f t="shared" si="6"/>
        <v>0</v>
      </c>
      <c r="AI21" s="109">
        <f t="shared" si="6"/>
        <v>0</v>
      </c>
      <c r="AJ21" s="109">
        <f t="shared" si="6"/>
        <v>0</v>
      </c>
      <c r="AK21" s="109">
        <f t="shared" si="6"/>
        <v>0</v>
      </c>
      <c r="AL21" s="109">
        <f t="shared" si="6"/>
        <v>0</v>
      </c>
      <c r="AM21" s="110"/>
      <c r="AN21" s="108"/>
      <c r="AO21" s="108"/>
      <c r="AP21" s="108"/>
      <c r="AQ21" s="108"/>
      <c r="AR21" s="108"/>
      <c r="AS21" s="108"/>
      <c r="AT21" s="108"/>
      <c r="AU21" s="108"/>
      <c r="AV21" s="108"/>
      <c r="AW21" s="108"/>
      <c r="AX21" s="108"/>
      <c r="AY21" s="108"/>
      <c r="AZ21" s="110"/>
    </row>
    <row r="22" spans="2:52" x14ac:dyDescent="0.35">
      <c r="B22" s="19">
        <v>13</v>
      </c>
      <c r="C22" s="20" t="s">
        <v>15</v>
      </c>
      <c r="D22" s="111" t="s">
        <v>330</v>
      </c>
      <c r="E22" s="32" t="s">
        <v>233</v>
      </c>
      <c r="F22" s="33">
        <v>2</v>
      </c>
      <c r="G22" s="7"/>
      <c r="H22" s="34">
        <v>0</v>
      </c>
      <c r="I22" s="35">
        <v>0</v>
      </c>
      <c r="J22" s="35">
        <v>0</v>
      </c>
      <c r="K22" s="35">
        <v>0</v>
      </c>
      <c r="L22" s="36">
        <v>0</v>
      </c>
      <c r="M22" s="50"/>
      <c r="N22" s="34">
        <v>0</v>
      </c>
      <c r="O22" s="35">
        <v>0</v>
      </c>
      <c r="P22" s="35">
        <v>0</v>
      </c>
      <c r="Q22" s="35">
        <v>0</v>
      </c>
      <c r="R22" s="36">
        <v>0</v>
      </c>
      <c r="S22" s="7"/>
      <c r="T22" s="37"/>
      <c r="U22" s="113"/>
      <c r="V22" s="114"/>
      <c r="W22" s="18">
        <f t="shared" si="1"/>
        <v>0</v>
      </c>
      <c r="X22" s="101"/>
      <c r="Y22" s="107"/>
      <c r="AA22" s="108"/>
      <c r="AB22" s="109">
        <f t="shared" si="5"/>
        <v>0</v>
      </c>
      <c r="AC22" s="109">
        <f t="shared" si="5"/>
        <v>0</v>
      </c>
      <c r="AD22" s="109">
        <f t="shared" si="5"/>
        <v>0</v>
      </c>
      <c r="AE22" s="109">
        <f t="shared" si="5"/>
        <v>0</v>
      </c>
      <c r="AF22" s="109">
        <f t="shared" si="5"/>
        <v>0</v>
      </c>
      <c r="AG22" s="108"/>
      <c r="AH22" s="109">
        <f t="shared" si="6"/>
        <v>0</v>
      </c>
      <c r="AI22" s="109">
        <f t="shared" si="6"/>
        <v>0</v>
      </c>
      <c r="AJ22" s="109">
        <f t="shared" si="6"/>
        <v>0</v>
      </c>
      <c r="AK22" s="109">
        <f t="shared" si="6"/>
        <v>0</v>
      </c>
      <c r="AL22" s="109">
        <f t="shared" si="6"/>
        <v>0</v>
      </c>
      <c r="AM22" s="110"/>
      <c r="AN22" s="108"/>
      <c r="AO22" s="108"/>
      <c r="AP22" s="108"/>
      <c r="AQ22" s="108"/>
      <c r="AR22" s="108"/>
      <c r="AS22" s="108"/>
      <c r="AT22" s="108"/>
      <c r="AU22" s="108"/>
      <c r="AV22" s="108"/>
      <c r="AW22" s="108"/>
      <c r="AX22" s="108"/>
      <c r="AY22" s="108"/>
      <c r="AZ22" s="110"/>
    </row>
    <row r="23" spans="2:52" ht="13.9" thickBot="1" x14ac:dyDescent="0.4">
      <c r="B23" s="59">
        <v>14</v>
      </c>
      <c r="C23" s="60" t="s">
        <v>16</v>
      </c>
      <c r="D23" s="61" t="s">
        <v>331</v>
      </c>
      <c r="E23" s="62" t="s">
        <v>233</v>
      </c>
      <c r="F23" s="63">
        <v>2</v>
      </c>
      <c r="G23" s="7"/>
      <c r="H23" s="39">
        <f>SUM(H20:H22)</f>
        <v>0.53452686213669853</v>
      </c>
      <c r="I23" s="40">
        <f>SUM(I20:I22)</f>
        <v>0.45604269466740271</v>
      </c>
      <c r="J23" s="40">
        <f>SUM(J20:J22)</f>
        <v>0.42093823326012975</v>
      </c>
      <c r="K23" s="40">
        <f>SUM(K20:K22)</f>
        <v>0.426071400805075</v>
      </c>
      <c r="L23" s="41">
        <f>SUM(L20:L22)</f>
        <v>0.53466187444417224</v>
      </c>
      <c r="M23" s="50"/>
      <c r="N23" s="39">
        <f>SUM(N20:N22)</f>
        <v>0.51595584593589927</v>
      </c>
      <c r="O23" s="40">
        <f>SUM(O20:O22)</f>
        <v>0.47849199379110902</v>
      </c>
      <c r="P23" s="40">
        <f>SUM(P20:P22)</f>
        <v>0.50453297047802914</v>
      </c>
      <c r="Q23" s="40">
        <f>SUM(Q20:Q22)</f>
        <v>0.50942498496307309</v>
      </c>
      <c r="R23" s="41">
        <f>SUM(R20:R22)</f>
        <v>0.51328069144805233</v>
      </c>
      <c r="S23" s="7"/>
      <c r="T23" s="122" t="s">
        <v>267</v>
      </c>
      <c r="U23" s="123"/>
      <c r="V23" s="116"/>
      <c r="W23" s="18">
        <f t="shared" si="1"/>
        <v>0</v>
      </c>
      <c r="X23" s="101"/>
      <c r="Y23" s="107"/>
      <c r="AA23" s="108"/>
      <c r="AB23" s="108"/>
      <c r="AC23" s="108"/>
      <c r="AD23" s="108"/>
      <c r="AE23" s="108"/>
      <c r="AF23" s="108"/>
      <c r="AG23" s="108"/>
      <c r="AH23" s="108"/>
      <c r="AI23" s="108"/>
      <c r="AJ23" s="108"/>
      <c r="AK23" s="108"/>
      <c r="AL23" s="108"/>
      <c r="AM23" s="110"/>
      <c r="AN23" s="108"/>
      <c r="AO23" s="108"/>
      <c r="AP23" s="108"/>
      <c r="AQ23" s="108"/>
      <c r="AR23" s="108"/>
      <c r="AS23" s="108"/>
      <c r="AT23" s="108"/>
      <c r="AU23" s="108"/>
      <c r="AV23" s="108"/>
      <c r="AW23" s="108"/>
      <c r="AX23" s="108"/>
      <c r="AY23" s="108"/>
      <c r="AZ23" s="110"/>
    </row>
    <row r="24" spans="2:52" x14ac:dyDescent="0.35">
      <c r="B24" s="53"/>
      <c r="C24" s="54"/>
      <c r="D24" s="66"/>
      <c r="E24" s="66"/>
      <c r="F24" s="66"/>
      <c r="G24" s="7"/>
      <c r="H24" s="7"/>
      <c r="I24" s="7"/>
      <c r="J24" s="7"/>
      <c r="K24" s="7"/>
      <c r="L24" s="7"/>
      <c r="M24" s="7"/>
      <c r="N24" s="7"/>
      <c r="O24" s="7"/>
      <c r="P24" s="7"/>
      <c r="Q24" s="7"/>
      <c r="R24" s="7"/>
      <c r="S24" s="7"/>
      <c r="T24" s="7"/>
      <c r="W24" s="18"/>
      <c r="X24" s="101"/>
      <c r="AA24" s="124">
        <f>SUM(AA6:AL23)</f>
        <v>0</v>
      </c>
      <c r="AB24" s="125"/>
      <c r="AC24" s="125"/>
      <c r="AD24" s="125"/>
      <c r="AE24" s="125"/>
      <c r="AF24" s="125"/>
      <c r="AG24" s="125"/>
      <c r="AH24" s="125"/>
      <c r="AI24" s="125"/>
      <c r="AJ24" s="125"/>
      <c r="AK24" s="125"/>
      <c r="AL24" s="125"/>
      <c r="AM24" s="110"/>
      <c r="AN24" s="126">
        <f>SUM(AN6:AN23)</f>
        <v>0</v>
      </c>
      <c r="AO24" s="127"/>
      <c r="AP24" s="127"/>
      <c r="AQ24" s="127"/>
      <c r="AR24" s="127"/>
      <c r="AS24" s="127"/>
      <c r="AT24" s="127"/>
      <c r="AU24" s="127"/>
      <c r="AV24" s="127"/>
      <c r="AW24" s="127"/>
      <c r="AX24" s="127"/>
      <c r="AY24" s="127"/>
      <c r="AZ24" s="110"/>
    </row>
    <row r="25" spans="2:52" x14ac:dyDescent="0.35">
      <c r="B25" s="69" t="s">
        <v>276</v>
      </c>
      <c r="C25" s="70"/>
      <c r="D25" s="70"/>
      <c r="E25" s="70"/>
      <c r="F25" s="70"/>
      <c r="G25" s="70"/>
      <c r="H25" s="70"/>
      <c r="I25" s="70"/>
      <c r="J25" s="71"/>
      <c r="K25" s="71"/>
      <c r="L25" s="72"/>
      <c r="M25" s="72"/>
      <c r="N25" s="7"/>
      <c r="O25" s="7"/>
      <c r="P25" s="7"/>
      <c r="Q25" s="7"/>
      <c r="R25" s="7"/>
      <c r="S25" s="7"/>
      <c r="T25" s="7"/>
      <c r="W25" s="18"/>
      <c r="X25" s="101"/>
      <c r="AA25" s="125"/>
      <c r="AB25" s="125"/>
      <c r="AC25" s="125"/>
      <c r="AD25" s="125"/>
      <c r="AE25" s="125"/>
      <c r="AF25" s="125"/>
      <c r="AG25" s="125"/>
      <c r="AH25" s="125"/>
      <c r="AI25" s="125"/>
      <c r="AJ25" s="125"/>
      <c r="AK25" s="125"/>
      <c r="AL25" s="125"/>
      <c r="AM25" s="110"/>
      <c r="AN25" s="125"/>
      <c r="AO25" s="125"/>
      <c r="AP25" s="125"/>
      <c r="AQ25" s="125"/>
      <c r="AR25" s="125"/>
      <c r="AS25" s="125"/>
      <c r="AT25" s="125"/>
      <c r="AU25" s="125"/>
      <c r="AV25" s="125"/>
      <c r="AW25" s="125"/>
      <c r="AX25" s="125"/>
      <c r="AY25" s="125"/>
      <c r="AZ25" s="110"/>
    </row>
    <row r="26" spans="2:52" x14ac:dyDescent="0.35">
      <c r="B26" s="73"/>
      <c r="C26" s="74" t="s">
        <v>277</v>
      </c>
      <c r="D26" s="74"/>
      <c r="E26" s="70"/>
      <c r="F26" s="70"/>
      <c r="G26" s="70"/>
      <c r="H26" s="70"/>
      <c r="I26" s="70"/>
      <c r="J26" s="70"/>
      <c r="K26" s="70"/>
      <c r="L26" s="72"/>
      <c r="M26" s="72"/>
      <c r="N26" s="7"/>
      <c r="O26" s="7"/>
      <c r="P26" s="7"/>
      <c r="Q26" s="7"/>
      <c r="R26" s="7"/>
      <c r="S26" s="7"/>
      <c r="T26" s="7"/>
      <c r="AA26" s="125"/>
      <c r="AB26" s="125"/>
      <c r="AC26" s="125"/>
      <c r="AD26" s="125"/>
      <c r="AE26" s="125"/>
      <c r="AF26" s="125"/>
      <c r="AG26" s="125"/>
      <c r="AH26" s="125"/>
      <c r="AI26" s="125"/>
      <c r="AJ26" s="125"/>
      <c r="AK26" s="125"/>
      <c r="AL26" s="125"/>
      <c r="AM26" s="110"/>
      <c r="AN26" s="125"/>
      <c r="AO26" s="125"/>
      <c r="AP26" s="125"/>
      <c r="AQ26" s="125"/>
      <c r="AR26" s="125"/>
      <c r="AS26" s="125"/>
      <c r="AT26" s="125"/>
      <c r="AU26" s="125"/>
      <c r="AV26" s="125"/>
      <c r="AW26" s="125"/>
      <c r="AX26" s="125"/>
      <c r="AY26" s="125"/>
      <c r="AZ26" s="110"/>
    </row>
    <row r="27" spans="2:52" x14ac:dyDescent="0.35">
      <c r="B27" s="75"/>
      <c r="C27" s="74" t="s">
        <v>278</v>
      </c>
      <c r="D27" s="74"/>
      <c r="E27" s="70"/>
      <c r="F27" s="70"/>
      <c r="G27" s="70"/>
      <c r="H27" s="70"/>
      <c r="I27" s="70"/>
      <c r="J27" s="70"/>
      <c r="K27" s="70"/>
      <c r="L27" s="72"/>
      <c r="M27" s="72"/>
      <c r="N27" s="7"/>
      <c r="O27" s="7"/>
      <c r="P27" s="7"/>
      <c r="Q27" s="7"/>
      <c r="R27" s="7"/>
      <c r="S27" s="7"/>
      <c r="T27" s="7"/>
    </row>
    <row r="28" spans="2:52" x14ac:dyDescent="0.35">
      <c r="B28" s="76"/>
      <c r="C28" s="74" t="s">
        <v>279</v>
      </c>
      <c r="D28" s="74"/>
      <c r="E28" s="70"/>
      <c r="F28" s="70"/>
      <c r="G28" s="70"/>
      <c r="H28" s="70"/>
      <c r="I28" s="70"/>
      <c r="J28" s="70"/>
      <c r="K28" s="70"/>
      <c r="L28" s="72"/>
      <c r="M28" s="72"/>
      <c r="N28" s="7"/>
      <c r="O28" s="7"/>
      <c r="P28" s="7"/>
      <c r="Q28" s="7"/>
      <c r="R28" s="7"/>
      <c r="S28" s="7"/>
      <c r="T28" s="7"/>
    </row>
    <row r="29" spans="2:52" x14ac:dyDescent="0.35">
      <c r="B29" s="77"/>
      <c r="C29" s="74" t="s">
        <v>280</v>
      </c>
      <c r="D29" s="74"/>
      <c r="E29" s="70"/>
      <c r="F29" s="70"/>
      <c r="G29" s="70"/>
      <c r="H29" s="70"/>
      <c r="I29" s="70"/>
      <c r="J29" s="70"/>
      <c r="K29" s="70"/>
      <c r="L29" s="72"/>
      <c r="M29" s="72"/>
      <c r="N29" s="7"/>
      <c r="O29" s="7"/>
      <c r="P29" s="7"/>
      <c r="Q29" s="7"/>
      <c r="R29" s="7"/>
      <c r="S29" s="7"/>
      <c r="T29" s="7"/>
    </row>
    <row r="30" spans="2:52" ht="13.9" thickBot="1" x14ac:dyDescent="0.4">
      <c r="B30" s="78"/>
      <c r="C30" s="78"/>
      <c r="D30" s="78"/>
      <c r="E30" s="78"/>
      <c r="F30" s="78"/>
      <c r="G30" s="78"/>
      <c r="H30" s="78"/>
      <c r="I30" s="78"/>
      <c r="J30" s="78"/>
      <c r="K30" s="78"/>
      <c r="L30" s="72"/>
      <c r="M30" s="72"/>
      <c r="N30" s="7"/>
      <c r="O30" s="7"/>
      <c r="P30" s="7"/>
      <c r="Q30" s="7"/>
      <c r="R30" s="7"/>
      <c r="S30" s="7"/>
      <c r="T30" s="7"/>
    </row>
    <row r="31" spans="2:52" ht="15" thickBot="1" x14ac:dyDescent="0.4">
      <c r="B31" s="342" t="s">
        <v>332</v>
      </c>
      <c r="C31" s="343"/>
      <c r="D31" s="343"/>
      <c r="E31" s="343"/>
      <c r="F31" s="343"/>
      <c r="G31" s="343"/>
      <c r="H31" s="343"/>
      <c r="I31" s="343"/>
      <c r="J31" s="343"/>
      <c r="K31" s="343"/>
      <c r="L31" s="344"/>
      <c r="M31" s="82"/>
      <c r="N31" s="82"/>
      <c r="O31" s="82"/>
      <c r="P31" s="82"/>
      <c r="Q31" s="82"/>
      <c r="R31" s="82"/>
      <c r="S31" s="7"/>
      <c r="T31" s="7"/>
    </row>
    <row r="32" spans="2:52" ht="15" thickBot="1" x14ac:dyDescent="0.4">
      <c r="B32" s="82"/>
      <c r="C32" s="83"/>
      <c r="D32" s="84"/>
      <c r="E32" s="84"/>
      <c r="F32" s="84"/>
      <c r="G32" s="84"/>
      <c r="H32" s="84"/>
      <c r="I32" s="84"/>
      <c r="J32" s="78"/>
      <c r="K32" s="78"/>
      <c r="L32" s="72"/>
      <c r="M32" s="85"/>
      <c r="N32" s="7"/>
      <c r="O32" s="7"/>
      <c r="P32" s="7"/>
      <c r="Q32" s="7"/>
      <c r="R32" s="7"/>
      <c r="S32" s="7"/>
      <c r="T32" s="7"/>
    </row>
    <row r="33" spans="2:20" ht="225" customHeight="1" thickBot="1" x14ac:dyDescent="0.4">
      <c r="B33" s="336" t="s">
        <v>333</v>
      </c>
      <c r="C33" s="337"/>
      <c r="D33" s="337"/>
      <c r="E33" s="337"/>
      <c r="F33" s="337"/>
      <c r="G33" s="337"/>
      <c r="H33" s="337"/>
      <c r="I33" s="337"/>
      <c r="J33" s="337"/>
      <c r="K33" s="337"/>
      <c r="L33" s="338"/>
      <c r="M33" s="86"/>
      <c r="N33" s="86"/>
      <c r="O33" s="86"/>
      <c r="P33" s="86"/>
      <c r="Q33" s="86"/>
      <c r="R33" s="86"/>
      <c r="S33" s="7"/>
      <c r="T33" s="7"/>
    </row>
    <row r="34" spans="2:20" ht="13.9" thickBot="1" x14ac:dyDescent="0.4">
      <c r="B34" s="87"/>
      <c r="C34" s="88"/>
      <c r="D34" s="87"/>
      <c r="E34" s="87"/>
      <c r="F34" s="87"/>
      <c r="G34" s="89"/>
      <c r="H34" s="89"/>
      <c r="I34" s="89"/>
      <c r="J34" s="78"/>
      <c r="K34" s="78"/>
      <c r="L34" s="72"/>
      <c r="M34" s="85"/>
      <c r="N34" s="7"/>
      <c r="O34" s="7"/>
      <c r="P34" s="7"/>
      <c r="Q34" s="7"/>
      <c r="R34" s="7"/>
      <c r="S34" s="7"/>
      <c r="T34" s="7"/>
    </row>
    <row r="35" spans="2:20" ht="15" customHeight="1" x14ac:dyDescent="0.35">
      <c r="B35" s="90" t="s">
        <v>283</v>
      </c>
      <c r="C35" s="339" t="s">
        <v>284</v>
      </c>
      <c r="D35" s="340"/>
      <c r="E35" s="340"/>
      <c r="F35" s="340"/>
      <c r="G35" s="340"/>
      <c r="H35" s="340"/>
      <c r="I35" s="340"/>
      <c r="J35" s="340"/>
      <c r="K35" s="340"/>
      <c r="L35" s="341"/>
      <c r="M35" s="91"/>
      <c r="N35" s="91"/>
      <c r="O35" s="91"/>
      <c r="P35" s="91"/>
      <c r="Q35" s="91"/>
      <c r="R35" s="91"/>
      <c r="S35" s="7"/>
      <c r="T35" s="7"/>
    </row>
    <row r="36" spans="2:20" ht="15" customHeight="1" x14ac:dyDescent="0.35">
      <c r="B36" s="92" t="s">
        <v>285</v>
      </c>
      <c r="C36" s="93" t="str">
        <f>$C$5</f>
        <v>RCV run off rate ~ RPI linked RCV</v>
      </c>
      <c r="D36" s="93"/>
      <c r="E36" s="93"/>
      <c r="F36" s="93"/>
      <c r="G36" s="93"/>
      <c r="H36" s="93"/>
      <c r="I36" s="93"/>
      <c r="J36" s="93"/>
      <c r="K36" s="93"/>
      <c r="L36" s="94"/>
      <c r="M36" s="97"/>
      <c r="N36" s="97"/>
      <c r="O36" s="97"/>
      <c r="P36" s="97"/>
      <c r="Q36" s="97"/>
      <c r="R36" s="97"/>
      <c r="S36" s="7"/>
      <c r="T36" s="7"/>
    </row>
    <row r="37" spans="2:20" ht="30" customHeight="1" x14ac:dyDescent="0.35">
      <c r="B37" s="96">
        <v>1</v>
      </c>
      <c r="C37" s="327" t="s">
        <v>334</v>
      </c>
      <c r="D37" s="328"/>
      <c r="E37" s="328"/>
      <c r="F37" s="328"/>
      <c r="G37" s="328"/>
      <c r="H37" s="328"/>
      <c r="I37" s="328"/>
      <c r="J37" s="328"/>
      <c r="K37" s="328"/>
      <c r="L37" s="329"/>
      <c r="M37" s="97"/>
      <c r="N37" s="97"/>
      <c r="O37" s="97"/>
      <c r="P37" s="97"/>
      <c r="Q37" s="97"/>
      <c r="R37" s="97"/>
      <c r="S37" s="7"/>
      <c r="T37" s="7"/>
    </row>
    <row r="38" spans="2:20" ht="30" customHeight="1" x14ac:dyDescent="0.35">
      <c r="B38" s="96">
        <v>2</v>
      </c>
      <c r="C38" s="327" t="s">
        <v>335</v>
      </c>
      <c r="D38" s="328"/>
      <c r="E38" s="328"/>
      <c r="F38" s="328"/>
      <c r="G38" s="328"/>
      <c r="H38" s="328"/>
      <c r="I38" s="328"/>
      <c r="J38" s="328"/>
      <c r="K38" s="328"/>
      <c r="L38" s="329"/>
      <c r="M38" s="97"/>
      <c r="N38" s="97"/>
      <c r="O38" s="97"/>
      <c r="P38" s="97"/>
      <c r="Q38" s="97"/>
      <c r="R38" s="97"/>
      <c r="S38" s="7"/>
      <c r="T38" s="7"/>
    </row>
    <row r="39" spans="2:20" ht="15" customHeight="1" x14ac:dyDescent="0.35">
      <c r="B39" s="96">
        <v>3</v>
      </c>
      <c r="C39" s="327" t="s">
        <v>336</v>
      </c>
      <c r="D39" s="328"/>
      <c r="E39" s="328"/>
      <c r="F39" s="328"/>
      <c r="G39" s="328"/>
      <c r="H39" s="328"/>
      <c r="I39" s="328"/>
      <c r="J39" s="328"/>
      <c r="K39" s="328"/>
      <c r="L39" s="329"/>
      <c r="M39" s="97"/>
      <c r="N39" s="97"/>
      <c r="O39" s="97"/>
      <c r="P39" s="97"/>
      <c r="Q39" s="97"/>
      <c r="R39" s="97"/>
      <c r="S39" s="7"/>
      <c r="T39" s="7"/>
    </row>
    <row r="40" spans="2:20" ht="15" customHeight="1" x14ac:dyDescent="0.35">
      <c r="B40" s="96">
        <v>4</v>
      </c>
      <c r="C40" s="327" t="s">
        <v>337</v>
      </c>
      <c r="D40" s="328"/>
      <c r="E40" s="328"/>
      <c r="F40" s="328"/>
      <c r="G40" s="328"/>
      <c r="H40" s="328"/>
      <c r="I40" s="328"/>
      <c r="J40" s="328"/>
      <c r="K40" s="328"/>
      <c r="L40" s="329"/>
      <c r="M40" s="97"/>
      <c r="N40" s="97"/>
      <c r="O40" s="97"/>
      <c r="P40" s="97"/>
      <c r="Q40" s="97"/>
      <c r="R40" s="97"/>
      <c r="S40" s="7"/>
      <c r="T40" s="7"/>
    </row>
    <row r="41" spans="2:20" ht="30" customHeight="1" x14ac:dyDescent="0.35">
      <c r="B41" s="96">
        <v>5</v>
      </c>
      <c r="C41" s="327" t="s">
        <v>290</v>
      </c>
      <c r="D41" s="328"/>
      <c r="E41" s="328"/>
      <c r="F41" s="328"/>
      <c r="G41" s="328"/>
      <c r="H41" s="328"/>
      <c r="I41" s="328"/>
      <c r="J41" s="328"/>
      <c r="K41" s="328"/>
      <c r="L41" s="329"/>
      <c r="M41" s="97"/>
      <c r="N41" s="97"/>
      <c r="O41" s="97"/>
      <c r="P41" s="97"/>
      <c r="Q41" s="97"/>
      <c r="R41" s="97"/>
      <c r="S41" s="7"/>
      <c r="T41" s="7"/>
    </row>
    <row r="42" spans="2:20" ht="15" customHeight="1" x14ac:dyDescent="0.35">
      <c r="B42" s="92" t="s">
        <v>291</v>
      </c>
      <c r="C42" s="93" t="str">
        <f>$C$12</f>
        <v>RCV run off rate ~ CPI/CPI(H) linked RCV</v>
      </c>
      <c r="D42" s="93"/>
      <c r="E42" s="93"/>
      <c r="F42" s="93"/>
      <c r="G42" s="93"/>
      <c r="H42" s="93"/>
      <c r="I42" s="93"/>
      <c r="J42" s="93"/>
      <c r="K42" s="93"/>
      <c r="L42" s="94"/>
      <c r="M42" s="97"/>
      <c r="N42" s="97"/>
      <c r="O42" s="97"/>
      <c r="P42" s="97"/>
      <c r="Q42" s="97"/>
      <c r="R42" s="97"/>
      <c r="S42" s="7"/>
      <c r="T42" s="7"/>
    </row>
    <row r="43" spans="2:20" ht="30" customHeight="1" x14ac:dyDescent="0.35">
      <c r="B43" s="96">
        <v>6</v>
      </c>
      <c r="C43" s="327" t="s">
        <v>338</v>
      </c>
      <c r="D43" s="328"/>
      <c r="E43" s="328"/>
      <c r="F43" s="328"/>
      <c r="G43" s="328"/>
      <c r="H43" s="328"/>
      <c r="I43" s="328"/>
      <c r="J43" s="328"/>
      <c r="K43" s="328"/>
      <c r="L43" s="329"/>
      <c r="M43" s="97"/>
      <c r="N43" s="97"/>
      <c r="O43" s="97"/>
      <c r="P43" s="97"/>
      <c r="Q43" s="97"/>
      <c r="R43" s="97"/>
      <c r="S43" s="7"/>
      <c r="T43" s="7"/>
    </row>
    <row r="44" spans="2:20" ht="30" customHeight="1" x14ac:dyDescent="0.35">
      <c r="B44" s="96">
        <v>7</v>
      </c>
      <c r="C44" s="327" t="s">
        <v>339</v>
      </c>
      <c r="D44" s="328"/>
      <c r="E44" s="328"/>
      <c r="F44" s="328"/>
      <c r="G44" s="328"/>
      <c r="H44" s="328"/>
      <c r="I44" s="328"/>
      <c r="J44" s="328"/>
      <c r="K44" s="328"/>
      <c r="L44" s="329"/>
      <c r="M44" s="97"/>
      <c r="N44" s="97"/>
      <c r="O44" s="97"/>
      <c r="P44" s="97"/>
      <c r="Q44" s="97"/>
      <c r="R44" s="97"/>
      <c r="S44" s="7"/>
      <c r="T44" s="7"/>
    </row>
    <row r="45" spans="2:20" ht="15" customHeight="1" x14ac:dyDescent="0.35">
      <c r="B45" s="96">
        <v>8</v>
      </c>
      <c r="C45" s="327" t="s">
        <v>340</v>
      </c>
      <c r="D45" s="328"/>
      <c r="E45" s="328"/>
      <c r="F45" s="328"/>
      <c r="G45" s="328"/>
      <c r="H45" s="328"/>
      <c r="I45" s="328"/>
      <c r="J45" s="328"/>
      <c r="K45" s="328"/>
      <c r="L45" s="329"/>
      <c r="M45" s="97"/>
      <c r="N45" s="97"/>
      <c r="O45" s="97"/>
      <c r="P45" s="97"/>
      <c r="Q45" s="97"/>
      <c r="R45" s="97"/>
      <c r="S45" s="7"/>
      <c r="T45" s="7"/>
    </row>
    <row r="46" spans="2:20" ht="15" customHeight="1" x14ac:dyDescent="0.35">
      <c r="B46" s="96">
        <v>9</v>
      </c>
      <c r="C46" s="327" t="s">
        <v>341</v>
      </c>
      <c r="D46" s="328"/>
      <c r="E46" s="328"/>
      <c r="F46" s="328"/>
      <c r="G46" s="328"/>
      <c r="H46" s="328"/>
      <c r="I46" s="328"/>
      <c r="J46" s="328"/>
      <c r="K46" s="328"/>
      <c r="L46" s="329"/>
      <c r="M46" s="97"/>
      <c r="N46" s="97"/>
      <c r="O46" s="97"/>
      <c r="P46" s="97"/>
      <c r="Q46" s="97"/>
      <c r="R46" s="97"/>
      <c r="S46" s="7"/>
      <c r="T46" s="7"/>
    </row>
    <row r="47" spans="2:20" ht="30" customHeight="1" x14ac:dyDescent="0.35">
      <c r="B47" s="96">
        <v>10</v>
      </c>
      <c r="C47" s="327" t="s">
        <v>296</v>
      </c>
      <c r="D47" s="328"/>
      <c r="E47" s="328"/>
      <c r="F47" s="328"/>
      <c r="G47" s="328"/>
      <c r="H47" s="328"/>
      <c r="I47" s="328"/>
      <c r="J47" s="328"/>
      <c r="K47" s="328"/>
      <c r="L47" s="329"/>
      <c r="M47" s="97"/>
      <c r="N47" s="97"/>
      <c r="O47" s="97"/>
      <c r="P47" s="97"/>
      <c r="Q47" s="97"/>
      <c r="R47" s="97"/>
      <c r="S47" s="7"/>
      <c r="T47" s="7"/>
    </row>
    <row r="48" spans="2:20" ht="15" customHeight="1" x14ac:dyDescent="0.35">
      <c r="B48" s="92" t="s">
        <v>297</v>
      </c>
      <c r="C48" s="93" t="str">
        <f>$C$19</f>
        <v>PAYG Rate ~ water network plus</v>
      </c>
      <c r="D48" s="93"/>
      <c r="E48" s="93"/>
      <c r="F48" s="93"/>
      <c r="G48" s="93"/>
      <c r="H48" s="93"/>
      <c r="I48" s="93"/>
      <c r="J48" s="93"/>
      <c r="K48" s="93"/>
      <c r="L48" s="94"/>
      <c r="M48" s="97"/>
      <c r="N48" s="97"/>
      <c r="O48" s="97"/>
      <c r="P48" s="97"/>
      <c r="Q48" s="97"/>
      <c r="R48" s="97"/>
      <c r="S48" s="7"/>
      <c r="T48" s="7"/>
    </row>
    <row r="49" spans="2:16" ht="30" customHeight="1" x14ac:dyDescent="0.35">
      <c r="B49" s="96">
        <v>11</v>
      </c>
      <c r="C49" s="327" t="s">
        <v>342</v>
      </c>
      <c r="D49" s="328"/>
      <c r="E49" s="328"/>
      <c r="F49" s="328"/>
      <c r="G49" s="328"/>
      <c r="H49" s="328"/>
      <c r="I49" s="328"/>
      <c r="J49" s="328"/>
      <c r="K49" s="328"/>
      <c r="L49" s="329"/>
      <c r="M49" s="97"/>
      <c r="N49" s="97"/>
      <c r="O49" s="85"/>
      <c r="P49" s="85"/>
    </row>
    <row r="50" spans="2:16" ht="15" customHeight="1" x14ac:dyDescent="0.35">
      <c r="B50" s="96">
        <v>12</v>
      </c>
      <c r="C50" s="327" t="s">
        <v>343</v>
      </c>
      <c r="D50" s="328"/>
      <c r="E50" s="328"/>
      <c r="F50" s="328"/>
      <c r="G50" s="328"/>
      <c r="H50" s="328"/>
      <c r="I50" s="328"/>
      <c r="J50" s="328"/>
      <c r="K50" s="328"/>
      <c r="L50" s="329"/>
      <c r="M50" s="97"/>
      <c r="N50" s="97"/>
      <c r="O50" s="85"/>
      <c r="P50" s="85"/>
    </row>
    <row r="51" spans="2:16" ht="15" customHeight="1" x14ac:dyDescent="0.35">
      <c r="B51" s="98">
        <v>13</v>
      </c>
      <c r="C51" s="327" t="s">
        <v>344</v>
      </c>
      <c r="D51" s="328"/>
      <c r="E51" s="328"/>
      <c r="F51" s="328"/>
      <c r="G51" s="328"/>
      <c r="H51" s="328"/>
      <c r="I51" s="328"/>
      <c r="J51" s="328"/>
      <c r="K51" s="328"/>
      <c r="L51" s="329"/>
      <c r="M51" s="97"/>
      <c r="N51" s="97"/>
      <c r="O51" s="85"/>
      <c r="P51" s="85"/>
    </row>
    <row r="52" spans="2:16" ht="15" customHeight="1" thickBot="1" x14ac:dyDescent="0.4">
      <c r="B52" s="99">
        <v>14</v>
      </c>
      <c r="C52" s="330" t="s">
        <v>345</v>
      </c>
      <c r="D52" s="331"/>
      <c r="E52" s="331"/>
      <c r="F52" s="331"/>
      <c r="G52" s="331"/>
      <c r="H52" s="331"/>
      <c r="I52" s="331"/>
      <c r="J52" s="331"/>
      <c r="K52" s="331"/>
      <c r="L52" s="332"/>
      <c r="M52" s="97"/>
      <c r="N52" s="97"/>
      <c r="O52" s="85"/>
      <c r="P52" s="85"/>
    </row>
    <row r="53" spans="2:16" x14ac:dyDescent="0.35"/>
  </sheetData>
  <mergeCells count="18">
    <mergeCell ref="C38:L38"/>
    <mergeCell ref="B3:C3"/>
    <mergeCell ref="B31:L31"/>
    <mergeCell ref="B33:L33"/>
    <mergeCell ref="C35:L35"/>
    <mergeCell ref="C37:L37"/>
    <mergeCell ref="C52:L52"/>
    <mergeCell ref="C39:L39"/>
    <mergeCell ref="C40:L40"/>
    <mergeCell ref="C41:L41"/>
    <mergeCell ref="C43:L43"/>
    <mergeCell ref="C44:L44"/>
    <mergeCell ref="C45:L45"/>
    <mergeCell ref="C46:L46"/>
    <mergeCell ref="C47:L47"/>
    <mergeCell ref="C49:L49"/>
    <mergeCell ref="C50:L50"/>
    <mergeCell ref="C51:L51"/>
  </mergeCells>
  <conditionalFormatting sqref="W24:X25">
    <cfRule type="cellIs" dxfId="9" priority="3" operator="equal">
      <formula>0</formula>
    </cfRule>
  </conditionalFormatting>
  <conditionalFormatting sqref="Y6:Y10 Y13:Y17 Y20:Y23">
    <cfRule type="cellIs" dxfId="8" priority="2" operator="equal">
      <formula>0</formula>
    </cfRule>
  </conditionalFormatting>
  <conditionalFormatting sqref="W5:X23">
    <cfRule type="cellIs" dxfId="7" priority="1" operator="equal">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4"/>
  <sheetViews>
    <sheetView zoomScale="85" zoomScaleNormal="85" workbookViewId="0"/>
  </sheetViews>
  <sheetFormatPr defaultColWidth="0" defaultRowHeight="13.5" zeroHeight="1" x14ac:dyDescent="0.35"/>
  <cols>
    <col min="1" max="1" width="1.5625" style="5" customWidth="1"/>
    <col min="2" max="2" width="6.5625" style="5" customWidth="1"/>
    <col min="3" max="3" width="83.0625" style="5" customWidth="1"/>
    <col min="4" max="4" width="11.5625" style="5" customWidth="1"/>
    <col min="5" max="6" width="5.5625" style="5" customWidth="1"/>
    <col min="7" max="7" width="12.5625" style="5" customWidth="1"/>
    <col min="8" max="12" width="9.5625" style="5" customWidth="1"/>
    <col min="13" max="13" width="12.5625" style="5" bestFit="1" customWidth="1"/>
    <col min="14" max="18" width="9.5625" style="5" customWidth="1"/>
    <col min="19" max="19" width="2.5625" style="5" customWidth="1"/>
    <col min="20" max="20" width="26.5625" style="5" bestFit="1" customWidth="1"/>
    <col min="21" max="21" width="29.5625" style="5" bestFit="1" customWidth="1"/>
    <col min="22" max="22" width="2.5625" style="5" customWidth="1"/>
    <col min="23" max="23" width="20.5625" style="5" bestFit="1" customWidth="1"/>
    <col min="24" max="24" width="25.5625" style="5" bestFit="1" customWidth="1"/>
    <col min="25" max="25" width="9.5625" style="5" customWidth="1"/>
    <col min="26" max="26" width="2.5" style="6" hidden="1" customWidth="1"/>
    <col min="27" max="38" width="3.5" style="5" hidden="1" customWidth="1"/>
    <col min="39" max="39" width="3.5" style="6" hidden="1" customWidth="1"/>
    <col min="40" max="51" width="3.5" style="5" hidden="1" customWidth="1"/>
    <col min="52" max="52" width="3.5625" style="6" hidden="1" customWidth="1"/>
    <col min="53" max="16384" width="9.5625" style="5" hidden="1"/>
  </cols>
  <sheetData>
    <row r="1" spans="2:51" ht="18.75" x14ac:dyDescent="0.35">
      <c r="B1" s="1" t="s">
        <v>346</v>
      </c>
      <c r="C1" s="1"/>
      <c r="D1" s="1"/>
      <c r="E1" s="1"/>
      <c r="F1" s="1"/>
      <c r="G1" s="1"/>
      <c r="H1" s="1"/>
      <c r="I1" s="1"/>
      <c r="J1" s="1"/>
      <c r="K1" s="1"/>
      <c r="L1" s="2"/>
      <c r="M1" s="2"/>
      <c r="N1" s="2"/>
      <c r="O1" s="2"/>
      <c r="P1" s="2"/>
      <c r="Q1" s="2"/>
      <c r="R1" s="3" t="s">
        <v>503</v>
      </c>
      <c r="S1" s="4"/>
      <c r="T1" s="333" t="s">
        <v>212</v>
      </c>
      <c r="U1" s="333"/>
      <c r="V1" s="333"/>
      <c r="W1" s="333"/>
      <c r="X1" s="262"/>
      <c r="Y1" s="8"/>
      <c r="Z1" s="128"/>
      <c r="AA1" s="129"/>
      <c r="AB1" s="129"/>
      <c r="AC1" s="129"/>
      <c r="AD1" s="129"/>
      <c r="AE1" s="129"/>
      <c r="AF1" s="129"/>
      <c r="AG1" s="129"/>
      <c r="AH1" s="129"/>
      <c r="AI1" s="129"/>
      <c r="AJ1" s="129"/>
      <c r="AK1" s="129"/>
      <c r="AL1" s="129"/>
      <c r="AN1" s="129"/>
      <c r="AO1" s="129"/>
      <c r="AP1" s="129"/>
      <c r="AQ1" s="129"/>
      <c r="AR1" s="129"/>
      <c r="AS1" s="129"/>
      <c r="AT1" s="129"/>
      <c r="AU1" s="129"/>
      <c r="AV1" s="129"/>
      <c r="AW1" s="129"/>
      <c r="AX1" s="129"/>
      <c r="AY1" s="129"/>
    </row>
    <row r="2" spans="2:51" ht="15" customHeight="1" thickBot="1" x14ac:dyDescent="0.4">
      <c r="B2" s="7"/>
      <c r="C2" s="7"/>
      <c r="D2" s="7"/>
      <c r="E2" s="7"/>
      <c r="F2" s="7"/>
      <c r="G2" s="7"/>
      <c r="H2" s="7"/>
      <c r="I2" s="7"/>
      <c r="J2" s="7"/>
      <c r="K2" s="7"/>
      <c r="L2" s="7"/>
      <c r="M2" s="7"/>
      <c r="N2" s="7"/>
      <c r="O2" s="7"/>
      <c r="P2" s="7"/>
      <c r="Q2" s="7"/>
      <c r="R2" s="7"/>
      <c r="S2" s="7"/>
      <c r="T2" s="7"/>
      <c r="U2" s="7"/>
      <c r="W2" s="8"/>
      <c r="X2" s="8"/>
      <c r="Y2" s="8"/>
      <c r="Z2" s="128"/>
      <c r="AA2" s="129"/>
      <c r="AB2" s="129"/>
      <c r="AC2" s="129"/>
      <c r="AD2" s="129"/>
      <c r="AE2" s="129"/>
      <c r="AF2" s="129"/>
      <c r="AG2" s="129"/>
      <c r="AH2" s="129"/>
      <c r="AI2" s="129"/>
      <c r="AJ2" s="129"/>
      <c r="AK2" s="129"/>
      <c r="AL2" s="129"/>
      <c r="AN2" s="129"/>
      <c r="AO2" s="129"/>
      <c r="AP2" s="129"/>
      <c r="AQ2" s="129"/>
      <c r="AR2" s="129"/>
      <c r="AS2" s="129"/>
      <c r="AT2" s="129"/>
      <c r="AU2" s="129"/>
      <c r="AV2" s="129"/>
      <c r="AW2" s="129"/>
      <c r="AX2" s="129"/>
      <c r="AY2" s="129"/>
    </row>
    <row r="3" spans="2:51" ht="28.5" customHeight="1" thickBot="1" x14ac:dyDescent="0.4">
      <c r="B3" s="334" t="s">
        <v>213</v>
      </c>
      <c r="C3" s="335"/>
      <c r="D3" s="10" t="s">
        <v>214</v>
      </c>
      <c r="E3" s="11" t="s">
        <v>215</v>
      </c>
      <c r="F3" s="12" t="s">
        <v>216</v>
      </c>
      <c r="G3" s="130" t="s">
        <v>217</v>
      </c>
      <c r="H3" s="11" t="s">
        <v>3</v>
      </c>
      <c r="I3" s="11" t="s">
        <v>4</v>
      </c>
      <c r="J3" s="11" t="s">
        <v>5</v>
      </c>
      <c r="K3" s="11" t="s">
        <v>6</v>
      </c>
      <c r="L3" s="12" t="s">
        <v>7</v>
      </c>
      <c r="M3" s="11" t="s">
        <v>218</v>
      </c>
      <c r="N3" s="11" t="s">
        <v>219</v>
      </c>
      <c r="O3" s="11" t="s">
        <v>220</v>
      </c>
      <c r="P3" s="11" t="s">
        <v>221</v>
      </c>
      <c r="Q3" s="11" t="s">
        <v>222</v>
      </c>
      <c r="R3" s="12" t="s">
        <v>223</v>
      </c>
      <c r="S3" s="7"/>
      <c r="T3" s="13" t="s">
        <v>224</v>
      </c>
      <c r="U3" s="131" t="s">
        <v>225</v>
      </c>
      <c r="W3" s="13" t="s">
        <v>226</v>
      </c>
      <c r="X3" s="131" t="s">
        <v>309</v>
      </c>
      <c r="Y3" s="8"/>
      <c r="Z3" s="128"/>
      <c r="AA3" s="129"/>
      <c r="AB3" s="129"/>
      <c r="AC3" s="129"/>
      <c r="AD3" s="129"/>
      <c r="AE3" s="129"/>
      <c r="AF3" s="129"/>
      <c r="AG3" s="129"/>
      <c r="AH3" s="129"/>
      <c r="AI3" s="129"/>
      <c r="AJ3" s="129"/>
      <c r="AK3" s="129"/>
      <c r="AL3" s="129"/>
      <c r="AN3" s="129"/>
      <c r="AO3" s="129"/>
      <c r="AP3" s="129"/>
      <c r="AQ3" s="129"/>
      <c r="AR3" s="129"/>
      <c r="AS3" s="129"/>
      <c r="AT3" s="129"/>
      <c r="AU3" s="129"/>
      <c r="AV3" s="129"/>
      <c r="AW3" s="129"/>
      <c r="AX3" s="129"/>
      <c r="AY3" s="129"/>
    </row>
    <row r="4" spans="2:51" ht="14.25" customHeight="1" thickBot="1" x14ac:dyDescent="0.4">
      <c r="B4" s="7"/>
      <c r="C4" s="7"/>
      <c r="D4" s="7"/>
      <c r="E4" s="7"/>
      <c r="F4" s="7"/>
      <c r="G4" s="7"/>
      <c r="H4" s="7"/>
      <c r="I4" s="7"/>
      <c r="J4" s="7"/>
      <c r="K4" s="7"/>
      <c r="L4" s="7"/>
      <c r="M4" s="7"/>
      <c r="N4" s="7"/>
      <c r="O4" s="7"/>
      <c r="P4" s="7"/>
      <c r="Q4" s="7"/>
      <c r="R4" s="7"/>
      <c r="S4" s="7"/>
      <c r="T4" s="7"/>
      <c r="U4" s="7"/>
      <c r="W4" s="132"/>
      <c r="X4" s="133"/>
      <c r="Y4" s="8"/>
      <c r="Z4" s="128"/>
      <c r="AA4" s="345" t="s">
        <v>227</v>
      </c>
      <c r="AB4" s="345"/>
      <c r="AC4" s="345"/>
      <c r="AD4" s="345"/>
      <c r="AE4" s="345"/>
      <c r="AF4" s="345"/>
      <c r="AG4" s="345"/>
      <c r="AH4" s="345"/>
      <c r="AI4" s="345"/>
      <c r="AJ4" s="345"/>
      <c r="AK4" s="345"/>
      <c r="AL4" s="345"/>
      <c r="AN4" s="345" t="s">
        <v>347</v>
      </c>
      <c r="AO4" s="345"/>
      <c r="AP4" s="345"/>
      <c r="AQ4" s="345"/>
      <c r="AR4" s="345"/>
      <c r="AS4" s="345"/>
      <c r="AT4" s="345"/>
      <c r="AU4" s="345"/>
      <c r="AV4" s="345"/>
      <c r="AW4" s="345"/>
      <c r="AX4" s="345"/>
      <c r="AY4" s="345"/>
    </row>
    <row r="5" spans="2:51" ht="13.9" thickBot="1" x14ac:dyDescent="0.4">
      <c r="B5" s="16" t="s">
        <v>229</v>
      </c>
      <c r="C5" s="17" t="s">
        <v>348</v>
      </c>
      <c r="D5" s="7"/>
      <c r="E5" s="7"/>
      <c r="F5" s="7"/>
      <c r="G5" s="7"/>
      <c r="H5" s="7"/>
      <c r="I5" s="7"/>
      <c r="J5" s="7"/>
      <c r="K5" s="7"/>
      <c r="L5" s="7"/>
      <c r="M5" s="7"/>
      <c r="N5" s="7"/>
      <c r="O5" s="7"/>
      <c r="P5" s="7"/>
      <c r="Q5" s="7"/>
      <c r="R5" s="7"/>
      <c r="S5" s="7"/>
      <c r="T5" s="7"/>
      <c r="U5" s="7"/>
      <c r="W5" s="18"/>
      <c r="X5" s="101"/>
      <c r="Y5" s="8"/>
      <c r="Z5" s="128"/>
      <c r="AA5" s="134" t="s">
        <v>228</v>
      </c>
      <c r="AB5" s="135"/>
      <c r="AC5" s="135"/>
      <c r="AD5" s="135"/>
      <c r="AE5" s="135"/>
      <c r="AF5" s="135"/>
      <c r="AG5" s="135"/>
      <c r="AH5" s="135"/>
      <c r="AI5" s="135"/>
      <c r="AJ5" s="135"/>
      <c r="AK5" s="135"/>
      <c r="AL5" s="135"/>
      <c r="AN5" s="134"/>
      <c r="AO5" s="135"/>
      <c r="AP5" s="135"/>
      <c r="AQ5" s="135"/>
      <c r="AR5" s="135"/>
      <c r="AS5" s="135"/>
      <c r="AT5" s="135"/>
      <c r="AU5" s="135"/>
      <c r="AV5" s="135"/>
      <c r="AW5" s="135"/>
      <c r="AX5" s="135"/>
      <c r="AY5" s="135"/>
    </row>
    <row r="6" spans="2:51" x14ac:dyDescent="0.35">
      <c r="B6" s="19">
        <v>1</v>
      </c>
      <c r="C6" s="20" t="s">
        <v>349</v>
      </c>
      <c r="D6" s="21" t="s">
        <v>350</v>
      </c>
      <c r="E6" s="22" t="s">
        <v>233</v>
      </c>
      <c r="F6" s="23">
        <v>2</v>
      </c>
      <c r="G6" s="7"/>
      <c r="H6" s="136">
        <v>5.4999999999999993E-2</v>
      </c>
      <c r="I6" s="137">
        <v>5.4999999999999993E-2</v>
      </c>
      <c r="J6" s="137">
        <v>5.4999999999999993E-2</v>
      </c>
      <c r="K6" s="137">
        <v>5.4999999999999993E-2</v>
      </c>
      <c r="L6" s="138">
        <v>5.4999999999999993E-2</v>
      </c>
      <c r="M6" s="24"/>
      <c r="N6" s="136">
        <v>5.5E-2</v>
      </c>
      <c r="O6" s="137">
        <v>5.5E-2</v>
      </c>
      <c r="P6" s="137">
        <v>5.5E-2</v>
      </c>
      <c r="Q6" s="137">
        <v>5.5E-2</v>
      </c>
      <c r="R6" s="138">
        <v>5.5E-2</v>
      </c>
      <c r="S6" s="7"/>
      <c r="T6" s="139"/>
      <c r="U6" s="140"/>
      <c r="W6" s="18">
        <f xml:space="preserve"> IF( SUM( AA6:AL6 ) = 0, 0, $AA$5 )</f>
        <v>0</v>
      </c>
      <c r="X6" s="101"/>
      <c r="Y6" s="8"/>
      <c r="Z6" s="128"/>
      <c r="AA6" s="135"/>
      <c r="AB6" s="141">
        <v>0</v>
      </c>
      <c r="AC6" s="141">
        <v>0</v>
      </c>
      <c r="AD6" s="141">
        <v>0</v>
      </c>
      <c r="AE6" s="141">
        <v>0</v>
      </c>
      <c r="AF6" s="141">
        <v>0</v>
      </c>
      <c r="AG6" s="135"/>
      <c r="AH6" s="141">
        <v>0</v>
      </c>
      <c r="AI6" s="141">
        <v>0</v>
      </c>
      <c r="AJ6" s="141">
        <v>0</v>
      </c>
      <c r="AK6" s="141">
        <v>0</v>
      </c>
      <c r="AL6" s="141">
        <v>0</v>
      </c>
      <c r="AN6" s="135"/>
      <c r="AO6" s="135"/>
      <c r="AP6" s="135"/>
      <c r="AQ6" s="135"/>
      <c r="AR6" s="135"/>
      <c r="AS6" s="135"/>
      <c r="AT6" s="135"/>
      <c r="AU6" s="135"/>
      <c r="AV6" s="135"/>
      <c r="AW6" s="135"/>
      <c r="AX6" s="135"/>
      <c r="AY6" s="135"/>
    </row>
    <row r="7" spans="2:51" x14ac:dyDescent="0.35">
      <c r="B7" s="19">
        <v>2</v>
      </c>
      <c r="C7" s="20" t="s">
        <v>351</v>
      </c>
      <c r="D7" s="31" t="s">
        <v>352</v>
      </c>
      <c r="E7" s="32" t="s">
        <v>233</v>
      </c>
      <c r="F7" s="33">
        <v>2</v>
      </c>
      <c r="G7" s="7"/>
      <c r="H7" s="142">
        <v>0</v>
      </c>
      <c r="I7" s="143">
        <v>0</v>
      </c>
      <c r="J7" s="143">
        <v>0</v>
      </c>
      <c r="K7" s="143">
        <v>0</v>
      </c>
      <c r="L7" s="144">
        <v>0</v>
      </c>
      <c r="M7" s="24"/>
      <c r="N7" s="142">
        <v>0</v>
      </c>
      <c r="O7" s="143">
        <v>0</v>
      </c>
      <c r="P7" s="143">
        <v>0</v>
      </c>
      <c r="Q7" s="143">
        <v>0</v>
      </c>
      <c r="R7" s="144">
        <v>0</v>
      </c>
      <c r="S7" s="7"/>
      <c r="T7" s="145"/>
      <c r="U7" s="146"/>
      <c r="W7" s="18">
        <f xml:space="preserve"> IF( SUM( AA7:AL7 ) = 0, 0, $AA$5 )</f>
        <v>0</v>
      </c>
      <c r="X7" s="101"/>
      <c r="Y7" s="8"/>
      <c r="Z7" s="128"/>
      <c r="AA7" s="129"/>
      <c r="AB7" s="141">
        <v>0</v>
      </c>
      <c r="AC7" s="141">
        <v>0</v>
      </c>
      <c r="AD7" s="141">
        <v>0</v>
      </c>
      <c r="AE7" s="141">
        <v>0</v>
      </c>
      <c r="AF7" s="141">
        <v>0</v>
      </c>
      <c r="AG7" s="135"/>
      <c r="AH7" s="141">
        <v>0</v>
      </c>
      <c r="AI7" s="141">
        <v>0</v>
      </c>
      <c r="AJ7" s="141">
        <v>0</v>
      </c>
      <c r="AK7" s="141">
        <v>0</v>
      </c>
      <c r="AL7" s="141">
        <v>0</v>
      </c>
      <c r="AN7" s="129"/>
      <c r="AO7" s="135"/>
      <c r="AP7" s="135"/>
      <c r="AQ7" s="135"/>
      <c r="AR7" s="135"/>
      <c r="AS7" s="135"/>
      <c r="AT7" s="135"/>
      <c r="AU7" s="135"/>
      <c r="AV7" s="135"/>
      <c r="AW7" s="135"/>
      <c r="AX7" s="135"/>
      <c r="AY7" s="135"/>
    </row>
    <row r="8" spans="2:51" x14ac:dyDescent="0.35">
      <c r="B8" s="19">
        <v>3</v>
      </c>
      <c r="C8" s="20" t="s">
        <v>353</v>
      </c>
      <c r="D8" s="31" t="s">
        <v>354</v>
      </c>
      <c r="E8" s="32" t="s">
        <v>233</v>
      </c>
      <c r="F8" s="33">
        <v>2</v>
      </c>
      <c r="G8" s="7"/>
      <c r="H8" s="142">
        <v>-4.4245000000000005E-3</v>
      </c>
      <c r="I8" s="143">
        <v>-4.4245000000000005E-3</v>
      </c>
      <c r="J8" s="143">
        <v>-4.4245000000000005E-3</v>
      </c>
      <c r="K8" s="143">
        <v>-4.4245000000000005E-3</v>
      </c>
      <c r="L8" s="144">
        <v>-4.4245000000000005E-3</v>
      </c>
      <c r="M8" s="24"/>
      <c r="N8" s="142">
        <v>0</v>
      </c>
      <c r="O8" s="143">
        <v>0</v>
      </c>
      <c r="P8" s="143">
        <v>0</v>
      </c>
      <c r="Q8" s="143">
        <v>0</v>
      </c>
      <c r="R8" s="144">
        <v>0</v>
      </c>
      <c r="S8" s="7"/>
      <c r="T8" s="145"/>
      <c r="U8" s="146"/>
      <c r="W8" s="18">
        <f xml:space="preserve"> IF( SUM( AA8:AL8 ) = 0, 0, $AA$5 )</f>
        <v>0</v>
      </c>
      <c r="X8" s="101"/>
      <c r="Y8" s="8"/>
      <c r="Z8" s="128"/>
      <c r="AA8" s="135"/>
      <c r="AB8" s="141">
        <v>0</v>
      </c>
      <c r="AC8" s="141">
        <v>0</v>
      </c>
      <c r="AD8" s="141">
        <v>0</v>
      </c>
      <c r="AE8" s="141">
        <v>0</v>
      </c>
      <c r="AF8" s="141">
        <v>0</v>
      </c>
      <c r="AG8" s="135"/>
      <c r="AH8" s="141">
        <v>0</v>
      </c>
      <c r="AI8" s="141">
        <v>0</v>
      </c>
      <c r="AJ8" s="141">
        <v>0</v>
      </c>
      <c r="AK8" s="141">
        <v>0</v>
      </c>
      <c r="AL8" s="141">
        <v>0</v>
      </c>
      <c r="AN8" s="135"/>
      <c r="AO8" s="135"/>
      <c r="AP8" s="135"/>
      <c r="AQ8" s="135"/>
      <c r="AR8" s="135"/>
      <c r="AS8" s="135"/>
      <c r="AT8" s="135"/>
      <c r="AU8" s="135"/>
      <c r="AV8" s="135"/>
      <c r="AW8" s="135"/>
      <c r="AX8" s="135"/>
      <c r="AY8" s="135"/>
    </row>
    <row r="9" spans="2:51" ht="13.9" thickBot="1" x14ac:dyDescent="0.4">
      <c r="B9" s="19">
        <v>4</v>
      </c>
      <c r="C9" s="20" t="s">
        <v>355</v>
      </c>
      <c r="D9" s="31" t="s">
        <v>356</v>
      </c>
      <c r="E9" s="32" t="s">
        <v>233</v>
      </c>
      <c r="F9" s="33">
        <v>2</v>
      </c>
      <c r="G9" s="7"/>
      <c r="H9" s="39">
        <f>SUM(H6:H8)</f>
        <v>5.0575499999999995E-2</v>
      </c>
      <c r="I9" s="40">
        <f>SUM(I6:I8)</f>
        <v>5.0575499999999995E-2</v>
      </c>
      <c r="J9" s="40">
        <f>SUM(J6:J8)</f>
        <v>5.0575499999999995E-2</v>
      </c>
      <c r="K9" s="40">
        <f>SUM(K6:K8)</f>
        <v>5.0575499999999995E-2</v>
      </c>
      <c r="L9" s="41">
        <f>SUM(L6:L8)</f>
        <v>5.0575499999999995E-2</v>
      </c>
      <c r="M9" s="24"/>
      <c r="N9" s="39">
        <f>SUM(N6:N8)</f>
        <v>5.5E-2</v>
      </c>
      <c r="O9" s="40">
        <f>SUM(O6:O8)</f>
        <v>5.5E-2</v>
      </c>
      <c r="P9" s="40">
        <f>SUM(P6:P8)</f>
        <v>5.5E-2</v>
      </c>
      <c r="Q9" s="40">
        <f>SUM(Q6:Q8)</f>
        <v>5.5E-2</v>
      </c>
      <c r="R9" s="41">
        <f>SUM(R6:R8)</f>
        <v>5.5E-2</v>
      </c>
      <c r="S9" s="7"/>
      <c r="T9" s="147" t="s">
        <v>357</v>
      </c>
      <c r="U9" s="148"/>
      <c r="W9" s="18"/>
      <c r="X9" s="101"/>
      <c r="Y9" s="8"/>
      <c r="Z9" s="128"/>
      <c r="AA9" s="135"/>
      <c r="AB9" s="135"/>
      <c r="AC9" s="135"/>
      <c r="AD9" s="135"/>
      <c r="AE9" s="135"/>
      <c r="AF9" s="135"/>
      <c r="AG9" s="135"/>
      <c r="AH9" s="135"/>
      <c r="AI9" s="135"/>
      <c r="AJ9" s="135"/>
      <c r="AK9" s="135"/>
      <c r="AL9" s="135"/>
      <c r="AN9" s="135"/>
      <c r="AO9" s="135"/>
      <c r="AP9" s="135"/>
      <c r="AQ9" s="135"/>
      <c r="AR9" s="135"/>
      <c r="AS9" s="135"/>
      <c r="AT9" s="135"/>
      <c r="AU9" s="135"/>
      <c r="AV9" s="135"/>
      <c r="AW9" s="135"/>
      <c r="AX9" s="135"/>
      <c r="AY9" s="135"/>
    </row>
    <row r="10" spans="2:51" ht="13.9" thickBot="1" x14ac:dyDescent="0.4">
      <c r="B10" s="44">
        <v>5</v>
      </c>
      <c r="C10" s="45" t="s">
        <v>358</v>
      </c>
      <c r="D10" s="46" t="s">
        <v>359</v>
      </c>
      <c r="E10" s="47" t="s">
        <v>243</v>
      </c>
      <c r="F10" s="149">
        <v>0</v>
      </c>
      <c r="G10" s="150" t="s">
        <v>244</v>
      </c>
      <c r="H10" s="7"/>
      <c r="I10" s="7"/>
      <c r="J10" s="7"/>
      <c r="K10" s="7"/>
      <c r="L10" s="7"/>
      <c r="M10" s="150" t="s">
        <v>244</v>
      </c>
      <c r="N10" s="7"/>
      <c r="O10" s="7"/>
      <c r="P10" s="7"/>
      <c r="Q10" s="7"/>
      <c r="R10" s="7"/>
      <c r="S10" s="7"/>
      <c r="T10" s="151"/>
      <c r="U10" s="152" t="s">
        <v>245</v>
      </c>
      <c r="W10" s="18">
        <f xml:space="preserve"> IF( SUM( AA10:AL10 ) = 0, 0, $AA$5 )</f>
        <v>0</v>
      </c>
      <c r="X10" s="18">
        <f>IF(SUM(AN10:AY10)=0,0,U10)</f>
        <v>0</v>
      </c>
      <c r="Y10" s="8"/>
      <c r="Z10" s="128"/>
      <c r="AA10" s="141">
        <v>0</v>
      </c>
      <c r="AB10" s="135"/>
      <c r="AC10" s="135"/>
      <c r="AD10" s="135"/>
      <c r="AE10" s="135"/>
      <c r="AF10" s="135"/>
      <c r="AG10" s="141">
        <v>0</v>
      </c>
      <c r="AH10" s="135"/>
      <c r="AI10" s="135"/>
      <c r="AJ10" s="135"/>
      <c r="AK10" s="135"/>
      <c r="AL10" s="135"/>
      <c r="AN10" s="135"/>
      <c r="AO10" s="135"/>
      <c r="AP10" s="135"/>
      <c r="AQ10" s="135"/>
      <c r="AR10" s="135"/>
      <c r="AS10" s="135"/>
      <c r="AT10" s="153">
        <f>IF(M10=G10,0,1)</f>
        <v>0</v>
      </c>
      <c r="AU10" s="135"/>
      <c r="AV10" s="135"/>
      <c r="AW10" s="135"/>
      <c r="AX10" s="135"/>
      <c r="AY10" s="135"/>
    </row>
    <row r="11" spans="2:51" ht="14.25" customHeight="1" thickBot="1" x14ac:dyDescent="0.4">
      <c r="B11" s="53"/>
      <c r="C11" s="54"/>
      <c r="D11" s="7"/>
      <c r="E11" s="7"/>
      <c r="F11" s="7"/>
      <c r="G11" s="7"/>
      <c r="H11" s="7"/>
      <c r="I11" s="7"/>
      <c r="J11" s="7"/>
      <c r="K11" s="7"/>
      <c r="L11" s="7"/>
      <c r="M11" s="7"/>
      <c r="N11" s="7"/>
      <c r="O11" s="7"/>
      <c r="P11" s="7"/>
      <c r="Q11" s="7"/>
      <c r="R11" s="7"/>
      <c r="S11" s="7"/>
      <c r="T11" s="154"/>
      <c r="U11" s="154"/>
      <c r="W11" s="18"/>
      <c r="X11" s="101"/>
      <c r="Y11" s="8"/>
      <c r="Z11" s="128"/>
      <c r="AA11" s="135"/>
      <c r="AB11" s="135"/>
      <c r="AC11" s="135"/>
      <c r="AD11" s="135"/>
      <c r="AE11" s="135"/>
      <c r="AF11" s="135"/>
      <c r="AG11" s="135"/>
      <c r="AH11" s="135"/>
      <c r="AI11" s="135"/>
      <c r="AJ11" s="135"/>
      <c r="AK11" s="135"/>
      <c r="AL11" s="135"/>
      <c r="AN11" s="135"/>
      <c r="AO11" s="135"/>
      <c r="AP11" s="135"/>
      <c r="AQ11" s="135"/>
      <c r="AR11" s="135"/>
      <c r="AS11" s="135"/>
      <c r="AT11" s="135"/>
      <c r="AU11" s="135"/>
      <c r="AV11" s="135"/>
      <c r="AW11" s="135"/>
      <c r="AX11" s="135"/>
      <c r="AY11" s="135"/>
    </row>
    <row r="12" spans="2:51" ht="13.9" thickBot="1" x14ac:dyDescent="0.4">
      <c r="B12" s="16" t="s">
        <v>246</v>
      </c>
      <c r="C12" s="17" t="s">
        <v>360</v>
      </c>
      <c r="D12" s="7"/>
      <c r="E12" s="7"/>
      <c r="F12" s="7"/>
      <c r="G12" s="7"/>
      <c r="H12" s="7"/>
      <c r="I12" s="7"/>
      <c r="J12" s="7"/>
      <c r="K12" s="7"/>
      <c r="L12" s="7"/>
      <c r="M12" s="7"/>
      <c r="N12" s="7"/>
      <c r="O12" s="7"/>
      <c r="P12" s="7"/>
      <c r="Q12" s="7"/>
      <c r="R12" s="7"/>
      <c r="S12" s="7"/>
      <c r="T12" s="154"/>
      <c r="U12" s="154"/>
      <c r="W12" s="18"/>
      <c r="X12" s="101"/>
      <c r="Y12" s="8"/>
      <c r="Z12" s="128"/>
      <c r="AA12" s="135"/>
      <c r="AB12" s="135"/>
      <c r="AC12" s="135"/>
      <c r="AD12" s="135"/>
      <c r="AE12" s="135"/>
      <c r="AF12" s="135"/>
      <c r="AG12" s="135"/>
      <c r="AH12" s="135"/>
      <c r="AI12" s="135"/>
      <c r="AJ12" s="135"/>
      <c r="AK12" s="135"/>
      <c r="AL12" s="135"/>
      <c r="AN12" s="135"/>
      <c r="AO12" s="135"/>
      <c r="AP12" s="135"/>
      <c r="AQ12" s="135"/>
      <c r="AR12" s="135"/>
      <c r="AS12" s="135"/>
      <c r="AT12" s="135"/>
      <c r="AU12" s="135"/>
      <c r="AV12" s="135"/>
      <c r="AW12" s="135"/>
      <c r="AX12" s="135"/>
      <c r="AY12" s="135"/>
    </row>
    <row r="13" spans="2:51" x14ac:dyDescent="0.35">
      <c r="B13" s="19">
        <v>6</v>
      </c>
      <c r="C13" s="20" t="s">
        <v>349</v>
      </c>
      <c r="D13" s="21" t="s">
        <v>361</v>
      </c>
      <c r="E13" s="22" t="s">
        <v>233</v>
      </c>
      <c r="F13" s="23">
        <v>2</v>
      </c>
      <c r="G13" s="7"/>
      <c r="H13" s="136">
        <v>5.4999999999999993E-2</v>
      </c>
      <c r="I13" s="137">
        <v>5.4999999999999993E-2</v>
      </c>
      <c r="J13" s="137">
        <v>5.4999999999999993E-2</v>
      </c>
      <c r="K13" s="137">
        <v>5.4999999999999993E-2</v>
      </c>
      <c r="L13" s="138">
        <v>5.4999999999999993E-2</v>
      </c>
      <c r="M13" s="24"/>
      <c r="N13" s="136">
        <v>5.5E-2</v>
      </c>
      <c r="O13" s="137">
        <v>5.5E-2</v>
      </c>
      <c r="P13" s="137">
        <v>5.5E-2</v>
      </c>
      <c r="Q13" s="137">
        <v>5.5E-2</v>
      </c>
      <c r="R13" s="138">
        <v>5.5E-2</v>
      </c>
      <c r="S13" s="7"/>
      <c r="T13" s="139"/>
      <c r="U13" s="140"/>
      <c r="W13" s="18">
        <f xml:space="preserve"> IF( SUM( AA13:AL13 ) = 0, 0, $AA$5 )</f>
        <v>0</v>
      </c>
      <c r="X13" s="101"/>
      <c r="Y13" s="8"/>
      <c r="Z13" s="128"/>
      <c r="AA13" s="135"/>
      <c r="AB13" s="141">
        <v>0</v>
      </c>
      <c r="AC13" s="141">
        <v>0</v>
      </c>
      <c r="AD13" s="141">
        <v>0</v>
      </c>
      <c r="AE13" s="141">
        <v>0</v>
      </c>
      <c r="AF13" s="141">
        <v>0</v>
      </c>
      <c r="AG13" s="135"/>
      <c r="AH13" s="141">
        <v>0</v>
      </c>
      <c r="AI13" s="141">
        <v>0</v>
      </c>
      <c r="AJ13" s="141">
        <v>0</v>
      </c>
      <c r="AK13" s="141">
        <v>0</v>
      </c>
      <c r="AL13" s="141">
        <v>0</v>
      </c>
      <c r="AN13" s="135"/>
      <c r="AO13" s="135"/>
      <c r="AP13" s="135"/>
      <c r="AQ13" s="135"/>
      <c r="AR13" s="135"/>
      <c r="AS13" s="135"/>
      <c r="AT13" s="135"/>
      <c r="AU13" s="135"/>
      <c r="AV13" s="135"/>
      <c r="AW13" s="135"/>
      <c r="AX13" s="135"/>
      <c r="AY13" s="135"/>
    </row>
    <row r="14" spans="2:51" x14ac:dyDescent="0.35">
      <c r="B14" s="19">
        <v>7</v>
      </c>
      <c r="C14" s="20" t="s">
        <v>351</v>
      </c>
      <c r="D14" s="31" t="s">
        <v>362</v>
      </c>
      <c r="E14" s="32" t="s">
        <v>233</v>
      </c>
      <c r="F14" s="33">
        <v>2</v>
      </c>
      <c r="G14" s="7"/>
      <c r="H14" s="142">
        <v>0</v>
      </c>
      <c r="I14" s="143">
        <v>0</v>
      </c>
      <c r="J14" s="143">
        <v>0</v>
      </c>
      <c r="K14" s="143">
        <v>0</v>
      </c>
      <c r="L14" s="144">
        <v>0</v>
      </c>
      <c r="M14" s="24"/>
      <c r="N14" s="142">
        <v>0</v>
      </c>
      <c r="O14" s="143">
        <v>0</v>
      </c>
      <c r="P14" s="143">
        <v>0</v>
      </c>
      <c r="Q14" s="143">
        <v>0</v>
      </c>
      <c r="R14" s="144">
        <v>0</v>
      </c>
      <c r="S14" s="7"/>
      <c r="T14" s="145"/>
      <c r="U14" s="146"/>
      <c r="W14" s="18">
        <f xml:space="preserve"> IF( SUM( AA14:AL14 ) = 0, 0, $AA$5 )</f>
        <v>0</v>
      </c>
      <c r="X14" s="101"/>
      <c r="Y14" s="8"/>
      <c r="Z14" s="128"/>
      <c r="AA14" s="129"/>
      <c r="AB14" s="141">
        <v>0</v>
      </c>
      <c r="AC14" s="141">
        <v>0</v>
      </c>
      <c r="AD14" s="141">
        <v>0</v>
      </c>
      <c r="AE14" s="141">
        <v>0</v>
      </c>
      <c r="AF14" s="141">
        <v>0</v>
      </c>
      <c r="AG14" s="135"/>
      <c r="AH14" s="141">
        <v>0</v>
      </c>
      <c r="AI14" s="141">
        <v>0</v>
      </c>
      <c r="AJ14" s="141">
        <v>0</v>
      </c>
      <c r="AK14" s="141">
        <v>0</v>
      </c>
      <c r="AL14" s="141">
        <v>0</v>
      </c>
      <c r="AN14" s="129"/>
      <c r="AO14" s="135"/>
      <c r="AP14" s="135"/>
      <c r="AQ14" s="135"/>
      <c r="AR14" s="135"/>
      <c r="AS14" s="135"/>
      <c r="AT14" s="135"/>
      <c r="AU14" s="135"/>
      <c r="AV14" s="135"/>
      <c r="AW14" s="135"/>
      <c r="AX14" s="135"/>
      <c r="AY14" s="135"/>
    </row>
    <row r="15" spans="2:51" x14ac:dyDescent="0.35">
      <c r="B15" s="19">
        <v>8</v>
      </c>
      <c r="C15" s="20" t="s">
        <v>363</v>
      </c>
      <c r="D15" s="31" t="s">
        <v>364</v>
      </c>
      <c r="E15" s="32" t="s">
        <v>233</v>
      </c>
      <c r="F15" s="33">
        <v>2</v>
      </c>
      <c r="G15" s="7"/>
      <c r="H15" s="142">
        <v>-4.4245000000000005E-3</v>
      </c>
      <c r="I15" s="143">
        <v>-4.4245000000000005E-3</v>
      </c>
      <c r="J15" s="143">
        <v>-4.4245000000000005E-3</v>
      </c>
      <c r="K15" s="143">
        <v>-4.4245000000000005E-3</v>
      </c>
      <c r="L15" s="144">
        <v>-4.4245000000000005E-3</v>
      </c>
      <c r="M15" s="24"/>
      <c r="N15" s="142">
        <v>0</v>
      </c>
      <c r="O15" s="143">
        <v>0</v>
      </c>
      <c r="P15" s="143">
        <v>0</v>
      </c>
      <c r="Q15" s="143">
        <v>0</v>
      </c>
      <c r="R15" s="144">
        <v>0</v>
      </c>
      <c r="S15" s="7"/>
      <c r="T15" s="145"/>
      <c r="U15" s="146"/>
      <c r="W15" s="18">
        <f xml:space="preserve"> IF( SUM( AA15:AL15 ) = 0, 0, $AA$5 )</f>
        <v>0</v>
      </c>
      <c r="X15" s="101"/>
      <c r="Y15" s="8"/>
      <c r="Z15" s="128"/>
      <c r="AA15" s="135"/>
      <c r="AB15" s="141">
        <v>0</v>
      </c>
      <c r="AC15" s="141">
        <v>0</v>
      </c>
      <c r="AD15" s="141">
        <v>0</v>
      </c>
      <c r="AE15" s="141">
        <v>0</v>
      </c>
      <c r="AF15" s="141">
        <v>0</v>
      </c>
      <c r="AG15" s="135"/>
      <c r="AH15" s="141">
        <v>0</v>
      </c>
      <c r="AI15" s="141">
        <v>0</v>
      </c>
      <c r="AJ15" s="141">
        <v>0</v>
      </c>
      <c r="AK15" s="141">
        <v>0</v>
      </c>
      <c r="AL15" s="141">
        <v>0</v>
      </c>
      <c r="AN15" s="135"/>
      <c r="AO15" s="135"/>
      <c r="AP15" s="135"/>
      <c r="AQ15" s="135"/>
      <c r="AR15" s="135"/>
      <c r="AS15" s="135"/>
      <c r="AT15" s="135"/>
      <c r="AU15" s="135"/>
      <c r="AV15" s="135"/>
      <c r="AW15" s="135"/>
      <c r="AX15" s="135"/>
      <c r="AY15" s="135"/>
    </row>
    <row r="16" spans="2:51" ht="13.9" thickBot="1" x14ac:dyDescent="0.4">
      <c r="B16" s="19">
        <v>9</v>
      </c>
      <c r="C16" s="20" t="s">
        <v>365</v>
      </c>
      <c r="D16" s="31" t="s">
        <v>366</v>
      </c>
      <c r="E16" s="32" t="s">
        <v>233</v>
      </c>
      <c r="F16" s="33">
        <v>2</v>
      </c>
      <c r="G16" s="7"/>
      <c r="H16" s="39">
        <f>SUM(H13:H15)</f>
        <v>5.0575499999999995E-2</v>
      </c>
      <c r="I16" s="40">
        <f>SUM(I13:I15)</f>
        <v>5.0575499999999995E-2</v>
      </c>
      <c r="J16" s="40">
        <f>SUM(J13:J15)</f>
        <v>5.0575499999999995E-2</v>
      </c>
      <c r="K16" s="40">
        <f>SUM(K13:K15)</f>
        <v>5.0575499999999995E-2</v>
      </c>
      <c r="L16" s="41">
        <f>SUM(L13:L15)</f>
        <v>5.0575499999999995E-2</v>
      </c>
      <c r="M16" s="24"/>
      <c r="N16" s="39">
        <f>SUM(N13:N15)</f>
        <v>5.5E-2</v>
      </c>
      <c r="O16" s="40">
        <f>SUM(O13:O15)</f>
        <v>5.5E-2</v>
      </c>
      <c r="P16" s="40">
        <f>SUM(P13:P15)</f>
        <v>5.5E-2</v>
      </c>
      <c r="Q16" s="40">
        <f>SUM(Q13:Q15)</f>
        <v>5.5E-2</v>
      </c>
      <c r="R16" s="41">
        <f>SUM(R13:R15)</f>
        <v>5.5E-2</v>
      </c>
      <c r="S16" s="7"/>
      <c r="T16" s="147" t="s">
        <v>367</v>
      </c>
      <c r="U16" s="148"/>
      <c r="W16" s="18"/>
      <c r="X16" s="101"/>
      <c r="Y16" s="8"/>
      <c r="Z16" s="128"/>
      <c r="AA16" s="135"/>
      <c r="AB16" s="135"/>
      <c r="AC16" s="135"/>
      <c r="AD16" s="135"/>
      <c r="AE16" s="135"/>
      <c r="AF16" s="135"/>
      <c r="AG16" s="135"/>
      <c r="AH16" s="135"/>
      <c r="AI16" s="135"/>
      <c r="AJ16" s="135"/>
      <c r="AK16" s="135"/>
      <c r="AL16" s="135"/>
      <c r="AN16" s="135"/>
      <c r="AO16" s="135"/>
      <c r="AP16" s="135"/>
      <c r="AQ16" s="135"/>
      <c r="AR16" s="135"/>
      <c r="AS16" s="135"/>
      <c r="AT16" s="135"/>
      <c r="AU16" s="135"/>
      <c r="AV16" s="135"/>
      <c r="AW16" s="135"/>
      <c r="AX16" s="135"/>
      <c r="AY16" s="135"/>
    </row>
    <row r="17" spans="2:51" ht="13.9" thickBot="1" x14ac:dyDescent="0.4">
      <c r="B17" s="44">
        <v>10</v>
      </c>
      <c r="C17" s="45" t="s">
        <v>368</v>
      </c>
      <c r="D17" s="46" t="s">
        <v>369</v>
      </c>
      <c r="E17" s="47" t="s">
        <v>243</v>
      </c>
      <c r="F17" s="149">
        <v>0</v>
      </c>
      <c r="G17" s="150" t="s">
        <v>244</v>
      </c>
      <c r="H17" s="7"/>
      <c r="I17" s="7"/>
      <c r="J17" s="7"/>
      <c r="K17" s="7"/>
      <c r="L17" s="7"/>
      <c r="M17" s="150" t="s">
        <v>244</v>
      </c>
      <c r="N17" s="7"/>
      <c r="O17" s="7"/>
      <c r="P17" s="7"/>
      <c r="Q17" s="7"/>
      <c r="R17" s="7"/>
      <c r="S17" s="7"/>
      <c r="T17" s="151"/>
      <c r="U17" s="152" t="s">
        <v>245</v>
      </c>
      <c r="W17" s="18">
        <f xml:space="preserve"> IF( SUM( AA17:AL17 ) = 0, 0, $AA$5 )</f>
        <v>0</v>
      </c>
      <c r="X17" s="18">
        <f>IF(SUM(AN17:AY17)=0,0,U17)</f>
        <v>0</v>
      </c>
      <c r="Y17" s="8"/>
      <c r="Z17" s="128"/>
      <c r="AA17" s="141">
        <v>0</v>
      </c>
      <c r="AB17" s="135"/>
      <c r="AC17" s="135"/>
      <c r="AD17" s="135"/>
      <c r="AE17" s="135"/>
      <c r="AF17" s="135"/>
      <c r="AG17" s="141">
        <v>0</v>
      </c>
      <c r="AH17" s="135"/>
      <c r="AI17" s="135"/>
      <c r="AJ17" s="135"/>
      <c r="AK17" s="135"/>
      <c r="AL17" s="135"/>
      <c r="AN17" s="135"/>
      <c r="AO17" s="135"/>
      <c r="AP17" s="135"/>
      <c r="AQ17" s="135"/>
      <c r="AR17" s="135"/>
      <c r="AS17" s="135"/>
      <c r="AT17" s="141">
        <f>IF(M17=G17,0,1)</f>
        <v>0</v>
      </c>
      <c r="AU17" s="135"/>
      <c r="AV17" s="135"/>
      <c r="AW17" s="135"/>
      <c r="AX17" s="135"/>
      <c r="AY17" s="135"/>
    </row>
    <row r="18" spans="2:51" ht="14.25" customHeight="1" thickBot="1" x14ac:dyDescent="0.4">
      <c r="B18" s="53"/>
      <c r="C18" s="54"/>
      <c r="D18" s="7"/>
      <c r="E18" s="7"/>
      <c r="F18" s="7"/>
      <c r="G18" s="7"/>
      <c r="H18" s="7"/>
      <c r="I18" s="7"/>
      <c r="J18" s="7"/>
      <c r="K18" s="7"/>
      <c r="L18" s="7"/>
      <c r="M18" s="7"/>
      <c r="N18" s="7"/>
      <c r="O18" s="7"/>
      <c r="P18" s="7"/>
      <c r="Q18" s="7"/>
      <c r="R18" s="7"/>
      <c r="S18" s="7"/>
      <c r="T18" s="154"/>
      <c r="U18" s="154"/>
      <c r="W18" s="18"/>
      <c r="X18" s="101"/>
      <c r="Y18" s="8"/>
      <c r="Z18" s="128"/>
      <c r="AA18" s="135"/>
      <c r="AB18" s="135"/>
      <c r="AC18" s="135"/>
      <c r="AD18" s="135"/>
      <c r="AE18" s="135"/>
      <c r="AF18" s="135"/>
      <c r="AG18" s="135"/>
      <c r="AH18" s="135"/>
      <c r="AI18" s="135"/>
      <c r="AJ18" s="135"/>
      <c r="AK18" s="135"/>
      <c r="AL18" s="135"/>
      <c r="AN18" s="135"/>
      <c r="AO18" s="135"/>
      <c r="AP18" s="135"/>
      <c r="AQ18" s="135"/>
      <c r="AR18" s="135"/>
      <c r="AS18" s="135"/>
      <c r="AT18" s="135"/>
      <c r="AU18" s="135"/>
      <c r="AV18" s="135"/>
      <c r="AW18" s="135"/>
      <c r="AX18" s="135"/>
      <c r="AY18" s="135"/>
    </row>
    <row r="19" spans="2:51" ht="13.9" thickBot="1" x14ac:dyDescent="0.4">
      <c r="B19" s="16" t="s">
        <v>257</v>
      </c>
      <c r="C19" s="17" t="s">
        <v>17</v>
      </c>
      <c r="D19" s="7"/>
      <c r="E19" s="7"/>
      <c r="F19" s="7"/>
      <c r="G19" s="7"/>
      <c r="H19" s="7"/>
      <c r="I19" s="7"/>
      <c r="J19" s="7"/>
      <c r="K19" s="7"/>
      <c r="L19" s="7"/>
      <c r="M19" s="7"/>
      <c r="N19" s="7"/>
      <c r="O19" s="7"/>
      <c r="P19" s="7"/>
      <c r="Q19" s="7"/>
      <c r="R19" s="7"/>
      <c r="S19" s="7"/>
      <c r="T19" s="154"/>
      <c r="U19" s="154"/>
      <c r="W19" s="18"/>
      <c r="X19" s="101"/>
      <c r="Y19" s="8"/>
      <c r="Z19" s="128"/>
      <c r="AA19" s="135"/>
      <c r="AB19" s="135"/>
      <c r="AC19" s="135"/>
      <c r="AD19" s="135"/>
      <c r="AE19" s="135"/>
      <c r="AF19" s="135"/>
      <c r="AG19" s="135"/>
      <c r="AH19" s="135"/>
      <c r="AI19" s="135"/>
      <c r="AJ19" s="135"/>
      <c r="AK19" s="135"/>
      <c r="AL19" s="135"/>
      <c r="AN19" s="135"/>
      <c r="AO19" s="135"/>
      <c r="AP19" s="135"/>
      <c r="AQ19" s="135"/>
      <c r="AR19" s="135"/>
      <c r="AS19" s="135"/>
      <c r="AT19" s="135"/>
      <c r="AU19" s="135"/>
      <c r="AV19" s="135"/>
      <c r="AW19" s="135"/>
      <c r="AX19" s="135"/>
      <c r="AY19" s="135"/>
    </row>
    <row r="20" spans="2:51" x14ac:dyDescent="0.35">
      <c r="B20" s="19">
        <v>11</v>
      </c>
      <c r="C20" s="20" t="s">
        <v>18</v>
      </c>
      <c r="D20" s="21" t="s">
        <v>370</v>
      </c>
      <c r="E20" s="22" t="s">
        <v>233</v>
      </c>
      <c r="F20" s="23">
        <v>2</v>
      </c>
      <c r="G20" s="7"/>
      <c r="H20" s="136">
        <v>0.48599530480448772</v>
      </c>
      <c r="I20" s="137">
        <v>0.3972797281825981</v>
      </c>
      <c r="J20" s="137">
        <v>0.39827847361730179</v>
      </c>
      <c r="K20" s="137">
        <v>0.31817299862321785</v>
      </c>
      <c r="L20" s="138">
        <v>0.36211827653788398</v>
      </c>
      <c r="M20" s="24"/>
      <c r="N20" s="136">
        <v>0.38618902759726315</v>
      </c>
      <c r="O20" s="137">
        <v>0.34741361715569324</v>
      </c>
      <c r="P20" s="137">
        <v>0.35719593246436709</v>
      </c>
      <c r="Q20" s="137">
        <v>0.35029586845729666</v>
      </c>
      <c r="R20" s="138">
        <v>0.41552719282147138</v>
      </c>
      <c r="S20" s="7"/>
      <c r="T20" s="139"/>
      <c r="U20" s="140"/>
      <c r="W20" s="18">
        <f xml:space="preserve"> IF( SUM( AA20:AL20 ) = 0, 0, $AA$5 )</f>
        <v>0</v>
      </c>
      <c r="X20" s="101"/>
      <c r="Y20" s="8"/>
      <c r="Z20" s="128"/>
      <c r="AA20" s="135"/>
      <c r="AB20" s="141">
        <v>0</v>
      </c>
      <c r="AC20" s="141">
        <v>0</v>
      </c>
      <c r="AD20" s="141">
        <v>0</v>
      </c>
      <c r="AE20" s="141">
        <v>0</v>
      </c>
      <c r="AF20" s="141">
        <v>0</v>
      </c>
      <c r="AG20" s="135"/>
      <c r="AH20" s="141">
        <v>0</v>
      </c>
      <c r="AI20" s="141">
        <v>0</v>
      </c>
      <c r="AJ20" s="141">
        <v>0</v>
      </c>
      <c r="AK20" s="141">
        <v>0</v>
      </c>
      <c r="AL20" s="141">
        <v>0</v>
      </c>
      <c r="AN20" s="135"/>
      <c r="AO20" s="135"/>
      <c r="AP20" s="135"/>
      <c r="AQ20" s="135"/>
      <c r="AR20" s="135"/>
      <c r="AS20" s="135"/>
      <c r="AT20" s="135"/>
      <c r="AU20" s="135"/>
      <c r="AV20" s="135"/>
      <c r="AW20" s="135"/>
      <c r="AX20" s="135"/>
      <c r="AY20" s="135"/>
    </row>
    <row r="21" spans="2:51" x14ac:dyDescent="0.35">
      <c r="B21" s="19">
        <v>12</v>
      </c>
      <c r="C21" s="20" t="s">
        <v>19</v>
      </c>
      <c r="D21" s="31" t="s">
        <v>371</v>
      </c>
      <c r="E21" s="32" t="s">
        <v>233</v>
      </c>
      <c r="F21" s="33">
        <v>2</v>
      </c>
      <c r="G21" s="7"/>
      <c r="H21" s="142">
        <v>0</v>
      </c>
      <c r="I21" s="143">
        <v>0</v>
      </c>
      <c r="J21" s="143">
        <v>0</v>
      </c>
      <c r="K21" s="143">
        <v>0</v>
      </c>
      <c r="L21" s="144">
        <v>0</v>
      </c>
      <c r="M21" s="24"/>
      <c r="N21" s="142">
        <v>0</v>
      </c>
      <c r="O21" s="143">
        <v>0</v>
      </c>
      <c r="P21" s="143">
        <v>0</v>
      </c>
      <c r="Q21" s="143">
        <v>0</v>
      </c>
      <c r="R21" s="144">
        <v>0</v>
      </c>
      <c r="S21" s="7"/>
      <c r="T21" s="145"/>
      <c r="U21" s="146"/>
      <c r="W21" s="18">
        <f xml:space="preserve"> IF( SUM( AA21:AL21 ) = 0, 0, $AA$5 )</f>
        <v>0</v>
      </c>
      <c r="X21" s="101"/>
      <c r="Y21" s="8"/>
      <c r="Z21" s="128"/>
      <c r="AA21" s="129"/>
      <c r="AB21" s="141">
        <v>0</v>
      </c>
      <c r="AC21" s="141">
        <v>0</v>
      </c>
      <c r="AD21" s="141">
        <v>0</v>
      </c>
      <c r="AE21" s="141">
        <v>0</v>
      </c>
      <c r="AF21" s="141">
        <v>0</v>
      </c>
      <c r="AG21" s="135"/>
      <c r="AH21" s="141">
        <v>0</v>
      </c>
      <c r="AI21" s="141">
        <v>0</v>
      </c>
      <c r="AJ21" s="141">
        <v>0</v>
      </c>
      <c r="AK21" s="141">
        <v>0</v>
      </c>
      <c r="AL21" s="141">
        <v>0</v>
      </c>
      <c r="AN21" s="129"/>
      <c r="AO21" s="135"/>
      <c r="AP21" s="135"/>
      <c r="AQ21" s="135"/>
      <c r="AR21" s="135"/>
      <c r="AS21" s="135"/>
      <c r="AT21" s="135"/>
      <c r="AU21" s="135"/>
      <c r="AV21" s="135"/>
      <c r="AW21" s="135"/>
      <c r="AX21" s="135"/>
      <c r="AY21" s="135"/>
    </row>
    <row r="22" spans="2:51" x14ac:dyDescent="0.35">
      <c r="B22" s="19">
        <v>13</v>
      </c>
      <c r="C22" s="20" t="s">
        <v>20</v>
      </c>
      <c r="D22" s="31" t="s">
        <v>372</v>
      </c>
      <c r="E22" s="32" t="s">
        <v>233</v>
      </c>
      <c r="F22" s="33">
        <v>2</v>
      </c>
      <c r="G22" s="7"/>
      <c r="H22" s="142">
        <v>0</v>
      </c>
      <c r="I22" s="143">
        <v>0</v>
      </c>
      <c r="J22" s="143">
        <v>0</v>
      </c>
      <c r="K22" s="143">
        <v>0</v>
      </c>
      <c r="L22" s="144">
        <v>0</v>
      </c>
      <c r="M22" s="24"/>
      <c r="N22" s="142">
        <v>0</v>
      </c>
      <c r="O22" s="143">
        <v>0</v>
      </c>
      <c r="P22" s="143">
        <v>0</v>
      </c>
      <c r="Q22" s="143">
        <v>0</v>
      </c>
      <c r="R22" s="144">
        <v>0</v>
      </c>
      <c r="S22" s="7"/>
      <c r="T22" s="145"/>
      <c r="U22" s="146"/>
      <c r="W22" s="18">
        <f xml:space="preserve"> IF( SUM( AA22:AL22 ) = 0, 0, $AA$5 )</f>
        <v>0</v>
      </c>
      <c r="X22" s="101"/>
      <c r="Y22" s="8"/>
      <c r="Z22" s="128"/>
      <c r="AA22" s="135"/>
      <c r="AB22" s="141">
        <v>0</v>
      </c>
      <c r="AC22" s="141">
        <v>0</v>
      </c>
      <c r="AD22" s="141">
        <v>0</v>
      </c>
      <c r="AE22" s="141">
        <v>0</v>
      </c>
      <c r="AF22" s="141">
        <v>0</v>
      </c>
      <c r="AG22" s="135"/>
      <c r="AH22" s="141">
        <v>0</v>
      </c>
      <c r="AI22" s="141">
        <v>0</v>
      </c>
      <c r="AJ22" s="141">
        <v>0</v>
      </c>
      <c r="AK22" s="141">
        <v>0</v>
      </c>
      <c r="AL22" s="141">
        <v>0</v>
      </c>
      <c r="AN22" s="135"/>
      <c r="AO22" s="135"/>
      <c r="AP22" s="135"/>
      <c r="AQ22" s="135"/>
      <c r="AR22" s="135"/>
      <c r="AS22" s="135"/>
      <c r="AT22" s="135"/>
      <c r="AU22" s="135"/>
      <c r="AV22" s="135"/>
      <c r="AW22" s="135"/>
      <c r="AX22" s="135"/>
      <c r="AY22" s="135"/>
    </row>
    <row r="23" spans="2:51" ht="13.9" thickBot="1" x14ac:dyDescent="0.4">
      <c r="B23" s="59">
        <v>14</v>
      </c>
      <c r="C23" s="60" t="s">
        <v>21</v>
      </c>
      <c r="D23" s="61" t="s">
        <v>373</v>
      </c>
      <c r="E23" s="62" t="s">
        <v>233</v>
      </c>
      <c r="F23" s="63">
        <v>2</v>
      </c>
      <c r="G23" s="7"/>
      <c r="H23" s="39">
        <f>SUM(H20:H22)</f>
        <v>0.48599530480448772</v>
      </c>
      <c r="I23" s="40">
        <f>SUM(I20:I22)</f>
        <v>0.3972797281825981</v>
      </c>
      <c r="J23" s="40">
        <f>SUM(J20:J22)</f>
        <v>0.39827847361730179</v>
      </c>
      <c r="K23" s="40">
        <f>SUM(K20:K22)</f>
        <v>0.31817299862321785</v>
      </c>
      <c r="L23" s="41">
        <f>SUM(L20:L22)</f>
        <v>0.36211827653788398</v>
      </c>
      <c r="M23" s="24"/>
      <c r="N23" s="39">
        <f>SUM(N20:N22)</f>
        <v>0.38618902759726315</v>
      </c>
      <c r="O23" s="40">
        <f>SUM(O20:O22)</f>
        <v>0.34741361715569324</v>
      </c>
      <c r="P23" s="40">
        <f>SUM(P20:P22)</f>
        <v>0.35719593246436709</v>
      </c>
      <c r="Q23" s="40">
        <f>SUM(Q20:Q22)</f>
        <v>0.35029586845729666</v>
      </c>
      <c r="R23" s="41">
        <f>SUM(R20:R22)</f>
        <v>0.41552719282147138</v>
      </c>
      <c r="S23" s="7"/>
      <c r="T23" s="151" t="s">
        <v>374</v>
      </c>
      <c r="U23" s="152"/>
      <c r="W23" s="18"/>
      <c r="X23" s="101"/>
    </row>
    <row r="24" spans="2:51" ht="14.25" customHeight="1" x14ac:dyDescent="0.35">
      <c r="B24" s="53"/>
      <c r="C24" s="54"/>
      <c r="D24" s="66"/>
      <c r="E24" s="66"/>
      <c r="F24" s="66"/>
      <c r="G24" s="7"/>
      <c r="H24" s="7"/>
      <c r="I24" s="7"/>
      <c r="J24" s="7"/>
      <c r="K24" s="7"/>
      <c r="L24" s="7"/>
      <c r="M24" s="7"/>
      <c r="N24" s="7"/>
      <c r="O24" s="7"/>
      <c r="P24" s="7"/>
      <c r="Q24" s="7"/>
      <c r="R24" s="7"/>
      <c r="S24" s="7"/>
      <c r="T24" s="7"/>
      <c r="W24" s="18"/>
      <c r="X24" s="101"/>
      <c r="AN24" s="155">
        <f>SUM(AN5:AY23)</f>
        <v>0</v>
      </c>
    </row>
    <row r="25" spans="2:51" ht="14.25" customHeight="1" x14ac:dyDescent="0.35">
      <c r="B25" s="69" t="s">
        <v>276</v>
      </c>
      <c r="C25" s="70"/>
      <c r="D25" s="70"/>
      <c r="E25" s="70"/>
      <c r="F25" s="70"/>
      <c r="G25" s="70"/>
      <c r="H25" s="70"/>
      <c r="I25" s="70"/>
      <c r="J25" s="71"/>
      <c r="K25" s="71"/>
      <c r="L25" s="72"/>
      <c r="M25" s="72"/>
      <c r="N25" s="7"/>
      <c r="O25" s="7"/>
      <c r="P25" s="7"/>
      <c r="Q25" s="7"/>
      <c r="R25" s="7"/>
      <c r="S25" s="7"/>
      <c r="T25" s="7"/>
      <c r="W25" s="18"/>
      <c r="X25" s="101"/>
    </row>
    <row r="26" spans="2:51" x14ac:dyDescent="0.35">
      <c r="B26" s="73"/>
      <c r="C26" s="74" t="s">
        <v>277</v>
      </c>
      <c r="D26" s="74"/>
      <c r="E26" s="70"/>
      <c r="F26" s="70"/>
      <c r="G26" s="70"/>
      <c r="H26" s="70"/>
      <c r="I26" s="70"/>
      <c r="J26" s="70"/>
      <c r="K26" s="70"/>
      <c r="L26" s="72"/>
      <c r="M26" s="72"/>
      <c r="N26" s="7"/>
      <c r="O26" s="7"/>
      <c r="P26" s="7"/>
      <c r="Q26" s="7"/>
      <c r="R26" s="7"/>
      <c r="S26" s="7"/>
      <c r="T26" s="7"/>
    </row>
    <row r="27" spans="2:51" x14ac:dyDescent="0.35">
      <c r="B27" s="75"/>
      <c r="C27" s="74" t="s">
        <v>278</v>
      </c>
      <c r="D27" s="74"/>
      <c r="E27" s="70"/>
      <c r="F27" s="70"/>
      <c r="G27" s="70"/>
      <c r="H27" s="70"/>
      <c r="I27" s="70"/>
      <c r="J27" s="70"/>
      <c r="K27" s="70"/>
      <c r="L27" s="72"/>
      <c r="M27" s="72"/>
      <c r="N27" s="7"/>
      <c r="O27" s="7"/>
      <c r="P27" s="7"/>
      <c r="Q27" s="7"/>
      <c r="R27" s="7"/>
      <c r="S27" s="7"/>
      <c r="T27" s="7"/>
    </row>
    <row r="28" spans="2:51" x14ac:dyDescent="0.35">
      <c r="B28" s="76"/>
      <c r="C28" s="74" t="s">
        <v>279</v>
      </c>
      <c r="D28" s="74"/>
      <c r="E28" s="70"/>
      <c r="F28" s="70"/>
      <c r="G28" s="70"/>
      <c r="H28" s="70"/>
      <c r="I28" s="70"/>
      <c r="J28" s="70"/>
      <c r="K28" s="70"/>
      <c r="L28" s="72"/>
      <c r="M28" s="72"/>
      <c r="N28" s="7"/>
      <c r="O28" s="7"/>
      <c r="P28" s="7"/>
      <c r="Q28" s="7"/>
      <c r="R28" s="7"/>
      <c r="S28" s="7"/>
      <c r="T28" s="7"/>
    </row>
    <row r="29" spans="2:51" x14ac:dyDescent="0.35">
      <c r="B29" s="77"/>
      <c r="C29" s="74" t="s">
        <v>280</v>
      </c>
      <c r="D29" s="74"/>
      <c r="E29" s="70"/>
      <c r="F29" s="70"/>
      <c r="G29" s="70"/>
      <c r="H29" s="70"/>
      <c r="I29" s="70"/>
      <c r="J29" s="70"/>
      <c r="K29" s="70"/>
      <c r="L29" s="72"/>
      <c r="M29" s="72"/>
      <c r="N29" s="7"/>
      <c r="O29" s="7"/>
      <c r="P29" s="7"/>
      <c r="Q29" s="7"/>
      <c r="R29" s="7"/>
      <c r="S29" s="7"/>
      <c r="T29" s="7"/>
    </row>
    <row r="30" spans="2:51" ht="14.25" customHeight="1" thickBot="1" x14ac:dyDescent="0.4">
      <c r="B30" s="78"/>
      <c r="C30" s="78"/>
      <c r="D30" s="78"/>
      <c r="E30" s="78"/>
      <c r="F30" s="78"/>
      <c r="G30" s="78"/>
      <c r="H30" s="78"/>
      <c r="I30" s="78"/>
      <c r="J30" s="78"/>
      <c r="K30" s="78"/>
      <c r="L30" s="72"/>
      <c r="M30" s="72"/>
      <c r="N30" s="7"/>
      <c r="O30" s="7"/>
      <c r="P30" s="7"/>
      <c r="Q30" s="7"/>
      <c r="R30" s="7"/>
      <c r="S30" s="7"/>
      <c r="T30" s="7"/>
    </row>
    <row r="31" spans="2:51" ht="15" thickBot="1" x14ac:dyDescent="0.4">
      <c r="B31" s="342" t="s">
        <v>375</v>
      </c>
      <c r="C31" s="343"/>
      <c r="D31" s="343"/>
      <c r="E31" s="343"/>
      <c r="F31" s="343"/>
      <c r="G31" s="343"/>
      <c r="H31" s="343"/>
      <c r="I31" s="343"/>
      <c r="J31" s="343"/>
      <c r="K31" s="343"/>
      <c r="L31" s="344"/>
      <c r="M31" s="82"/>
      <c r="N31" s="82"/>
      <c r="O31" s="82"/>
      <c r="P31" s="82"/>
      <c r="Q31" s="82"/>
      <c r="R31" s="82"/>
      <c r="S31" s="7"/>
      <c r="T31" s="7"/>
    </row>
    <row r="32" spans="2:51" ht="14.25" customHeight="1" thickBot="1" x14ac:dyDescent="0.4">
      <c r="B32" s="82"/>
      <c r="C32" s="83"/>
      <c r="D32" s="84"/>
      <c r="E32" s="84"/>
      <c r="F32" s="84"/>
      <c r="G32" s="84"/>
      <c r="H32" s="84"/>
      <c r="I32" s="84"/>
      <c r="J32" s="78"/>
      <c r="K32" s="78"/>
      <c r="L32" s="72"/>
      <c r="M32" s="85"/>
      <c r="N32" s="7"/>
      <c r="O32" s="7"/>
      <c r="P32" s="7"/>
      <c r="Q32" s="7"/>
      <c r="R32" s="7"/>
      <c r="S32" s="7"/>
      <c r="T32" s="7"/>
    </row>
    <row r="33" spans="2:20" ht="215.25" customHeight="1" thickBot="1" x14ac:dyDescent="0.4">
      <c r="B33" s="336" t="s">
        <v>376</v>
      </c>
      <c r="C33" s="337"/>
      <c r="D33" s="337"/>
      <c r="E33" s="337"/>
      <c r="F33" s="337"/>
      <c r="G33" s="337"/>
      <c r="H33" s="337"/>
      <c r="I33" s="337"/>
      <c r="J33" s="337"/>
      <c r="K33" s="337"/>
      <c r="L33" s="338"/>
      <c r="M33" s="86"/>
      <c r="N33" s="86"/>
      <c r="O33" s="86"/>
      <c r="P33" s="86"/>
      <c r="Q33" s="86"/>
      <c r="R33" s="86"/>
      <c r="S33" s="7"/>
      <c r="T33" s="7"/>
    </row>
    <row r="34" spans="2:20" ht="14.25" customHeight="1" thickBot="1" x14ac:dyDescent="0.4">
      <c r="B34" s="87"/>
      <c r="C34" s="88"/>
      <c r="D34" s="87"/>
      <c r="E34" s="87"/>
      <c r="F34" s="87"/>
      <c r="G34" s="89"/>
      <c r="H34" s="89"/>
      <c r="I34" s="89"/>
      <c r="J34" s="78"/>
      <c r="K34" s="78"/>
      <c r="L34" s="72"/>
      <c r="M34" s="72"/>
      <c r="N34" s="7"/>
      <c r="O34" s="7"/>
      <c r="P34" s="7"/>
      <c r="Q34" s="7"/>
      <c r="R34" s="7"/>
      <c r="S34" s="7"/>
      <c r="T34" s="7"/>
    </row>
    <row r="35" spans="2:20" x14ac:dyDescent="0.35">
      <c r="B35" s="90" t="s">
        <v>283</v>
      </c>
      <c r="C35" s="339" t="s">
        <v>284</v>
      </c>
      <c r="D35" s="340"/>
      <c r="E35" s="340"/>
      <c r="F35" s="340"/>
      <c r="G35" s="340"/>
      <c r="H35" s="340"/>
      <c r="I35" s="340"/>
      <c r="J35" s="340"/>
      <c r="K35" s="340"/>
      <c r="L35" s="341"/>
      <c r="M35" s="91"/>
      <c r="N35" s="91"/>
      <c r="O35" s="91"/>
      <c r="P35" s="91"/>
      <c r="Q35" s="91"/>
      <c r="R35" s="91"/>
      <c r="S35" s="7"/>
      <c r="T35" s="7"/>
    </row>
    <row r="36" spans="2:20" x14ac:dyDescent="0.35">
      <c r="B36" s="92" t="s">
        <v>285</v>
      </c>
      <c r="C36" s="93" t="str">
        <f>$C$5</f>
        <v>RCV run off rate  ~ RPI linked RCV</v>
      </c>
      <c r="D36" s="93"/>
      <c r="E36" s="93"/>
      <c r="F36" s="93"/>
      <c r="G36" s="93"/>
      <c r="H36" s="93"/>
      <c r="I36" s="93"/>
      <c r="J36" s="93"/>
      <c r="K36" s="93"/>
      <c r="L36" s="94"/>
      <c r="M36" s="97"/>
      <c r="N36" s="97"/>
      <c r="O36" s="97"/>
      <c r="P36" s="97"/>
      <c r="Q36" s="97"/>
      <c r="R36" s="97"/>
      <c r="S36" s="7"/>
      <c r="T36" s="7"/>
    </row>
    <row r="37" spans="2:20" ht="30" customHeight="1" x14ac:dyDescent="0.35">
      <c r="B37" s="96">
        <v>1</v>
      </c>
      <c r="C37" s="327" t="s">
        <v>377</v>
      </c>
      <c r="D37" s="328"/>
      <c r="E37" s="328"/>
      <c r="F37" s="328"/>
      <c r="G37" s="328"/>
      <c r="H37" s="328"/>
      <c r="I37" s="328"/>
      <c r="J37" s="328"/>
      <c r="K37" s="328"/>
      <c r="L37" s="329"/>
      <c r="M37" s="97"/>
      <c r="N37" s="97"/>
      <c r="O37" s="97"/>
      <c r="P37" s="97"/>
      <c r="Q37" s="97"/>
      <c r="R37" s="97"/>
      <c r="S37" s="7"/>
      <c r="T37" s="7"/>
    </row>
    <row r="38" spans="2:20" ht="30" customHeight="1" x14ac:dyDescent="0.35">
      <c r="B38" s="96">
        <v>2</v>
      </c>
      <c r="C38" s="327" t="s">
        <v>378</v>
      </c>
      <c r="D38" s="328"/>
      <c r="E38" s="328"/>
      <c r="F38" s="328"/>
      <c r="G38" s="328"/>
      <c r="H38" s="328"/>
      <c r="I38" s="328"/>
      <c r="J38" s="328"/>
      <c r="K38" s="328"/>
      <c r="L38" s="329"/>
      <c r="M38" s="97"/>
      <c r="N38" s="97"/>
      <c r="O38" s="97"/>
      <c r="P38" s="97"/>
      <c r="Q38" s="97"/>
      <c r="R38" s="97"/>
      <c r="S38" s="7"/>
      <c r="T38" s="7"/>
    </row>
    <row r="39" spans="2:20" x14ac:dyDescent="0.35">
      <c r="B39" s="96">
        <v>3</v>
      </c>
      <c r="C39" s="327" t="s">
        <v>379</v>
      </c>
      <c r="D39" s="328"/>
      <c r="E39" s="328"/>
      <c r="F39" s="328"/>
      <c r="G39" s="328"/>
      <c r="H39" s="328"/>
      <c r="I39" s="328"/>
      <c r="J39" s="328"/>
      <c r="K39" s="328"/>
      <c r="L39" s="329"/>
      <c r="M39" s="97"/>
      <c r="N39" s="97"/>
      <c r="O39" s="97"/>
      <c r="P39" s="97"/>
      <c r="Q39" s="97"/>
      <c r="R39" s="97"/>
      <c r="S39" s="7"/>
      <c r="T39" s="7"/>
    </row>
    <row r="40" spans="2:20" x14ac:dyDescent="0.35">
      <c r="B40" s="96">
        <v>4</v>
      </c>
      <c r="C40" s="327" t="s">
        <v>380</v>
      </c>
      <c r="D40" s="328"/>
      <c r="E40" s="328"/>
      <c r="F40" s="328"/>
      <c r="G40" s="328"/>
      <c r="H40" s="328"/>
      <c r="I40" s="328"/>
      <c r="J40" s="328"/>
      <c r="K40" s="328"/>
      <c r="L40" s="329"/>
      <c r="M40" s="97"/>
      <c r="N40" s="97"/>
      <c r="O40" s="97"/>
      <c r="P40" s="97"/>
      <c r="Q40" s="97"/>
      <c r="R40" s="97"/>
      <c r="S40" s="7"/>
      <c r="T40" s="7"/>
    </row>
    <row r="41" spans="2:20" ht="30" customHeight="1" x14ac:dyDescent="0.35">
      <c r="B41" s="96">
        <v>5</v>
      </c>
      <c r="C41" s="327" t="s">
        <v>290</v>
      </c>
      <c r="D41" s="328"/>
      <c r="E41" s="328"/>
      <c r="F41" s="328"/>
      <c r="G41" s="328"/>
      <c r="H41" s="328"/>
      <c r="I41" s="328"/>
      <c r="J41" s="328"/>
      <c r="K41" s="328"/>
      <c r="L41" s="329"/>
      <c r="M41" s="97"/>
      <c r="N41" s="97"/>
      <c r="O41" s="97"/>
      <c r="P41" s="97"/>
      <c r="Q41" s="97"/>
      <c r="R41" s="97"/>
      <c r="S41" s="7"/>
      <c r="T41" s="7"/>
    </row>
    <row r="42" spans="2:20" x14ac:dyDescent="0.35">
      <c r="B42" s="92" t="s">
        <v>291</v>
      </c>
      <c r="C42" s="93" t="str">
        <f>$C$12</f>
        <v>RCV run off rate  ~ CPI/CPI(H) linked RCV</v>
      </c>
      <c r="D42" s="93"/>
      <c r="E42" s="93"/>
      <c r="F42" s="93"/>
      <c r="G42" s="93"/>
      <c r="H42" s="93"/>
      <c r="I42" s="93"/>
      <c r="J42" s="93"/>
      <c r="K42" s="93"/>
      <c r="L42" s="94"/>
      <c r="M42" s="97"/>
      <c r="N42" s="97"/>
      <c r="O42" s="97"/>
      <c r="P42" s="97"/>
      <c r="Q42" s="97"/>
      <c r="R42" s="97"/>
      <c r="S42" s="7"/>
      <c r="T42" s="7"/>
    </row>
    <row r="43" spans="2:20" ht="30" customHeight="1" x14ac:dyDescent="0.35">
      <c r="B43" s="96">
        <v>6</v>
      </c>
      <c r="C43" s="327" t="s">
        <v>381</v>
      </c>
      <c r="D43" s="328"/>
      <c r="E43" s="328"/>
      <c r="F43" s="328"/>
      <c r="G43" s="328"/>
      <c r="H43" s="328"/>
      <c r="I43" s="328"/>
      <c r="J43" s="328"/>
      <c r="K43" s="328"/>
      <c r="L43" s="329"/>
      <c r="M43" s="97"/>
      <c r="N43" s="97"/>
      <c r="O43" s="97"/>
      <c r="P43" s="97"/>
      <c r="Q43" s="97"/>
      <c r="R43" s="97"/>
      <c r="S43" s="7"/>
      <c r="T43" s="7"/>
    </row>
    <row r="44" spans="2:20" ht="30" customHeight="1" x14ac:dyDescent="0.35">
      <c r="B44" s="96">
        <v>7</v>
      </c>
      <c r="C44" s="327" t="s">
        <v>382</v>
      </c>
      <c r="D44" s="328"/>
      <c r="E44" s="328"/>
      <c r="F44" s="328"/>
      <c r="G44" s="328"/>
      <c r="H44" s="328"/>
      <c r="I44" s="328"/>
      <c r="J44" s="328"/>
      <c r="K44" s="328"/>
      <c r="L44" s="329"/>
      <c r="M44" s="97"/>
      <c r="N44" s="97"/>
      <c r="O44" s="97"/>
      <c r="P44" s="97"/>
      <c r="Q44" s="97"/>
      <c r="R44" s="97"/>
      <c r="S44" s="7"/>
      <c r="T44" s="7"/>
    </row>
    <row r="45" spans="2:20" x14ac:dyDescent="0.35">
      <c r="B45" s="96">
        <v>8</v>
      </c>
      <c r="C45" s="327" t="s">
        <v>383</v>
      </c>
      <c r="D45" s="328"/>
      <c r="E45" s="328"/>
      <c r="F45" s="328"/>
      <c r="G45" s="328"/>
      <c r="H45" s="328"/>
      <c r="I45" s="328"/>
      <c r="J45" s="328"/>
      <c r="K45" s="328"/>
      <c r="L45" s="329"/>
      <c r="M45" s="97"/>
      <c r="N45" s="97"/>
      <c r="O45" s="97"/>
      <c r="P45" s="97"/>
      <c r="Q45" s="97"/>
      <c r="R45" s="97"/>
      <c r="S45" s="7"/>
      <c r="T45" s="7"/>
    </row>
    <row r="46" spans="2:20" ht="15" customHeight="1" x14ac:dyDescent="0.35">
      <c r="B46" s="96">
        <v>9</v>
      </c>
      <c r="C46" s="327" t="s">
        <v>384</v>
      </c>
      <c r="D46" s="328"/>
      <c r="E46" s="328"/>
      <c r="F46" s="328"/>
      <c r="G46" s="328"/>
      <c r="H46" s="328"/>
      <c r="I46" s="328"/>
      <c r="J46" s="328"/>
      <c r="K46" s="328"/>
      <c r="L46" s="329"/>
      <c r="M46" s="97"/>
      <c r="N46" s="97"/>
      <c r="O46" s="97"/>
      <c r="P46" s="97"/>
      <c r="Q46" s="97"/>
      <c r="R46" s="97"/>
      <c r="S46" s="7"/>
      <c r="T46" s="7"/>
    </row>
    <row r="47" spans="2:20" ht="30" customHeight="1" x14ac:dyDescent="0.35">
      <c r="B47" s="96">
        <v>10</v>
      </c>
      <c r="C47" s="327" t="s">
        <v>296</v>
      </c>
      <c r="D47" s="328"/>
      <c r="E47" s="328"/>
      <c r="F47" s="328"/>
      <c r="G47" s="328"/>
      <c r="H47" s="328"/>
      <c r="I47" s="328"/>
      <c r="J47" s="328"/>
      <c r="K47" s="328"/>
      <c r="L47" s="329"/>
      <c r="M47" s="97"/>
      <c r="N47" s="97"/>
      <c r="O47" s="97"/>
      <c r="P47" s="97"/>
      <c r="Q47" s="97"/>
      <c r="R47" s="97"/>
      <c r="S47" s="7"/>
      <c r="T47" s="7"/>
    </row>
    <row r="48" spans="2:20" ht="15" customHeight="1" x14ac:dyDescent="0.35">
      <c r="B48" s="92" t="s">
        <v>297</v>
      </c>
      <c r="C48" s="93" t="str">
        <f>$C$19</f>
        <v>PAYG Rate ~ wastewater network plus</v>
      </c>
      <c r="D48" s="93"/>
      <c r="E48" s="93"/>
      <c r="F48" s="93"/>
      <c r="G48" s="93"/>
      <c r="H48" s="93"/>
      <c r="I48" s="93"/>
      <c r="J48" s="93"/>
      <c r="K48" s="93"/>
      <c r="L48" s="94"/>
      <c r="M48" s="97"/>
      <c r="N48" s="97"/>
      <c r="O48" s="97"/>
      <c r="P48" s="97"/>
      <c r="Q48" s="97"/>
      <c r="R48" s="97"/>
      <c r="S48" s="7"/>
      <c r="T48" s="7"/>
    </row>
    <row r="49" spans="2:20" ht="30" customHeight="1" x14ac:dyDescent="0.35">
      <c r="B49" s="96">
        <v>11</v>
      </c>
      <c r="C49" s="327" t="s">
        <v>385</v>
      </c>
      <c r="D49" s="328"/>
      <c r="E49" s="328"/>
      <c r="F49" s="328"/>
      <c r="G49" s="328"/>
      <c r="H49" s="328"/>
      <c r="I49" s="328"/>
      <c r="J49" s="328"/>
      <c r="K49" s="328"/>
      <c r="L49" s="329"/>
      <c r="M49" s="97"/>
      <c r="N49" s="97"/>
      <c r="O49" s="97"/>
      <c r="P49" s="97"/>
      <c r="Q49" s="97"/>
      <c r="R49" s="97"/>
      <c r="S49" s="7"/>
      <c r="T49" s="7"/>
    </row>
    <row r="50" spans="2:20" ht="15" customHeight="1" x14ac:dyDescent="0.35">
      <c r="B50" s="96">
        <v>12</v>
      </c>
      <c r="C50" s="327" t="s">
        <v>386</v>
      </c>
      <c r="D50" s="328"/>
      <c r="E50" s="328"/>
      <c r="F50" s="328"/>
      <c r="G50" s="328"/>
      <c r="H50" s="328"/>
      <c r="I50" s="328"/>
      <c r="J50" s="328"/>
      <c r="K50" s="328"/>
      <c r="L50" s="329"/>
      <c r="M50" s="97"/>
      <c r="N50" s="97"/>
      <c r="O50" s="85"/>
      <c r="P50" s="85"/>
    </row>
    <row r="51" spans="2:20" ht="15" customHeight="1" x14ac:dyDescent="0.35">
      <c r="B51" s="98">
        <v>13</v>
      </c>
      <c r="C51" s="327" t="s">
        <v>387</v>
      </c>
      <c r="D51" s="328"/>
      <c r="E51" s="328"/>
      <c r="F51" s="328"/>
      <c r="G51" s="328"/>
      <c r="H51" s="328"/>
      <c r="I51" s="328"/>
      <c r="J51" s="328"/>
      <c r="K51" s="328"/>
      <c r="L51" s="329"/>
      <c r="M51" s="97"/>
      <c r="N51" s="97"/>
      <c r="O51" s="85"/>
      <c r="P51" s="85"/>
    </row>
    <row r="52" spans="2:20" ht="15" customHeight="1" thickBot="1" x14ac:dyDescent="0.4">
      <c r="B52" s="99">
        <v>14</v>
      </c>
      <c r="C52" s="330" t="s">
        <v>388</v>
      </c>
      <c r="D52" s="331"/>
      <c r="E52" s="331"/>
      <c r="F52" s="331"/>
      <c r="G52" s="331"/>
      <c r="H52" s="331"/>
      <c r="I52" s="331"/>
      <c r="J52" s="331"/>
      <c r="K52" s="331"/>
      <c r="L52" s="332"/>
      <c r="M52" s="97"/>
      <c r="N52" s="97"/>
      <c r="O52" s="85"/>
      <c r="P52" s="85"/>
    </row>
    <row r="53" spans="2:20" x14ac:dyDescent="0.35"/>
    <row r="54" spans="2:20" x14ac:dyDescent="0.35"/>
  </sheetData>
  <mergeCells count="21">
    <mergeCell ref="C41:L41"/>
    <mergeCell ref="T1:W1"/>
    <mergeCell ref="B3:C3"/>
    <mergeCell ref="AA4:AL4"/>
    <mergeCell ref="AN4:AY4"/>
    <mergeCell ref="B31:L31"/>
    <mergeCell ref="B33:L33"/>
    <mergeCell ref="C35:L35"/>
    <mergeCell ref="C37:L37"/>
    <mergeCell ref="C38:L38"/>
    <mergeCell ref="C39:L39"/>
    <mergeCell ref="C40:L40"/>
    <mergeCell ref="C50:L50"/>
    <mergeCell ref="C51:L51"/>
    <mergeCell ref="C52:L52"/>
    <mergeCell ref="C43:L43"/>
    <mergeCell ref="C44:L44"/>
    <mergeCell ref="C45:L45"/>
    <mergeCell ref="C46:L46"/>
    <mergeCell ref="C47:L47"/>
    <mergeCell ref="C49:L49"/>
  </mergeCells>
  <conditionalFormatting sqref="W24:X25">
    <cfRule type="cellIs" dxfId="6" priority="26" operator="equal">
      <formula>0</formula>
    </cfRule>
  </conditionalFormatting>
  <conditionalFormatting sqref="W5:X9 W11:X16 W10 W18:X23 W17">
    <cfRule type="cellIs" dxfId="5" priority="13" operator="equal">
      <formula>0</formula>
    </cfRule>
  </conditionalFormatting>
  <conditionalFormatting sqref="X10">
    <cfRule type="cellIs" dxfId="4" priority="2" operator="equal">
      <formula>0</formula>
    </cfRule>
  </conditionalFormatting>
  <conditionalFormatting sqref="X17">
    <cfRule type="cellIs" dxfId="3" priority="1" operator="equal">
      <formula>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6"/>
  <sheetViews>
    <sheetView zoomScale="85" zoomScaleNormal="85" workbookViewId="0"/>
  </sheetViews>
  <sheetFormatPr defaultColWidth="0" defaultRowHeight="13.5" zeroHeight="1" x14ac:dyDescent="0.35"/>
  <cols>
    <col min="1" max="1" width="1.5625" style="5" customWidth="1"/>
    <col min="2" max="2" width="6.5625" style="5" customWidth="1"/>
    <col min="3" max="3" width="76.0625" style="5" bestFit="1" customWidth="1"/>
    <col min="4" max="4" width="11.5625" style="5" customWidth="1"/>
    <col min="5" max="6" width="5.5625" style="5" customWidth="1"/>
    <col min="7" max="7" width="12.5625" style="5" bestFit="1" customWidth="1"/>
    <col min="8" max="12" width="9.5625" style="5" customWidth="1"/>
    <col min="13" max="13" width="12.5625" style="5" bestFit="1" customWidth="1"/>
    <col min="14" max="18" width="9.5625" style="5" customWidth="1"/>
    <col min="19" max="19" width="2.5625" style="5" customWidth="1"/>
    <col min="20" max="20" width="26.5625" style="5" bestFit="1" customWidth="1"/>
    <col min="21" max="21" width="29.5625" style="5" bestFit="1" customWidth="1"/>
    <col min="22" max="22" width="2.5625" style="5" customWidth="1"/>
    <col min="23" max="23" width="21.5625" style="129" customWidth="1"/>
    <col min="24" max="24" width="25.5625" style="129" bestFit="1" customWidth="1"/>
    <col min="25" max="25" width="3" style="129" customWidth="1"/>
    <col min="26" max="26" width="2.5625" style="156" hidden="1" customWidth="1"/>
    <col min="27" max="38" width="8.0625" style="176" hidden="1" customWidth="1"/>
    <col min="39" max="39" width="1.5625" style="156" hidden="1" customWidth="1"/>
    <col min="40" max="40" width="16.0625" style="158" hidden="1" customWidth="1"/>
    <col min="41" max="41" width="1.5625" style="156" hidden="1" customWidth="1"/>
    <col min="42" max="16384" width="9.5625" style="5" hidden="1"/>
  </cols>
  <sheetData>
    <row r="1" spans="2:40" ht="18.75" x14ac:dyDescent="0.35">
      <c r="B1" s="1" t="s">
        <v>389</v>
      </c>
      <c r="C1" s="1"/>
      <c r="D1" s="1"/>
      <c r="E1" s="1"/>
      <c r="F1" s="1"/>
      <c r="G1" s="1"/>
      <c r="H1" s="1"/>
      <c r="I1" s="1"/>
      <c r="J1" s="1"/>
      <c r="K1" s="1"/>
      <c r="L1" s="2"/>
      <c r="M1" s="2"/>
      <c r="N1" s="2"/>
      <c r="O1" s="2"/>
      <c r="P1" s="2"/>
      <c r="Q1" s="2"/>
      <c r="R1" s="3" t="s">
        <v>503</v>
      </c>
      <c r="S1" s="4"/>
      <c r="T1" s="333" t="s">
        <v>212</v>
      </c>
      <c r="U1" s="333"/>
      <c r="V1" s="333"/>
      <c r="W1" s="333"/>
      <c r="X1" s="262"/>
      <c r="AA1" s="157"/>
      <c r="AB1" s="157"/>
      <c r="AC1" s="157"/>
      <c r="AD1" s="157"/>
      <c r="AE1" s="157"/>
      <c r="AF1" s="157"/>
      <c r="AG1" s="157"/>
      <c r="AH1" s="157"/>
      <c r="AI1" s="157"/>
      <c r="AJ1" s="157"/>
      <c r="AK1" s="157"/>
      <c r="AL1" s="157"/>
    </row>
    <row r="2" spans="2:40" ht="15" customHeight="1" thickBot="1" x14ac:dyDescent="0.4">
      <c r="B2" s="7"/>
      <c r="C2" s="7"/>
      <c r="D2" s="7"/>
      <c r="E2" s="7"/>
      <c r="F2" s="7"/>
      <c r="G2" s="7"/>
      <c r="H2" s="7"/>
      <c r="I2" s="7"/>
      <c r="J2" s="7"/>
      <c r="K2" s="7"/>
      <c r="L2" s="7"/>
      <c r="M2" s="7"/>
      <c r="N2" s="7"/>
      <c r="O2" s="7"/>
      <c r="P2" s="7"/>
      <c r="Q2" s="7"/>
      <c r="R2" s="7"/>
      <c r="S2" s="7"/>
      <c r="T2" s="7"/>
      <c r="U2" s="7"/>
      <c r="AA2" s="157"/>
      <c r="AB2" s="157"/>
      <c r="AC2" s="157"/>
      <c r="AD2" s="157"/>
      <c r="AE2" s="157"/>
      <c r="AF2" s="157"/>
      <c r="AG2" s="157"/>
      <c r="AH2" s="157"/>
      <c r="AI2" s="157"/>
      <c r="AJ2" s="157"/>
      <c r="AK2" s="157"/>
      <c r="AL2" s="157"/>
    </row>
    <row r="3" spans="2:40" ht="28.5" customHeight="1" thickBot="1" x14ac:dyDescent="0.4">
      <c r="B3" s="334" t="s">
        <v>213</v>
      </c>
      <c r="C3" s="335"/>
      <c r="D3" s="10" t="s">
        <v>214</v>
      </c>
      <c r="E3" s="11" t="s">
        <v>215</v>
      </c>
      <c r="F3" s="12" t="s">
        <v>216</v>
      </c>
      <c r="G3" s="11" t="s">
        <v>217</v>
      </c>
      <c r="H3" s="11" t="s">
        <v>3</v>
      </c>
      <c r="I3" s="11" t="s">
        <v>4</v>
      </c>
      <c r="J3" s="11" t="s">
        <v>5</v>
      </c>
      <c r="K3" s="11" t="s">
        <v>6</v>
      </c>
      <c r="L3" s="12" t="s">
        <v>7</v>
      </c>
      <c r="M3" s="11" t="s">
        <v>218</v>
      </c>
      <c r="N3" s="11" t="s">
        <v>219</v>
      </c>
      <c r="O3" s="11" t="s">
        <v>220</v>
      </c>
      <c r="P3" s="11" t="s">
        <v>221</v>
      </c>
      <c r="Q3" s="11" t="s">
        <v>222</v>
      </c>
      <c r="R3" s="12" t="s">
        <v>223</v>
      </c>
      <c r="S3" s="7"/>
      <c r="T3" s="13" t="s">
        <v>224</v>
      </c>
      <c r="U3" s="131" t="s">
        <v>225</v>
      </c>
      <c r="W3" s="13" t="s">
        <v>226</v>
      </c>
      <c r="X3" s="131" t="s">
        <v>390</v>
      </c>
      <c r="AA3" s="157"/>
      <c r="AB3" s="157"/>
      <c r="AC3" s="157"/>
      <c r="AD3" s="157"/>
      <c r="AE3" s="157"/>
      <c r="AF3" s="157"/>
      <c r="AG3" s="157"/>
      <c r="AH3" s="157"/>
      <c r="AI3" s="157"/>
      <c r="AJ3" s="157"/>
      <c r="AK3" s="157"/>
      <c r="AL3" s="157"/>
    </row>
    <row r="4" spans="2:40" ht="14.25" customHeight="1" thickBot="1" x14ac:dyDescent="0.4">
      <c r="B4" s="7"/>
      <c r="C4" s="7"/>
      <c r="D4" s="7"/>
      <c r="E4" s="7"/>
      <c r="F4" s="7"/>
      <c r="G4" s="7"/>
      <c r="H4" s="7"/>
      <c r="I4" s="7"/>
      <c r="J4" s="7"/>
      <c r="K4" s="7"/>
      <c r="L4" s="7"/>
      <c r="M4" s="7"/>
      <c r="N4" s="7"/>
      <c r="O4" s="7"/>
      <c r="P4" s="7"/>
      <c r="Q4" s="7"/>
      <c r="R4" s="7"/>
      <c r="S4" s="7"/>
      <c r="T4" s="7"/>
      <c r="U4" s="7"/>
      <c r="W4" s="132"/>
      <c r="X4" s="133"/>
      <c r="AA4" s="345" t="s">
        <v>227</v>
      </c>
      <c r="AB4" s="345"/>
      <c r="AC4" s="345"/>
      <c r="AD4" s="345"/>
      <c r="AE4" s="345"/>
      <c r="AF4" s="345"/>
      <c r="AG4" s="345"/>
      <c r="AH4" s="345"/>
      <c r="AI4" s="345"/>
      <c r="AJ4" s="345"/>
      <c r="AK4" s="345"/>
      <c r="AL4" s="345"/>
      <c r="AN4" s="158" t="s">
        <v>391</v>
      </c>
    </row>
    <row r="5" spans="2:40" ht="13.9" thickBot="1" x14ac:dyDescent="0.4">
      <c r="B5" s="16" t="s">
        <v>229</v>
      </c>
      <c r="C5" s="17" t="s">
        <v>348</v>
      </c>
      <c r="D5" s="7"/>
      <c r="E5" s="7"/>
      <c r="F5" s="7"/>
      <c r="G5" s="7"/>
      <c r="H5" s="7"/>
      <c r="I5" s="7"/>
      <c r="J5" s="7"/>
      <c r="K5" s="7"/>
      <c r="L5" s="7"/>
      <c r="M5" s="7"/>
      <c r="N5" s="7"/>
      <c r="O5" s="7"/>
      <c r="P5" s="7"/>
      <c r="Q5" s="7"/>
      <c r="R5" s="7"/>
      <c r="S5" s="7"/>
      <c r="T5" s="7"/>
      <c r="U5" s="7"/>
      <c r="W5" s="18"/>
      <c r="X5" s="101"/>
      <c r="AA5" s="159" t="s">
        <v>228</v>
      </c>
      <c r="AB5" s="160"/>
      <c r="AC5" s="160"/>
      <c r="AD5" s="160"/>
      <c r="AE5" s="160"/>
      <c r="AF5" s="160"/>
      <c r="AG5" s="160"/>
      <c r="AH5" s="160"/>
      <c r="AI5" s="160"/>
      <c r="AJ5" s="160"/>
      <c r="AK5" s="160"/>
      <c r="AL5" s="160"/>
      <c r="AN5" s="161"/>
    </row>
    <row r="6" spans="2:40" x14ac:dyDescent="0.35">
      <c r="B6" s="19">
        <v>1</v>
      </c>
      <c r="C6" s="20" t="s">
        <v>392</v>
      </c>
      <c r="D6" s="21" t="s">
        <v>393</v>
      </c>
      <c r="E6" s="22" t="s">
        <v>233</v>
      </c>
      <c r="F6" s="23">
        <v>2</v>
      </c>
      <c r="G6" s="24"/>
      <c r="H6" s="136">
        <v>0.06</v>
      </c>
      <c r="I6" s="137">
        <v>0.06</v>
      </c>
      <c r="J6" s="137">
        <v>0.06</v>
      </c>
      <c r="K6" s="137">
        <v>0.06</v>
      </c>
      <c r="L6" s="138">
        <v>0.06</v>
      </c>
      <c r="M6" s="24"/>
      <c r="N6" s="136">
        <v>0.06</v>
      </c>
      <c r="O6" s="137">
        <v>0.06</v>
      </c>
      <c r="P6" s="137">
        <v>0.06</v>
      </c>
      <c r="Q6" s="137">
        <v>0.06</v>
      </c>
      <c r="R6" s="138">
        <v>0.06</v>
      </c>
      <c r="S6" s="7"/>
      <c r="T6" s="139"/>
      <c r="U6" s="140"/>
      <c r="W6" s="18">
        <f xml:space="preserve"> IF( SUM( AA6:AL6 ) = 0, 0, $AA$5 )</f>
        <v>0</v>
      </c>
      <c r="X6" s="101"/>
      <c r="AA6" s="160"/>
      <c r="AB6" s="141">
        <v>0</v>
      </c>
      <c r="AC6" s="141">
        <v>0</v>
      </c>
      <c r="AD6" s="141">
        <v>0</v>
      </c>
      <c r="AE6" s="141">
        <v>0</v>
      </c>
      <c r="AF6" s="141">
        <v>0</v>
      </c>
      <c r="AG6" s="160"/>
      <c r="AH6" s="141">
        <v>0</v>
      </c>
      <c r="AI6" s="141">
        <v>0</v>
      </c>
      <c r="AJ6" s="141">
        <v>0</v>
      </c>
      <c r="AK6" s="141">
        <v>0</v>
      </c>
      <c r="AL6" s="141">
        <v>0</v>
      </c>
      <c r="AN6" s="161"/>
    </row>
    <row r="7" spans="2:40" x14ac:dyDescent="0.35">
      <c r="B7" s="19">
        <v>2</v>
      </c>
      <c r="C7" s="20" t="s">
        <v>394</v>
      </c>
      <c r="D7" s="111" t="s">
        <v>395</v>
      </c>
      <c r="E7" s="32" t="s">
        <v>233</v>
      </c>
      <c r="F7" s="33">
        <v>2</v>
      </c>
      <c r="G7" s="24"/>
      <c r="H7" s="142">
        <v>0</v>
      </c>
      <c r="I7" s="143">
        <v>0</v>
      </c>
      <c r="J7" s="143">
        <v>0</v>
      </c>
      <c r="K7" s="143">
        <v>0</v>
      </c>
      <c r="L7" s="144">
        <v>0</v>
      </c>
      <c r="M7" s="24"/>
      <c r="N7" s="142">
        <v>0</v>
      </c>
      <c r="O7" s="143">
        <v>0</v>
      </c>
      <c r="P7" s="143">
        <v>0</v>
      </c>
      <c r="Q7" s="143">
        <v>0</v>
      </c>
      <c r="R7" s="144">
        <v>0</v>
      </c>
      <c r="S7" s="7"/>
      <c r="T7" s="145"/>
      <c r="U7" s="146"/>
      <c r="W7" s="18">
        <f xml:space="preserve"> IF( SUM( AA7:AL7 ) = 0, 0, $AA$5 )</f>
        <v>0</v>
      </c>
      <c r="X7" s="101"/>
      <c r="AA7" s="157"/>
      <c r="AB7" s="141">
        <v>0</v>
      </c>
      <c r="AC7" s="141">
        <v>0</v>
      </c>
      <c r="AD7" s="141">
        <v>0</v>
      </c>
      <c r="AE7" s="141">
        <v>0</v>
      </c>
      <c r="AF7" s="141">
        <v>0</v>
      </c>
      <c r="AG7" s="160"/>
      <c r="AH7" s="141">
        <v>0</v>
      </c>
      <c r="AI7" s="141">
        <v>0</v>
      </c>
      <c r="AJ7" s="141">
        <v>0</v>
      </c>
      <c r="AK7" s="141">
        <v>0</v>
      </c>
      <c r="AL7" s="141">
        <v>0</v>
      </c>
      <c r="AN7" s="161"/>
    </row>
    <row r="8" spans="2:40" x14ac:dyDescent="0.35">
      <c r="B8" s="19">
        <v>3</v>
      </c>
      <c r="C8" s="20" t="s">
        <v>396</v>
      </c>
      <c r="D8" s="111" t="s">
        <v>397</v>
      </c>
      <c r="E8" s="32" t="s">
        <v>233</v>
      </c>
      <c r="F8" s="33">
        <v>2</v>
      </c>
      <c r="G8" s="24"/>
      <c r="H8" s="142">
        <v>0</v>
      </c>
      <c r="I8" s="143">
        <v>0</v>
      </c>
      <c r="J8" s="143">
        <v>0</v>
      </c>
      <c r="K8" s="143">
        <v>0</v>
      </c>
      <c r="L8" s="144">
        <v>0</v>
      </c>
      <c r="M8" s="24"/>
      <c r="N8" s="142">
        <v>0</v>
      </c>
      <c r="O8" s="143">
        <v>0</v>
      </c>
      <c r="P8" s="143">
        <v>0</v>
      </c>
      <c r="Q8" s="143">
        <v>0</v>
      </c>
      <c r="R8" s="144">
        <v>0</v>
      </c>
      <c r="S8" s="7"/>
      <c r="T8" s="145"/>
      <c r="U8" s="146"/>
      <c r="W8" s="18">
        <f xml:space="preserve"> IF( SUM( AA8:AL8 ) = 0, 0, $AA$5 )</f>
        <v>0</v>
      </c>
      <c r="X8" s="101"/>
      <c r="AA8" s="160"/>
      <c r="AB8" s="141">
        <v>0</v>
      </c>
      <c r="AC8" s="141">
        <v>0</v>
      </c>
      <c r="AD8" s="141">
        <v>0</v>
      </c>
      <c r="AE8" s="141">
        <v>0</v>
      </c>
      <c r="AF8" s="141">
        <v>0</v>
      </c>
      <c r="AG8" s="160"/>
      <c r="AH8" s="141">
        <v>0</v>
      </c>
      <c r="AI8" s="141">
        <v>0</v>
      </c>
      <c r="AJ8" s="141">
        <v>0</v>
      </c>
      <c r="AK8" s="141">
        <v>0</v>
      </c>
      <c r="AL8" s="141">
        <v>0</v>
      </c>
      <c r="AN8" s="161"/>
    </row>
    <row r="9" spans="2:40" ht="13.9" thickBot="1" x14ac:dyDescent="0.4">
      <c r="B9" s="19">
        <v>4</v>
      </c>
      <c r="C9" s="20" t="s">
        <v>398</v>
      </c>
      <c r="D9" s="111" t="s">
        <v>399</v>
      </c>
      <c r="E9" s="32" t="s">
        <v>233</v>
      </c>
      <c r="F9" s="33">
        <v>2</v>
      </c>
      <c r="G9" s="24"/>
      <c r="H9" s="39">
        <f>SUM(H6:H8)</f>
        <v>0.06</v>
      </c>
      <c r="I9" s="40">
        <f>SUM(I6:I8)</f>
        <v>0.06</v>
      </c>
      <c r="J9" s="40">
        <f>SUM(J6:J8)</f>
        <v>0.06</v>
      </c>
      <c r="K9" s="40">
        <f>SUM(K6:K8)</f>
        <v>0.06</v>
      </c>
      <c r="L9" s="41">
        <f>SUM(L6:L8)</f>
        <v>0.06</v>
      </c>
      <c r="M9" s="24"/>
      <c r="N9" s="39">
        <f>SUM(N6:N8)</f>
        <v>0.06</v>
      </c>
      <c r="O9" s="40">
        <f>SUM(O6:O8)</f>
        <v>0.06</v>
      </c>
      <c r="P9" s="40">
        <f>SUM(P6:P8)</f>
        <v>0.06</v>
      </c>
      <c r="Q9" s="40">
        <f>SUM(Q6:Q8)</f>
        <v>0.06</v>
      </c>
      <c r="R9" s="41">
        <f>SUM(R6:R8)</f>
        <v>0.06</v>
      </c>
      <c r="S9" s="7"/>
      <c r="T9" s="147" t="s">
        <v>357</v>
      </c>
      <c r="U9" s="148"/>
      <c r="W9" s="18">
        <f xml:space="preserve"> IF( SUM( AA9:AL9 ) = 0, 0, $AA$5 )</f>
        <v>0</v>
      </c>
      <c r="X9" s="101"/>
      <c r="AA9" s="160"/>
      <c r="AB9" s="160"/>
      <c r="AC9" s="160"/>
      <c r="AD9" s="160"/>
      <c r="AE9" s="160"/>
      <c r="AF9" s="160"/>
      <c r="AG9" s="160"/>
      <c r="AH9" s="160"/>
      <c r="AI9" s="160"/>
      <c r="AJ9" s="160"/>
      <c r="AK9" s="160"/>
      <c r="AL9" s="160"/>
      <c r="AN9" s="161"/>
    </row>
    <row r="10" spans="2:40" ht="13.9" thickBot="1" x14ac:dyDescent="0.4">
      <c r="B10" s="44">
        <v>5</v>
      </c>
      <c r="C10" s="45" t="s">
        <v>400</v>
      </c>
      <c r="D10" s="61" t="s">
        <v>401</v>
      </c>
      <c r="E10" s="47" t="s">
        <v>243</v>
      </c>
      <c r="F10" s="48">
        <v>0</v>
      </c>
      <c r="G10" s="150" t="s">
        <v>244</v>
      </c>
      <c r="H10" s="50"/>
      <c r="I10" s="50"/>
      <c r="J10" s="50"/>
      <c r="K10" s="50"/>
      <c r="L10" s="50"/>
      <c r="M10" s="150" t="s">
        <v>244</v>
      </c>
      <c r="N10" s="50"/>
      <c r="O10" s="50"/>
      <c r="P10" s="50"/>
      <c r="Q10" s="50"/>
      <c r="R10" s="50"/>
      <c r="S10" s="7"/>
      <c r="T10" s="151"/>
      <c r="U10" s="152" t="s">
        <v>245</v>
      </c>
      <c r="W10" s="18">
        <f xml:space="preserve"> IF( SUM( AA10:AL10 ) = 0, 0, $AA$5 )</f>
        <v>0</v>
      </c>
      <c r="X10" s="101">
        <f>IF(AN10=0,0,U10)</f>
        <v>0</v>
      </c>
      <c r="AA10" s="141">
        <v>0</v>
      </c>
      <c r="AB10" s="160"/>
      <c r="AC10" s="160"/>
      <c r="AD10" s="160"/>
      <c r="AE10" s="160"/>
      <c r="AF10" s="160"/>
      <c r="AG10" s="141">
        <v>0</v>
      </c>
      <c r="AH10" s="160"/>
      <c r="AI10" s="160"/>
      <c r="AJ10" s="160"/>
      <c r="AK10" s="160"/>
      <c r="AL10" s="160"/>
      <c r="AN10" s="162">
        <f>IF(G10=M10,0,1)</f>
        <v>0</v>
      </c>
    </row>
    <row r="11" spans="2:40" ht="14.25" customHeight="1" thickBot="1" x14ac:dyDescent="0.4">
      <c r="B11" s="53"/>
      <c r="C11" s="54"/>
      <c r="D11" s="7"/>
      <c r="E11" s="7"/>
      <c r="F11" s="7"/>
      <c r="G11" s="50"/>
      <c r="H11" s="50"/>
      <c r="I11" s="50"/>
      <c r="J11" s="50"/>
      <c r="K11" s="50"/>
      <c r="L11" s="50"/>
      <c r="M11" s="50"/>
      <c r="N11" s="50"/>
      <c r="O11" s="50"/>
      <c r="P11" s="50"/>
      <c r="Q11" s="50"/>
      <c r="R11" s="50"/>
      <c r="S11" s="7"/>
      <c r="T11" s="163"/>
      <c r="U11" s="163"/>
      <c r="W11" s="18"/>
      <c r="X11" s="101"/>
      <c r="AA11" s="160"/>
      <c r="AB11" s="160"/>
      <c r="AC11" s="160"/>
      <c r="AD11" s="160"/>
      <c r="AE11" s="160"/>
      <c r="AF11" s="160"/>
      <c r="AG11" s="160"/>
      <c r="AH11" s="160"/>
      <c r="AI11" s="160"/>
      <c r="AJ11" s="160"/>
      <c r="AK11" s="160"/>
      <c r="AL11" s="160"/>
      <c r="AN11" s="161"/>
    </row>
    <row r="12" spans="2:40" ht="13.9" thickBot="1" x14ac:dyDescent="0.4">
      <c r="B12" s="16" t="s">
        <v>246</v>
      </c>
      <c r="C12" s="17" t="s">
        <v>360</v>
      </c>
      <c r="D12" s="7"/>
      <c r="E12" s="7"/>
      <c r="F12" s="7"/>
      <c r="G12" s="50"/>
      <c r="H12" s="50"/>
      <c r="I12" s="50"/>
      <c r="J12" s="50"/>
      <c r="K12" s="50"/>
      <c r="L12" s="50"/>
      <c r="M12" s="50"/>
      <c r="N12" s="50"/>
      <c r="O12" s="50"/>
      <c r="P12" s="50"/>
      <c r="Q12" s="50"/>
      <c r="R12" s="50"/>
      <c r="S12" s="7"/>
      <c r="T12" s="163"/>
      <c r="U12" s="163"/>
      <c r="W12" s="18"/>
      <c r="X12" s="101"/>
      <c r="AA12" s="160"/>
      <c r="AB12" s="160"/>
      <c r="AC12" s="160"/>
      <c r="AD12" s="160"/>
      <c r="AE12" s="160"/>
      <c r="AF12" s="160"/>
      <c r="AG12" s="160"/>
      <c r="AH12" s="160"/>
      <c r="AI12" s="160"/>
      <c r="AJ12" s="160"/>
      <c r="AK12" s="160"/>
      <c r="AL12" s="160"/>
      <c r="AN12" s="161"/>
    </row>
    <row r="13" spans="2:40" x14ac:dyDescent="0.35">
      <c r="B13" s="19">
        <v>6</v>
      </c>
      <c r="C13" s="20" t="s">
        <v>392</v>
      </c>
      <c r="D13" s="21" t="s">
        <v>402</v>
      </c>
      <c r="E13" s="22" t="s">
        <v>233</v>
      </c>
      <c r="F13" s="23">
        <v>2</v>
      </c>
      <c r="G13" s="24"/>
      <c r="H13" s="136">
        <v>0.06</v>
      </c>
      <c r="I13" s="137">
        <v>0.06</v>
      </c>
      <c r="J13" s="137">
        <v>0.06</v>
      </c>
      <c r="K13" s="137">
        <v>0.06</v>
      </c>
      <c r="L13" s="138">
        <v>0.06</v>
      </c>
      <c r="M13" s="24"/>
      <c r="N13" s="136">
        <v>0.06</v>
      </c>
      <c r="O13" s="137">
        <v>0.06</v>
      </c>
      <c r="P13" s="137">
        <v>0.06</v>
      </c>
      <c r="Q13" s="137">
        <v>0.06</v>
      </c>
      <c r="R13" s="138">
        <v>0.06</v>
      </c>
      <c r="S13" s="7"/>
      <c r="T13" s="139"/>
      <c r="U13" s="140"/>
      <c r="W13" s="18">
        <f xml:space="preserve"> IF( SUM( AA13:AL13 ) = 0, 0, $AA$5 )</f>
        <v>0</v>
      </c>
      <c r="X13" s="101"/>
      <c r="AA13" s="160"/>
      <c r="AB13" s="141">
        <v>0</v>
      </c>
      <c r="AC13" s="141">
        <v>0</v>
      </c>
      <c r="AD13" s="141">
        <v>0</v>
      </c>
      <c r="AE13" s="141">
        <v>0</v>
      </c>
      <c r="AF13" s="141">
        <v>0</v>
      </c>
      <c r="AG13" s="160"/>
      <c r="AH13" s="141">
        <v>0</v>
      </c>
      <c r="AI13" s="141">
        <v>0</v>
      </c>
      <c r="AJ13" s="141">
        <v>0</v>
      </c>
      <c r="AK13" s="141">
        <v>0</v>
      </c>
      <c r="AL13" s="141">
        <v>0</v>
      </c>
      <c r="AN13" s="161"/>
    </row>
    <row r="14" spans="2:40" x14ac:dyDescent="0.35">
      <c r="B14" s="19">
        <v>7</v>
      </c>
      <c r="C14" s="20" t="s">
        <v>394</v>
      </c>
      <c r="D14" s="111" t="s">
        <v>403</v>
      </c>
      <c r="E14" s="32" t="s">
        <v>233</v>
      </c>
      <c r="F14" s="33">
        <v>2</v>
      </c>
      <c r="G14" s="24"/>
      <c r="H14" s="142">
        <v>0</v>
      </c>
      <c r="I14" s="143">
        <v>0</v>
      </c>
      <c r="J14" s="143">
        <v>0</v>
      </c>
      <c r="K14" s="143">
        <v>0</v>
      </c>
      <c r="L14" s="144">
        <v>0</v>
      </c>
      <c r="M14" s="24"/>
      <c r="N14" s="142">
        <v>0</v>
      </c>
      <c r="O14" s="143">
        <v>0</v>
      </c>
      <c r="P14" s="143">
        <v>0</v>
      </c>
      <c r="Q14" s="143">
        <v>0</v>
      </c>
      <c r="R14" s="144">
        <v>0</v>
      </c>
      <c r="S14" s="7"/>
      <c r="T14" s="145"/>
      <c r="U14" s="146"/>
      <c r="W14" s="18">
        <f xml:space="preserve"> IF( SUM( AA14:AL14 ) = 0, 0, $AA$5 )</f>
        <v>0</v>
      </c>
      <c r="X14" s="101"/>
      <c r="AA14" s="157"/>
      <c r="AB14" s="141">
        <v>0</v>
      </c>
      <c r="AC14" s="141">
        <v>0</v>
      </c>
      <c r="AD14" s="141">
        <v>0</v>
      </c>
      <c r="AE14" s="141">
        <v>0</v>
      </c>
      <c r="AF14" s="141">
        <v>0</v>
      </c>
      <c r="AG14" s="160"/>
      <c r="AH14" s="141">
        <v>0</v>
      </c>
      <c r="AI14" s="141">
        <v>0</v>
      </c>
      <c r="AJ14" s="141">
        <v>0</v>
      </c>
      <c r="AK14" s="141">
        <v>0</v>
      </c>
      <c r="AL14" s="141">
        <v>0</v>
      </c>
      <c r="AN14" s="161"/>
    </row>
    <row r="15" spans="2:40" x14ac:dyDescent="0.35">
      <c r="B15" s="19">
        <v>8</v>
      </c>
      <c r="C15" s="20" t="s">
        <v>404</v>
      </c>
      <c r="D15" s="111" t="s">
        <v>405</v>
      </c>
      <c r="E15" s="32" t="s">
        <v>233</v>
      </c>
      <c r="F15" s="33">
        <v>2</v>
      </c>
      <c r="G15" s="24"/>
      <c r="H15" s="142">
        <v>0</v>
      </c>
      <c r="I15" s="143">
        <v>0</v>
      </c>
      <c r="J15" s="143">
        <v>0</v>
      </c>
      <c r="K15" s="143">
        <v>0</v>
      </c>
      <c r="L15" s="144">
        <v>0</v>
      </c>
      <c r="M15" s="24"/>
      <c r="N15" s="142">
        <v>0</v>
      </c>
      <c r="O15" s="143">
        <v>0</v>
      </c>
      <c r="P15" s="143">
        <v>0</v>
      </c>
      <c r="Q15" s="143">
        <v>0</v>
      </c>
      <c r="R15" s="144">
        <v>0</v>
      </c>
      <c r="S15" s="7"/>
      <c r="T15" s="145"/>
      <c r="U15" s="146"/>
      <c r="W15" s="18">
        <f xml:space="preserve"> IF( SUM( AA15:AL15 ) = 0, 0, $AA$5 )</f>
        <v>0</v>
      </c>
      <c r="X15" s="101"/>
      <c r="AA15" s="160"/>
      <c r="AB15" s="141">
        <v>0</v>
      </c>
      <c r="AC15" s="141">
        <v>0</v>
      </c>
      <c r="AD15" s="141">
        <v>0</v>
      </c>
      <c r="AE15" s="141">
        <v>0</v>
      </c>
      <c r="AF15" s="141">
        <v>0</v>
      </c>
      <c r="AG15" s="160"/>
      <c r="AH15" s="141">
        <v>0</v>
      </c>
      <c r="AI15" s="141">
        <v>0</v>
      </c>
      <c r="AJ15" s="141">
        <v>0</v>
      </c>
      <c r="AK15" s="141">
        <v>0</v>
      </c>
      <c r="AL15" s="141">
        <v>0</v>
      </c>
      <c r="AN15" s="161"/>
    </row>
    <row r="16" spans="2:40" ht="13.9" thickBot="1" x14ac:dyDescent="0.4">
      <c r="B16" s="19">
        <v>9</v>
      </c>
      <c r="C16" s="20" t="s">
        <v>406</v>
      </c>
      <c r="D16" s="111" t="s">
        <v>407</v>
      </c>
      <c r="E16" s="32" t="s">
        <v>233</v>
      </c>
      <c r="F16" s="33">
        <v>2</v>
      </c>
      <c r="G16" s="24"/>
      <c r="H16" s="39">
        <f>SUM(H13:H15)</f>
        <v>0.06</v>
      </c>
      <c r="I16" s="40">
        <f>SUM(I13:I15)</f>
        <v>0.06</v>
      </c>
      <c r="J16" s="40">
        <f>SUM(J13:J15)</f>
        <v>0.06</v>
      </c>
      <c r="K16" s="40">
        <f>SUM(K13:K15)</f>
        <v>0.06</v>
      </c>
      <c r="L16" s="41">
        <f>SUM(L13:L15)</f>
        <v>0.06</v>
      </c>
      <c r="M16" s="24"/>
      <c r="N16" s="39">
        <f>SUM(N13:N15)</f>
        <v>0.06</v>
      </c>
      <c r="O16" s="40">
        <f>SUM(O13:O15)</f>
        <v>0.06</v>
      </c>
      <c r="P16" s="40">
        <f>SUM(P13:P15)</f>
        <v>0.06</v>
      </c>
      <c r="Q16" s="40">
        <f>SUM(Q13:Q15)</f>
        <v>0.06</v>
      </c>
      <c r="R16" s="41">
        <f>SUM(R13:R15)</f>
        <v>0.06</v>
      </c>
      <c r="S16" s="7"/>
      <c r="T16" s="147" t="s">
        <v>367</v>
      </c>
      <c r="U16" s="148"/>
      <c r="W16" s="18">
        <f xml:space="preserve"> IF( SUM( AA16:AL16 ) = 0, 0, $AA$5 )</f>
        <v>0</v>
      </c>
      <c r="X16" s="101"/>
      <c r="AA16" s="160"/>
      <c r="AB16" s="160"/>
      <c r="AC16" s="160"/>
      <c r="AD16" s="160"/>
      <c r="AE16" s="160"/>
      <c r="AF16" s="160"/>
      <c r="AG16" s="160"/>
      <c r="AH16" s="160"/>
      <c r="AI16" s="160"/>
      <c r="AJ16" s="160"/>
      <c r="AK16" s="160"/>
      <c r="AL16" s="160"/>
      <c r="AN16" s="161"/>
    </row>
    <row r="17" spans="2:41" ht="13.9" thickBot="1" x14ac:dyDescent="0.4">
      <c r="B17" s="44">
        <v>10</v>
      </c>
      <c r="C17" s="45" t="s">
        <v>408</v>
      </c>
      <c r="D17" s="61" t="s">
        <v>409</v>
      </c>
      <c r="E17" s="47" t="s">
        <v>243</v>
      </c>
      <c r="F17" s="48">
        <v>0</v>
      </c>
      <c r="G17" s="150" t="s">
        <v>244</v>
      </c>
      <c r="H17" s="50"/>
      <c r="I17" s="50"/>
      <c r="J17" s="50"/>
      <c r="K17" s="50"/>
      <c r="L17" s="50"/>
      <c r="M17" s="150" t="s">
        <v>244</v>
      </c>
      <c r="N17" s="164"/>
      <c r="O17" s="50"/>
      <c r="P17" s="50"/>
      <c r="Q17" s="50"/>
      <c r="R17" s="50"/>
      <c r="S17" s="7"/>
      <c r="T17" s="151"/>
      <c r="U17" s="152" t="s">
        <v>245</v>
      </c>
      <c r="W17" s="18">
        <f xml:space="preserve"> IF( SUM( AA17:AL17 ) = 0, 0, $AA$5 )</f>
        <v>0</v>
      </c>
      <c r="X17" s="101">
        <f>IF(AN17=0,0,U17)</f>
        <v>0</v>
      </c>
      <c r="AA17" s="141">
        <v>0</v>
      </c>
      <c r="AB17" s="160"/>
      <c r="AC17" s="160"/>
      <c r="AD17" s="160"/>
      <c r="AE17" s="160"/>
      <c r="AF17" s="160"/>
      <c r="AG17" s="141">
        <v>0</v>
      </c>
      <c r="AH17" s="160"/>
      <c r="AI17" s="160"/>
      <c r="AJ17" s="160"/>
      <c r="AK17" s="160"/>
      <c r="AL17" s="160"/>
      <c r="AN17" s="162">
        <f>IF(G17=M17,0,1)</f>
        <v>0</v>
      </c>
    </row>
    <row r="18" spans="2:41" ht="14.25" customHeight="1" thickBot="1" x14ac:dyDescent="0.4">
      <c r="B18" s="53"/>
      <c r="C18" s="54"/>
      <c r="D18" s="7"/>
      <c r="E18" s="7"/>
      <c r="F18" s="7"/>
      <c r="G18" s="50"/>
      <c r="H18" s="50"/>
      <c r="I18" s="50"/>
      <c r="J18" s="50"/>
      <c r="K18" s="50"/>
      <c r="L18" s="50"/>
      <c r="M18" s="50"/>
      <c r="N18" s="50"/>
      <c r="O18" s="50"/>
      <c r="P18" s="50"/>
      <c r="Q18" s="50"/>
      <c r="R18" s="50"/>
      <c r="S18" s="7"/>
      <c r="T18" s="163"/>
      <c r="U18" s="163"/>
      <c r="W18" s="18"/>
      <c r="X18" s="101"/>
      <c r="AA18" s="160"/>
      <c r="AB18" s="160"/>
      <c r="AC18" s="160"/>
      <c r="AD18" s="160"/>
      <c r="AE18" s="160"/>
      <c r="AF18" s="160"/>
      <c r="AG18" s="160"/>
      <c r="AH18" s="160"/>
      <c r="AI18" s="160"/>
      <c r="AJ18" s="160"/>
      <c r="AK18" s="160"/>
      <c r="AL18" s="160"/>
      <c r="AN18" s="161"/>
    </row>
    <row r="19" spans="2:41" ht="13.9" thickBot="1" x14ac:dyDescent="0.4">
      <c r="B19" s="16" t="s">
        <v>257</v>
      </c>
      <c r="C19" s="17" t="s">
        <v>258</v>
      </c>
      <c r="D19" s="7"/>
      <c r="E19" s="7"/>
      <c r="F19" s="7"/>
      <c r="G19" s="50"/>
      <c r="H19" s="50"/>
      <c r="I19" s="50"/>
      <c r="J19" s="50"/>
      <c r="K19" s="50"/>
      <c r="L19" s="50"/>
      <c r="M19" s="50"/>
      <c r="N19" s="50"/>
      <c r="O19" s="50"/>
      <c r="P19" s="50"/>
      <c r="Q19" s="50"/>
      <c r="R19" s="50"/>
      <c r="S19" s="7"/>
      <c r="T19" s="163"/>
      <c r="U19" s="163"/>
      <c r="W19" s="18"/>
      <c r="X19" s="101"/>
      <c r="AA19" s="160"/>
      <c r="AB19" s="160"/>
      <c r="AC19" s="160"/>
      <c r="AD19" s="160"/>
      <c r="AE19" s="160"/>
      <c r="AF19" s="160"/>
      <c r="AG19" s="160"/>
      <c r="AH19" s="160"/>
      <c r="AI19" s="160"/>
      <c r="AJ19" s="160"/>
      <c r="AK19" s="160"/>
      <c r="AL19" s="160"/>
      <c r="AN19" s="161"/>
    </row>
    <row r="20" spans="2:41" x14ac:dyDescent="0.35">
      <c r="B20" s="19">
        <v>11</v>
      </c>
      <c r="C20" s="20" t="s">
        <v>410</v>
      </c>
      <c r="D20" s="21" t="s">
        <v>411</v>
      </c>
      <c r="E20" s="22" t="s">
        <v>233</v>
      </c>
      <c r="F20" s="23">
        <v>2</v>
      </c>
      <c r="G20" s="24"/>
      <c r="H20" s="136">
        <v>0.06</v>
      </c>
      <c r="I20" s="137">
        <v>0.06</v>
      </c>
      <c r="J20" s="137">
        <v>0.06</v>
      </c>
      <c r="K20" s="137">
        <v>0.06</v>
      </c>
      <c r="L20" s="138">
        <v>0.06</v>
      </c>
      <c r="M20" s="24"/>
      <c r="N20" s="136">
        <v>0.06</v>
      </c>
      <c r="O20" s="137">
        <v>0.06</v>
      </c>
      <c r="P20" s="137">
        <v>0.06</v>
      </c>
      <c r="Q20" s="137">
        <v>0.06</v>
      </c>
      <c r="R20" s="138">
        <v>0.06</v>
      </c>
      <c r="S20" s="7"/>
      <c r="T20" s="139"/>
      <c r="U20" s="140"/>
      <c r="W20" s="18">
        <f xml:space="preserve"> IF( SUM( AA20:AL20 ) = 0, 0, $AA$5 )</f>
        <v>0</v>
      </c>
      <c r="X20" s="101"/>
      <c r="AA20" s="160"/>
      <c r="AB20" s="141">
        <v>0</v>
      </c>
      <c r="AC20" s="141">
        <v>0</v>
      </c>
      <c r="AD20" s="141">
        <v>0</v>
      </c>
      <c r="AE20" s="141">
        <v>0</v>
      </c>
      <c r="AF20" s="141">
        <v>0</v>
      </c>
      <c r="AG20" s="160"/>
      <c r="AH20" s="141">
        <v>0</v>
      </c>
      <c r="AI20" s="141">
        <v>0</v>
      </c>
      <c r="AJ20" s="141">
        <v>0</v>
      </c>
      <c r="AK20" s="141">
        <v>0</v>
      </c>
      <c r="AL20" s="141">
        <v>0</v>
      </c>
      <c r="AN20" s="161"/>
    </row>
    <row r="21" spans="2:41" x14ac:dyDescent="0.35">
      <c r="B21" s="19">
        <v>12</v>
      </c>
      <c r="C21" s="20" t="s">
        <v>412</v>
      </c>
      <c r="D21" s="111" t="s">
        <v>413</v>
      </c>
      <c r="E21" s="32" t="s">
        <v>233</v>
      </c>
      <c r="F21" s="33">
        <v>2</v>
      </c>
      <c r="G21" s="24"/>
      <c r="H21" s="142">
        <v>0</v>
      </c>
      <c r="I21" s="143">
        <v>0</v>
      </c>
      <c r="J21" s="143">
        <v>0</v>
      </c>
      <c r="K21" s="143">
        <v>0</v>
      </c>
      <c r="L21" s="144">
        <v>0</v>
      </c>
      <c r="M21" s="24"/>
      <c r="N21" s="142">
        <v>0</v>
      </c>
      <c r="O21" s="143">
        <v>0</v>
      </c>
      <c r="P21" s="143">
        <v>0</v>
      </c>
      <c r="Q21" s="143">
        <v>0</v>
      </c>
      <c r="R21" s="144">
        <v>0</v>
      </c>
      <c r="S21" s="7"/>
      <c r="T21" s="145"/>
      <c r="U21" s="146"/>
      <c r="W21" s="18">
        <f xml:space="preserve"> IF( SUM( AA21:AL21 ) = 0, 0, $AA$5 )</f>
        <v>0</v>
      </c>
      <c r="X21" s="101"/>
      <c r="AA21" s="157"/>
      <c r="AB21" s="141">
        <v>0</v>
      </c>
      <c r="AC21" s="141">
        <v>0</v>
      </c>
      <c r="AD21" s="141">
        <v>0</v>
      </c>
      <c r="AE21" s="141">
        <v>0</v>
      </c>
      <c r="AF21" s="141">
        <v>0</v>
      </c>
      <c r="AG21" s="160"/>
      <c r="AH21" s="141">
        <v>0</v>
      </c>
      <c r="AI21" s="141">
        <v>0</v>
      </c>
      <c r="AJ21" s="141">
        <v>0</v>
      </c>
      <c r="AK21" s="141">
        <v>0</v>
      </c>
      <c r="AL21" s="141">
        <v>0</v>
      </c>
      <c r="AN21" s="161"/>
    </row>
    <row r="22" spans="2:41" x14ac:dyDescent="0.35">
      <c r="B22" s="19">
        <v>13</v>
      </c>
      <c r="C22" s="20" t="s">
        <v>414</v>
      </c>
      <c r="D22" s="111" t="s">
        <v>415</v>
      </c>
      <c r="E22" s="32" t="s">
        <v>233</v>
      </c>
      <c r="F22" s="33">
        <v>2</v>
      </c>
      <c r="G22" s="24"/>
      <c r="H22" s="142">
        <v>0</v>
      </c>
      <c r="I22" s="143">
        <v>0</v>
      </c>
      <c r="J22" s="143">
        <v>0</v>
      </c>
      <c r="K22" s="143">
        <v>0</v>
      </c>
      <c r="L22" s="144">
        <v>0</v>
      </c>
      <c r="M22" s="24"/>
      <c r="N22" s="142">
        <v>0</v>
      </c>
      <c r="O22" s="143">
        <v>0</v>
      </c>
      <c r="P22" s="143">
        <v>0</v>
      </c>
      <c r="Q22" s="143">
        <v>0</v>
      </c>
      <c r="R22" s="144">
        <v>0</v>
      </c>
      <c r="S22" s="7"/>
      <c r="T22" s="145"/>
      <c r="U22" s="146"/>
      <c r="W22" s="18">
        <f xml:space="preserve"> IF( SUM( AA22:AL22 ) = 0, 0, $AA$5 )</f>
        <v>0</v>
      </c>
      <c r="X22" s="101"/>
      <c r="AA22" s="160"/>
      <c r="AB22" s="141">
        <v>0</v>
      </c>
      <c r="AC22" s="141">
        <v>0</v>
      </c>
      <c r="AD22" s="141">
        <v>0</v>
      </c>
      <c r="AE22" s="141">
        <v>0</v>
      </c>
      <c r="AF22" s="141">
        <v>0</v>
      </c>
      <c r="AG22" s="160"/>
      <c r="AH22" s="141">
        <v>0</v>
      </c>
      <c r="AI22" s="141">
        <v>0</v>
      </c>
      <c r="AJ22" s="141">
        <v>0</v>
      </c>
      <c r="AK22" s="141">
        <v>0</v>
      </c>
      <c r="AL22" s="141">
        <v>0</v>
      </c>
      <c r="AN22" s="161"/>
    </row>
    <row r="23" spans="2:41" ht="13.9" thickBot="1" x14ac:dyDescent="0.4">
      <c r="B23" s="19">
        <v>14</v>
      </c>
      <c r="C23" s="20" t="s">
        <v>416</v>
      </c>
      <c r="D23" s="111" t="s">
        <v>417</v>
      </c>
      <c r="E23" s="32" t="s">
        <v>233</v>
      </c>
      <c r="F23" s="33">
        <v>2</v>
      </c>
      <c r="G23" s="24"/>
      <c r="H23" s="39">
        <f>SUM(H20:H22)</f>
        <v>0.06</v>
      </c>
      <c r="I23" s="40">
        <f>SUM(I20:I22)</f>
        <v>0.06</v>
      </c>
      <c r="J23" s="40">
        <f>SUM(J20:J22)</f>
        <v>0.06</v>
      </c>
      <c r="K23" s="40">
        <f>SUM(K20:K22)</f>
        <v>0.06</v>
      </c>
      <c r="L23" s="41">
        <f>SUM(L20:L22)</f>
        <v>0.06</v>
      </c>
      <c r="M23" s="24"/>
      <c r="N23" s="39">
        <f>SUM(N20:N22)</f>
        <v>0.06</v>
      </c>
      <c r="O23" s="40">
        <f>SUM(O20:O22)</f>
        <v>0.06</v>
      </c>
      <c r="P23" s="40">
        <f>SUM(P20:P22)</f>
        <v>0.06</v>
      </c>
      <c r="Q23" s="40">
        <f>SUM(Q20:Q22)</f>
        <v>0.06</v>
      </c>
      <c r="R23" s="41">
        <f>SUM(R20:R22)</f>
        <v>0.06</v>
      </c>
      <c r="S23" s="7"/>
      <c r="T23" s="165" t="s">
        <v>374</v>
      </c>
      <c r="U23" s="166"/>
      <c r="W23" s="18">
        <f xml:space="preserve"> IF( SUM( AA23:AL23 ) = 0, 0, $AA$5 )</f>
        <v>0</v>
      </c>
      <c r="X23" s="101"/>
      <c r="AA23" s="160"/>
      <c r="AB23" s="160"/>
      <c r="AC23" s="160"/>
      <c r="AD23" s="160"/>
      <c r="AE23" s="160"/>
      <c r="AF23" s="160"/>
      <c r="AG23" s="160"/>
      <c r="AH23" s="160"/>
      <c r="AI23" s="160"/>
      <c r="AJ23" s="160"/>
      <c r="AK23" s="160"/>
      <c r="AL23" s="160"/>
      <c r="AN23" s="161"/>
    </row>
    <row r="24" spans="2:41" ht="13.9" thickBot="1" x14ac:dyDescent="0.4">
      <c r="B24" s="44">
        <v>15</v>
      </c>
      <c r="C24" s="45" t="s">
        <v>418</v>
      </c>
      <c r="D24" s="61" t="s">
        <v>419</v>
      </c>
      <c r="E24" s="47" t="s">
        <v>243</v>
      </c>
      <c r="F24" s="48">
        <v>0</v>
      </c>
      <c r="G24" s="150" t="s">
        <v>244</v>
      </c>
      <c r="H24" s="50"/>
      <c r="I24" s="50"/>
      <c r="J24" s="50"/>
      <c r="K24" s="50"/>
      <c r="L24" s="50"/>
      <c r="M24" s="150" t="s">
        <v>244</v>
      </c>
      <c r="N24" s="50"/>
      <c r="O24" s="50"/>
      <c r="P24" s="50"/>
      <c r="Q24" s="50"/>
      <c r="R24" s="50"/>
      <c r="S24" s="7"/>
      <c r="T24" s="151"/>
      <c r="U24" s="152" t="s">
        <v>245</v>
      </c>
      <c r="W24" s="18">
        <f xml:space="preserve"> IF( SUM( AA24:AL24 ) = 0, 0, $AA$5 )</f>
        <v>0</v>
      </c>
      <c r="X24" s="101">
        <f>IF(AN24=0,0,U24)</f>
        <v>0</v>
      </c>
      <c r="AA24" s="141">
        <v>0</v>
      </c>
      <c r="AB24" s="160"/>
      <c r="AC24" s="160"/>
      <c r="AD24" s="160"/>
      <c r="AE24" s="160"/>
      <c r="AF24" s="160"/>
      <c r="AG24" s="141">
        <v>0</v>
      </c>
      <c r="AH24" s="160"/>
      <c r="AI24" s="160"/>
      <c r="AJ24" s="160"/>
      <c r="AK24" s="160"/>
      <c r="AL24" s="160"/>
      <c r="AM24" s="167"/>
      <c r="AN24" s="162">
        <f>IF(G24=M24,0,1)</f>
        <v>0</v>
      </c>
      <c r="AO24" s="167"/>
    </row>
    <row r="25" spans="2:41" ht="14.25" customHeight="1" thickBot="1" x14ac:dyDescent="0.4">
      <c r="B25" s="53"/>
      <c r="C25" s="58"/>
      <c r="D25" s="7"/>
      <c r="E25" s="7"/>
      <c r="F25" s="7"/>
      <c r="G25" s="50"/>
      <c r="H25" s="50"/>
      <c r="I25" s="50"/>
      <c r="J25" s="50"/>
      <c r="K25" s="50"/>
      <c r="L25" s="50"/>
      <c r="M25" s="50"/>
      <c r="N25" s="50"/>
      <c r="O25" s="50"/>
      <c r="P25" s="50"/>
      <c r="Q25" s="50"/>
      <c r="R25" s="50"/>
      <c r="S25" s="7"/>
      <c r="T25" s="163"/>
      <c r="U25" s="163"/>
      <c r="W25" s="18"/>
      <c r="X25" s="101"/>
      <c r="Z25" s="167"/>
      <c r="AA25" s="160"/>
      <c r="AB25" s="160"/>
      <c r="AC25" s="160"/>
      <c r="AD25" s="160"/>
      <c r="AE25" s="160"/>
      <c r="AF25" s="160"/>
      <c r="AG25" s="160"/>
      <c r="AH25" s="160"/>
      <c r="AI25" s="160"/>
      <c r="AJ25" s="160"/>
      <c r="AK25" s="160"/>
      <c r="AL25" s="160"/>
      <c r="AM25" s="167"/>
      <c r="AN25" s="161"/>
      <c r="AO25" s="167"/>
    </row>
    <row r="26" spans="2:41" ht="13.9" thickBot="1" x14ac:dyDescent="0.4">
      <c r="B26" s="16" t="s">
        <v>270</v>
      </c>
      <c r="C26" s="17" t="s">
        <v>22</v>
      </c>
      <c r="D26" s="7"/>
      <c r="E26" s="7"/>
      <c r="F26" s="7"/>
      <c r="G26" s="50"/>
      <c r="H26" s="50"/>
      <c r="I26" s="50"/>
      <c r="J26" s="50"/>
      <c r="K26" s="50"/>
      <c r="L26" s="50"/>
      <c r="M26" s="50"/>
      <c r="N26" s="50"/>
      <c r="O26" s="50"/>
      <c r="P26" s="50"/>
      <c r="Q26" s="50"/>
      <c r="R26" s="50"/>
      <c r="S26" s="7"/>
      <c r="T26" s="163"/>
      <c r="U26" s="163"/>
      <c r="W26" s="18"/>
      <c r="X26" s="101"/>
      <c r="Z26" s="167"/>
      <c r="AA26" s="160"/>
      <c r="AB26" s="160"/>
      <c r="AC26" s="160"/>
      <c r="AD26" s="160"/>
      <c r="AE26" s="160"/>
      <c r="AF26" s="160"/>
      <c r="AG26" s="160"/>
      <c r="AH26" s="160"/>
      <c r="AI26" s="160"/>
      <c r="AJ26" s="160"/>
      <c r="AK26" s="160"/>
      <c r="AL26" s="160"/>
      <c r="AM26" s="167"/>
      <c r="AN26" s="161"/>
      <c r="AO26" s="167"/>
    </row>
    <row r="27" spans="2:41" x14ac:dyDescent="0.35">
      <c r="B27" s="19">
        <v>16</v>
      </c>
      <c r="C27" s="20" t="s">
        <v>23</v>
      </c>
      <c r="D27" s="21" t="s">
        <v>420</v>
      </c>
      <c r="E27" s="22" t="s">
        <v>233</v>
      </c>
      <c r="F27" s="23">
        <v>2</v>
      </c>
      <c r="G27" s="24"/>
      <c r="H27" s="136">
        <v>0.79423285460549764</v>
      </c>
      <c r="I27" s="137">
        <v>0.77235165826921559</v>
      </c>
      <c r="J27" s="137">
        <v>0.7932727558180459</v>
      </c>
      <c r="K27" s="137">
        <v>0.84522116491163524</v>
      </c>
      <c r="L27" s="138">
        <v>0.78487616387343218</v>
      </c>
      <c r="M27" s="24"/>
      <c r="N27" s="136">
        <v>0.82198142140240493</v>
      </c>
      <c r="O27" s="137">
        <v>0.76556675548232145</v>
      </c>
      <c r="P27" s="137">
        <v>0.74197990223307431</v>
      </c>
      <c r="Q27" s="137">
        <v>0.81579392752639712</v>
      </c>
      <c r="R27" s="138">
        <v>0.81214958112972158</v>
      </c>
      <c r="S27" s="7"/>
      <c r="T27" s="139"/>
      <c r="U27" s="140"/>
      <c r="W27" s="18">
        <f xml:space="preserve"> IF( SUM( AA27:AL27 ) = 0, 0, $AA$5 )</f>
        <v>0</v>
      </c>
      <c r="X27" s="101"/>
      <c r="AA27" s="160"/>
      <c r="AB27" s="141">
        <v>0</v>
      </c>
      <c r="AC27" s="141">
        <v>0</v>
      </c>
      <c r="AD27" s="141">
        <v>0</v>
      </c>
      <c r="AE27" s="141">
        <v>0</v>
      </c>
      <c r="AF27" s="141">
        <v>0</v>
      </c>
      <c r="AG27" s="160"/>
      <c r="AH27" s="141">
        <v>0</v>
      </c>
      <c r="AI27" s="141">
        <v>0</v>
      </c>
      <c r="AJ27" s="141">
        <v>0</v>
      </c>
      <c r="AK27" s="141">
        <v>0</v>
      </c>
      <c r="AL27" s="141">
        <v>0</v>
      </c>
      <c r="AN27" s="161"/>
    </row>
    <row r="28" spans="2:41" x14ac:dyDescent="0.35">
      <c r="B28" s="19">
        <v>17</v>
      </c>
      <c r="C28" s="20" t="s">
        <v>24</v>
      </c>
      <c r="D28" s="111" t="s">
        <v>421</v>
      </c>
      <c r="E28" s="32" t="s">
        <v>233</v>
      </c>
      <c r="F28" s="33">
        <v>2</v>
      </c>
      <c r="G28" s="24"/>
      <c r="H28" s="142">
        <v>0</v>
      </c>
      <c r="I28" s="143">
        <v>0</v>
      </c>
      <c r="J28" s="143">
        <v>0</v>
      </c>
      <c r="K28" s="143">
        <v>0</v>
      </c>
      <c r="L28" s="144">
        <v>0</v>
      </c>
      <c r="M28" s="24"/>
      <c r="N28" s="142">
        <v>0</v>
      </c>
      <c r="O28" s="143">
        <v>0</v>
      </c>
      <c r="P28" s="143">
        <v>0</v>
      </c>
      <c r="Q28" s="143">
        <v>0</v>
      </c>
      <c r="R28" s="144">
        <v>0</v>
      </c>
      <c r="S28" s="7"/>
      <c r="T28" s="145"/>
      <c r="U28" s="146"/>
      <c r="W28" s="18">
        <f xml:space="preserve"> IF( SUM( AA28:AL28 ) = 0, 0, $AA$5 )</f>
        <v>0</v>
      </c>
      <c r="X28" s="101"/>
      <c r="AA28" s="157"/>
      <c r="AB28" s="141">
        <v>0</v>
      </c>
      <c r="AC28" s="141">
        <v>0</v>
      </c>
      <c r="AD28" s="141">
        <v>0</v>
      </c>
      <c r="AE28" s="141">
        <v>0</v>
      </c>
      <c r="AF28" s="141">
        <v>0</v>
      </c>
      <c r="AG28" s="160"/>
      <c r="AH28" s="141">
        <v>0</v>
      </c>
      <c r="AI28" s="141">
        <v>0</v>
      </c>
      <c r="AJ28" s="141">
        <v>0</v>
      </c>
      <c r="AK28" s="141">
        <v>0</v>
      </c>
      <c r="AL28" s="141">
        <v>0</v>
      </c>
      <c r="AN28" s="161"/>
    </row>
    <row r="29" spans="2:41" x14ac:dyDescent="0.35">
      <c r="B29" s="19">
        <v>18</v>
      </c>
      <c r="C29" s="20" t="s">
        <v>25</v>
      </c>
      <c r="D29" s="111" t="s">
        <v>422</v>
      </c>
      <c r="E29" s="32" t="s">
        <v>233</v>
      </c>
      <c r="F29" s="33">
        <v>2</v>
      </c>
      <c r="G29" s="24"/>
      <c r="H29" s="142">
        <v>0</v>
      </c>
      <c r="I29" s="143">
        <v>0</v>
      </c>
      <c r="J29" s="143">
        <v>0</v>
      </c>
      <c r="K29" s="143">
        <v>0</v>
      </c>
      <c r="L29" s="144">
        <v>0</v>
      </c>
      <c r="M29" s="24"/>
      <c r="N29" s="142">
        <v>0</v>
      </c>
      <c r="O29" s="143">
        <v>0</v>
      </c>
      <c r="P29" s="143">
        <v>0</v>
      </c>
      <c r="Q29" s="143">
        <v>0</v>
      </c>
      <c r="R29" s="144">
        <v>0</v>
      </c>
      <c r="S29" s="7"/>
      <c r="T29" s="145"/>
      <c r="U29" s="146"/>
      <c r="W29" s="18">
        <f xml:space="preserve"> IF( SUM( AA29:AL29 ) = 0, 0, $AA$5 )</f>
        <v>0</v>
      </c>
      <c r="X29" s="101"/>
      <c r="AA29" s="160"/>
      <c r="AB29" s="141">
        <v>0</v>
      </c>
      <c r="AC29" s="141">
        <v>0</v>
      </c>
      <c r="AD29" s="141">
        <v>0</v>
      </c>
      <c r="AE29" s="141">
        <v>0</v>
      </c>
      <c r="AF29" s="141">
        <v>0</v>
      </c>
      <c r="AG29" s="160"/>
      <c r="AH29" s="141">
        <v>0</v>
      </c>
      <c r="AI29" s="141">
        <v>0</v>
      </c>
      <c r="AJ29" s="141">
        <v>0</v>
      </c>
      <c r="AK29" s="141">
        <v>0</v>
      </c>
      <c r="AL29" s="141">
        <v>0</v>
      </c>
      <c r="AN29" s="161"/>
    </row>
    <row r="30" spans="2:41" ht="13.9" thickBot="1" x14ac:dyDescent="0.4">
      <c r="B30" s="59">
        <v>19</v>
      </c>
      <c r="C30" s="60" t="s">
        <v>26</v>
      </c>
      <c r="D30" s="61" t="s">
        <v>423</v>
      </c>
      <c r="E30" s="62" t="s">
        <v>233</v>
      </c>
      <c r="F30" s="63">
        <v>2</v>
      </c>
      <c r="G30" s="24"/>
      <c r="H30" s="39">
        <f>SUM(H27:H29)</f>
        <v>0.79423285460549764</v>
      </c>
      <c r="I30" s="40">
        <f>SUM(I27:I29)</f>
        <v>0.77235165826921559</v>
      </c>
      <c r="J30" s="40">
        <f>SUM(J27:J29)</f>
        <v>0.7932727558180459</v>
      </c>
      <c r="K30" s="40">
        <f>SUM(K27:K29)</f>
        <v>0.84522116491163524</v>
      </c>
      <c r="L30" s="41">
        <f>SUM(L27:L29)</f>
        <v>0.78487616387343218</v>
      </c>
      <c r="M30" s="24"/>
      <c r="N30" s="39">
        <f>SUM(N27:N29)</f>
        <v>0.82198142140240493</v>
      </c>
      <c r="O30" s="40">
        <f>SUM(O27:O29)</f>
        <v>0.76556675548232145</v>
      </c>
      <c r="P30" s="40">
        <f>SUM(P27:P29)</f>
        <v>0.74197990223307431</v>
      </c>
      <c r="Q30" s="40">
        <f>SUM(Q27:Q29)</f>
        <v>0.81579392752639712</v>
      </c>
      <c r="R30" s="41">
        <f>SUM(R27:R29)</f>
        <v>0.81214958112972158</v>
      </c>
      <c r="S30" s="7"/>
      <c r="T30" s="151" t="s">
        <v>424</v>
      </c>
      <c r="U30" s="152"/>
      <c r="W30" s="18">
        <f xml:space="preserve"> IF( SUM( AA30:AL30 ) = 0, 0, $AA$5 )</f>
        <v>0</v>
      </c>
      <c r="X30" s="101"/>
      <c r="AA30" s="160"/>
      <c r="AB30" s="160"/>
      <c r="AC30" s="160"/>
      <c r="AD30" s="160"/>
      <c r="AE30" s="160"/>
      <c r="AF30" s="160"/>
      <c r="AG30" s="160"/>
      <c r="AH30" s="160"/>
      <c r="AI30" s="160"/>
      <c r="AJ30" s="160"/>
      <c r="AK30" s="160"/>
      <c r="AL30" s="160"/>
      <c r="AN30" s="161"/>
    </row>
    <row r="31" spans="2:41" ht="14.25" customHeight="1" x14ac:dyDescent="0.35">
      <c r="B31" s="53"/>
      <c r="C31" s="54"/>
      <c r="D31" s="7"/>
      <c r="E31" s="7"/>
      <c r="F31" s="7"/>
      <c r="G31" s="7"/>
      <c r="H31" s="7"/>
      <c r="I31" s="7"/>
      <c r="J31" s="7"/>
      <c r="K31" s="7"/>
      <c r="L31" s="7"/>
      <c r="M31" s="7"/>
      <c r="N31" s="7"/>
      <c r="O31" s="7"/>
      <c r="P31" s="7"/>
      <c r="Q31" s="7"/>
      <c r="R31" s="7"/>
      <c r="S31" s="7"/>
      <c r="T31" s="7"/>
      <c r="W31" s="18"/>
      <c r="X31" s="101"/>
      <c r="AA31" s="160"/>
      <c r="AB31" s="160"/>
      <c r="AC31" s="160"/>
      <c r="AD31" s="160"/>
      <c r="AE31" s="160"/>
      <c r="AF31" s="160"/>
      <c r="AG31" s="160"/>
      <c r="AH31" s="160"/>
      <c r="AI31" s="160"/>
      <c r="AJ31" s="160"/>
      <c r="AK31" s="160"/>
      <c r="AL31" s="160"/>
      <c r="AM31" s="167"/>
      <c r="AN31" s="155">
        <f>SUM(AN5:AN30)</f>
        <v>0</v>
      </c>
      <c r="AO31" s="167"/>
    </row>
    <row r="32" spans="2:41" ht="14.25" customHeight="1" x14ac:dyDescent="0.35">
      <c r="B32" s="69" t="s">
        <v>276</v>
      </c>
      <c r="C32" s="70"/>
      <c r="D32" s="7"/>
      <c r="E32" s="7"/>
      <c r="F32" s="7"/>
      <c r="G32" s="7"/>
      <c r="H32" s="7"/>
      <c r="I32" s="7"/>
      <c r="J32" s="7"/>
      <c r="K32" s="7"/>
      <c r="L32" s="7"/>
      <c r="M32" s="7"/>
      <c r="N32" s="7"/>
      <c r="O32" s="7"/>
      <c r="P32" s="7"/>
      <c r="Q32" s="7"/>
      <c r="R32" s="7"/>
      <c r="S32" s="7"/>
      <c r="T32" s="7"/>
      <c r="W32" s="18"/>
      <c r="X32" s="101"/>
      <c r="AA32" s="160"/>
      <c r="AB32" s="160"/>
      <c r="AC32" s="160"/>
      <c r="AD32" s="160"/>
      <c r="AE32" s="160"/>
      <c r="AF32" s="160"/>
      <c r="AG32" s="160"/>
      <c r="AH32" s="160"/>
      <c r="AI32" s="160"/>
      <c r="AJ32" s="160"/>
      <c r="AK32" s="160"/>
      <c r="AL32" s="160"/>
      <c r="AN32" s="161"/>
    </row>
    <row r="33" spans="2:41" x14ac:dyDescent="0.35">
      <c r="B33" s="73"/>
      <c r="C33" s="74" t="s">
        <v>277</v>
      </c>
      <c r="D33" s="74"/>
      <c r="E33" s="70"/>
      <c r="F33" s="70"/>
      <c r="G33" s="70"/>
      <c r="H33" s="70"/>
      <c r="I33" s="70"/>
      <c r="J33" s="70"/>
      <c r="K33" s="70"/>
      <c r="L33" s="72"/>
      <c r="M33" s="72"/>
      <c r="N33" s="7"/>
      <c r="O33" s="7"/>
      <c r="P33" s="7"/>
      <c r="Q33" s="7"/>
      <c r="R33" s="7"/>
      <c r="S33" s="7"/>
      <c r="T33" s="7"/>
      <c r="W33" s="18"/>
      <c r="X33" s="101"/>
      <c r="AA33" s="160"/>
      <c r="AB33" s="160"/>
      <c r="AC33" s="160"/>
      <c r="AD33" s="160"/>
      <c r="AE33" s="160"/>
      <c r="AF33" s="160"/>
      <c r="AG33" s="160"/>
      <c r="AH33" s="160"/>
      <c r="AI33" s="160"/>
      <c r="AJ33" s="160"/>
      <c r="AK33" s="160"/>
      <c r="AL33" s="160"/>
      <c r="AN33" s="161"/>
    </row>
    <row r="34" spans="2:41" x14ac:dyDescent="0.35">
      <c r="B34" s="75"/>
      <c r="C34" s="74" t="s">
        <v>278</v>
      </c>
      <c r="D34" s="74"/>
      <c r="E34" s="70"/>
      <c r="F34" s="70"/>
      <c r="G34" s="70"/>
      <c r="H34" s="70"/>
      <c r="I34" s="70"/>
      <c r="J34" s="70"/>
      <c r="K34" s="70"/>
      <c r="L34" s="72"/>
      <c r="M34" s="72"/>
      <c r="N34" s="7"/>
      <c r="O34" s="7"/>
      <c r="P34" s="7"/>
      <c r="Q34" s="7"/>
      <c r="R34" s="7"/>
      <c r="S34" s="7"/>
      <c r="T34" s="7"/>
      <c r="W34" s="18"/>
      <c r="X34" s="101"/>
      <c r="AA34" s="160"/>
      <c r="AB34" s="160"/>
      <c r="AC34" s="160"/>
      <c r="AD34" s="160"/>
      <c r="AE34" s="160"/>
      <c r="AF34" s="160"/>
      <c r="AG34" s="160"/>
      <c r="AH34" s="160"/>
      <c r="AI34" s="160"/>
      <c r="AJ34" s="160"/>
      <c r="AK34" s="160"/>
      <c r="AL34" s="160"/>
    </row>
    <row r="35" spans="2:41" x14ac:dyDescent="0.35">
      <c r="B35" s="76"/>
      <c r="C35" s="74" t="s">
        <v>279</v>
      </c>
      <c r="D35" s="74"/>
      <c r="E35" s="70"/>
      <c r="F35" s="70"/>
      <c r="G35" s="70"/>
      <c r="H35" s="70"/>
      <c r="I35" s="70"/>
      <c r="J35" s="70"/>
      <c r="K35" s="70"/>
      <c r="L35" s="72"/>
      <c r="M35" s="72"/>
      <c r="N35" s="7"/>
      <c r="O35" s="7"/>
      <c r="P35" s="7"/>
      <c r="Q35" s="7"/>
      <c r="R35" s="7"/>
      <c r="S35" s="7"/>
      <c r="T35" s="7"/>
      <c r="W35" s="18"/>
      <c r="X35" s="101"/>
      <c r="AA35" s="160"/>
      <c r="AB35" s="160"/>
      <c r="AC35" s="160"/>
      <c r="AD35" s="160"/>
      <c r="AE35" s="160"/>
      <c r="AF35" s="160"/>
      <c r="AG35" s="160"/>
      <c r="AH35" s="160"/>
      <c r="AI35" s="160"/>
      <c r="AJ35" s="160"/>
      <c r="AK35" s="160"/>
      <c r="AL35" s="160"/>
    </row>
    <row r="36" spans="2:41" x14ac:dyDescent="0.35">
      <c r="B36" s="77"/>
      <c r="C36" s="74" t="s">
        <v>280</v>
      </c>
      <c r="D36" s="74"/>
      <c r="E36" s="70"/>
      <c r="F36" s="70"/>
      <c r="G36" s="70"/>
      <c r="H36" s="70"/>
      <c r="I36" s="70"/>
      <c r="J36" s="70"/>
      <c r="K36" s="70"/>
      <c r="L36" s="72"/>
      <c r="M36" s="72"/>
      <c r="N36" s="7"/>
      <c r="O36" s="7"/>
      <c r="P36" s="7"/>
      <c r="Q36" s="7"/>
      <c r="R36" s="7"/>
      <c r="S36" s="7"/>
      <c r="T36" s="7"/>
      <c r="W36" s="168"/>
      <c r="X36" s="169"/>
      <c r="AA36" s="160"/>
      <c r="AB36" s="160"/>
      <c r="AC36" s="160"/>
      <c r="AD36" s="160"/>
      <c r="AE36" s="160"/>
      <c r="AF36" s="160"/>
      <c r="AG36" s="160"/>
      <c r="AH36" s="160"/>
      <c r="AI36" s="160"/>
      <c r="AJ36" s="160"/>
      <c r="AK36" s="160"/>
      <c r="AL36" s="160"/>
    </row>
    <row r="37" spans="2:41" ht="14.25" customHeight="1" thickBot="1" x14ac:dyDescent="0.4">
      <c r="B37" s="78"/>
      <c r="C37" s="78"/>
      <c r="D37" s="78"/>
      <c r="E37" s="78"/>
      <c r="F37" s="78"/>
      <c r="G37" s="78"/>
      <c r="H37" s="78"/>
      <c r="I37" s="78"/>
      <c r="J37" s="78"/>
      <c r="K37" s="78"/>
      <c r="L37" s="72"/>
      <c r="M37" s="72"/>
      <c r="N37" s="7"/>
      <c r="O37" s="7"/>
      <c r="P37" s="7"/>
      <c r="Q37" s="7"/>
      <c r="R37" s="7"/>
      <c r="S37" s="7"/>
      <c r="T37" s="7"/>
      <c r="W37" s="168"/>
      <c r="X37" s="169"/>
      <c r="Z37" s="170"/>
      <c r="AA37" s="160"/>
      <c r="AB37" s="160"/>
      <c r="AC37" s="160"/>
      <c r="AD37" s="160"/>
      <c r="AE37" s="160"/>
      <c r="AF37" s="160"/>
      <c r="AG37" s="160"/>
      <c r="AH37" s="160"/>
      <c r="AI37" s="160"/>
      <c r="AJ37" s="160"/>
      <c r="AK37" s="160"/>
      <c r="AL37" s="160"/>
      <c r="AM37" s="170"/>
      <c r="AO37" s="170"/>
    </row>
    <row r="38" spans="2:41" ht="15" thickBot="1" x14ac:dyDescent="0.4">
      <c r="B38" s="342" t="s">
        <v>425</v>
      </c>
      <c r="C38" s="343"/>
      <c r="D38" s="343"/>
      <c r="E38" s="343"/>
      <c r="F38" s="343"/>
      <c r="G38" s="343"/>
      <c r="H38" s="343"/>
      <c r="I38" s="343"/>
      <c r="J38" s="343"/>
      <c r="K38" s="343"/>
      <c r="L38" s="344"/>
      <c r="M38" s="82"/>
      <c r="N38" s="82"/>
      <c r="O38" s="82"/>
      <c r="P38" s="82"/>
      <c r="Q38" s="82"/>
      <c r="R38" s="82"/>
      <c r="S38" s="7"/>
      <c r="T38" s="7"/>
      <c r="W38" s="168"/>
      <c r="X38" s="169"/>
      <c r="Z38" s="170"/>
      <c r="AA38" s="160"/>
      <c r="AB38" s="160"/>
      <c r="AC38" s="160"/>
      <c r="AD38" s="160"/>
      <c r="AE38" s="160"/>
      <c r="AF38" s="160"/>
      <c r="AG38" s="160"/>
      <c r="AH38" s="160"/>
      <c r="AI38" s="160"/>
      <c r="AJ38" s="160"/>
      <c r="AK38" s="160"/>
      <c r="AL38" s="160"/>
      <c r="AM38" s="170"/>
      <c r="AO38" s="170"/>
    </row>
    <row r="39" spans="2:41" ht="14.25" customHeight="1" thickBot="1" x14ac:dyDescent="0.4">
      <c r="B39" s="82"/>
      <c r="C39" s="83"/>
      <c r="D39" s="84"/>
      <c r="E39" s="84"/>
      <c r="F39" s="84"/>
      <c r="G39" s="84"/>
      <c r="H39" s="84"/>
      <c r="I39" s="84"/>
      <c r="J39" s="78"/>
      <c r="K39" s="78"/>
      <c r="L39" s="72"/>
      <c r="M39" s="85"/>
      <c r="N39" s="7"/>
      <c r="O39" s="7"/>
      <c r="P39" s="7"/>
      <c r="Q39" s="7"/>
      <c r="R39" s="7"/>
      <c r="S39" s="7"/>
      <c r="T39" s="7"/>
      <c r="W39" s="18"/>
      <c r="X39" s="101"/>
      <c r="Z39" s="170"/>
      <c r="AA39" s="160"/>
      <c r="AB39" s="160"/>
      <c r="AC39" s="160"/>
      <c r="AD39" s="160"/>
      <c r="AE39" s="160"/>
      <c r="AF39" s="160"/>
      <c r="AG39" s="160"/>
      <c r="AH39" s="160"/>
      <c r="AI39" s="160"/>
      <c r="AJ39" s="160"/>
      <c r="AK39" s="160"/>
      <c r="AL39" s="160"/>
      <c r="AM39" s="170"/>
      <c r="AO39" s="170"/>
    </row>
    <row r="40" spans="2:41" ht="235.5" customHeight="1" thickBot="1" x14ac:dyDescent="0.4">
      <c r="B40" s="336" t="s">
        <v>426</v>
      </c>
      <c r="C40" s="337"/>
      <c r="D40" s="337"/>
      <c r="E40" s="337"/>
      <c r="F40" s="337"/>
      <c r="G40" s="337"/>
      <c r="H40" s="337"/>
      <c r="I40" s="337"/>
      <c r="J40" s="337"/>
      <c r="K40" s="337"/>
      <c r="L40" s="338"/>
      <c r="M40" s="86"/>
      <c r="N40" s="86"/>
      <c r="O40" s="86"/>
      <c r="P40" s="86"/>
      <c r="Q40" s="86"/>
      <c r="R40" s="86"/>
      <c r="S40" s="7"/>
      <c r="T40" s="7"/>
      <c r="W40" s="18"/>
      <c r="X40" s="101"/>
      <c r="Z40" s="170"/>
      <c r="AA40" s="160"/>
      <c r="AB40" s="160"/>
      <c r="AC40" s="160"/>
      <c r="AD40" s="160"/>
      <c r="AE40" s="160"/>
      <c r="AF40" s="160"/>
      <c r="AG40" s="160"/>
      <c r="AH40" s="160"/>
      <c r="AI40" s="160"/>
      <c r="AJ40" s="160"/>
      <c r="AK40" s="160"/>
      <c r="AL40" s="160"/>
      <c r="AM40" s="170"/>
      <c r="AO40" s="170"/>
    </row>
    <row r="41" spans="2:41" ht="14.25" customHeight="1" thickBot="1" x14ac:dyDescent="0.4">
      <c r="B41" s="87"/>
      <c r="C41" s="88"/>
      <c r="D41" s="87"/>
      <c r="E41" s="87"/>
      <c r="F41" s="87"/>
      <c r="G41" s="89"/>
      <c r="H41" s="89"/>
      <c r="I41" s="89"/>
      <c r="J41" s="78"/>
      <c r="K41" s="78"/>
      <c r="L41" s="72"/>
      <c r="M41" s="72"/>
      <c r="N41" s="7"/>
      <c r="O41" s="7"/>
      <c r="P41" s="7"/>
      <c r="Q41" s="7"/>
      <c r="R41" s="7"/>
      <c r="S41" s="7"/>
      <c r="T41" s="7"/>
      <c r="W41" s="18"/>
      <c r="X41" s="101"/>
      <c r="Z41" s="170"/>
      <c r="AA41" s="160"/>
      <c r="AB41" s="160"/>
      <c r="AC41" s="160"/>
      <c r="AD41" s="160"/>
      <c r="AE41" s="160"/>
      <c r="AF41" s="160"/>
      <c r="AG41" s="160"/>
      <c r="AH41" s="160"/>
      <c r="AI41" s="160"/>
      <c r="AJ41" s="160"/>
      <c r="AK41" s="160"/>
      <c r="AL41" s="160"/>
      <c r="AM41" s="170"/>
      <c r="AO41" s="170"/>
    </row>
    <row r="42" spans="2:41" x14ac:dyDescent="0.35">
      <c r="B42" s="90" t="s">
        <v>283</v>
      </c>
      <c r="C42" s="339" t="s">
        <v>284</v>
      </c>
      <c r="D42" s="340"/>
      <c r="E42" s="340"/>
      <c r="F42" s="340"/>
      <c r="G42" s="340"/>
      <c r="H42" s="340"/>
      <c r="I42" s="340"/>
      <c r="J42" s="340"/>
      <c r="K42" s="340"/>
      <c r="L42" s="341"/>
      <c r="M42" s="91"/>
      <c r="N42" s="91"/>
      <c r="O42" s="91"/>
      <c r="P42" s="91"/>
      <c r="Q42" s="91"/>
      <c r="R42" s="91"/>
      <c r="S42" s="7"/>
      <c r="T42" s="7"/>
      <c r="W42" s="18"/>
      <c r="X42" s="101"/>
      <c r="Z42" s="170"/>
      <c r="AA42" s="160"/>
      <c r="AB42" s="160"/>
      <c r="AC42" s="160"/>
      <c r="AD42" s="160"/>
      <c r="AE42" s="160"/>
      <c r="AF42" s="160"/>
      <c r="AG42" s="160"/>
      <c r="AH42" s="160"/>
      <c r="AI42" s="160"/>
      <c r="AJ42" s="160"/>
      <c r="AK42" s="160"/>
      <c r="AL42" s="160"/>
      <c r="AM42" s="170"/>
      <c r="AO42" s="170"/>
    </row>
    <row r="43" spans="2:41" x14ac:dyDescent="0.35">
      <c r="B43" s="92" t="s">
        <v>285</v>
      </c>
      <c r="C43" s="93" t="str">
        <f>$C$5</f>
        <v>RCV run off rate  ~ RPI linked RCV</v>
      </c>
      <c r="D43" s="93"/>
      <c r="E43" s="93"/>
      <c r="F43" s="93"/>
      <c r="G43" s="93"/>
      <c r="H43" s="93"/>
      <c r="I43" s="93"/>
      <c r="J43" s="93"/>
      <c r="K43" s="93"/>
      <c r="L43" s="94"/>
      <c r="M43" s="97"/>
      <c r="N43" s="97"/>
      <c r="O43" s="97"/>
      <c r="P43" s="97"/>
      <c r="Q43" s="97"/>
      <c r="R43" s="97"/>
      <c r="S43" s="7"/>
      <c r="T43" s="7"/>
      <c r="W43" s="18"/>
      <c r="X43" s="101"/>
      <c r="Z43" s="170"/>
      <c r="AA43" s="160"/>
      <c r="AB43" s="160"/>
      <c r="AC43" s="160"/>
      <c r="AD43" s="160"/>
      <c r="AE43" s="160"/>
      <c r="AF43" s="160"/>
      <c r="AG43" s="160"/>
      <c r="AH43" s="160"/>
      <c r="AI43" s="160"/>
      <c r="AJ43" s="160"/>
      <c r="AK43" s="160"/>
      <c r="AL43" s="160"/>
      <c r="AM43" s="170"/>
      <c r="AO43" s="170"/>
    </row>
    <row r="44" spans="2:41" ht="30" customHeight="1" x14ac:dyDescent="0.35">
      <c r="B44" s="96">
        <v>1</v>
      </c>
      <c r="C44" s="327" t="s">
        <v>427</v>
      </c>
      <c r="D44" s="328"/>
      <c r="E44" s="328"/>
      <c r="F44" s="328"/>
      <c r="G44" s="328"/>
      <c r="H44" s="328"/>
      <c r="I44" s="328"/>
      <c r="J44" s="328"/>
      <c r="K44" s="328"/>
      <c r="L44" s="329"/>
      <c r="M44" s="97"/>
      <c r="N44" s="97"/>
      <c r="O44" s="97"/>
      <c r="P44" s="97"/>
      <c r="Q44" s="97"/>
      <c r="R44" s="97"/>
      <c r="S44" s="7"/>
      <c r="T44" s="7"/>
      <c r="W44" s="18"/>
      <c r="X44" s="101"/>
      <c r="Z44" s="170"/>
      <c r="AA44" s="160"/>
      <c r="AB44" s="160"/>
      <c r="AC44" s="160"/>
      <c r="AD44" s="160"/>
      <c r="AE44" s="160"/>
      <c r="AF44" s="160"/>
      <c r="AG44" s="160"/>
      <c r="AH44" s="160"/>
      <c r="AI44" s="160"/>
      <c r="AJ44" s="160"/>
      <c r="AK44" s="160"/>
      <c r="AL44" s="160"/>
      <c r="AM44" s="170"/>
      <c r="AO44" s="170"/>
    </row>
    <row r="45" spans="2:41" ht="30" customHeight="1" x14ac:dyDescent="0.35">
      <c r="B45" s="96">
        <v>2</v>
      </c>
      <c r="C45" s="327" t="s">
        <v>428</v>
      </c>
      <c r="D45" s="328"/>
      <c r="E45" s="328"/>
      <c r="F45" s="328"/>
      <c r="G45" s="328"/>
      <c r="H45" s="328"/>
      <c r="I45" s="328"/>
      <c r="J45" s="328"/>
      <c r="K45" s="328"/>
      <c r="L45" s="329"/>
      <c r="M45" s="97"/>
      <c r="N45" s="97"/>
      <c r="O45" s="97"/>
      <c r="P45" s="97"/>
      <c r="Q45" s="97"/>
      <c r="R45" s="97"/>
      <c r="S45" s="7"/>
      <c r="T45" s="7"/>
      <c r="W45" s="18"/>
      <c r="X45" s="101"/>
      <c r="Z45" s="167"/>
      <c r="AA45" s="160"/>
      <c r="AB45" s="160"/>
      <c r="AC45" s="160"/>
      <c r="AD45" s="160"/>
      <c r="AE45" s="160"/>
      <c r="AF45" s="160"/>
      <c r="AG45" s="160"/>
      <c r="AH45" s="160"/>
      <c r="AI45" s="160"/>
      <c r="AJ45" s="160"/>
      <c r="AK45" s="160"/>
      <c r="AL45" s="160"/>
      <c r="AM45" s="167"/>
      <c r="AO45" s="167"/>
    </row>
    <row r="46" spans="2:41" ht="15" customHeight="1" x14ac:dyDescent="0.35">
      <c r="B46" s="96">
        <v>3</v>
      </c>
      <c r="C46" s="327" t="s">
        <v>429</v>
      </c>
      <c r="D46" s="328"/>
      <c r="E46" s="328"/>
      <c r="F46" s="328"/>
      <c r="G46" s="328"/>
      <c r="H46" s="328"/>
      <c r="I46" s="328"/>
      <c r="J46" s="328"/>
      <c r="K46" s="328"/>
      <c r="L46" s="329"/>
      <c r="M46" s="97"/>
      <c r="N46" s="97"/>
      <c r="O46" s="97"/>
      <c r="P46" s="97"/>
      <c r="Q46" s="97"/>
      <c r="R46" s="97"/>
      <c r="S46" s="7"/>
      <c r="T46" s="7"/>
      <c r="W46" s="18"/>
      <c r="X46" s="101"/>
      <c r="Z46" s="167"/>
      <c r="AA46" s="160"/>
      <c r="AB46" s="160"/>
      <c r="AC46" s="160"/>
      <c r="AD46" s="160"/>
      <c r="AE46" s="160"/>
      <c r="AF46" s="160"/>
      <c r="AG46" s="160"/>
      <c r="AH46" s="160"/>
      <c r="AI46" s="160"/>
      <c r="AJ46" s="160"/>
      <c r="AK46" s="160"/>
      <c r="AL46" s="160"/>
      <c r="AM46" s="167"/>
      <c r="AO46" s="167"/>
    </row>
    <row r="47" spans="2:41" ht="15" customHeight="1" x14ac:dyDescent="0.35">
      <c r="B47" s="96">
        <v>4</v>
      </c>
      <c r="C47" s="327" t="s">
        <v>430</v>
      </c>
      <c r="D47" s="328"/>
      <c r="E47" s="328"/>
      <c r="F47" s="328"/>
      <c r="G47" s="328"/>
      <c r="H47" s="328"/>
      <c r="I47" s="328"/>
      <c r="J47" s="328"/>
      <c r="K47" s="328"/>
      <c r="L47" s="329"/>
      <c r="M47" s="97"/>
      <c r="N47" s="97"/>
      <c r="O47" s="97"/>
      <c r="P47" s="97"/>
      <c r="Q47" s="97"/>
      <c r="R47" s="97"/>
      <c r="S47" s="7"/>
      <c r="T47" s="7"/>
      <c r="W47" s="18"/>
      <c r="X47" s="101"/>
      <c r="Z47" s="167"/>
      <c r="AA47" s="160"/>
      <c r="AB47" s="160"/>
      <c r="AC47" s="160"/>
      <c r="AD47" s="160"/>
      <c r="AE47" s="160"/>
      <c r="AF47" s="160"/>
      <c r="AG47" s="160"/>
      <c r="AH47" s="160"/>
      <c r="AI47" s="160"/>
      <c r="AJ47" s="160"/>
      <c r="AK47" s="160"/>
      <c r="AL47" s="160"/>
      <c r="AM47" s="167"/>
      <c r="AO47" s="167"/>
    </row>
    <row r="48" spans="2:41" ht="30" customHeight="1" x14ac:dyDescent="0.35">
      <c r="B48" s="96">
        <v>5</v>
      </c>
      <c r="C48" s="327" t="s">
        <v>290</v>
      </c>
      <c r="D48" s="328"/>
      <c r="E48" s="328"/>
      <c r="F48" s="328"/>
      <c r="G48" s="328"/>
      <c r="H48" s="328"/>
      <c r="I48" s="328"/>
      <c r="J48" s="328"/>
      <c r="K48" s="328"/>
      <c r="L48" s="329"/>
      <c r="M48" s="97"/>
      <c r="N48" s="97"/>
      <c r="O48" s="97"/>
      <c r="P48" s="97"/>
      <c r="Q48" s="97"/>
      <c r="R48" s="97"/>
      <c r="S48" s="7"/>
      <c r="T48" s="7"/>
      <c r="W48" s="18"/>
      <c r="X48" s="101"/>
      <c r="Z48" s="171"/>
      <c r="AA48" s="160"/>
      <c r="AB48" s="160"/>
      <c r="AC48" s="160"/>
      <c r="AD48" s="160"/>
      <c r="AE48" s="160"/>
      <c r="AF48" s="160"/>
      <c r="AG48" s="160"/>
      <c r="AH48" s="160"/>
      <c r="AI48" s="160"/>
      <c r="AJ48" s="160"/>
      <c r="AK48" s="160"/>
      <c r="AL48" s="160"/>
      <c r="AM48" s="171"/>
      <c r="AO48" s="171"/>
    </row>
    <row r="49" spans="2:41" ht="15" customHeight="1" x14ac:dyDescent="0.35">
      <c r="B49" s="92" t="s">
        <v>291</v>
      </c>
      <c r="C49" s="93" t="str">
        <f>$C$12</f>
        <v>RCV run off rate  ~ CPI/CPI(H) linked RCV</v>
      </c>
      <c r="D49" s="93"/>
      <c r="E49" s="93"/>
      <c r="F49" s="93"/>
      <c r="G49" s="93"/>
      <c r="H49" s="93"/>
      <c r="I49" s="93"/>
      <c r="J49" s="93"/>
      <c r="K49" s="93"/>
      <c r="L49" s="94"/>
      <c r="M49" s="97"/>
      <c r="N49" s="97"/>
      <c r="O49" s="97"/>
      <c r="P49" s="97"/>
      <c r="Q49" s="97"/>
      <c r="R49" s="97"/>
      <c r="S49" s="7"/>
      <c r="T49" s="7"/>
      <c r="W49" s="18"/>
      <c r="X49" s="101"/>
      <c r="Z49" s="171"/>
      <c r="AA49" s="160"/>
      <c r="AB49" s="160"/>
      <c r="AC49" s="160"/>
      <c r="AD49" s="160"/>
      <c r="AE49" s="160"/>
      <c r="AF49" s="160"/>
      <c r="AG49" s="160"/>
      <c r="AH49" s="160"/>
      <c r="AI49" s="160"/>
      <c r="AJ49" s="160"/>
      <c r="AK49" s="160"/>
      <c r="AL49" s="160"/>
      <c r="AM49" s="171"/>
      <c r="AO49" s="171"/>
    </row>
    <row r="50" spans="2:41" ht="30" customHeight="1" x14ac:dyDescent="0.35">
      <c r="B50" s="96">
        <v>6</v>
      </c>
      <c r="C50" s="327" t="s">
        <v>431</v>
      </c>
      <c r="D50" s="328"/>
      <c r="E50" s="328"/>
      <c r="F50" s="328"/>
      <c r="G50" s="328"/>
      <c r="H50" s="328"/>
      <c r="I50" s="328"/>
      <c r="J50" s="328"/>
      <c r="K50" s="328"/>
      <c r="L50" s="329"/>
      <c r="M50" s="97"/>
      <c r="N50" s="97"/>
      <c r="O50" s="97"/>
      <c r="P50" s="97"/>
      <c r="Q50" s="97"/>
      <c r="R50" s="97"/>
      <c r="S50" s="7"/>
      <c r="T50" s="7"/>
      <c r="W50" s="18"/>
      <c r="X50" s="101"/>
      <c r="Z50" s="171"/>
      <c r="AA50" s="160"/>
      <c r="AB50" s="160"/>
      <c r="AC50" s="160"/>
      <c r="AD50" s="160"/>
      <c r="AE50" s="160"/>
      <c r="AF50" s="160"/>
      <c r="AG50" s="160"/>
      <c r="AH50" s="160"/>
      <c r="AI50" s="160"/>
      <c r="AJ50" s="160"/>
      <c r="AK50" s="160"/>
      <c r="AL50" s="160"/>
      <c r="AM50" s="171"/>
      <c r="AO50" s="171"/>
    </row>
    <row r="51" spans="2:41" ht="30" customHeight="1" x14ac:dyDescent="0.35">
      <c r="B51" s="96">
        <v>7</v>
      </c>
      <c r="C51" s="327" t="s">
        <v>432</v>
      </c>
      <c r="D51" s="328"/>
      <c r="E51" s="328"/>
      <c r="F51" s="328"/>
      <c r="G51" s="328"/>
      <c r="H51" s="328"/>
      <c r="I51" s="328"/>
      <c r="J51" s="328"/>
      <c r="K51" s="328"/>
      <c r="L51" s="329"/>
      <c r="M51" s="97"/>
      <c r="N51" s="97"/>
      <c r="O51" s="97"/>
      <c r="P51" s="97"/>
      <c r="Q51" s="97"/>
      <c r="R51" s="97"/>
      <c r="S51" s="7"/>
      <c r="T51" s="7"/>
      <c r="W51" s="18"/>
      <c r="X51" s="101"/>
      <c r="Z51" s="171"/>
      <c r="AA51" s="160"/>
      <c r="AB51" s="160"/>
      <c r="AC51" s="160"/>
      <c r="AD51" s="160"/>
      <c r="AE51" s="160"/>
      <c r="AF51" s="160"/>
      <c r="AG51" s="160"/>
      <c r="AH51" s="160"/>
      <c r="AI51" s="160"/>
      <c r="AJ51" s="160"/>
      <c r="AK51" s="160"/>
      <c r="AL51" s="160"/>
      <c r="AM51" s="171"/>
      <c r="AO51" s="171"/>
    </row>
    <row r="52" spans="2:41" ht="15" customHeight="1" x14ac:dyDescent="0.35">
      <c r="B52" s="96">
        <v>8</v>
      </c>
      <c r="C52" s="327" t="s">
        <v>433</v>
      </c>
      <c r="D52" s="328"/>
      <c r="E52" s="328"/>
      <c r="F52" s="328"/>
      <c r="G52" s="328"/>
      <c r="H52" s="328"/>
      <c r="I52" s="328"/>
      <c r="J52" s="328"/>
      <c r="K52" s="328"/>
      <c r="L52" s="329"/>
      <c r="M52" s="97"/>
      <c r="N52" s="97"/>
      <c r="O52" s="97"/>
      <c r="P52" s="97"/>
      <c r="Q52" s="97"/>
      <c r="R52" s="97"/>
      <c r="S52" s="7"/>
      <c r="T52" s="7"/>
      <c r="W52" s="18"/>
      <c r="X52" s="101"/>
      <c r="Z52" s="171"/>
      <c r="AA52" s="160"/>
      <c r="AB52" s="160"/>
      <c r="AC52" s="160"/>
      <c r="AD52" s="160"/>
      <c r="AE52" s="160"/>
      <c r="AF52" s="160"/>
      <c r="AG52" s="160"/>
      <c r="AH52" s="160"/>
      <c r="AI52" s="160"/>
      <c r="AJ52" s="160"/>
      <c r="AK52" s="160"/>
      <c r="AL52" s="160"/>
      <c r="AM52" s="171"/>
      <c r="AO52" s="171"/>
    </row>
    <row r="53" spans="2:41" ht="15" customHeight="1" x14ac:dyDescent="0.35">
      <c r="B53" s="96">
        <v>9</v>
      </c>
      <c r="C53" s="327" t="s">
        <v>434</v>
      </c>
      <c r="D53" s="328"/>
      <c r="E53" s="328"/>
      <c r="F53" s="328"/>
      <c r="G53" s="328"/>
      <c r="H53" s="328"/>
      <c r="I53" s="328"/>
      <c r="J53" s="328"/>
      <c r="K53" s="328"/>
      <c r="L53" s="329"/>
      <c r="M53" s="97"/>
      <c r="N53" s="97"/>
      <c r="O53" s="97"/>
      <c r="P53" s="97"/>
      <c r="Q53" s="97"/>
      <c r="R53" s="97"/>
      <c r="S53" s="7"/>
      <c r="T53" s="7"/>
      <c r="W53" s="18"/>
      <c r="X53" s="101"/>
      <c r="Z53" s="171"/>
      <c r="AA53" s="160"/>
      <c r="AB53" s="160"/>
      <c r="AC53" s="160"/>
      <c r="AD53" s="160"/>
      <c r="AE53" s="160"/>
      <c r="AF53" s="160"/>
      <c r="AG53" s="160"/>
      <c r="AH53" s="160"/>
      <c r="AI53" s="160"/>
      <c r="AJ53" s="160"/>
      <c r="AK53" s="160"/>
      <c r="AL53" s="160"/>
      <c r="AM53" s="171"/>
      <c r="AO53" s="171"/>
    </row>
    <row r="54" spans="2:41" ht="30" customHeight="1" x14ac:dyDescent="0.35">
      <c r="B54" s="96">
        <v>10</v>
      </c>
      <c r="C54" s="327" t="s">
        <v>296</v>
      </c>
      <c r="D54" s="328"/>
      <c r="E54" s="328"/>
      <c r="F54" s="328"/>
      <c r="G54" s="328"/>
      <c r="H54" s="328"/>
      <c r="I54" s="328"/>
      <c r="J54" s="328"/>
      <c r="K54" s="328"/>
      <c r="L54" s="329"/>
      <c r="M54" s="97"/>
      <c r="N54" s="97"/>
      <c r="O54" s="97"/>
      <c r="P54" s="97"/>
      <c r="Q54" s="97"/>
      <c r="R54" s="97"/>
      <c r="S54" s="7"/>
      <c r="T54" s="7"/>
      <c r="W54" s="18"/>
      <c r="X54" s="101"/>
      <c r="Z54" s="172"/>
      <c r="AA54" s="160"/>
      <c r="AB54" s="160"/>
      <c r="AC54" s="160"/>
      <c r="AD54" s="160"/>
      <c r="AE54" s="160"/>
      <c r="AF54" s="160"/>
      <c r="AG54" s="160"/>
      <c r="AH54" s="160"/>
      <c r="AI54" s="160"/>
      <c r="AJ54" s="160"/>
      <c r="AK54" s="160"/>
      <c r="AL54" s="160"/>
      <c r="AM54" s="172"/>
      <c r="AO54" s="172"/>
    </row>
    <row r="55" spans="2:41" ht="15" customHeight="1" x14ac:dyDescent="0.35">
      <c r="B55" s="92" t="s">
        <v>297</v>
      </c>
      <c r="C55" s="93" t="str">
        <f>$C$19</f>
        <v xml:space="preserve">Post 2020 investment run off rate </v>
      </c>
      <c r="D55" s="93"/>
      <c r="E55" s="93"/>
      <c r="F55" s="93"/>
      <c r="G55" s="93"/>
      <c r="H55" s="93"/>
      <c r="I55" s="93"/>
      <c r="J55" s="93"/>
      <c r="K55" s="93"/>
      <c r="L55" s="94"/>
      <c r="M55" s="97"/>
      <c r="N55" s="97"/>
      <c r="O55" s="97"/>
      <c r="P55" s="97"/>
      <c r="Q55" s="97"/>
      <c r="R55" s="97"/>
      <c r="S55" s="7"/>
      <c r="T55" s="7"/>
      <c r="W55" s="18"/>
      <c r="X55" s="101"/>
      <c r="Z55" s="172"/>
      <c r="AA55" s="160"/>
      <c r="AB55" s="160"/>
      <c r="AC55" s="160"/>
      <c r="AD55" s="160"/>
      <c r="AE55" s="160"/>
      <c r="AF55" s="160"/>
      <c r="AG55" s="160"/>
      <c r="AH55" s="160"/>
      <c r="AI55" s="160"/>
      <c r="AJ55" s="160"/>
      <c r="AK55" s="160"/>
      <c r="AL55" s="160"/>
      <c r="AM55" s="172"/>
      <c r="AO55" s="172"/>
    </row>
    <row r="56" spans="2:41" ht="30" customHeight="1" x14ac:dyDescent="0.35">
      <c r="B56" s="96">
        <v>11</v>
      </c>
      <c r="C56" s="327" t="s">
        <v>435</v>
      </c>
      <c r="D56" s="328"/>
      <c r="E56" s="328"/>
      <c r="F56" s="328"/>
      <c r="G56" s="328"/>
      <c r="H56" s="328"/>
      <c r="I56" s="328"/>
      <c r="J56" s="328"/>
      <c r="K56" s="328"/>
      <c r="L56" s="329"/>
      <c r="M56" s="97"/>
      <c r="N56" s="97"/>
      <c r="O56" s="97"/>
      <c r="P56" s="97"/>
      <c r="Q56" s="97"/>
      <c r="R56" s="97"/>
      <c r="S56" s="7"/>
      <c r="T56" s="7"/>
      <c r="W56" s="18"/>
      <c r="X56" s="101"/>
      <c r="Z56" s="172"/>
      <c r="AA56" s="160"/>
      <c r="AB56" s="160"/>
      <c r="AC56" s="160"/>
      <c r="AD56" s="160"/>
      <c r="AE56" s="160"/>
      <c r="AF56" s="160"/>
      <c r="AG56" s="160"/>
      <c r="AH56" s="160"/>
      <c r="AI56" s="160"/>
      <c r="AJ56" s="160"/>
      <c r="AK56" s="160"/>
      <c r="AL56" s="160"/>
      <c r="AM56" s="172"/>
      <c r="AO56" s="172"/>
    </row>
    <row r="57" spans="2:41" ht="30" customHeight="1" x14ac:dyDescent="0.35">
      <c r="B57" s="96">
        <v>12</v>
      </c>
      <c r="C57" s="327" t="s">
        <v>436</v>
      </c>
      <c r="D57" s="328"/>
      <c r="E57" s="328"/>
      <c r="F57" s="328"/>
      <c r="G57" s="328"/>
      <c r="H57" s="328"/>
      <c r="I57" s="328"/>
      <c r="J57" s="328"/>
      <c r="K57" s="328"/>
      <c r="L57" s="329"/>
      <c r="M57" s="97"/>
      <c r="N57" s="97"/>
      <c r="O57" s="97"/>
      <c r="P57" s="97"/>
      <c r="Q57" s="97"/>
      <c r="R57" s="97"/>
      <c r="S57" s="7"/>
      <c r="T57" s="7"/>
      <c r="W57" s="18"/>
      <c r="X57" s="101"/>
      <c r="Z57" s="172"/>
      <c r="AA57" s="160"/>
      <c r="AB57" s="160"/>
      <c r="AC57" s="160"/>
      <c r="AD57" s="160"/>
      <c r="AE57" s="160"/>
      <c r="AF57" s="160"/>
      <c r="AG57" s="160"/>
      <c r="AH57" s="160"/>
      <c r="AI57" s="160"/>
      <c r="AJ57" s="160"/>
      <c r="AK57" s="160"/>
      <c r="AL57" s="160"/>
      <c r="AM57" s="172"/>
      <c r="AO57" s="172"/>
    </row>
    <row r="58" spans="2:41" ht="15" customHeight="1" x14ac:dyDescent="0.35">
      <c r="B58" s="96">
        <v>13</v>
      </c>
      <c r="C58" s="327" t="s">
        <v>437</v>
      </c>
      <c r="D58" s="328"/>
      <c r="E58" s="328"/>
      <c r="F58" s="328"/>
      <c r="G58" s="328"/>
      <c r="H58" s="328"/>
      <c r="I58" s="328"/>
      <c r="J58" s="328"/>
      <c r="K58" s="328"/>
      <c r="L58" s="329"/>
      <c r="M58" s="97"/>
      <c r="N58" s="97"/>
      <c r="O58" s="97"/>
      <c r="P58" s="97"/>
      <c r="Q58" s="97"/>
      <c r="R58" s="97"/>
      <c r="S58" s="7"/>
      <c r="T58" s="7"/>
      <c r="W58" s="173"/>
      <c r="X58" s="174"/>
      <c r="Z58" s="172"/>
      <c r="AA58" s="160"/>
      <c r="AB58" s="160"/>
      <c r="AC58" s="160"/>
      <c r="AD58" s="160"/>
      <c r="AE58" s="160"/>
      <c r="AF58" s="160"/>
      <c r="AG58" s="160"/>
      <c r="AH58" s="160"/>
      <c r="AI58" s="160"/>
      <c r="AJ58" s="160"/>
      <c r="AK58" s="160"/>
      <c r="AL58" s="160"/>
      <c r="AM58" s="172"/>
      <c r="AO58" s="172"/>
    </row>
    <row r="59" spans="2:41" ht="15" customHeight="1" x14ac:dyDescent="0.35">
      <c r="B59" s="96">
        <v>14</v>
      </c>
      <c r="C59" s="327" t="s">
        <v>438</v>
      </c>
      <c r="D59" s="328"/>
      <c r="E59" s="328"/>
      <c r="F59" s="328"/>
      <c r="G59" s="328"/>
      <c r="H59" s="328"/>
      <c r="I59" s="328"/>
      <c r="J59" s="328"/>
      <c r="K59" s="328"/>
      <c r="L59" s="329"/>
      <c r="M59" s="97"/>
      <c r="N59" s="97"/>
      <c r="O59" s="97"/>
      <c r="P59" s="97"/>
      <c r="Q59" s="97"/>
      <c r="R59" s="97"/>
      <c r="S59" s="7"/>
      <c r="T59" s="7"/>
      <c r="Z59" s="172"/>
      <c r="AA59" s="175"/>
      <c r="AM59" s="172"/>
      <c r="AO59" s="172"/>
    </row>
    <row r="60" spans="2:41" ht="15" customHeight="1" x14ac:dyDescent="0.35">
      <c r="B60" s="96">
        <v>15</v>
      </c>
      <c r="C60" s="327" t="s">
        <v>302</v>
      </c>
      <c r="D60" s="328"/>
      <c r="E60" s="328"/>
      <c r="F60" s="328"/>
      <c r="G60" s="328"/>
      <c r="H60" s="328"/>
      <c r="I60" s="328"/>
      <c r="J60" s="328"/>
      <c r="K60" s="328"/>
      <c r="L60" s="329"/>
      <c r="M60" s="97"/>
      <c r="N60" s="97"/>
      <c r="O60" s="97"/>
      <c r="P60" s="97"/>
      <c r="Q60" s="97"/>
      <c r="R60" s="97"/>
      <c r="S60" s="7"/>
      <c r="T60" s="7"/>
      <c r="Z60" s="172"/>
      <c r="AA60" s="177"/>
      <c r="AM60" s="172"/>
      <c r="AO60" s="172"/>
    </row>
    <row r="61" spans="2:41" ht="15" customHeight="1" x14ac:dyDescent="0.35">
      <c r="B61" s="92" t="s">
        <v>303</v>
      </c>
      <c r="C61" s="93" t="str">
        <f>$C$26</f>
        <v>PAYG Rate ~ bioresources</v>
      </c>
      <c r="D61" s="93"/>
      <c r="E61" s="93"/>
      <c r="F61" s="93"/>
      <c r="G61" s="93"/>
      <c r="H61" s="93"/>
      <c r="I61" s="93"/>
      <c r="J61" s="93"/>
      <c r="K61" s="93"/>
      <c r="L61" s="94"/>
      <c r="M61" s="97"/>
      <c r="N61" s="97"/>
      <c r="O61" s="97"/>
      <c r="P61" s="97"/>
      <c r="Q61" s="97"/>
      <c r="R61" s="97"/>
      <c r="S61" s="7"/>
      <c r="T61" s="7"/>
      <c r="Z61" s="172"/>
      <c r="AA61" s="177"/>
      <c r="AM61" s="172"/>
      <c r="AO61" s="172"/>
    </row>
    <row r="62" spans="2:41" ht="30" customHeight="1" x14ac:dyDescent="0.35">
      <c r="B62" s="96">
        <v>16</v>
      </c>
      <c r="C62" s="327" t="s">
        <v>439</v>
      </c>
      <c r="D62" s="328"/>
      <c r="E62" s="328"/>
      <c r="F62" s="328"/>
      <c r="G62" s="328"/>
      <c r="H62" s="328"/>
      <c r="I62" s="328"/>
      <c r="J62" s="328"/>
      <c r="K62" s="328"/>
      <c r="L62" s="329"/>
      <c r="M62" s="97"/>
      <c r="N62" s="97"/>
      <c r="O62" s="85"/>
      <c r="P62" s="85"/>
      <c r="Z62" s="172"/>
      <c r="AA62" s="177"/>
      <c r="AM62" s="172"/>
      <c r="AO62" s="172"/>
    </row>
    <row r="63" spans="2:41" ht="15" customHeight="1" x14ac:dyDescent="0.35">
      <c r="B63" s="96">
        <v>17</v>
      </c>
      <c r="C63" s="327" t="s">
        <v>440</v>
      </c>
      <c r="D63" s="328"/>
      <c r="E63" s="328"/>
      <c r="F63" s="328"/>
      <c r="G63" s="328"/>
      <c r="H63" s="328"/>
      <c r="I63" s="328"/>
      <c r="J63" s="328"/>
      <c r="K63" s="328"/>
      <c r="L63" s="329"/>
      <c r="M63" s="97"/>
      <c r="N63" s="97"/>
      <c r="O63" s="85"/>
      <c r="P63" s="85"/>
      <c r="Z63" s="172"/>
      <c r="AA63" s="175"/>
      <c r="AM63" s="172"/>
      <c r="AO63" s="172"/>
    </row>
    <row r="64" spans="2:41" ht="15" customHeight="1" x14ac:dyDescent="0.35">
      <c r="B64" s="98">
        <v>18</v>
      </c>
      <c r="C64" s="327" t="s">
        <v>441</v>
      </c>
      <c r="D64" s="328"/>
      <c r="E64" s="328"/>
      <c r="F64" s="328"/>
      <c r="G64" s="328"/>
      <c r="H64" s="328"/>
      <c r="I64" s="328"/>
      <c r="J64" s="328"/>
      <c r="K64" s="328"/>
      <c r="L64" s="329"/>
      <c r="M64" s="97"/>
      <c r="N64" s="97"/>
      <c r="O64" s="85"/>
      <c r="P64" s="85"/>
      <c r="Z64" s="172"/>
      <c r="AA64" s="177"/>
      <c r="AM64" s="172"/>
      <c r="AO64" s="172"/>
    </row>
    <row r="65" spans="2:27" ht="15" customHeight="1" thickBot="1" x14ac:dyDescent="0.4">
      <c r="B65" s="99">
        <v>19</v>
      </c>
      <c r="C65" s="330" t="s">
        <v>442</v>
      </c>
      <c r="D65" s="331"/>
      <c r="E65" s="331"/>
      <c r="F65" s="331"/>
      <c r="G65" s="331"/>
      <c r="H65" s="331"/>
      <c r="I65" s="331"/>
      <c r="J65" s="331"/>
      <c r="K65" s="331"/>
      <c r="L65" s="332"/>
      <c r="M65" s="97"/>
      <c r="N65" s="97"/>
      <c r="O65" s="85"/>
      <c r="P65" s="85"/>
      <c r="AA65" s="177"/>
    </row>
    <row r="66" spans="2:27" x14ac:dyDescent="0.35"/>
  </sheetData>
  <mergeCells count="25">
    <mergeCell ref="C42:L42"/>
    <mergeCell ref="T1:W1"/>
    <mergeCell ref="B3:C3"/>
    <mergeCell ref="AA4:AL4"/>
    <mergeCell ref="B38:L38"/>
    <mergeCell ref="B40:L40"/>
    <mergeCell ref="C57:L57"/>
    <mergeCell ref="C44:L44"/>
    <mergeCell ref="C45:L45"/>
    <mergeCell ref="C46:L46"/>
    <mergeCell ref="C47:L47"/>
    <mergeCell ref="C48:L48"/>
    <mergeCell ref="C50:L50"/>
    <mergeCell ref="C51:L51"/>
    <mergeCell ref="C52:L52"/>
    <mergeCell ref="C53:L53"/>
    <mergeCell ref="C54:L54"/>
    <mergeCell ref="C56:L56"/>
    <mergeCell ref="C65:L65"/>
    <mergeCell ref="C58:L58"/>
    <mergeCell ref="C59:L59"/>
    <mergeCell ref="C60:L60"/>
    <mergeCell ref="C62:L62"/>
    <mergeCell ref="C63:L63"/>
    <mergeCell ref="C64:L64"/>
  </mergeCells>
  <conditionalFormatting sqref="W36:X58">
    <cfRule type="cellIs" dxfId="2" priority="31" operator="equal">
      <formula>0</formula>
    </cfRule>
  </conditionalFormatting>
  <conditionalFormatting sqref="W31:X35">
    <cfRule type="cellIs" dxfId="1" priority="30" operator="equal">
      <formula>0</formula>
    </cfRule>
  </conditionalFormatting>
  <conditionalFormatting sqref="W5:X30">
    <cfRule type="cellIs" dxfId="0" priority="15"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62"/>
  <sheetViews>
    <sheetView zoomScale="90" zoomScaleNormal="90" workbookViewId="0"/>
  </sheetViews>
  <sheetFormatPr defaultColWidth="0" defaultRowHeight="13.5" zeroHeight="1" x14ac:dyDescent="0.35"/>
  <cols>
    <col min="1" max="1" width="64" bestFit="1" customWidth="1"/>
    <col min="2" max="6" width="10.5625" style="189" customWidth="1"/>
    <col min="7" max="7" width="10" bestFit="1" customWidth="1"/>
    <col min="8" max="8" width="3.75" customWidth="1"/>
    <col min="9" max="13" width="10.25" customWidth="1"/>
    <col min="14" max="14" width="10.5" customWidth="1"/>
    <col min="15" max="15" width="9" customWidth="1"/>
    <col min="16" max="16384" width="9" hidden="1"/>
  </cols>
  <sheetData>
    <row r="1" spans="1:13" s="8" customFormat="1" ht="18.75" x14ac:dyDescent="0.35">
      <c r="A1" s="179" t="s">
        <v>0</v>
      </c>
      <c r="B1" s="324" t="s">
        <v>501</v>
      </c>
      <c r="C1" s="324"/>
      <c r="D1" s="324"/>
      <c r="E1" s="324"/>
      <c r="F1" s="324"/>
      <c r="I1" s="324" t="s">
        <v>1</v>
      </c>
      <c r="J1" s="324"/>
      <c r="K1" s="324"/>
      <c r="L1" s="324"/>
      <c r="M1" s="324"/>
    </row>
    <row r="2" spans="1:13" s="8" customFormat="1" ht="13.9" thickBot="1" x14ac:dyDescent="0.4">
      <c r="A2" s="180"/>
      <c r="B2" s="181"/>
      <c r="C2" s="181"/>
      <c r="D2" s="181"/>
      <c r="E2" s="181"/>
      <c r="F2" s="181"/>
    </row>
    <row r="3" spans="1:13" s="8" customFormat="1" ht="13.9" thickBot="1" x14ac:dyDescent="0.4">
      <c r="A3" s="182" t="s">
        <v>2</v>
      </c>
      <c r="B3" s="183" t="s">
        <v>3</v>
      </c>
      <c r="C3" s="183" t="s">
        <v>4</v>
      </c>
      <c r="D3" s="183" t="s">
        <v>5</v>
      </c>
      <c r="E3" s="183" t="s">
        <v>6</v>
      </c>
      <c r="F3" s="184" t="s">
        <v>7</v>
      </c>
      <c r="G3" s="185"/>
      <c r="H3" s="185"/>
      <c r="I3" s="183" t="s">
        <v>3</v>
      </c>
      <c r="J3" s="183" t="s">
        <v>4</v>
      </c>
      <c r="K3" s="183" t="s">
        <v>5</v>
      </c>
      <c r="L3" s="183" t="s">
        <v>6</v>
      </c>
      <c r="M3" s="184" t="s">
        <v>7</v>
      </c>
    </row>
    <row r="4" spans="1:13" s="8" customFormat="1" x14ac:dyDescent="0.35">
      <c r="A4" s="186" t="s">
        <v>8</v>
      </c>
      <c r="B4" s="300">
        <f>PAYG!B10</f>
        <v>0.68633010339960887</v>
      </c>
      <c r="C4" s="300">
        <f>PAYG!C10</f>
        <v>0.69110533427552479</v>
      </c>
      <c r="D4" s="300">
        <f>PAYG!D10</f>
        <v>0.65195027156606733</v>
      </c>
      <c r="E4" s="300">
        <f>PAYG!E10</f>
        <v>0.73129762601620751</v>
      </c>
      <c r="F4" s="300">
        <f>PAYG!F10</f>
        <v>0.83760448874635862</v>
      </c>
      <c r="G4" s="301"/>
      <c r="H4" s="301"/>
      <c r="I4" s="300">
        <f>PAYG!I10</f>
        <v>0.66734241649076464</v>
      </c>
      <c r="J4" s="300">
        <f>PAYG!J10</f>
        <v>0.6722686795005155</v>
      </c>
      <c r="K4" s="300">
        <f>PAYG!K10</f>
        <v>0.63199732538415265</v>
      </c>
      <c r="L4" s="300">
        <f>PAYG!L10</f>
        <v>0.71389728634787053</v>
      </c>
      <c r="M4" s="300">
        <f>PAYG!M10</f>
        <v>0.82544507343651186</v>
      </c>
    </row>
    <row r="5" spans="1:13" s="8" customFormat="1" x14ac:dyDescent="0.35">
      <c r="A5" s="186" t="s">
        <v>9</v>
      </c>
      <c r="B5" s="302">
        <f>'Wr4'!H28</f>
        <v>0</v>
      </c>
      <c r="C5" s="302">
        <f>'Wr4'!I28</f>
        <v>0</v>
      </c>
      <c r="D5" s="302">
        <f>'Wr4'!J28</f>
        <v>0</v>
      </c>
      <c r="E5" s="302">
        <f>'Wr4'!K28</f>
        <v>0</v>
      </c>
      <c r="F5" s="302">
        <f>'Wr4'!L28</f>
        <v>0</v>
      </c>
      <c r="G5" s="301"/>
      <c r="H5" s="301"/>
      <c r="I5" s="302">
        <v>0</v>
      </c>
      <c r="J5" s="303">
        <v>0</v>
      </c>
      <c r="K5" s="303">
        <v>0</v>
      </c>
      <c r="L5" s="303">
        <v>0</v>
      </c>
      <c r="M5" s="304">
        <v>0</v>
      </c>
    </row>
    <row r="6" spans="1:13" s="8" customFormat="1" x14ac:dyDescent="0.35">
      <c r="A6" s="186" t="s">
        <v>10</v>
      </c>
      <c r="B6" s="302">
        <f>'Wr4'!H29</f>
        <v>0</v>
      </c>
      <c r="C6" s="302">
        <f>'Wr4'!I29</f>
        <v>0</v>
      </c>
      <c r="D6" s="302">
        <f>'Wr4'!J29</f>
        <v>0</v>
      </c>
      <c r="E6" s="302">
        <f>'Wr4'!K29</f>
        <v>0</v>
      </c>
      <c r="F6" s="302">
        <f>'Wr4'!L29</f>
        <v>0</v>
      </c>
      <c r="G6" s="301"/>
      <c r="H6" s="301"/>
      <c r="I6" s="302">
        <v>0</v>
      </c>
      <c r="J6" s="303">
        <v>0</v>
      </c>
      <c r="K6" s="303">
        <v>0</v>
      </c>
      <c r="L6" s="303">
        <v>0</v>
      </c>
      <c r="M6" s="304">
        <v>0</v>
      </c>
    </row>
    <row r="7" spans="1:13" s="8" customFormat="1" x14ac:dyDescent="0.35">
      <c r="A7" s="286" t="s">
        <v>448</v>
      </c>
      <c r="B7" s="305">
        <v>0</v>
      </c>
      <c r="C7" s="306">
        <v>0</v>
      </c>
      <c r="D7" s="306">
        <v>0</v>
      </c>
      <c r="E7" s="306">
        <v>0</v>
      </c>
      <c r="F7" s="307">
        <v>0</v>
      </c>
      <c r="G7" s="301"/>
      <c r="H7" s="301"/>
      <c r="I7" s="305">
        <v>0</v>
      </c>
      <c r="J7" s="306">
        <v>0</v>
      </c>
      <c r="K7" s="306">
        <v>0</v>
      </c>
      <c r="L7" s="306">
        <v>0</v>
      </c>
      <c r="M7" s="307">
        <v>0</v>
      </c>
    </row>
    <row r="8" spans="1:13" s="8" customFormat="1" ht="13.9" thickBot="1" x14ac:dyDescent="0.4">
      <c r="A8" s="187" t="s">
        <v>11</v>
      </c>
      <c r="B8" s="308">
        <f>SUM(B4:B6)</f>
        <v>0.68633010339960887</v>
      </c>
      <c r="C8" s="308">
        <f t="shared" ref="C8:F8" si="0">SUM(C4:C6)</f>
        <v>0.69110533427552479</v>
      </c>
      <c r="D8" s="308">
        <f t="shared" si="0"/>
        <v>0.65195027156606733</v>
      </c>
      <c r="E8" s="308">
        <f t="shared" si="0"/>
        <v>0.73129762601620751</v>
      </c>
      <c r="F8" s="308">
        <f t="shared" si="0"/>
        <v>0.83760448874635862</v>
      </c>
      <c r="G8" s="301"/>
      <c r="H8" s="301"/>
      <c r="I8" s="309">
        <f>SUM(I4:I7)</f>
        <v>0.66734241649076464</v>
      </c>
      <c r="J8" s="309">
        <f t="shared" ref="J8:M8" si="1">SUM(J4:J7)</f>
        <v>0.6722686795005155</v>
      </c>
      <c r="K8" s="309">
        <f t="shared" si="1"/>
        <v>0.63199732538415265</v>
      </c>
      <c r="L8" s="309">
        <f t="shared" si="1"/>
        <v>0.71389728634787053</v>
      </c>
      <c r="M8" s="309">
        <f t="shared" si="1"/>
        <v>0.82544507343651186</v>
      </c>
    </row>
    <row r="9" spans="1:13" s="8" customFormat="1" ht="13.9" thickBot="1" x14ac:dyDescent="0.4">
      <c r="A9" s="188"/>
      <c r="B9" s="310"/>
      <c r="C9" s="310"/>
      <c r="D9" s="301"/>
      <c r="E9" s="301"/>
      <c r="F9" s="301"/>
      <c r="G9" s="301"/>
      <c r="H9" s="301"/>
      <c r="I9" s="310"/>
      <c r="J9" s="310"/>
      <c r="K9" s="301"/>
      <c r="L9" s="301"/>
      <c r="M9" s="301"/>
    </row>
    <row r="10" spans="1:13" s="8" customFormat="1" ht="13.9" thickBot="1" x14ac:dyDescent="0.4">
      <c r="A10" s="182" t="s">
        <v>12</v>
      </c>
      <c r="B10" s="183" t="s">
        <v>3</v>
      </c>
      <c r="C10" s="183" t="s">
        <v>4</v>
      </c>
      <c r="D10" s="183" t="s">
        <v>5</v>
      </c>
      <c r="E10" s="183" t="s">
        <v>6</v>
      </c>
      <c r="F10" s="184" t="s">
        <v>7</v>
      </c>
      <c r="G10" s="301"/>
      <c r="H10" s="301"/>
      <c r="I10" s="183" t="s">
        <v>3</v>
      </c>
      <c r="J10" s="183" t="s">
        <v>4</v>
      </c>
      <c r="K10" s="183" t="s">
        <v>5</v>
      </c>
      <c r="L10" s="183" t="s">
        <v>6</v>
      </c>
      <c r="M10" s="184" t="s">
        <v>7</v>
      </c>
    </row>
    <row r="11" spans="1:13" s="8" customFormat="1" x14ac:dyDescent="0.35">
      <c r="A11" s="186" t="s">
        <v>13</v>
      </c>
      <c r="B11" s="300">
        <f>PAYG!B19</f>
        <v>0.53452686213669853</v>
      </c>
      <c r="C11" s="300">
        <f>PAYG!C19</f>
        <v>0.45604269466740271</v>
      </c>
      <c r="D11" s="300">
        <f>PAYG!D19</f>
        <v>0.42093823326012975</v>
      </c>
      <c r="E11" s="300">
        <f>PAYG!E19</f>
        <v>0.426071400805075</v>
      </c>
      <c r="F11" s="300">
        <f>PAYG!F19</f>
        <v>0.53466187444417224</v>
      </c>
      <c r="G11" s="301"/>
      <c r="H11" s="301"/>
      <c r="I11" s="300">
        <f>PAYG!I19</f>
        <v>0.53769086985700665</v>
      </c>
      <c r="J11" s="300">
        <f>PAYG!J19</f>
        <v>0.46173213823318088</v>
      </c>
      <c r="K11" s="300">
        <f>PAYG!K19</f>
        <v>0.42867043191727605</v>
      </c>
      <c r="L11" s="300">
        <f>PAYG!L19</f>
        <v>0.43379504203965585</v>
      </c>
      <c r="M11" s="300">
        <f>PAYG!M19</f>
        <v>0.53600989140366972</v>
      </c>
    </row>
    <row r="12" spans="1:13" s="8" customFormat="1" x14ac:dyDescent="0.35">
      <c r="A12" s="186" t="s">
        <v>14</v>
      </c>
      <c r="B12" s="302">
        <f>'Wn4'!H21</f>
        <v>0</v>
      </c>
      <c r="C12" s="302">
        <f>'Wn4'!I21</f>
        <v>0</v>
      </c>
      <c r="D12" s="302">
        <f>'Wn4'!J21</f>
        <v>0</v>
      </c>
      <c r="E12" s="302">
        <f>'Wn4'!K21</f>
        <v>0</v>
      </c>
      <c r="F12" s="302">
        <f>'Wn4'!L21</f>
        <v>0</v>
      </c>
      <c r="G12" s="301"/>
      <c r="H12" s="301"/>
      <c r="I12" s="302">
        <v>0</v>
      </c>
      <c r="J12" s="303">
        <v>0</v>
      </c>
      <c r="K12" s="303">
        <v>0</v>
      </c>
      <c r="L12" s="303">
        <v>0</v>
      </c>
      <c r="M12" s="304">
        <v>0</v>
      </c>
    </row>
    <row r="13" spans="1:13" s="8" customFormat="1" x14ac:dyDescent="0.35">
      <c r="A13" s="186" t="s">
        <v>15</v>
      </c>
      <c r="B13" s="302">
        <f>'Wn4'!H22</f>
        <v>0</v>
      </c>
      <c r="C13" s="302">
        <f>'Wn4'!I22</f>
        <v>0</v>
      </c>
      <c r="D13" s="302">
        <f>'Wn4'!J22</f>
        <v>0</v>
      </c>
      <c r="E13" s="302">
        <f>'Wn4'!K22</f>
        <v>0</v>
      </c>
      <c r="F13" s="302">
        <f>'Wn4'!L22</f>
        <v>0</v>
      </c>
      <c r="G13" s="301"/>
      <c r="H13" s="301"/>
      <c r="I13" s="302">
        <v>0</v>
      </c>
      <c r="J13" s="303">
        <v>0</v>
      </c>
      <c r="K13" s="303">
        <v>0</v>
      </c>
      <c r="L13" s="303">
        <v>0</v>
      </c>
      <c r="M13" s="304">
        <v>0</v>
      </c>
    </row>
    <row r="14" spans="1:13" s="8" customFormat="1" x14ac:dyDescent="0.35">
      <c r="A14" s="286" t="s">
        <v>449</v>
      </c>
      <c r="B14" s="305">
        <v>0</v>
      </c>
      <c r="C14" s="306">
        <v>0</v>
      </c>
      <c r="D14" s="306">
        <v>0</v>
      </c>
      <c r="E14" s="306">
        <v>0</v>
      </c>
      <c r="F14" s="307">
        <v>0</v>
      </c>
      <c r="G14" s="301"/>
      <c r="H14" s="301"/>
      <c r="I14" s="305">
        <v>0</v>
      </c>
      <c r="J14" s="306">
        <v>0</v>
      </c>
      <c r="K14" s="306">
        <v>0</v>
      </c>
      <c r="L14" s="306">
        <v>0</v>
      </c>
      <c r="M14" s="307">
        <v>0</v>
      </c>
    </row>
    <row r="15" spans="1:13" s="8" customFormat="1" ht="13.9" thickBot="1" x14ac:dyDescent="0.4">
      <c r="A15" s="187" t="s">
        <v>16</v>
      </c>
      <c r="B15" s="308">
        <f>SUM(B11:B13)</f>
        <v>0.53452686213669853</v>
      </c>
      <c r="C15" s="311">
        <f>SUM(C11:C13)</f>
        <v>0.45604269466740271</v>
      </c>
      <c r="D15" s="311">
        <f>SUM(D11:D13)</f>
        <v>0.42093823326012975</v>
      </c>
      <c r="E15" s="311">
        <f>SUM(E11:E13)</f>
        <v>0.426071400805075</v>
      </c>
      <c r="F15" s="312">
        <f>SUM(F11:F13)</f>
        <v>0.53466187444417224</v>
      </c>
      <c r="G15" s="301"/>
      <c r="H15" s="301"/>
      <c r="I15" s="309">
        <f>SUM(I11:I14)</f>
        <v>0.53769086985700665</v>
      </c>
      <c r="J15" s="309">
        <f t="shared" ref="J15" si="2">SUM(J11:J14)</f>
        <v>0.46173213823318088</v>
      </c>
      <c r="K15" s="309">
        <f t="shared" ref="K15" si="3">SUM(K11:K14)</f>
        <v>0.42867043191727605</v>
      </c>
      <c r="L15" s="309">
        <f t="shared" ref="L15" si="4">SUM(L11:L14)</f>
        <v>0.43379504203965585</v>
      </c>
      <c r="M15" s="309">
        <f t="shared" ref="M15" si="5">SUM(M11:M14)</f>
        <v>0.53600989140366972</v>
      </c>
    </row>
    <row r="16" spans="1:13" s="8" customFormat="1" ht="13.9" thickBot="1" x14ac:dyDescent="0.4">
      <c r="A16" s="188"/>
      <c r="B16" s="310"/>
      <c r="C16" s="310"/>
      <c r="D16" s="301"/>
      <c r="E16" s="301"/>
      <c r="F16" s="301"/>
      <c r="G16" s="301"/>
      <c r="H16" s="301"/>
      <c r="I16" s="310"/>
      <c r="J16" s="310"/>
      <c r="K16" s="301"/>
      <c r="L16" s="301"/>
      <c r="M16" s="301"/>
    </row>
    <row r="17" spans="1:13" s="8" customFormat="1" ht="13.9" thickBot="1" x14ac:dyDescent="0.4">
      <c r="A17" s="182" t="s">
        <v>17</v>
      </c>
      <c r="B17" s="183" t="s">
        <v>3</v>
      </c>
      <c r="C17" s="183" t="s">
        <v>4</v>
      </c>
      <c r="D17" s="183" t="s">
        <v>5</v>
      </c>
      <c r="E17" s="183" t="s">
        <v>6</v>
      </c>
      <c r="F17" s="184" t="s">
        <v>7</v>
      </c>
      <c r="G17" s="301"/>
      <c r="H17" s="301"/>
      <c r="I17" s="183" t="s">
        <v>3</v>
      </c>
      <c r="J17" s="183" t="s">
        <v>4</v>
      </c>
      <c r="K17" s="183" t="s">
        <v>5</v>
      </c>
      <c r="L17" s="183" t="s">
        <v>6</v>
      </c>
      <c r="M17" s="184" t="s">
        <v>7</v>
      </c>
    </row>
    <row r="18" spans="1:13" s="8" customFormat="1" x14ac:dyDescent="0.35">
      <c r="A18" s="186" t="s">
        <v>18</v>
      </c>
      <c r="B18" s="313">
        <f>PAYG!B28</f>
        <v>0.48599530480448772</v>
      </c>
      <c r="C18" s="313">
        <f>PAYG!C28</f>
        <v>0.3972797281825981</v>
      </c>
      <c r="D18" s="313">
        <f>PAYG!D28</f>
        <v>0.39827847361730179</v>
      </c>
      <c r="E18" s="313">
        <f>PAYG!E28</f>
        <v>0.31817299862321785</v>
      </c>
      <c r="F18" s="313">
        <f>PAYG!F28</f>
        <v>0.36211827653788398</v>
      </c>
      <c r="G18" s="301"/>
      <c r="H18" s="301"/>
      <c r="I18" s="300">
        <f>PAYG!I28</f>
        <v>0.47853959391579109</v>
      </c>
      <c r="J18" s="300">
        <f>PAYG!J28</f>
        <v>0.39443932589086766</v>
      </c>
      <c r="K18" s="300">
        <f>PAYG!K28</f>
        <v>0.39527545635966371</v>
      </c>
      <c r="L18" s="300">
        <f>PAYG!L28</f>
        <v>0.3172217262199607</v>
      </c>
      <c r="M18" s="300">
        <f>PAYG!M28</f>
        <v>0.36569473195161367</v>
      </c>
    </row>
    <row r="19" spans="1:13" s="8" customFormat="1" x14ac:dyDescent="0.35">
      <c r="A19" s="186" t="s">
        <v>19</v>
      </c>
      <c r="B19" s="314">
        <f>'WWn6'!H21</f>
        <v>0</v>
      </c>
      <c r="C19" s="314">
        <f>'WWn6'!I21</f>
        <v>0</v>
      </c>
      <c r="D19" s="314">
        <f>'WWn6'!J21</f>
        <v>0</v>
      </c>
      <c r="E19" s="314">
        <f>'WWn6'!K21</f>
        <v>0</v>
      </c>
      <c r="F19" s="314">
        <f>'WWn6'!L21</f>
        <v>0</v>
      </c>
      <c r="G19" s="301"/>
      <c r="H19" s="301"/>
      <c r="I19" s="302">
        <v>0</v>
      </c>
      <c r="J19" s="303">
        <v>0</v>
      </c>
      <c r="K19" s="303">
        <v>0</v>
      </c>
      <c r="L19" s="303">
        <v>0</v>
      </c>
      <c r="M19" s="304">
        <v>0</v>
      </c>
    </row>
    <row r="20" spans="1:13" s="8" customFormat="1" x14ac:dyDescent="0.35">
      <c r="A20" s="186" t="s">
        <v>20</v>
      </c>
      <c r="B20" s="314">
        <f>'WWn6'!H22</f>
        <v>0</v>
      </c>
      <c r="C20" s="314">
        <f>'WWn6'!I22</f>
        <v>0</v>
      </c>
      <c r="D20" s="314">
        <f>'WWn6'!J22</f>
        <v>0</v>
      </c>
      <c r="E20" s="314">
        <f>'WWn6'!K22</f>
        <v>0</v>
      </c>
      <c r="F20" s="314">
        <f>'WWn6'!L22</f>
        <v>0</v>
      </c>
      <c r="G20" s="301"/>
      <c r="H20" s="301"/>
      <c r="I20" s="302">
        <v>0</v>
      </c>
      <c r="J20" s="303">
        <v>0</v>
      </c>
      <c r="K20" s="303">
        <v>0</v>
      </c>
      <c r="L20" s="303">
        <v>0</v>
      </c>
      <c r="M20" s="304">
        <v>0</v>
      </c>
    </row>
    <row r="21" spans="1:13" s="8" customFormat="1" x14ac:dyDescent="0.35">
      <c r="A21" s="286" t="s">
        <v>450</v>
      </c>
      <c r="B21" s="305">
        <v>0</v>
      </c>
      <c r="C21" s="306">
        <v>0</v>
      </c>
      <c r="D21" s="306">
        <v>0</v>
      </c>
      <c r="E21" s="306">
        <v>0</v>
      </c>
      <c r="F21" s="307">
        <v>0</v>
      </c>
      <c r="G21" s="301"/>
      <c r="H21" s="301"/>
      <c r="I21" s="305">
        <v>0</v>
      </c>
      <c r="J21" s="306">
        <v>0</v>
      </c>
      <c r="K21" s="306">
        <v>0</v>
      </c>
      <c r="L21" s="306">
        <v>0</v>
      </c>
      <c r="M21" s="307">
        <v>0</v>
      </c>
    </row>
    <row r="22" spans="1:13" s="8" customFormat="1" ht="13.9" thickBot="1" x14ac:dyDescent="0.4">
      <c r="A22" s="187" t="s">
        <v>21</v>
      </c>
      <c r="B22" s="308">
        <f>SUM(B18:B20)</f>
        <v>0.48599530480448772</v>
      </c>
      <c r="C22" s="311">
        <f>SUM(C18:C20)</f>
        <v>0.3972797281825981</v>
      </c>
      <c r="D22" s="311">
        <f>SUM(D18:D20)</f>
        <v>0.39827847361730179</v>
      </c>
      <c r="E22" s="311">
        <f>SUM(E18:E20)</f>
        <v>0.31817299862321785</v>
      </c>
      <c r="F22" s="312">
        <f>SUM(F18:F20)</f>
        <v>0.36211827653788398</v>
      </c>
      <c r="G22" s="301"/>
      <c r="H22" s="301"/>
      <c r="I22" s="309">
        <f>SUM(I18:I21)</f>
        <v>0.47853959391579109</v>
      </c>
      <c r="J22" s="309">
        <f t="shared" ref="J22" si="6">SUM(J18:J21)</f>
        <v>0.39443932589086766</v>
      </c>
      <c r="K22" s="309">
        <f t="shared" ref="K22" si="7">SUM(K18:K21)</f>
        <v>0.39527545635966371</v>
      </c>
      <c r="L22" s="309">
        <f t="shared" ref="L22" si="8">SUM(L18:L21)</f>
        <v>0.3172217262199607</v>
      </c>
      <c r="M22" s="309">
        <f t="shared" ref="M22" si="9">SUM(M18:M21)</f>
        <v>0.36569473195161367</v>
      </c>
    </row>
    <row r="23" spans="1:13" s="8" customFormat="1" ht="13.9" thickBot="1" x14ac:dyDescent="0.4">
      <c r="A23" s="188"/>
      <c r="B23" s="310"/>
      <c r="C23" s="310"/>
      <c r="D23" s="301"/>
      <c r="E23" s="301"/>
      <c r="F23" s="301"/>
      <c r="G23" s="301"/>
      <c r="H23" s="301"/>
      <c r="I23" s="310"/>
      <c r="J23" s="310"/>
      <c r="K23" s="301"/>
      <c r="L23" s="301"/>
      <c r="M23" s="301"/>
    </row>
    <row r="24" spans="1:13" s="8" customFormat="1" ht="13.9" thickBot="1" x14ac:dyDescent="0.4">
      <c r="A24" s="182" t="s">
        <v>22</v>
      </c>
      <c r="B24" s="183" t="s">
        <v>3</v>
      </c>
      <c r="C24" s="183" t="s">
        <v>4</v>
      </c>
      <c r="D24" s="183" t="s">
        <v>5</v>
      </c>
      <c r="E24" s="183" t="s">
        <v>6</v>
      </c>
      <c r="F24" s="184" t="s">
        <v>7</v>
      </c>
      <c r="G24" s="301"/>
      <c r="H24" s="301"/>
      <c r="I24" s="183" t="s">
        <v>3</v>
      </c>
      <c r="J24" s="183" t="s">
        <v>4</v>
      </c>
      <c r="K24" s="183" t="s">
        <v>5</v>
      </c>
      <c r="L24" s="183" t="s">
        <v>6</v>
      </c>
      <c r="M24" s="184" t="s">
        <v>7</v>
      </c>
    </row>
    <row r="25" spans="1:13" s="8" customFormat="1" x14ac:dyDescent="0.35">
      <c r="A25" s="186" t="s">
        <v>23</v>
      </c>
      <c r="B25" s="313">
        <f>PAYG!B37</f>
        <v>0.79423285460549764</v>
      </c>
      <c r="C25" s="313">
        <f>PAYG!C37</f>
        <v>0.77235165826921559</v>
      </c>
      <c r="D25" s="313">
        <f>PAYG!D37</f>
        <v>0.7932727558180459</v>
      </c>
      <c r="E25" s="313">
        <f>PAYG!E37</f>
        <v>0.84522116491163524</v>
      </c>
      <c r="F25" s="313">
        <f>PAYG!F37</f>
        <v>0.78487616387343218</v>
      </c>
      <c r="G25" s="301"/>
      <c r="H25" s="301"/>
      <c r="I25" s="313">
        <f>PAYG!I37</f>
        <v>0.79423285460549742</v>
      </c>
      <c r="J25" s="313">
        <f>PAYG!J37</f>
        <v>0.77235165826921492</v>
      </c>
      <c r="K25" s="313">
        <f>PAYG!K37</f>
        <v>0.79327275581804635</v>
      </c>
      <c r="L25" s="313">
        <f>PAYG!L37</f>
        <v>0.84522116491163479</v>
      </c>
      <c r="M25" s="313">
        <f>PAYG!M37</f>
        <v>0.7848761638734324</v>
      </c>
    </row>
    <row r="26" spans="1:13" s="8" customFormat="1" x14ac:dyDescent="0.35">
      <c r="A26" s="186" t="s">
        <v>24</v>
      </c>
      <c r="B26" s="314">
        <f>'Bio5'!H28</f>
        <v>0</v>
      </c>
      <c r="C26" s="314">
        <f>'Bio5'!I28</f>
        <v>0</v>
      </c>
      <c r="D26" s="314">
        <f>'Bio5'!J28</f>
        <v>0</v>
      </c>
      <c r="E26" s="314">
        <f>'Bio5'!K28</f>
        <v>0</v>
      </c>
      <c r="F26" s="314">
        <f>'Bio5'!L28</f>
        <v>0</v>
      </c>
      <c r="G26" s="301"/>
      <c r="H26" s="301"/>
      <c r="I26" s="302">
        <v>0</v>
      </c>
      <c r="J26" s="303">
        <v>0</v>
      </c>
      <c r="K26" s="303">
        <v>0</v>
      </c>
      <c r="L26" s="303">
        <v>0</v>
      </c>
      <c r="M26" s="304">
        <v>0</v>
      </c>
    </row>
    <row r="27" spans="1:13" s="8" customFormat="1" x14ac:dyDescent="0.35">
      <c r="A27" s="186" t="s">
        <v>25</v>
      </c>
      <c r="B27" s="314">
        <f>'Bio5'!H29</f>
        <v>0</v>
      </c>
      <c r="C27" s="314">
        <f>'Bio5'!I29</f>
        <v>0</v>
      </c>
      <c r="D27" s="314">
        <f>'Bio5'!J29</f>
        <v>0</v>
      </c>
      <c r="E27" s="314">
        <f>'Bio5'!K29</f>
        <v>0</v>
      </c>
      <c r="F27" s="314">
        <f>'Bio5'!L29</f>
        <v>0</v>
      </c>
      <c r="G27" s="301"/>
      <c r="H27" s="301"/>
      <c r="I27" s="302">
        <v>0</v>
      </c>
      <c r="J27" s="303">
        <v>0</v>
      </c>
      <c r="K27" s="303">
        <v>0</v>
      </c>
      <c r="L27" s="303">
        <v>0</v>
      </c>
      <c r="M27" s="304">
        <v>0</v>
      </c>
    </row>
    <row r="28" spans="1:13" s="8" customFormat="1" x14ac:dyDescent="0.35">
      <c r="A28" s="286" t="s">
        <v>451</v>
      </c>
      <c r="B28" s="305">
        <v>0</v>
      </c>
      <c r="C28" s="306">
        <v>0</v>
      </c>
      <c r="D28" s="306">
        <v>0</v>
      </c>
      <c r="E28" s="306">
        <v>0</v>
      </c>
      <c r="F28" s="307">
        <v>0</v>
      </c>
      <c r="G28" s="301"/>
      <c r="H28" s="301"/>
      <c r="I28" s="305">
        <v>0</v>
      </c>
      <c r="J28" s="306">
        <v>0</v>
      </c>
      <c r="K28" s="306">
        <v>0</v>
      </c>
      <c r="L28" s="306">
        <v>0</v>
      </c>
      <c r="M28" s="307">
        <v>0</v>
      </c>
    </row>
    <row r="29" spans="1:13" s="8" customFormat="1" ht="13.9" thickBot="1" x14ac:dyDescent="0.4">
      <c r="A29" s="187" t="s">
        <v>26</v>
      </c>
      <c r="B29" s="308">
        <f>SUM(B25:B27)</f>
        <v>0.79423285460549764</v>
      </c>
      <c r="C29" s="311">
        <f>SUM(C25:C27)</f>
        <v>0.77235165826921559</v>
      </c>
      <c r="D29" s="311">
        <f>SUM(D25:D27)</f>
        <v>0.7932727558180459</v>
      </c>
      <c r="E29" s="311">
        <f>SUM(E25:E27)</f>
        <v>0.84522116491163524</v>
      </c>
      <c r="F29" s="312">
        <f>SUM(F25:F27)</f>
        <v>0.78487616387343218</v>
      </c>
      <c r="G29" s="301"/>
      <c r="H29" s="301"/>
      <c r="I29" s="309">
        <f>SUM(I25:I28)</f>
        <v>0.79423285460549742</v>
      </c>
      <c r="J29" s="309">
        <f t="shared" ref="J29" si="10">SUM(J25:J28)</f>
        <v>0.77235165826921492</v>
      </c>
      <c r="K29" s="309">
        <f t="shared" ref="K29" si="11">SUM(K25:K28)</f>
        <v>0.79327275581804635</v>
      </c>
      <c r="L29" s="309">
        <f t="shared" ref="L29" si="12">SUM(L25:L28)</f>
        <v>0.84522116491163479</v>
      </c>
      <c r="M29" s="309">
        <f t="shared" ref="M29" si="13">SUM(M25:M28)</f>
        <v>0.7848761638734324</v>
      </c>
    </row>
    <row r="30" spans="1:13" s="8" customFormat="1" x14ac:dyDescent="0.35">
      <c r="A30" s="180"/>
      <c r="B30" s="181"/>
      <c r="C30" s="181"/>
      <c r="D30" s="181"/>
      <c r="E30" s="181"/>
      <c r="F30" s="181"/>
    </row>
    <row r="31" spans="1:13" s="8" customFormat="1" x14ac:dyDescent="0.35">
      <c r="A31" s="180"/>
      <c r="B31" s="181"/>
      <c r="C31" s="181"/>
      <c r="D31" s="181"/>
      <c r="E31" s="181"/>
      <c r="F31" s="181"/>
    </row>
    <row r="32" spans="1:13" ht="13.9" thickBot="1" x14ac:dyDescent="0.4"/>
    <row r="33" spans="1:14" ht="13.9" thickBot="1" x14ac:dyDescent="0.4">
      <c r="A33" s="182" t="s">
        <v>27</v>
      </c>
      <c r="B33" s="183" t="s">
        <v>3</v>
      </c>
      <c r="C33" s="183" t="s">
        <v>4</v>
      </c>
      <c r="D33" s="183" t="s">
        <v>5</v>
      </c>
      <c r="E33" s="183" t="s">
        <v>6</v>
      </c>
      <c r="F33" s="184" t="s">
        <v>7</v>
      </c>
      <c r="G33" s="184" t="s">
        <v>466</v>
      </c>
      <c r="H33" s="8"/>
      <c r="I33" s="183" t="s">
        <v>3</v>
      </c>
      <c r="J33" s="183" t="s">
        <v>4</v>
      </c>
      <c r="K33" s="183" t="s">
        <v>5</v>
      </c>
      <c r="L33" s="183" t="s">
        <v>6</v>
      </c>
      <c r="M33" s="184" t="s">
        <v>7</v>
      </c>
      <c r="N33" s="184" t="s">
        <v>466</v>
      </c>
    </row>
    <row r="34" spans="1:14" x14ac:dyDescent="0.35">
      <c r="A34" s="186" t="s">
        <v>79</v>
      </c>
      <c r="B34" s="268">
        <f>PAYG!B7</f>
        <v>68.128947761999996</v>
      </c>
      <c r="C34" s="269">
        <f>PAYG!C7</f>
        <v>68.864899140000006</v>
      </c>
      <c r="D34" s="269">
        <f>PAYG!D7</f>
        <v>68.616631616000006</v>
      </c>
      <c r="E34" s="269">
        <f>PAYG!E7</f>
        <v>58.931373643000001</v>
      </c>
      <c r="F34" s="270">
        <f>PAYG!F7</f>
        <v>47.525944162000002</v>
      </c>
      <c r="G34" s="271">
        <f>SUM(B34:F34)</f>
        <v>312.06779632300004</v>
      </c>
      <c r="H34" s="301"/>
      <c r="I34" s="268">
        <f>PAYG!I7</f>
        <v>62.749858521394501</v>
      </c>
      <c r="J34" s="269">
        <f>PAYG!J7</f>
        <v>63.400989164612298</v>
      </c>
      <c r="K34" s="269">
        <f>PAYG!K7</f>
        <v>63.390674975498996</v>
      </c>
      <c r="L34" s="269">
        <f>PAYG!L7</f>
        <v>54.063199980857902</v>
      </c>
      <c r="M34" s="270">
        <f>PAYG!M7</f>
        <v>43.189514367937676</v>
      </c>
      <c r="N34" s="271">
        <f>SUM(I34:M34)</f>
        <v>286.79423701030134</v>
      </c>
    </row>
    <row r="35" spans="1:14" x14ac:dyDescent="0.35">
      <c r="A35" s="186" t="s">
        <v>443</v>
      </c>
      <c r="B35" s="272">
        <f>PAYG!B16</f>
        <v>422.32679268281299</v>
      </c>
      <c r="C35" s="273">
        <f>PAYG!C16</f>
        <v>495.85769423172303</v>
      </c>
      <c r="D35" s="273">
        <f>PAYG!D16</f>
        <v>541.38257701141197</v>
      </c>
      <c r="E35" s="273">
        <f>PAYG!E16</f>
        <v>537.71557734478006</v>
      </c>
      <c r="F35" s="274">
        <f>PAYG!F16</f>
        <v>414.47515479456399</v>
      </c>
      <c r="G35" s="275">
        <f t="shared" ref="G35:G37" si="14">SUM(B35:F35)</f>
        <v>2411.757796065292</v>
      </c>
      <c r="H35" s="315"/>
      <c r="I35" s="272">
        <f>PAYG!I16</f>
        <v>317.87731295088827</v>
      </c>
      <c r="J35" s="273">
        <f>PAYG!J16</f>
        <v>370.80576843799679</v>
      </c>
      <c r="K35" s="273">
        <f>PAYG!K16</f>
        <v>402.50673010128878</v>
      </c>
      <c r="L35" s="273">
        <f>PAYG!L16</f>
        <v>399.87517567704862</v>
      </c>
      <c r="M35" s="274">
        <f>PAYG!M16</f>
        <v>313.02493991657582</v>
      </c>
      <c r="N35" s="275">
        <f t="shared" ref="N35:N37" si="15">SUM(I35:M35)</f>
        <v>1804.0899270837981</v>
      </c>
    </row>
    <row r="36" spans="1:14" x14ac:dyDescent="0.35">
      <c r="A36" s="263" t="s">
        <v>444</v>
      </c>
      <c r="B36" s="272">
        <f>PAYG!B25</f>
        <v>447.68667860799297</v>
      </c>
      <c r="C36" s="273">
        <f>PAYG!C25</f>
        <v>548.71364139880302</v>
      </c>
      <c r="D36" s="273">
        <f>PAYG!D25</f>
        <v>555.92092736538393</v>
      </c>
      <c r="E36" s="273">
        <f>PAYG!E25</f>
        <v>674.10868892112398</v>
      </c>
      <c r="F36" s="274">
        <f>PAYG!F25</f>
        <v>580.07112309070203</v>
      </c>
      <c r="G36" s="275">
        <f t="shared" si="14"/>
        <v>2806.5010593840061</v>
      </c>
      <c r="H36" s="301"/>
      <c r="I36" s="272">
        <f>PAYG!I25</f>
        <v>386.60028628708915</v>
      </c>
      <c r="J36" s="273">
        <f>PAYG!J25</f>
        <v>469.93279836519883</v>
      </c>
      <c r="K36" s="273">
        <f>PAYG!K25</f>
        <v>476.29257491851416</v>
      </c>
      <c r="L36" s="273">
        <f>PAYG!L25</f>
        <v>574.91564175070448</v>
      </c>
      <c r="M36" s="274">
        <f>PAYG!M25</f>
        <v>488.41252149199482</v>
      </c>
      <c r="N36" s="275">
        <f t="shared" si="15"/>
        <v>2396.1538228135014</v>
      </c>
    </row>
    <row r="37" spans="1:14" ht="13.9" thickBot="1" x14ac:dyDescent="0.4">
      <c r="A37" s="264" t="s">
        <v>87</v>
      </c>
      <c r="B37" s="276">
        <f>PAYG!B34</f>
        <v>100.1680571732537</v>
      </c>
      <c r="C37" s="277">
        <f>PAYG!C34</f>
        <v>104.4943151981535</v>
      </c>
      <c r="D37" s="277">
        <f>PAYG!D34</f>
        <v>98.728328448940204</v>
      </c>
      <c r="E37" s="277">
        <f>PAYG!E34</f>
        <v>91.4275903385346</v>
      </c>
      <c r="F37" s="278">
        <f>PAYG!F34</f>
        <v>96.283423782489024</v>
      </c>
      <c r="G37" s="279">
        <f t="shared" si="14"/>
        <v>491.10171494137109</v>
      </c>
      <c r="H37" s="301"/>
      <c r="I37" s="276">
        <f>PAYG!I34</f>
        <v>66.895255049679406</v>
      </c>
      <c r="J37" s="277">
        <f>PAYG!J34</f>
        <v>69.784460871909005</v>
      </c>
      <c r="K37" s="277">
        <f>PAYG!K34</f>
        <v>65.933760707738301</v>
      </c>
      <c r="L37" s="277">
        <f>PAYG!L34</f>
        <v>61.058107213713107</v>
      </c>
      <c r="M37" s="278">
        <f>PAYG!M34</f>
        <v>64.300979501335206</v>
      </c>
      <c r="N37" s="279">
        <f t="shared" si="15"/>
        <v>327.97256334437509</v>
      </c>
    </row>
    <row r="38" spans="1:14" ht="13.9" thickBot="1" x14ac:dyDescent="0.4">
      <c r="A38" s="186" t="s">
        <v>446</v>
      </c>
      <c r="B38" s="280">
        <f>SUM(B34:B37)</f>
        <v>1038.3104762260596</v>
      </c>
      <c r="C38" s="281">
        <f t="shared" ref="C38:G38" si="16">SUM(C34:C37)</f>
        <v>1217.9305499686795</v>
      </c>
      <c r="D38" s="281">
        <f t="shared" si="16"/>
        <v>1264.648464441736</v>
      </c>
      <c r="E38" s="281">
        <f t="shared" si="16"/>
        <v>1362.1832302474386</v>
      </c>
      <c r="F38" s="282">
        <f t="shared" si="16"/>
        <v>1138.3556458297551</v>
      </c>
      <c r="G38" s="283">
        <f t="shared" si="16"/>
        <v>6021.4283667136697</v>
      </c>
      <c r="H38" s="301"/>
      <c r="I38" s="280">
        <f>SUM(I34:I37)</f>
        <v>834.12271280905134</v>
      </c>
      <c r="J38" s="281">
        <f t="shared" ref="J38:M38" si="17">SUM(J34:J37)</f>
        <v>973.92401683971684</v>
      </c>
      <c r="K38" s="281">
        <f t="shared" si="17"/>
        <v>1008.1237407030402</v>
      </c>
      <c r="L38" s="281">
        <f t="shared" si="17"/>
        <v>1089.9121246223242</v>
      </c>
      <c r="M38" s="282">
        <f t="shared" si="17"/>
        <v>908.92795527784347</v>
      </c>
      <c r="N38" s="283">
        <f t="shared" ref="N38" si="18">SUM(N34:N37)</f>
        <v>4815.0105502519755</v>
      </c>
    </row>
    <row r="39" spans="1:14" ht="13.9" thickBot="1" x14ac:dyDescent="0.4">
      <c r="B39" s="284"/>
      <c r="C39" s="284"/>
      <c r="D39" s="284"/>
      <c r="E39" s="284"/>
      <c r="F39" s="284"/>
      <c r="G39" s="285"/>
      <c r="H39" s="301"/>
      <c r="I39" s="285"/>
      <c r="J39" s="285"/>
      <c r="K39" s="285"/>
      <c r="L39" s="285"/>
      <c r="M39" s="285"/>
      <c r="N39" s="285"/>
    </row>
    <row r="40" spans="1:14" ht="13.9" thickBot="1" x14ac:dyDescent="0.4">
      <c r="A40" s="182" t="s">
        <v>445</v>
      </c>
      <c r="B40" s="183" t="s">
        <v>3</v>
      </c>
      <c r="C40" s="183" t="s">
        <v>4</v>
      </c>
      <c r="D40" s="183" t="s">
        <v>5</v>
      </c>
      <c r="E40" s="183" t="s">
        <v>6</v>
      </c>
      <c r="F40" s="184" t="s">
        <v>7</v>
      </c>
      <c r="G40" s="184" t="s">
        <v>466</v>
      </c>
      <c r="H40" s="301"/>
      <c r="I40" s="183" t="s">
        <v>3</v>
      </c>
      <c r="J40" s="183" t="s">
        <v>4</v>
      </c>
      <c r="K40" s="183" t="s">
        <v>5</v>
      </c>
      <c r="L40" s="183" t="s">
        <v>6</v>
      </c>
      <c r="M40" s="184" t="s">
        <v>7</v>
      </c>
      <c r="N40" s="184" t="s">
        <v>466</v>
      </c>
    </row>
    <row r="41" spans="1:14" x14ac:dyDescent="0.35">
      <c r="A41" s="186" t="s">
        <v>79</v>
      </c>
      <c r="B41" s="268">
        <f>B34*B8</f>
        <v>46.758947762000005</v>
      </c>
      <c r="C41" s="269">
        <f>C34*C8</f>
        <v>47.59289914</v>
      </c>
      <c r="D41" s="269">
        <f>D34*D8</f>
        <v>44.734631616000009</v>
      </c>
      <c r="E41" s="269">
        <f>E34*E8</f>
        <v>43.096373643</v>
      </c>
      <c r="F41" s="270">
        <f>F34*F8</f>
        <v>39.807944161999998</v>
      </c>
      <c r="G41" s="271">
        <f>SUM(B41:F41)</f>
        <v>221.99079632299998</v>
      </c>
      <c r="H41" s="301"/>
      <c r="I41" s="268">
        <f>I34*I8</f>
        <v>41.875642220121009</v>
      </c>
      <c r="J41" s="269">
        <f t="shared" ref="J41:M41" si="19">J34*J8</f>
        <v>42.622499264720403</v>
      </c>
      <c r="K41" s="269">
        <f t="shared" si="19"/>
        <v>40.062737038811505</v>
      </c>
      <c r="L41" s="269">
        <f t="shared" si="19"/>
        <v>38.595571757616703</v>
      </c>
      <c r="M41" s="270">
        <f t="shared" si="19"/>
        <v>35.650571859129599</v>
      </c>
      <c r="N41" s="271">
        <f>SUM(I41:M41)</f>
        <v>198.80702214039923</v>
      </c>
    </row>
    <row r="42" spans="1:14" x14ac:dyDescent="0.35">
      <c r="A42" s="186" t="s">
        <v>443</v>
      </c>
      <c r="B42" s="272">
        <f>B35*B15</f>
        <v>225.74501528900004</v>
      </c>
      <c r="C42" s="273">
        <f>C35*C15</f>
        <v>226.132279049</v>
      </c>
      <c r="D42" s="273">
        <f>D35*D15</f>
        <v>227.88862548499989</v>
      </c>
      <c r="E42" s="273">
        <f>E35*E15</f>
        <v>229.1052292740001</v>
      </c>
      <c r="F42" s="274">
        <f>F35*F15</f>
        <v>221.60406317300001</v>
      </c>
      <c r="G42" s="275">
        <f t="shared" ref="G42:G44" si="20">SUM(B42:F42)</f>
        <v>1130.4752122700002</v>
      </c>
      <c r="H42" s="301"/>
      <c r="I42" s="272">
        <f>I35*I15</f>
        <v>170.91972890837104</v>
      </c>
      <c r="J42" s="273">
        <f>J35*J15</f>
        <v>171.21294033007399</v>
      </c>
      <c r="K42" s="273">
        <f t="shared" ref="K42:M42" si="21">K35*K15</f>
        <v>172.54273384212991</v>
      </c>
      <c r="L42" s="273">
        <f t="shared" si="21"/>
        <v>173.46386864344007</v>
      </c>
      <c r="M42" s="274">
        <f t="shared" si="21"/>
        <v>167.78446405132405</v>
      </c>
      <c r="N42" s="275">
        <f t="shared" ref="N42:N44" si="22">SUM(I42:M42)</f>
        <v>855.92373577533908</v>
      </c>
    </row>
    <row r="43" spans="1:14" x14ac:dyDescent="0.35">
      <c r="A43" s="263" t="s">
        <v>444</v>
      </c>
      <c r="B43" s="272">
        <f>B36*B22</f>
        <v>217.57362382700026</v>
      </c>
      <c r="C43" s="273">
        <f>C36*C22</f>
        <v>217.99280630500007</v>
      </c>
      <c r="D43" s="273">
        <f>D36*D22</f>
        <v>221.411338403</v>
      </c>
      <c r="E43" s="273">
        <f>E36*E22</f>
        <v>214.48318295199996</v>
      </c>
      <c r="F43" s="274">
        <f>F36*F22</f>
        <v>210.05435536299979</v>
      </c>
      <c r="G43" s="275">
        <f t="shared" si="20"/>
        <v>1081.5153068500001</v>
      </c>
      <c r="H43" s="301"/>
      <c r="I43" s="272">
        <f>I36*I22</f>
        <v>185.00354400755222</v>
      </c>
      <c r="J43" s="273">
        <f t="shared" ref="J43:M43" si="23">J36*J22</f>
        <v>185.35997620117806</v>
      </c>
      <c r="K43" s="273">
        <f t="shared" si="23"/>
        <v>188.26676491163499</v>
      </c>
      <c r="L43" s="273">
        <f t="shared" si="23"/>
        <v>182.37573230701497</v>
      </c>
      <c r="M43" s="274">
        <f t="shared" si="23"/>
        <v>178.60988612882679</v>
      </c>
      <c r="N43" s="275">
        <f t="shared" si="22"/>
        <v>919.61590355620694</v>
      </c>
    </row>
    <row r="44" spans="1:14" ht="13.9" thickBot="1" x14ac:dyDescent="0.4">
      <c r="A44" s="264" t="s">
        <v>87</v>
      </c>
      <c r="B44" s="276">
        <f>B37*B29</f>
        <v>79.55676198899998</v>
      </c>
      <c r="C44" s="277">
        <f>C37*C29</f>
        <v>80.70635762299996</v>
      </c>
      <c r="D44" s="277">
        <f>D37*D29</f>
        <v>78.318493185999984</v>
      </c>
      <c r="E44" s="277">
        <f>E37*E29</f>
        <v>77.276534410999986</v>
      </c>
      <c r="F44" s="278">
        <f>F37*F29</f>
        <v>75.570564302999969</v>
      </c>
      <c r="G44" s="279">
        <f t="shared" si="20"/>
        <v>391.42871151199989</v>
      </c>
      <c r="H44" s="301"/>
      <c r="I44" s="276">
        <f t="shared" ref="I44:M44" si="24">I37*I29</f>
        <v>53.130409377669693</v>
      </c>
      <c r="J44" s="277">
        <f t="shared" si="24"/>
        <v>53.898144075842062</v>
      </c>
      <c r="K44" s="277">
        <f t="shared" si="24"/>
        <v>52.303456058075184</v>
      </c>
      <c r="L44" s="277">
        <f t="shared" si="24"/>
        <v>51.607604506474082</v>
      </c>
      <c r="M44" s="278">
        <f t="shared" si="24"/>
        <v>50.468306124312186</v>
      </c>
      <c r="N44" s="279">
        <f t="shared" si="22"/>
        <v>261.4079201423732</v>
      </c>
    </row>
    <row r="45" spans="1:14" ht="13.9" thickBot="1" x14ac:dyDescent="0.4">
      <c r="A45" s="186" t="s">
        <v>447</v>
      </c>
      <c r="B45" s="280">
        <f>SUM(B41:B44)</f>
        <v>569.6343488670002</v>
      </c>
      <c r="C45" s="281">
        <f t="shared" ref="C45:G45" si="25">SUM(C41:C44)</f>
        <v>572.42434211700004</v>
      </c>
      <c r="D45" s="281">
        <f t="shared" si="25"/>
        <v>572.35308868999994</v>
      </c>
      <c r="E45" s="281">
        <f t="shared" si="25"/>
        <v>563.96132028</v>
      </c>
      <c r="F45" s="282">
        <f t="shared" si="25"/>
        <v>547.03692700099975</v>
      </c>
      <c r="G45" s="283">
        <f t="shared" si="25"/>
        <v>2825.4100269550004</v>
      </c>
      <c r="H45" s="301"/>
      <c r="I45" s="280">
        <f>SUM(I41:I44)</f>
        <v>450.92932451371394</v>
      </c>
      <c r="J45" s="281">
        <f t="shared" ref="J45:N45" si="26">SUM(J41:J44)</f>
        <v>453.09355987181453</v>
      </c>
      <c r="K45" s="281">
        <f t="shared" si="26"/>
        <v>453.17569185065162</v>
      </c>
      <c r="L45" s="281">
        <f t="shared" si="26"/>
        <v>446.04277721454582</v>
      </c>
      <c r="M45" s="282">
        <f t="shared" si="26"/>
        <v>432.5132281635926</v>
      </c>
      <c r="N45" s="283">
        <f t="shared" si="26"/>
        <v>2235.7545816143183</v>
      </c>
    </row>
    <row r="46" spans="1:14" ht="13.9" thickBot="1" x14ac:dyDescent="0.4">
      <c r="B46" s="284"/>
      <c r="C46" s="284"/>
      <c r="D46" s="284"/>
      <c r="E46" s="284"/>
      <c r="F46" s="284"/>
      <c r="G46" s="285"/>
      <c r="H46" s="301"/>
      <c r="I46" s="285"/>
      <c r="J46" s="285"/>
      <c r="K46" s="285"/>
      <c r="L46" s="285"/>
      <c r="M46" s="285"/>
      <c r="N46" s="285"/>
    </row>
    <row r="47" spans="1:14" ht="13.9" thickBot="1" x14ac:dyDescent="0.4">
      <c r="B47" s="183" t="s">
        <v>3</v>
      </c>
      <c r="C47" s="183" t="s">
        <v>4</v>
      </c>
      <c r="D47" s="183" t="s">
        <v>5</v>
      </c>
      <c r="E47" s="183" t="s">
        <v>6</v>
      </c>
      <c r="F47" s="184" t="s">
        <v>7</v>
      </c>
      <c r="G47" s="184" t="s">
        <v>466</v>
      </c>
      <c r="H47" s="301"/>
      <c r="I47" s="183" t="s">
        <v>3</v>
      </c>
      <c r="J47" s="183" t="s">
        <v>4</v>
      </c>
      <c r="K47" s="183" t="s">
        <v>5</v>
      </c>
      <c r="L47" s="183" t="s">
        <v>6</v>
      </c>
      <c r="M47" s="184" t="s">
        <v>7</v>
      </c>
      <c r="N47" s="184" t="s">
        <v>466</v>
      </c>
    </row>
    <row r="48" spans="1:14" ht="13.9" thickBot="1" x14ac:dyDescent="0.4">
      <c r="A48" s="182" t="s">
        <v>468</v>
      </c>
      <c r="B48" s="265">
        <f>B45/B38</f>
        <v>0.54861658618474751</v>
      </c>
      <c r="C48" s="266">
        <f t="shared" ref="C48:G48" si="27">C45/C38</f>
        <v>0.4699975233659428</v>
      </c>
      <c r="D48" s="266">
        <f t="shared" si="27"/>
        <v>0.45257880334568579</v>
      </c>
      <c r="E48" s="266">
        <f t="shared" si="27"/>
        <v>0.41401281983008792</v>
      </c>
      <c r="F48" s="266">
        <f t="shared" si="27"/>
        <v>0.48055010664286807</v>
      </c>
      <c r="G48" s="267">
        <f t="shared" si="27"/>
        <v>0.46922588045285202</v>
      </c>
      <c r="H48" s="301"/>
      <c r="I48" s="265">
        <f t="shared" ref="I48:N48" si="28">I45/I38</f>
        <v>0.54060310022626301</v>
      </c>
      <c r="J48" s="266">
        <f t="shared" si="28"/>
        <v>0.46522475268867119</v>
      </c>
      <c r="K48" s="266">
        <f t="shared" si="28"/>
        <v>0.44952387643863861</v>
      </c>
      <c r="L48" s="266">
        <f t="shared" si="28"/>
        <v>0.4092465503758923</v>
      </c>
      <c r="M48" s="287">
        <f t="shared" si="28"/>
        <v>0.47584984668161168</v>
      </c>
      <c r="N48" s="267">
        <f t="shared" si="28"/>
        <v>0.46433015219402135</v>
      </c>
    </row>
    <row r="49" spans="8:8" x14ac:dyDescent="0.35">
      <c r="H49" s="8"/>
    </row>
    <row r="50" spans="8:8" x14ac:dyDescent="0.35">
      <c r="H50" s="8"/>
    </row>
    <row r="51" spans="8:8" x14ac:dyDescent="0.35">
      <c r="H51" s="8"/>
    </row>
    <row r="52" spans="8:8" hidden="1" x14ac:dyDescent="0.35">
      <c r="H52" s="8"/>
    </row>
    <row r="53" spans="8:8" hidden="1" x14ac:dyDescent="0.35">
      <c r="H53" s="8"/>
    </row>
    <row r="54" spans="8:8" hidden="1" x14ac:dyDescent="0.35">
      <c r="H54" s="8"/>
    </row>
    <row r="55" spans="8:8" hidden="1" x14ac:dyDescent="0.35">
      <c r="H55" s="8"/>
    </row>
    <row r="56" spans="8:8" hidden="1" x14ac:dyDescent="0.35">
      <c r="H56" s="8"/>
    </row>
    <row r="57" spans="8:8" hidden="1" x14ac:dyDescent="0.35">
      <c r="H57" s="8"/>
    </row>
    <row r="58" spans="8:8" hidden="1" x14ac:dyDescent="0.35">
      <c r="H58" s="8"/>
    </row>
    <row r="59" spans="8:8" hidden="1" x14ac:dyDescent="0.35">
      <c r="H59" s="8"/>
    </row>
    <row r="60" spans="8:8" hidden="1" x14ac:dyDescent="0.35">
      <c r="H60" s="8"/>
    </row>
    <row r="61" spans="8:8" hidden="1" x14ac:dyDescent="0.35">
      <c r="H61" s="8"/>
    </row>
    <row r="62" spans="8:8" hidden="1" x14ac:dyDescent="0.35">
      <c r="H62" s="8"/>
    </row>
  </sheetData>
  <mergeCells count="2">
    <mergeCell ref="B1:F1"/>
    <mergeCell ref="I1:M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3.5"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heetViews>
  <sheetFormatPr defaultRowHeight="13.5" x14ac:dyDescent="0.35"/>
  <cols>
    <col min="1" max="1" width="4.5625" customWidth="1"/>
    <col min="2" max="2" width="25.5625" customWidth="1"/>
    <col min="3" max="3" width="57.0625" customWidth="1"/>
    <col min="4" max="4" width="3.25" customWidth="1"/>
    <col min="5" max="5" width="15.8125" customWidth="1"/>
    <col min="6" max="10" width="5.5625" customWidth="1"/>
  </cols>
  <sheetData>
    <row r="1" spans="1:10" x14ac:dyDescent="0.35">
      <c r="C1" t="s">
        <v>28</v>
      </c>
    </row>
    <row r="2" spans="1:10" x14ac:dyDescent="0.35">
      <c r="A2" t="s">
        <v>29</v>
      </c>
      <c r="B2" t="s">
        <v>30</v>
      </c>
      <c r="C2" t="s">
        <v>31</v>
      </c>
      <c r="D2" t="s">
        <v>32</v>
      </c>
      <c r="E2" t="s">
        <v>33</v>
      </c>
      <c r="F2" t="s">
        <v>3</v>
      </c>
      <c r="G2" t="s">
        <v>4</v>
      </c>
      <c r="H2" t="s">
        <v>5</v>
      </c>
      <c r="I2" t="s">
        <v>6</v>
      </c>
      <c r="J2" t="s">
        <v>7</v>
      </c>
    </row>
    <row r="4" spans="1:10" x14ac:dyDescent="0.35">
      <c r="F4" t="s">
        <v>34</v>
      </c>
      <c r="G4" t="s">
        <v>34</v>
      </c>
      <c r="H4" t="s">
        <v>34</v>
      </c>
      <c r="I4" t="s">
        <v>34</v>
      </c>
      <c r="J4" t="s">
        <v>34</v>
      </c>
    </row>
    <row r="5" spans="1:10" x14ac:dyDescent="0.35">
      <c r="F5" t="s">
        <v>35</v>
      </c>
      <c r="G5" t="s">
        <v>35</v>
      </c>
      <c r="H5" t="s">
        <v>35</v>
      </c>
      <c r="I5" t="s">
        <v>35</v>
      </c>
      <c r="J5" t="s">
        <v>35</v>
      </c>
    </row>
    <row r="6" spans="1:10" x14ac:dyDescent="0.35">
      <c r="F6" t="s">
        <v>36</v>
      </c>
      <c r="G6" t="s">
        <v>36</v>
      </c>
      <c r="H6" t="s">
        <v>36</v>
      </c>
      <c r="I6" t="s">
        <v>36</v>
      </c>
      <c r="J6" t="s">
        <v>36</v>
      </c>
    </row>
    <row r="7" spans="1:10" x14ac:dyDescent="0.35">
      <c r="A7" t="s">
        <v>37</v>
      </c>
      <c r="B7" t="s">
        <v>38</v>
      </c>
      <c r="C7" t="s">
        <v>39</v>
      </c>
      <c r="D7" t="s">
        <v>40</v>
      </c>
      <c r="E7" t="s">
        <v>34</v>
      </c>
      <c r="F7" s="245">
        <v>41.875642220121001</v>
      </c>
      <c r="G7" s="245">
        <v>42.622499264720403</v>
      </c>
      <c r="H7" s="245">
        <v>40.062737038811498</v>
      </c>
      <c r="I7" s="245">
        <v>38.595571757616703</v>
      </c>
      <c r="J7" s="245">
        <v>35.650571859129599</v>
      </c>
    </row>
    <row r="8" spans="1:10" x14ac:dyDescent="0.35">
      <c r="A8" t="s">
        <v>37</v>
      </c>
      <c r="B8" t="s">
        <v>41</v>
      </c>
      <c r="C8" t="s">
        <v>42</v>
      </c>
      <c r="D8" t="s">
        <v>40</v>
      </c>
      <c r="E8" t="s">
        <v>34</v>
      </c>
      <c r="F8" s="245">
        <v>20.874216301273499</v>
      </c>
      <c r="G8" s="245">
        <v>20.778489899891898</v>
      </c>
      <c r="H8" s="245">
        <v>23.327937936687501</v>
      </c>
      <c r="I8" s="245">
        <v>15.467628223241199</v>
      </c>
      <c r="J8" s="245">
        <v>7.5389425088080797</v>
      </c>
    </row>
    <row r="9" spans="1:10" x14ac:dyDescent="0.35">
      <c r="A9" t="s">
        <v>37</v>
      </c>
      <c r="B9" t="s">
        <v>43</v>
      </c>
      <c r="C9" t="s">
        <v>44</v>
      </c>
      <c r="D9" t="s">
        <v>40</v>
      </c>
      <c r="E9" t="s">
        <v>34</v>
      </c>
      <c r="F9" s="245">
        <v>170.91972890837101</v>
      </c>
      <c r="G9" s="245">
        <v>171.21294033007399</v>
      </c>
      <c r="H9" s="245">
        <v>172.54273384212999</v>
      </c>
      <c r="I9" s="245">
        <v>173.46386864344001</v>
      </c>
      <c r="J9" s="245">
        <v>167.78446405132399</v>
      </c>
    </row>
    <row r="10" spans="1:10" x14ac:dyDescent="0.35">
      <c r="A10" t="s">
        <v>37</v>
      </c>
      <c r="B10" t="s">
        <v>45</v>
      </c>
      <c r="C10" t="s">
        <v>46</v>
      </c>
      <c r="D10" t="s">
        <v>40</v>
      </c>
      <c r="E10" t="s">
        <v>34</v>
      </c>
      <c r="F10" s="245">
        <v>160.08582629849701</v>
      </c>
      <c r="G10" s="245">
        <v>215.26277053117801</v>
      </c>
      <c r="H10" s="245">
        <v>245.41753949259501</v>
      </c>
      <c r="I10" s="245">
        <v>241.617212445403</v>
      </c>
      <c r="J10" s="245">
        <v>159.448504371328</v>
      </c>
    </row>
    <row r="11" spans="1:10" x14ac:dyDescent="0.35">
      <c r="A11" t="s">
        <v>37</v>
      </c>
      <c r="B11" t="s">
        <v>47</v>
      </c>
      <c r="C11" t="s">
        <v>48</v>
      </c>
      <c r="D11" t="s">
        <v>40</v>
      </c>
      <c r="E11" t="s">
        <v>34</v>
      </c>
      <c r="F11" s="245">
        <v>185.00354400755199</v>
      </c>
      <c r="G11" s="245">
        <v>185.359976201178</v>
      </c>
      <c r="H11" s="245">
        <v>188.26676491163499</v>
      </c>
      <c r="I11" s="245">
        <v>182.375732307015</v>
      </c>
      <c r="J11" s="245">
        <v>178.60988612882699</v>
      </c>
    </row>
    <row r="12" spans="1:10" x14ac:dyDescent="0.35">
      <c r="A12" t="s">
        <v>37</v>
      </c>
      <c r="B12" t="s">
        <v>49</v>
      </c>
      <c r="C12" t="s">
        <v>50</v>
      </c>
      <c r="D12" t="s">
        <v>40</v>
      </c>
      <c r="E12" t="s">
        <v>34</v>
      </c>
      <c r="F12" s="245">
        <v>218.72896759083201</v>
      </c>
      <c r="G12" s="245">
        <v>305.77630192455501</v>
      </c>
      <c r="H12" s="245">
        <v>308.74021031454498</v>
      </c>
      <c r="I12" s="245">
        <v>417.90246315803103</v>
      </c>
      <c r="J12" s="245">
        <v>344.59334275315899</v>
      </c>
    </row>
    <row r="13" spans="1:10" x14ac:dyDescent="0.35">
      <c r="A13" t="s">
        <v>37</v>
      </c>
      <c r="B13" t="s">
        <v>51</v>
      </c>
      <c r="C13" t="s">
        <v>52</v>
      </c>
      <c r="D13" t="s">
        <v>40</v>
      </c>
      <c r="E13" t="s">
        <v>34</v>
      </c>
      <c r="F13" s="245">
        <v>53.1304093776697</v>
      </c>
      <c r="G13" s="245">
        <v>53.898144075842097</v>
      </c>
      <c r="H13" s="245">
        <v>52.303456058075199</v>
      </c>
      <c r="I13" s="245">
        <v>51.607604506474097</v>
      </c>
      <c r="J13" s="245">
        <v>50.4683061243122</v>
      </c>
    </row>
    <row r="14" spans="1:10" x14ac:dyDescent="0.35">
      <c r="A14" t="s">
        <v>37</v>
      </c>
      <c r="B14" t="s">
        <v>53</v>
      </c>
      <c r="C14" t="s">
        <v>54</v>
      </c>
      <c r="D14" t="s">
        <v>40</v>
      </c>
      <c r="E14" t="s">
        <v>34</v>
      </c>
      <c r="F14" s="245">
        <v>13.764845672009701</v>
      </c>
      <c r="G14" s="245">
        <v>15.8863167960669</v>
      </c>
      <c r="H14" s="245">
        <v>13.630304649663101</v>
      </c>
      <c r="I14" s="245">
        <v>9.4505027072390106</v>
      </c>
      <c r="J14" s="245">
        <v>13.832673377022999</v>
      </c>
    </row>
    <row r="15" spans="1:10" x14ac:dyDescent="0.35">
      <c r="A15" t="s">
        <v>37</v>
      </c>
      <c r="B15" t="s">
        <v>55</v>
      </c>
      <c r="C15" t="s">
        <v>56</v>
      </c>
      <c r="D15" t="s">
        <v>40</v>
      </c>
      <c r="E15" t="s">
        <v>34</v>
      </c>
      <c r="F15" s="245">
        <v>13.128242255979799</v>
      </c>
      <c r="G15" s="245">
        <v>15.6699424232552</v>
      </c>
      <c r="H15" s="245">
        <v>15.4535432334362</v>
      </c>
      <c r="I15" s="245">
        <v>15.205905411794401</v>
      </c>
      <c r="J15" s="245">
        <v>14.2080285060762</v>
      </c>
    </row>
    <row r="16" spans="1:10" x14ac:dyDescent="0.35">
      <c r="A16" t="s">
        <v>37</v>
      </c>
      <c r="B16" t="s">
        <v>57</v>
      </c>
      <c r="C16" t="s">
        <v>58</v>
      </c>
      <c r="D16" t="s">
        <v>40</v>
      </c>
      <c r="E16" t="s">
        <v>34</v>
      </c>
      <c r="F16" s="245">
        <v>0</v>
      </c>
      <c r="G16" s="245">
        <v>0</v>
      </c>
      <c r="H16" s="245">
        <v>0</v>
      </c>
      <c r="I16" s="245">
        <v>0</v>
      </c>
      <c r="J16" s="245">
        <v>0</v>
      </c>
    </row>
    <row r="17" spans="1:10" x14ac:dyDescent="0.35">
      <c r="A17" t="s">
        <v>37</v>
      </c>
      <c r="B17" t="s">
        <v>59</v>
      </c>
      <c r="C17" t="s">
        <v>60</v>
      </c>
      <c r="D17" t="s">
        <v>40</v>
      </c>
      <c r="E17" t="s">
        <v>34</v>
      </c>
      <c r="F17" s="245">
        <v>0</v>
      </c>
      <c r="G17" s="245">
        <v>0</v>
      </c>
      <c r="H17" s="245">
        <v>0</v>
      </c>
      <c r="I17" s="245">
        <v>0</v>
      </c>
      <c r="J17" s="245">
        <v>0</v>
      </c>
    </row>
    <row r="18" spans="1:10" x14ac:dyDescent="0.35">
      <c r="A18" t="s">
        <v>37</v>
      </c>
      <c r="B18" t="s">
        <v>61</v>
      </c>
      <c r="C18" t="s">
        <v>62</v>
      </c>
      <c r="D18" t="s">
        <v>40</v>
      </c>
      <c r="E18" t="s">
        <v>34</v>
      </c>
      <c r="F18" s="245">
        <v>0</v>
      </c>
      <c r="G18" s="245">
        <v>0</v>
      </c>
      <c r="H18" s="245">
        <v>0</v>
      </c>
      <c r="I18" s="245">
        <v>0</v>
      </c>
      <c r="J18" s="245">
        <v>0</v>
      </c>
    </row>
    <row r="19" spans="1:10" x14ac:dyDescent="0.35">
      <c r="A19" t="s">
        <v>37</v>
      </c>
      <c r="B19" t="s">
        <v>63</v>
      </c>
      <c r="C19" t="s">
        <v>64</v>
      </c>
      <c r="D19" t="s">
        <v>40</v>
      </c>
      <c r="E19" t="s">
        <v>34</v>
      </c>
      <c r="F19" s="245">
        <v>0</v>
      </c>
      <c r="G19" s="245">
        <v>0</v>
      </c>
      <c r="H19" s="245">
        <v>0</v>
      </c>
      <c r="I19" s="245">
        <v>0</v>
      </c>
      <c r="J19" s="245">
        <v>0</v>
      </c>
    </row>
    <row r="20" spans="1:10" x14ac:dyDescent="0.35">
      <c r="A20" t="s">
        <v>37</v>
      </c>
      <c r="B20" t="s">
        <v>65</v>
      </c>
      <c r="C20" t="s">
        <v>66</v>
      </c>
      <c r="D20" t="s">
        <v>40</v>
      </c>
      <c r="E20" t="s">
        <v>34</v>
      </c>
      <c r="F20" s="245">
        <v>0</v>
      </c>
      <c r="G20" s="245">
        <v>0</v>
      </c>
      <c r="H20" s="245">
        <v>0</v>
      </c>
      <c r="I20" s="245">
        <v>0</v>
      </c>
      <c r="J20" s="245">
        <v>0</v>
      </c>
    </row>
    <row r="21" spans="1:10" x14ac:dyDescent="0.35">
      <c r="A21" t="s">
        <v>37</v>
      </c>
      <c r="B21" t="s">
        <v>67</v>
      </c>
      <c r="C21" t="s">
        <v>68</v>
      </c>
      <c r="D21" t="s">
        <v>40</v>
      </c>
      <c r="E21" t="s">
        <v>34</v>
      </c>
      <c r="F21" s="245">
        <v>0</v>
      </c>
      <c r="G21" s="245">
        <v>0</v>
      </c>
      <c r="H21" s="245">
        <v>0</v>
      </c>
      <c r="I21" s="245">
        <v>0</v>
      </c>
      <c r="J21" s="245">
        <v>0</v>
      </c>
    </row>
    <row r="22" spans="1:10" x14ac:dyDescent="0.35">
      <c r="A22" t="s">
        <v>37</v>
      </c>
      <c r="B22" t="s">
        <v>69</v>
      </c>
      <c r="C22" t="s">
        <v>70</v>
      </c>
      <c r="D22" t="s">
        <v>40</v>
      </c>
      <c r="E22" t="s">
        <v>34</v>
      </c>
      <c r="F22" s="245">
        <v>0</v>
      </c>
      <c r="G22" s="245">
        <v>0</v>
      </c>
      <c r="H22" s="245">
        <v>0</v>
      </c>
      <c r="I22" s="245">
        <v>0</v>
      </c>
      <c r="J22" s="245">
        <v>0</v>
      </c>
    </row>
    <row r="23" spans="1:10" x14ac:dyDescent="0.35">
      <c r="A23" t="s">
        <v>37</v>
      </c>
      <c r="B23" t="s">
        <v>71</v>
      </c>
      <c r="C23" t="s">
        <v>72</v>
      </c>
      <c r="D23" t="s">
        <v>40</v>
      </c>
      <c r="E23" t="s">
        <v>34</v>
      </c>
      <c r="F23" s="245">
        <v>16.239432800404199</v>
      </c>
      <c r="G23" s="245">
        <v>20.059348478023299</v>
      </c>
      <c r="H23" s="245">
        <v>19.5536976882942</v>
      </c>
      <c r="I23" s="245">
        <v>24.095414675577</v>
      </c>
      <c r="J23" s="245">
        <v>33.310096502510703</v>
      </c>
    </row>
    <row r="24" spans="1:10" x14ac:dyDescent="0.35">
      <c r="A24" t="s">
        <v>37</v>
      </c>
      <c r="B24" t="s">
        <v>73</v>
      </c>
      <c r="C24" t="s">
        <v>74</v>
      </c>
      <c r="D24" t="s">
        <v>40</v>
      </c>
      <c r="E24" t="s">
        <v>34</v>
      </c>
      <c r="F24" s="245">
        <v>0.89279251089064504</v>
      </c>
      <c r="G24" s="245">
        <v>1.14413128251091</v>
      </c>
      <c r="H24" s="245">
        <v>1.1607026193716099</v>
      </c>
      <c r="I24" s="245">
        <v>1.2671390387645201</v>
      </c>
      <c r="J24" s="245">
        <v>1.48061088748043</v>
      </c>
    </row>
    <row r="25" spans="1:10" x14ac:dyDescent="0.35">
      <c r="A25" t="s">
        <v>37</v>
      </c>
      <c r="B25" t="s">
        <v>75</v>
      </c>
      <c r="C25" t="s">
        <v>76</v>
      </c>
      <c r="D25" t="s">
        <v>40</v>
      </c>
      <c r="E25" t="s">
        <v>34</v>
      </c>
      <c r="F25" s="245">
        <v>0</v>
      </c>
      <c r="G25" s="245">
        <v>0</v>
      </c>
      <c r="H25" s="245">
        <v>0</v>
      </c>
      <c r="I25" s="245">
        <v>0</v>
      </c>
      <c r="J25" s="245">
        <v>0</v>
      </c>
    </row>
    <row r="26" spans="1:10" x14ac:dyDescent="0.35">
      <c r="A26" t="s">
        <v>37</v>
      </c>
      <c r="B26" t="s">
        <v>77</v>
      </c>
      <c r="C26" t="s">
        <v>78</v>
      </c>
      <c r="D26" t="s">
        <v>40</v>
      </c>
      <c r="E26" t="s">
        <v>34</v>
      </c>
      <c r="F26" s="245">
        <v>0</v>
      </c>
      <c r="G26" s="245">
        <v>0</v>
      </c>
      <c r="H26" s="245">
        <v>0</v>
      </c>
      <c r="I26" s="245">
        <v>0</v>
      </c>
      <c r="J26" s="245">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M42"/>
  <sheetViews>
    <sheetView zoomScale="85" zoomScaleNormal="85" workbookViewId="0"/>
  </sheetViews>
  <sheetFormatPr defaultRowHeight="13.5" x14ac:dyDescent="0.35"/>
  <cols>
    <col min="1" max="4" width="1.3125" customWidth="1"/>
    <col min="5" max="5" width="67.5" bestFit="1" customWidth="1"/>
    <col min="6" max="7" width="9.25" customWidth="1"/>
    <col min="8" max="8" width="3" customWidth="1"/>
  </cols>
  <sheetData>
    <row r="1" spans="4:13" ht="13.9" thickBot="1" x14ac:dyDescent="0.4"/>
    <row r="2" spans="4:13" ht="13.9" thickBot="1" x14ac:dyDescent="0.4">
      <c r="I2" s="184" t="s">
        <v>3</v>
      </c>
      <c r="J2" s="182" t="s">
        <v>4</v>
      </c>
      <c r="K2" s="183" t="s">
        <v>5</v>
      </c>
      <c r="L2" s="183" t="s">
        <v>6</v>
      </c>
      <c r="M2" s="183" t="s">
        <v>7</v>
      </c>
    </row>
    <row r="3" spans="4:13" ht="15.4" thickBot="1" x14ac:dyDescent="0.45">
      <c r="D3" s="215"/>
      <c r="E3" s="288" t="s">
        <v>79</v>
      </c>
      <c r="I3" s="242"/>
      <c r="J3" s="242"/>
      <c r="K3" s="242"/>
      <c r="L3" s="242"/>
      <c r="M3" s="242"/>
    </row>
    <row r="4" spans="4:13" x14ac:dyDescent="0.35">
      <c r="E4" s="243" t="str">
        <f>F_Inputs!C7</f>
        <v>WR - Total gross operational expenditure -real - including cost sharing</v>
      </c>
      <c r="G4" t="s">
        <v>40</v>
      </c>
      <c r="H4" s="243"/>
      <c r="I4" s="243">
        <f>F_Inputs!F7</f>
        <v>41.875642220121001</v>
      </c>
      <c r="J4" s="243">
        <f>F_Inputs!G7</f>
        <v>42.622499264720403</v>
      </c>
      <c r="K4" s="243">
        <f>F_Inputs!H7</f>
        <v>40.062737038811498</v>
      </c>
      <c r="L4" s="243">
        <f>F_Inputs!I7</f>
        <v>38.595571757616703</v>
      </c>
      <c r="M4" s="243">
        <f>F_Inputs!J7</f>
        <v>35.650571859129599</v>
      </c>
    </row>
    <row r="5" spans="4:13" x14ac:dyDescent="0.35">
      <c r="E5" s="243" t="str">
        <f xml:space="preserve"> F_Inputs!C21</f>
        <v>WR - Grants and contributions - operational expenditure - price control - real</v>
      </c>
      <c r="G5" t="s">
        <v>40</v>
      </c>
      <c r="H5" s="243"/>
      <c r="I5" s="243">
        <f>F_Inputs!F21</f>
        <v>0</v>
      </c>
      <c r="J5" s="243">
        <f>F_Inputs!G21</f>
        <v>0</v>
      </c>
      <c r="K5" s="243">
        <f>F_Inputs!H21</f>
        <v>0</v>
      </c>
      <c r="L5" s="243">
        <f>F_Inputs!I21</f>
        <v>0</v>
      </c>
      <c r="M5" s="243">
        <f>F_Inputs!J21</f>
        <v>0</v>
      </c>
    </row>
    <row r="6" spans="4:13" x14ac:dyDescent="0.35">
      <c r="E6" s="243" t="str">
        <f>F_Inputs!C22</f>
        <v>WR - Grants and contributions - operational expenditure - non price control - real</v>
      </c>
      <c r="G6" t="s">
        <v>40</v>
      </c>
      <c r="H6" s="243"/>
      <c r="I6" s="243">
        <f>F_Inputs!F22</f>
        <v>0</v>
      </c>
      <c r="J6" s="243">
        <f>F_Inputs!G22</f>
        <v>0</v>
      </c>
      <c r="K6" s="243">
        <f>F_Inputs!H22</f>
        <v>0</v>
      </c>
      <c r="L6" s="243">
        <f>F_Inputs!I22</f>
        <v>0</v>
      </c>
      <c r="M6" s="243">
        <f>F_Inputs!J22</f>
        <v>0</v>
      </c>
    </row>
    <row r="7" spans="4:13" x14ac:dyDescent="0.35">
      <c r="E7" t="s">
        <v>80</v>
      </c>
      <c r="G7" t="s">
        <v>40</v>
      </c>
      <c r="I7" s="244">
        <f>I4 - SUM(I5:I6)</f>
        <v>41.875642220121001</v>
      </c>
      <c r="J7" s="244">
        <f>J4 - SUM(J5:J6)</f>
        <v>42.622499264720403</v>
      </c>
      <c r="K7" s="244">
        <f>K4 - SUM(K5:K6)</f>
        <v>40.062737038811498</v>
      </c>
      <c r="L7" s="244">
        <f>L4 - SUM(L5:L6)</f>
        <v>38.595571757616703</v>
      </c>
      <c r="M7" s="244">
        <f>M4 - SUM(M5:M6)</f>
        <v>35.650571859129599</v>
      </c>
    </row>
    <row r="9" spans="4:13" x14ac:dyDescent="0.35">
      <c r="E9" s="243" t="str">
        <f>F_Inputs!C8</f>
        <v>WR - Total gross capital expenditure - real (including g&amp;c) - including cost sharing</v>
      </c>
      <c r="G9" t="s">
        <v>40</v>
      </c>
      <c r="H9" s="243"/>
      <c r="I9" s="243">
        <f>F_Inputs!F8</f>
        <v>20.874216301273499</v>
      </c>
      <c r="J9" s="243">
        <f>F_Inputs!G8</f>
        <v>20.778489899891898</v>
      </c>
      <c r="K9" s="243">
        <f>F_Inputs!H8</f>
        <v>23.327937936687501</v>
      </c>
      <c r="L9" s="243">
        <f>F_Inputs!I8</f>
        <v>15.467628223241199</v>
      </c>
      <c r="M9" s="243">
        <f>F_Inputs!J8</f>
        <v>7.5389425088080797</v>
      </c>
    </row>
    <row r="10" spans="4:13" x14ac:dyDescent="0.35">
      <c r="E10" s="243" t="str">
        <f>F_Inputs!C19</f>
        <v>WR - Grants and contributions - capital expenditure - price control - real</v>
      </c>
      <c r="G10" t="s">
        <v>40</v>
      </c>
      <c r="H10" s="243"/>
      <c r="I10" s="243">
        <f>F_Inputs!F19</f>
        <v>0</v>
      </c>
      <c r="J10" s="243">
        <f>F_Inputs!G19</f>
        <v>0</v>
      </c>
      <c r="K10" s="243">
        <f>F_Inputs!H19</f>
        <v>0</v>
      </c>
      <c r="L10" s="243">
        <f>F_Inputs!I19</f>
        <v>0</v>
      </c>
      <c r="M10" s="243">
        <f>F_Inputs!J19</f>
        <v>0</v>
      </c>
    </row>
    <row r="11" spans="4:13" x14ac:dyDescent="0.35">
      <c r="E11" s="243" t="str">
        <f>F_Inputs!C20</f>
        <v>WR - Grants and contributions - capital expenditure - non price control - real</v>
      </c>
      <c r="G11" t="s">
        <v>40</v>
      </c>
      <c r="H11" s="243"/>
      <c r="I11" s="243">
        <f>F_Inputs!F20</f>
        <v>0</v>
      </c>
      <c r="J11" s="243">
        <f>F_Inputs!G20</f>
        <v>0</v>
      </c>
      <c r="K11" s="243">
        <f>F_Inputs!H20</f>
        <v>0</v>
      </c>
      <c r="L11" s="243">
        <f>F_Inputs!I20</f>
        <v>0</v>
      </c>
      <c r="M11" s="243">
        <f>F_Inputs!J20</f>
        <v>0</v>
      </c>
    </row>
    <row r="12" spans="4:13" x14ac:dyDescent="0.35">
      <c r="E12" t="s">
        <v>81</v>
      </c>
      <c r="G12" t="s">
        <v>40</v>
      </c>
      <c r="I12" s="244">
        <f>I9 - SUM(I10:I11)</f>
        <v>20.874216301273499</v>
      </c>
      <c r="J12" s="244">
        <f>J9 - SUM(J10:J11)</f>
        <v>20.778489899891898</v>
      </c>
      <c r="K12" s="244">
        <f>K9 - SUM(K10:K11)</f>
        <v>23.327937936687501</v>
      </c>
      <c r="L12" s="244">
        <f>L9 - SUM(L10:L11)</f>
        <v>15.467628223241199</v>
      </c>
      <c r="M12" s="244">
        <f>M9 - SUM(M10:M11)</f>
        <v>7.5389425088080797</v>
      </c>
    </row>
    <row r="13" spans="4:13" ht="13.9" thickBot="1" x14ac:dyDescent="0.4"/>
    <row r="14" spans="4:13" ht="15.4" thickBot="1" x14ac:dyDescent="0.4">
      <c r="E14" s="288" t="s">
        <v>82</v>
      </c>
    </row>
    <row r="15" spans="4:13" x14ac:dyDescent="0.35">
      <c r="E15" s="243" t="str">
        <f>F_Inputs!C9</f>
        <v>WN - Total gross operational expenditure -real - including cost sharing</v>
      </c>
      <c r="G15" t="s">
        <v>40</v>
      </c>
      <c r="H15" s="243"/>
      <c r="I15" s="243">
        <f>F_Inputs!F9</f>
        <v>170.91972890837101</v>
      </c>
      <c r="J15" s="243">
        <f>F_Inputs!G9</f>
        <v>171.21294033007399</v>
      </c>
      <c r="K15" s="243">
        <f>F_Inputs!H9</f>
        <v>172.54273384212999</v>
      </c>
      <c r="L15" s="243">
        <f>F_Inputs!I9</f>
        <v>173.46386864344001</v>
      </c>
      <c r="M15" s="243">
        <f>F_Inputs!J9</f>
        <v>167.78446405132399</v>
      </c>
    </row>
    <row r="16" spans="4:13" x14ac:dyDescent="0.35">
      <c r="E16" s="243" t="str">
        <f>F_Inputs!C17</f>
        <v>WN - Grants and contributions - operational expenditure - price control - real</v>
      </c>
      <c r="G16" t="s">
        <v>40</v>
      </c>
      <c r="H16" s="243"/>
      <c r="I16" s="243">
        <f>F_Inputs!F17</f>
        <v>0</v>
      </c>
      <c r="J16" s="243">
        <f>F_Inputs!G17</f>
        <v>0</v>
      </c>
      <c r="K16" s="243">
        <f>F_Inputs!H17</f>
        <v>0</v>
      </c>
      <c r="L16" s="243">
        <f>F_Inputs!I17</f>
        <v>0</v>
      </c>
      <c r="M16" s="243">
        <f>F_Inputs!J17</f>
        <v>0</v>
      </c>
    </row>
    <row r="17" spans="5:13" x14ac:dyDescent="0.35">
      <c r="E17" s="243" t="str">
        <f>F_Inputs!C18</f>
        <v>WN - Grants and contributions - operational expenditure - non price control - real</v>
      </c>
      <c r="G17" t="s">
        <v>40</v>
      </c>
      <c r="H17" s="243"/>
      <c r="I17" s="243">
        <f>F_Inputs!F18</f>
        <v>0</v>
      </c>
      <c r="J17" s="243">
        <f>F_Inputs!G18</f>
        <v>0</v>
      </c>
      <c r="K17" s="243">
        <f>F_Inputs!H18</f>
        <v>0</v>
      </c>
      <c r="L17" s="243">
        <f>F_Inputs!I18</f>
        <v>0</v>
      </c>
      <c r="M17" s="243">
        <f>F_Inputs!J18</f>
        <v>0</v>
      </c>
    </row>
    <row r="18" spans="5:13" x14ac:dyDescent="0.35">
      <c r="E18" t="s">
        <v>83</v>
      </c>
      <c r="G18" t="s">
        <v>40</v>
      </c>
      <c r="I18" s="244">
        <f>I15 - SUM(I16:I17)</f>
        <v>170.91972890837101</v>
      </c>
      <c r="J18" s="244">
        <f>J15 - SUM(J16:J17)</f>
        <v>171.21294033007399</v>
      </c>
      <c r="K18" s="244">
        <f>K15 - SUM(K16:K17)</f>
        <v>172.54273384212999</v>
      </c>
      <c r="L18" s="244">
        <f>L15 - SUM(L16:L17)</f>
        <v>173.46386864344001</v>
      </c>
      <c r="M18" s="244">
        <f>M15 - SUM(M16:M17)</f>
        <v>167.78446405132399</v>
      </c>
    </row>
    <row r="20" spans="5:13" x14ac:dyDescent="0.35">
      <c r="E20" s="243" t="str">
        <f>F_Inputs!C10</f>
        <v>WN - Total gross capital expenditure - real - including cost sharing</v>
      </c>
      <c r="G20" t="s">
        <v>40</v>
      </c>
      <c r="H20" s="243"/>
      <c r="I20" s="243">
        <f>F_Inputs!F10</f>
        <v>160.08582629849701</v>
      </c>
      <c r="J20" s="243">
        <f>F_Inputs!G10</f>
        <v>215.26277053117801</v>
      </c>
      <c r="K20" s="243">
        <f>F_Inputs!H10</f>
        <v>245.41753949259501</v>
      </c>
      <c r="L20" s="243">
        <f>F_Inputs!I10</f>
        <v>241.617212445403</v>
      </c>
      <c r="M20" s="243">
        <f>F_Inputs!J10</f>
        <v>159.448504371328</v>
      </c>
    </row>
    <row r="21" spans="5:13" x14ac:dyDescent="0.35">
      <c r="E21" s="243" t="str">
        <f>F_Inputs!C15</f>
        <v>WN - Grants and contributions - capital expenditure - price control - real</v>
      </c>
      <c r="G21" t="s">
        <v>40</v>
      </c>
      <c r="H21" s="243"/>
      <c r="I21" s="243">
        <f>F_Inputs!F15</f>
        <v>13.128242255979799</v>
      </c>
      <c r="J21" s="243">
        <f>F_Inputs!G15</f>
        <v>15.6699424232552</v>
      </c>
      <c r="K21" s="243">
        <f>F_Inputs!H15</f>
        <v>15.4535432334362</v>
      </c>
      <c r="L21" s="243">
        <f>F_Inputs!I15</f>
        <v>15.205905411794401</v>
      </c>
      <c r="M21" s="243">
        <f>F_Inputs!J15</f>
        <v>14.2080285060762</v>
      </c>
    </row>
    <row r="22" spans="5:13" x14ac:dyDescent="0.35">
      <c r="E22" s="243" t="str">
        <f>F_Inputs!C16</f>
        <v>WN - Grants and contributions - capital expenditure - non price control - real</v>
      </c>
      <c r="G22" t="s">
        <v>40</v>
      </c>
      <c r="H22" s="243"/>
      <c r="I22" s="243">
        <f>F_Inputs!F16</f>
        <v>0</v>
      </c>
      <c r="J22" s="243">
        <f>F_Inputs!G16</f>
        <v>0</v>
      </c>
      <c r="K22" s="243">
        <f>F_Inputs!H16</f>
        <v>0</v>
      </c>
      <c r="L22" s="243">
        <f>F_Inputs!I16</f>
        <v>0</v>
      </c>
      <c r="M22" s="243">
        <f>F_Inputs!J16</f>
        <v>0</v>
      </c>
    </row>
    <row r="23" spans="5:13" x14ac:dyDescent="0.35">
      <c r="E23" t="s">
        <v>84</v>
      </c>
      <c r="G23" t="s">
        <v>40</v>
      </c>
      <c r="I23" s="244">
        <f>I20 - SUM(I21:I22)</f>
        <v>146.95758404251723</v>
      </c>
      <c r="J23" s="244">
        <f>J20 - SUM(J21:J22)</f>
        <v>199.5928281079228</v>
      </c>
      <c r="K23" s="244">
        <f>K20 - SUM(K21:K22)</f>
        <v>229.96399625915882</v>
      </c>
      <c r="L23" s="244">
        <f>L20 - SUM(L21:L22)</f>
        <v>226.41130703360861</v>
      </c>
      <c r="M23" s="244">
        <f>M20 - SUM(M21:M22)</f>
        <v>145.2404758652518</v>
      </c>
    </row>
    <row r="24" spans="5:13" ht="13.9" thickBot="1" x14ac:dyDescent="0.4"/>
    <row r="25" spans="5:13" ht="15.4" thickBot="1" x14ac:dyDescent="0.4">
      <c r="E25" s="288" t="s">
        <v>85</v>
      </c>
    </row>
    <row r="26" spans="5:13" x14ac:dyDescent="0.35">
      <c r="E26" s="243" t="str">
        <f>F_Inputs!C11</f>
        <v>WWN - Total gross operational expenditure - real - including cost sharing</v>
      </c>
      <c r="G26" t="s">
        <v>40</v>
      </c>
      <c r="H26" s="243"/>
      <c r="I26" s="243">
        <f>F_Inputs!F11</f>
        <v>185.00354400755199</v>
      </c>
      <c r="J26" s="243">
        <f>F_Inputs!G11</f>
        <v>185.359976201178</v>
      </c>
      <c r="K26" s="243">
        <f>F_Inputs!H11</f>
        <v>188.26676491163499</v>
      </c>
      <c r="L26" s="243">
        <f>F_Inputs!I11</f>
        <v>182.375732307015</v>
      </c>
      <c r="M26" s="243">
        <f>F_Inputs!J11</f>
        <v>178.60988612882699</v>
      </c>
    </row>
    <row r="27" spans="5:13" x14ac:dyDescent="0.35">
      <c r="E27" s="243" t="str">
        <f>F_Inputs!C25</f>
        <v>WWN - Grants and contributions - operational expenditure - price control - real</v>
      </c>
      <c r="G27" t="s">
        <v>40</v>
      </c>
      <c r="H27" s="243"/>
      <c r="I27" s="243">
        <f>F_Inputs!F25</f>
        <v>0</v>
      </c>
      <c r="J27" s="243">
        <f>F_Inputs!G25</f>
        <v>0</v>
      </c>
      <c r="K27" s="243">
        <f>F_Inputs!H25</f>
        <v>0</v>
      </c>
      <c r="L27" s="243">
        <f>F_Inputs!I25</f>
        <v>0</v>
      </c>
      <c r="M27" s="243">
        <f>F_Inputs!J25</f>
        <v>0</v>
      </c>
    </row>
    <row r="28" spans="5:13" x14ac:dyDescent="0.35">
      <c r="E28" s="243" t="str">
        <f>F_Inputs!C26</f>
        <v>WWN - Grants and contributions - operational expenditure - non price control - real</v>
      </c>
      <c r="G28" t="s">
        <v>40</v>
      </c>
      <c r="H28" s="243"/>
      <c r="I28" s="243">
        <f>F_Inputs!F26</f>
        <v>0</v>
      </c>
      <c r="J28" s="243">
        <f>F_Inputs!G26</f>
        <v>0</v>
      </c>
      <c r="K28" s="243">
        <f>F_Inputs!H26</f>
        <v>0</v>
      </c>
      <c r="L28" s="243">
        <f>F_Inputs!I26</f>
        <v>0</v>
      </c>
      <c r="M28" s="243">
        <f>F_Inputs!J26</f>
        <v>0</v>
      </c>
    </row>
    <row r="29" spans="5:13" x14ac:dyDescent="0.35">
      <c r="G29" t="s">
        <v>40</v>
      </c>
      <c r="I29" s="244">
        <f>I26 - SUM(I27:I28)</f>
        <v>185.00354400755199</v>
      </c>
      <c r="J29" s="244">
        <f>J26 - SUM(J27:J28)</f>
        <v>185.359976201178</v>
      </c>
      <c r="K29" s="244">
        <f>K26 - SUM(K27:K28)</f>
        <v>188.26676491163499</v>
      </c>
      <c r="L29" s="244">
        <f>L26 - SUM(L27:L28)</f>
        <v>182.375732307015</v>
      </c>
      <c r="M29" s="244">
        <f>M26 - SUM(M27:M28)</f>
        <v>178.60988612882699</v>
      </c>
    </row>
    <row r="30" spans="5:13" x14ac:dyDescent="0.35">
      <c r="G30" s="243"/>
      <c r="I30" s="243"/>
      <c r="J30" s="243"/>
      <c r="K30" s="243"/>
      <c r="L30" s="243"/>
      <c r="M30" s="243"/>
    </row>
    <row r="31" spans="5:13" x14ac:dyDescent="0.35">
      <c r="E31" s="243" t="str">
        <f>F_Inputs!C12</f>
        <v>WWN - Total gross capital expenditure - real - including cost sharing</v>
      </c>
      <c r="G31" t="s">
        <v>40</v>
      </c>
      <c r="H31" s="243"/>
      <c r="I31" s="243">
        <f>F_Inputs!F12</f>
        <v>218.72896759083201</v>
      </c>
      <c r="J31" s="243">
        <f>F_Inputs!G12</f>
        <v>305.77630192455501</v>
      </c>
      <c r="K31" s="243">
        <f>F_Inputs!H12</f>
        <v>308.74021031454498</v>
      </c>
      <c r="L31" s="243">
        <f>F_Inputs!I12</f>
        <v>417.90246315803103</v>
      </c>
      <c r="M31" s="243">
        <f>F_Inputs!J12</f>
        <v>344.59334275315899</v>
      </c>
    </row>
    <row r="32" spans="5:13" x14ac:dyDescent="0.35">
      <c r="E32" s="243" t="str">
        <f>F_Inputs!C23</f>
        <v>WWN - Grants and contributions - capital expenditure - price control - real</v>
      </c>
      <c r="G32" t="s">
        <v>40</v>
      </c>
      <c r="H32" s="243"/>
      <c r="I32" s="243">
        <f>F_Inputs!F23</f>
        <v>16.239432800404199</v>
      </c>
      <c r="J32" s="243">
        <f>F_Inputs!G23</f>
        <v>20.059348478023299</v>
      </c>
      <c r="K32" s="243">
        <f>F_Inputs!H23</f>
        <v>19.5536976882942</v>
      </c>
      <c r="L32" s="243">
        <f>F_Inputs!I23</f>
        <v>24.095414675577</v>
      </c>
      <c r="M32" s="243">
        <f>F_Inputs!J23</f>
        <v>33.310096502510703</v>
      </c>
    </row>
    <row r="33" spans="5:13" x14ac:dyDescent="0.35">
      <c r="E33" s="243" t="str">
        <f>F_Inputs!C24</f>
        <v>WWN - Grants and contributions - capital expenditure - non price control - real</v>
      </c>
      <c r="G33" t="s">
        <v>40</v>
      </c>
      <c r="H33" s="243"/>
      <c r="I33" s="243">
        <f>F_Inputs!F24</f>
        <v>0.89279251089064504</v>
      </c>
      <c r="J33" s="243">
        <f>F_Inputs!G24</f>
        <v>1.14413128251091</v>
      </c>
      <c r="K33" s="243">
        <f>F_Inputs!H24</f>
        <v>1.1607026193716099</v>
      </c>
      <c r="L33" s="243">
        <f>F_Inputs!I24</f>
        <v>1.2671390387645201</v>
      </c>
      <c r="M33" s="243">
        <f>F_Inputs!J24</f>
        <v>1.48061088748043</v>
      </c>
    </row>
    <row r="34" spans="5:13" x14ac:dyDescent="0.35">
      <c r="E34" t="s">
        <v>86</v>
      </c>
      <c r="G34" t="s">
        <v>40</v>
      </c>
      <c r="I34" s="244">
        <f>I31 - SUM(I32:I33)</f>
        <v>201.59674227953718</v>
      </c>
      <c r="J34" s="244">
        <f>J31 - SUM(J32:J33)</f>
        <v>284.57282216402081</v>
      </c>
      <c r="K34" s="244">
        <f>K31 - SUM(K32:K33)</f>
        <v>288.02581000687917</v>
      </c>
      <c r="L34" s="244">
        <f>L31 - SUM(L32:L33)</f>
        <v>392.53990944368951</v>
      </c>
      <c r="M34" s="244">
        <f>M31 - SUM(M32:M33)</f>
        <v>309.80263536316784</v>
      </c>
    </row>
    <row r="35" spans="5:13" ht="13.9" thickBot="1" x14ac:dyDescent="0.4"/>
    <row r="36" spans="5:13" ht="15.4" thickBot="1" x14ac:dyDescent="0.4">
      <c r="E36" s="288" t="s">
        <v>87</v>
      </c>
    </row>
    <row r="37" spans="5:13" x14ac:dyDescent="0.35">
      <c r="E37" s="243" t="str">
        <f>F_Inputs!C13</f>
        <v>BIO - Total gross operational expenditure -real</v>
      </c>
      <c r="G37" t="s">
        <v>40</v>
      </c>
      <c r="H37" s="243"/>
      <c r="I37" s="243">
        <f>F_Inputs!F13</f>
        <v>53.1304093776697</v>
      </c>
      <c r="J37" s="243">
        <f>F_Inputs!G13</f>
        <v>53.898144075842097</v>
      </c>
      <c r="K37" s="243">
        <f>F_Inputs!H13</f>
        <v>52.303456058075199</v>
      </c>
      <c r="L37" s="243">
        <f>F_Inputs!I13</f>
        <v>51.607604506474097</v>
      </c>
      <c r="M37" s="243">
        <f>F_Inputs!J13</f>
        <v>50.4683061243122</v>
      </c>
    </row>
    <row r="38" spans="5:13" x14ac:dyDescent="0.35">
      <c r="E38" t="s">
        <v>88</v>
      </c>
      <c r="G38" t="s">
        <v>40</v>
      </c>
      <c r="I38" s="244">
        <f>I37</f>
        <v>53.1304093776697</v>
      </c>
      <c r="J38" s="244">
        <f>J37</f>
        <v>53.898144075842097</v>
      </c>
      <c r="K38" s="244">
        <f>K37</f>
        <v>52.303456058075199</v>
      </c>
      <c r="L38" s="244">
        <f>L37</f>
        <v>51.607604506474097</v>
      </c>
      <c r="M38" s="244">
        <f>M37</f>
        <v>50.4683061243122</v>
      </c>
    </row>
    <row r="40" spans="5:13" x14ac:dyDescent="0.35">
      <c r="E40" s="243" t="str">
        <f>F_Inputs!C14</f>
        <v>BIO - Total gross capital expenditure - real (including g&amp;c)</v>
      </c>
      <c r="G40" t="s">
        <v>40</v>
      </c>
      <c r="H40" s="243"/>
      <c r="I40" s="243">
        <f>F_Inputs!F14</f>
        <v>13.764845672009701</v>
      </c>
      <c r="J40" s="243">
        <f>F_Inputs!G14</f>
        <v>15.8863167960669</v>
      </c>
      <c r="K40" s="243">
        <f>F_Inputs!H14</f>
        <v>13.630304649663101</v>
      </c>
      <c r="L40" s="243">
        <f>F_Inputs!I14</f>
        <v>9.4505027072390106</v>
      </c>
      <c r="M40" s="243">
        <f>F_Inputs!J14</f>
        <v>13.832673377022999</v>
      </c>
    </row>
    <row r="41" spans="5:13" x14ac:dyDescent="0.35">
      <c r="E41" t="s">
        <v>89</v>
      </c>
      <c r="G41" t="s">
        <v>40</v>
      </c>
      <c r="I41" s="244">
        <f>I40</f>
        <v>13.764845672009701</v>
      </c>
      <c r="J41" s="244">
        <f>J40</f>
        <v>15.8863167960669</v>
      </c>
      <c r="K41" s="244">
        <f>K40</f>
        <v>13.630304649663101</v>
      </c>
      <c r="L41" s="244">
        <f>L40</f>
        <v>9.4505027072390106</v>
      </c>
      <c r="M41" s="244">
        <f>M40</f>
        <v>13.832673377022999</v>
      </c>
    </row>
    <row r="42" spans="5:13" x14ac:dyDescent="0.35">
      <c r="I42" s="244"/>
      <c r="J42" s="244"/>
      <c r="K42" s="244"/>
      <c r="L42" s="244"/>
      <c r="M42" s="24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zoomScale="80" zoomScaleNormal="80" workbookViewId="0"/>
  </sheetViews>
  <sheetFormatPr defaultRowHeight="13.5" x14ac:dyDescent="0.35"/>
  <cols>
    <col min="2" max="2" width="23.25" customWidth="1"/>
    <col min="3" max="3" width="88.5" bestFit="1" customWidth="1"/>
    <col min="5" max="5" width="20.25" customWidth="1"/>
  </cols>
  <sheetData>
    <row r="1" spans="1:10" ht="13.9" thickBot="1" x14ac:dyDescent="0.4"/>
    <row r="2" spans="1:10" ht="13.9" thickBot="1" x14ac:dyDescent="0.4">
      <c r="A2" s="182" t="s">
        <v>29</v>
      </c>
      <c r="B2" s="290" t="s">
        <v>30</v>
      </c>
      <c r="C2" s="290" t="s">
        <v>31</v>
      </c>
      <c r="D2" s="290" t="s">
        <v>32</v>
      </c>
      <c r="E2" s="290" t="s">
        <v>33</v>
      </c>
      <c r="F2" s="184" t="s">
        <v>3</v>
      </c>
      <c r="G2" s="182" t="s">
        <v>4</v>
      </c>
      <c r="H2" s="183" t="s">
        <v>5</v>
      </c>
      <c r="I2" s="183" t="s">
        <v>6</v>
      </c>
      <c r="J2" s="183" t="s">
        <v>7</v>
      </c>
    </row>
    <row r="3" spans="1:10" x14ac:dyDescent="0.35">
      <c r="A3" t="s">
        <v>37</v>
      </c>
      <c r="B3" t="s">
        <v>90</v>
      </c>
      <c r="C3" t="s">
        <v>91</v>
      </c>
      <c r="D3" t="s">
        <v>40</v>
      </c>
      <c r="E3" t="s">
        <v>34</v>
      </c>
      <c r="F3" s="246">
        <v>68.128947761999996</v>
      </c>
      <c r="G3" s="246">
        <v>68.864899140000006</v>
      </c>
      <c r="H3" s="246">
        <v>68.616631616000006</v>
      </c>
      <c r="I3" s="246">
        <v>58.931373643000001</v>
      </c>
      <c r="J3" s="246">
        <v>47.525944162000002</v>
      </c>
    </row>
    <row r="4" spans="1:10" x14ac:dyDescent="0.35">
      <c r="A4" t="s">
        <v>37</v>
      </c>
      <c r="B4" t="s">
        <v>92</v>
      </c>
      <c r="C4" t="s">
        <v>93</v>
      </c>
      <c r="D4" t="s">
        <v>40</v>
      </c>
      <c r="E4" t="s">
        <v>34</v>
      </c>
      <c r="F4" s="246">
        <v>13.675830431</v>
      </c>
      <c r="G4" s="246">
        <v>13.335107291</v>
      </c>
      <c r="H4" s="246">
        <v>13.347105078</v>
      </c>
      <c r="I4" s="246">
        <v>12.213288574</v>
      </c>
      <c r="J4" s="246">
        <v>11.456268557</v>
      </c>
    </row>
    <row r="5" spans="1:10" x14ac:dyDescent="0.35">
      <c r="A5" t="s">
        <v>37</v>
      </c>
      <c r="B5" t="s">
        <v>94</v>
      </c>
      <c r="C5" t="s">
        <v>95</v>
      </c>
      <c r="D5" t="s">
        <v>40</v>
      </c>
      <c r="E5" t="s">
        <v>34</v>
      </c>
      <c r="F5" s="246">
        <v>104.72495190399999</v>
      </c>
      <c r="G5" s="246">
        <v>104.82923947899999</v>
      </c>
      <c r="H5" s="246">
        <v>95.749897771999997</v>
      </c>
      <c r="I5" s="246">
        <v>117.830771594</v>
      </c>
      <c r="J5" s="246">
        <v>98.050946834000001</v>
      </c>
    </row>
    <row r="6" spans="1:10" x14ac:dyDescent="0.35">
      <c r="A6" t="s">
        <v>37</v>
      </c>
      <c r="B6" t="s">
        <v>96</v>
      </c>
      <c r="C6" t="s">
        <v>97</v>
      </c>
      <c r="D6" t="s">
        <v>40</v>
      </c>
      <c r="E6" t="s">
        <v>34</v>
      </c>
      <c r="F6" s="246">
        <v>303.92601034781302</v>
      </c>
      <c r="G6" s="246">
        <v>377.69334746172302</v>
      </c>
      <c r="H6" s="246">
        <v>432.285574161412</v>
      </c>
      <c r="I6" s="246">
        <v>407.67151717678001</v>
      </c>
      <c r="J6" s="246">
        <v>304.967939403564</v>
      </c>
    </row>
    <row r="7" spans="1:10" x14ac:dyDescent="0.35">
      <c r="A7" t="s">
        <v>37</v>
      </c>
      <c r="B7" t="s">
        <v>98</v>
      </c>
      <c r="C7" t="s">
        <v>99</v>
      </c>
      <c r="D7" t="s">
        <v>40</v>
      </c>
      <c r="E7" t="s">
        <v>34</v>
      </c>
      <c r="F7" s="246">
        <v>490.45574044481299</v>
      </c>
      <c r="G7" s="246">
        <v>564.72259337172295</v>
      </c>
      <c r="H7" s="246">
        <v>609.99920862741203</v>
      </c>
      <c r="I7" s="246">
        <v>596.64695098777997</v>
      </c>
      <c r="J7" s="246">
        <v>462.00109895656402</v>
      </c>
    </row>
    <row r="8" spans="1:10" x14ac:dyDescent="0.35">
      <c r="F8" s="246"/>
      <c r="G8" s="246"/>
      <c r="H8" s="246"/>
      <c r="I8" s="246"/>
      <c r="J8" s="246"/>
    </row>
    <row r="9" spans="1:10" x14ac:dyDescent="0.35">
      <c r="A9" t="s">
        <v>37</v>
      </c>
      <c r="B9" t="s">
        <v>100</v>
      </c>
      <c r="C9" t="s">
        <v>101</v>
      </c>
      <c r="D9" t="s">
        <v>40</v>
      </c>
      <c r="E9" t="s">
        <v>34</v>
      </c>
      <c r="F9" s="246">
        <v>159.489844681124</v>
      </c>
      <c r="G9" s="246">
        <v>199.13368871546001</v>
      </c>
      <c r="H9" s="246">
        <v>173.12004942870601</v>
      </c>
      <c r="I9" s="246">
        <v>163.213499416415</v>
      </c>
      <c r="J9" s="246">
        <v>165.25790324726501</v>
      </c>
    </row>
    <row r="10" spans="1:10" x14ac:dyDescent="0.35">
      <c r="A10" t="s">
        <v>37</v>
      </c>
      <c r="B10" t="s">
        <v>102</v>
      </c>
      <c r="C10" t="s">
        <v>103</v>
      </c>
      <c r="D10" t="s">
        <v>40</v>
      </c>
      <c r="E10" t="s">
        <v>34</v>
      </c>
      <c r="F10" s="246">
        <v>288.19683392686898</v>
      </c>
      <c r="G10" s="246">
        <v>349.57995268334298</v>
      </c>
      <c r="H10" s="246">
        <v>382.80087793667798</v>
      </c>
      <c r="I10" s="246">
        <v>510.89518950470898</v>
      </c>
      <c r="J10" s="246">
        <v>414.81321984343703</v>
      </c>
    </row>
    <row r="11" spans="1:10" x14ac:dyDescent="0.35">
      <c r="A11" t="s">
        <v>37</v>
      </c>
      <c r="B11" t="s">
        <v>104</v>
      </c>
      <c r="C11" t="s">
        <v>105</v>
      </c>
      <c r="D11" t="s">
        <v>40</v>
      </c>
      <c r="E11" t="s">
        <v>34</v>
      </c>
      <c r="F11" s="246">
        <v>28.370481525927101</v>
      </c>
      <c r="G11" s="246">
        <v>26.7130102520462</v>
      </c>
      <c r="H11" s="246">
        <v>26.886318164174401</v>
      </c>
      <c r="I11" s="246">
        <v>25.762820405522799</v>
      </c>
      <c r="J11" s="246">
        <v>24.4240935689728</v>
      </c>
    </row>
    <row r="12" spans="1:10" x14ac:dyDescent="0.35">
      <c r="A12" t="s">
        <v>37</v>
      </c>
      <c r="B12" t="s">
        <v>106</v>
      </c>
      <c r="C12" t="s">
        <v>107</v>
      </c>
      <c r="D12" t="s">
        <v>40</v>
      </c>
      <c r="E12" t="s">
        <v>34</v>
      </c>
      <c r="F12" s="246">
        <v>59.126888425026699</v>
      </c>
      <c r="G12" s="246">
        <v>66.852685544321602</v>
      </c>
      <c r="H12" s="246">
        <v>60.276426462575898</v>
      </c>
      <c r="I12" s="246">
        <v>55.003500215223298</v>
      </c>
      <c r="J12" s="246">
        <v>62.131136383911397</v>
      </c>
    </row>
    <row r="13" spans="1:10" x14ac:dyDescent="0.35">
      <c r="A13" t="s">
        <v>37</v>
      </c>
      <c r="B13" t="s">
        <v>108</v>
      </c>
      <c r="C13" t="s">
        <v>109</v>
      </c>
      <c r="D13" t="s">
        <v>40</v>
      </c>
      <c r="E13" t="s">
        <v>34</v>
      </c>
      <c r="F13" s="246">
        <v>12.6706872222999</v>
      </c>
      <c r="G13" s="246">
        <v>10.928619401785699</v>
      </c>
      <c r="H13" s="246">
        <v>11.5655838221899</v>
      </c>
      <c r="I13" s="246">
        <v>10.6612697177885</v>
      </c>
      <c r="J13" s="246">
        <v>9.7281938296048391</v>
      </c>
    </row>
    <row r="14" spans="1:10" x14ac:dyDescent="0.35">
      <c r="A14" t="s">
        <v>37</v>
      </c>
      <c r="B14" t="s">
        <v>110</v>
      </c>
      <c r="C14" t="s">
        <v>111</v>
      </c>
      <c r="D14" t="s">
        <v>40</v>
      </c>
      <c r="E14" t="s">
        <v>34</v>
      </c>
      <c r="F14" s="246">
        <v>547.85473578124595</v>
      </c>
      <c r="G14" s="246">
        <v>653.20795659695705</v>
      </c>
      <c r="H14" s="246">
        <v>654.64925581432396</v>
      </c>
      <c r="I14" s="246">
        <v>765.53627925965895</v>
      </c>
      <c r="J14" s="246">
        <v>676.35454687319202</v>
      </c>
    </row>
    <row r="15" spans="1:10" s="247" customFormat="1" x14ac:dyDescent="0.35">
      <c r="F15" s="248"/>
      <c r="G15" s="248"/>
      <c r="H15" s="248"/>
      <c r="I15" s="248"/>
      <c r="J15" s="248"/>
    </row>
    <row r="16" spans="1:10" x14ac:dyDescent="0.35">
      <c r="A16" t="s">
        <v>37</v>
      </c>
      <c r="B16" t="s">
        <v>112</v>
      </c>
      <c r="C16" t="s">
        <v>113</v>
      </c>
      <c r="D16" t="s">
        <v>40</v>
      </c>
      <c r="E16" t="s">
        <v>34</v>
      </c>
      <c r="F16" s="246">
        <v>21.37</v>
      </c>
      <c r="G16" s="246">
        <v>21.271999999999998</v>
      </c>
      <c r="H16" s="246">
        <v>23.882000000000001</v>
      </c>
      <c r="I16" s="246">
        <v>15.835000000000001</v>
      </c>
      <c r="J16" s="246">
        <v>7.718</v>
      </c>
    </row>
    <row r="17" spans="1:10" x14ac:dyDescent="0.35">
      <c r="A17" t="s">
        <v>37</v>
      </c>
      <c r="B17" t="s">
        <v>114</v>
      </c>
      <c r="C17" t="s">
        <v>115</v>
      </c>
      <c r="D17" t="s">
        <v>40</v>
      </c>
      <c r="E17" t="s">
        <v>34</v>
      </c>
      <c r="F17" s="246">
        <v>2.6779999999999999</v>
      </c>
      <c r="G17" s="246">
        <v>2.4390000000000001</v>
      </c>
      <c r="H17" s="246">
        <v>2.899</v>
      </c>
      <c r="I17" s="246">
        <v>1.865</v>
      </c>
      <c r="J17" s="246">
        <v>1.7430000000000001</v>
      </c>
    </row>
    <row r="18" spans="1:10" x14ac:dyDescent="0.35">
      <c r="A18" t="s">
        <v>37</v>
      </c>
      <c r="B18" t="s">
        <v>116</v>
      </c>
      <c r="C18" t="s">
        <v>117</v>
      </c>
      <c r="D18" t="s">
        <v>40</v>
      </c>
      <c r="E18" t="s">
        <v>34</v>
      </c>
      <c r="F18" s="246">
        <v>50.8</v>
      </c>
      <c r="G18" s="246">
        <v>51.170999999999999</v>
      </c>
      <c r="H18" s="246">
        <v>42.137999999999998</v>
      </c>
      <c r="I18" s="246">
        <v>64.397999999999996</v>
      </c>
      <c r="J18" s="246">
        <v>46.524999999999999</v>
      </c>
    </row>
    <row r="19" spans="1:10" x14ac:dyDescent="0.35">
      <c r="A19" t="s">
        <v>37</v>
      </c>
      <c r="B19" t="s">
        <v>118</v>
      </c>
      <c r="C19" t="s">
        <v>119</v>
      </c>
      <c r="D19" t="s">
        <v>40</v>
      </c>
      <c r="E19" t="s">
        <v>34</v>
      </c>
      <c r="F19" s="246">
        <v>177.11</v>
      </c>
      <c r="G19" s="246">
        <v>256.45499999999998</v>
      </c>
      <c r="H19" s="246">
        <v>308.46300000000002</v>
      </c>
      <c r="I19" s="246">
        <v>281.76299999999998</v>
      </c>
      <c r="J19" s="246">
        <v>181.40199999999999</v>
      </c>
    </row>
    <row r="20" spans="1:10" x14ac:dyDescent="0.35">
      <c r="A20" t="s">
        <v>37</v>
      </c>
      <c r="B20" t="s">
        <v>120</v>
      </c>
      <c r="C20" t="s">
        <v>121</v>
      </c>
      <c r="D20" t="s">
        <v>40</v>
      </c>
      <c r="E20" t="s">
        <v>34</v>
      </c>
      <c r="F20" s="246">
        <v>251.958</v>
      </c>
      <c r="G20" s="246">
        <v>331.33699999999999</v>
      </c>
      <c r="H20" s="246">
        <v>377.38200000000001</v>
      </c>
      <c r="I20" s="246">
        <v>363.86099999999999</v>
      </c>
      <c r="J20" s="246">
        <v>237.38800000000001</v>
      </c>
    </row>
    <row r="21" spans="1:10" x14ac:dyDescent="0.35">
      <c r="F21" s="246"/>
      <c r="G21" s="246"/>
      <c r="H21" s="246"/>
      <c r="I21" s="246"/>
      <c r="J21" s="246"/>
    </row>
    <row r="22" spans="1:10" x14ac:dyDescent="0.35">
      <c r="A22" t="s">
        <v>37</v>
      </c>
      <c r="B22" t="s">
        <v>122</v>
      </c>
      <c r="C22" t="s">
        <v>123</v>
      </c>
      <c r="D22" t="s">
        <v>40</v>
      </c>
      <c r="E22" t="s">
        <v>34</v>
      </c>
      <c r="F22" s="246">
        <v>46.758947761999998</v>
      </c>
      <c r="G22" s="246">
        <v>47.59289914</v>
      </c>
      <c r="H22" s="246">
        <v>44.734631616000001</v>
      </c>
      <c r="I22" s="246">
        <v>43.096373643</v>
      </c>
      <c r="J22" s="246">
        <v>39.807944161999998</v>
      </c>
    </row>
    <row r="23" spans="1:10" x14ac:dyDescent="0.35">
      <c r="A23" t="s">
        <v>37</v>
      </c>
      <c r="B23" t="s">
        <v>124</v>
      </c>
      <c r="C23" t="s">
        <v>125</v>
      </c>
      <c r="D23" t="s">
        <v>40</v>
      </c>
      <c r="E23" t="s">
        <v>34</v>
      </c>
      <c r="F23" s="246">
        <v>10.997830431000001</v>
      </c>
      <c r="G23" s="246">
        <v>10.896107291</v>
      </c>
      <c r="H23" s="246">
        <v>10.448105077999999</v>
      </c>
      <c r="I23" s="246">
        <v>10.348288574</v>
      </c>
      <c r="J23" s="246">
        <v>9.7132685569999992</v>
      </c>
    </row>
    <row r="24" spans="1:10" x14ac:dyDescent="0.35">
      <c r="A24" t="s">
        <v>37</v>
      </c>
      <c r="B24" t="s">
        <v>126</v>
      </c>
      <c r="C24" t="s">
        <v>127</v>
      </c>
      <c r="D24" t="s">
        <v>40</v>
      </c>
      <c r="E24" t="s">
        <v>34</v>
      </c>
      <c r="F24" s="246">
        <v>53.924951903999997</v>
      </c>
      <c r="G24" s="246">
        <v>53.658239479000002</v>
      </c>
      <c r="H24" s="246">
        <v>53.611897771999999</v>
      </c>
      <c r="I24" s="246">
        <v>53.432771594000002</v>
      </c>
      <c r="J24" s="246">
        <v>51.525946834000003</v>
      </c>
    </row>
    <row r="25" spans="1:10" x14ac:dyDescent="0.35">
      <c r="A25" t="s">
        <v>37</v>
      </c>
      <c r="B25" t="s">
        <v>128</v>
      </c>
      <c r="C25" t="s">
        <v>129</v>
      </c>
      <c r="D25" t="s">
        <v>40</v>
      </c>
      <c r="E25" t="s">
        <v>34</v>
      </c>
      <c r="F25" s="246">
        <v>160.82223295399999</v>
      </c>
      <c r="G25" s="246">
        <v>161.57793227900001</v>
      </c>
      <c r="H25" s="246">
        <v>163.82862263499999</v>
      </c>
      <c r="I25" s="246">
        <v>165.324169106</v>
      </c>
      <c r="J25" s="246">
        <v>160.364847782</v>
      </c>
    </row>
    <row r="26" spans="1:10" x14ac:dyDescent="0.35">
      <c r="A26" t="s">
        <v>37</v>
      </c>
      <c r="B26" t="s">
        <v>130</v>
      </c>
      <c r="C26" t="s">
        <v>131</v>
      </c>
      <c r="D26" t="s">
        <v>40</v>
      </c>
      <c r="E26" t="s">
        <v>34</v>
      </c>
      <c r="F26" s="246">
        <v>272.50396305100003</v>
      </c>
      <c r="G26" s="246">
        <v>273.72517818900002</v>
      </c>
      <c r="H26" s="246">
        <v>272.62325710099998</v>
      </c>
      <c r="I26" s="246">
        <v>272.201602917</v>
      </c>
      <c r="J26" s="246">
        <v>261.412007335</v>
      </c>
    </row>
    <row r="27" spans="1:10" x14ac:dyDescent="0.35">
      <c r="F27" s="246"/>
      <c r="G27" s="246"/>
      <c r="H27" s="246"/>
      <c r="I27" s="246"/>
      <c r="J27" s="246"/>
    </row>
    <row r="28" spans="1:10" x14ac:dyDescent="0.35">
      <c r="A28" t="s">
        <v>37</v>
      </c>
      <c r="B28" t="s">
        <v>132</v>
      </c>
      <c r="C28" t="s">
        <v>133</v>
      </c>
      <c r="D28" t="s">
        <v>40</v>
      </c>
      <c r="E28" t="s">
        <v>34</v>
      </c>
      <c r="F28" s="246">
        <v>0</v>
      </c>
      <c r="G28" s="246">
        <v>0</v>
      </c>
      <c r="H28" s="246">
        <v>0</v>
      </c>
      <c r="I28" s="246">
        <v>0</v>
      </c>
      <c r="J28" s="246">
        <v>0</v>
      </c>
    </row>
    <row r="29" spans="1:10" x14ac:dyDescent="0.35">
      <c r="A29" t="s">
        <v>37</v>
      </c>
      <c r="B29" t="s">
        <v>134</v>
      </c>
      <c r="C29" t="s">
        <v>135</v>
      </c>
      <c r="D29" t="s">
        <v>40</v>
      </c>
      <c r="E29" t="s">
        <v>34</v>
      </c>
      <c r="F29" s="246">
        <v>0</v>
      </c>
      <c r="G29" s="246">
        <v>0</v>
      </c>
      <c r="H29" s="246">
        <v>0</v>
      </c>
      <c r="I29" s="246">
        <v>0</v>
      </c>
      <c r="J29" s="246">
        <v>0</v>
      </c>
    </row>
    <row r="30" spans="1:10" x14ac:dyDescent="0.35">
      <c r="A30" t="s">
        <v>37</v>
      </c>
      <c r="B30" t="s">
        <v>136</v>
      </c>
      <c r="C30" t="s">
        <v>137</v>
      </c>
      <c r="D30" t="s">
        <v>40</v>
      </c>
      <c r="E30" t="s">
        <v>34</v>
      </c>
      <c r="F30" s="246">
        <v>0</v>
      </c>
      <c r="G30" s="246">
        <v>0</v>
      </c>
      <c r="H30" s="246">
        <v>0</v>
      </c>
      <c r="I30" s="246">
        <v>0</v>
      </c>
      <c r="J30" s="246">
        <v>0</v>
      </c>
    </row>
    <row r="31" spans="1:10" x14ac:dyDescent="0.35">
      <c r="A31" t="s">
        <v>37</v>
      </c>
      <c r="B31" t="s">
        <v>138</v>
      </c>
      <c r="C31" t="s">
        <v>139</v>
      </c>
      <c r="D31" t="s">
        <v>40</v>
      </c>
      <c r="E31" t="s">
        <v>34</v>
      </c>
      <c r="F31" s="246">
        <v>0</v>
      </c>
      <c r="G31" s="246">
        <v>0</v>
      </c>
      <c r="H31" s="246">
        <v>0</v>
      </c>
      <c r="I31" s="246">
        <v>0</v>
      </c>
      <c r="J31" s="246">
        <v>0</v>
      </c>
    </row>
    <row r="32" spans="1:10" x14ac:dyDescent="0.35">
      <c r="F32" s="246"/>
      <c r="G32" s="246"/>
      <c r="H32" s="246"/>
      <c r="I32" s="246"/>
      <c r="J32" s="246"/>
    </row>
    <row r="33" spans="1:10" x14ac:dyDescent="0.35">
      <c r="A33" t="s">
        <v>37</v>
      </c>
      <c r="B33" t="s">
        <v>140</v>
      </c>
      <c r="C33" t="s">
        <v>141</v>
      </c>
      <c r="D33" t="s">
        <v>40</v>
      </c>
      <c r="E33" t="s">
        <v>34</v>
      </c>
      <c r="F33" s="246">
        <v>90.70868419</v>
      </c>
      <c r="G33" s="246">
        <v>90.013695940000005</v>
      </c>
      <c r="H33" s="246">
        <v>88.753318515999993</v>
      </c>
      <c r="I33" s="246">
        <v>86.884100719000003</v>
      </c>
      <c r="J33" s="246">
        <v>79.853097439999999</v>
      </c>
    </row>
    <row r="34" spans="1:10" x14ac:dyDescent="0.35">
      <c r="A34" t="s">
        <v>37</v>
      </c>
      <c r="B34" t="s">
        <v>142</v>
      </c>
      <c r="C34" t="s">
        <v>143</v>
      </c>
      <c r="D34" t="s">
        <v>40</v>
      </c>
      <c r="E34" t="s">
        <v>34</v>
      </c>
      <c r="F34" s="246">
        <v>126.86493963700001</v>
      </c>
      <c r="G34" s="246">
        <v>127.979110365</v>
      </c>
      <c r="H34" s="246">
        <v>132.65801988699999</v>
      </c>
      <c r="I34" s="246">
        <v>127.599082233</v>
      </c>
      <c r="J34" s="246">
        <v>130.20125792299999</v>
      </c>
    </row>
    <row r="35" spans="1:10" x14ac:dyDescent="0.35">
      <c r="A35" t="s">
        <v>37</v>
      </c>
      <c r="B35" t="s">
        <v>144</v>
      </c>
      <c r="C35" t="s">
        <v>145</v>
      </c>
      <c r="D35" t="s">
        <v>40</v>
      </c>
      <c r="E35" t="s">
        <v>34</v>
      </c>
      <c r="F35" s="246">
        <v>25.602521152000001</v>
      </c>
      <c r="G35" s="246">
        <v>25.803325765</v>
      </c>
      <c r="H35" s="246">
        <v>24.801793424</v>
      </c>
      <c r="I35" s="246">
        <v>24.243228707</v>
      </c>
      <c r="J35" s="246">
        <v>23.378165111000001</v>
      </c>
    </row>
    <row r="36" spans="1:10" x14ac:dyDescent="0.35">
      <c r="A36" t="s">
        <v>37</v>
      </c>
      <c r="B36" t="s">
        <v>146</v>
      </c>
      <c r="C36" t="s">
        <v>147</v>
      </c>
      <c r="D36" t="s">
        <v>40</v>
      </c>
      <c r="E36" t="s">
        <v>34</v>
      </c>
      <c r="F36" s="246">
        <v>44.253543086000001</v>
      </c>
      <c r="G36" s="246">
        <v>45.128782475000001</v>
      </c>
      <c r="H36" s="246">
        <v>44.256727947000002</v>
      </c>
      <c r="I36" s="246">
        <v>44.064991939999999</v>
      </c>
      <c r="J36" s="246">
        <v>43.669792459</v>
      </c>
    </row>
    <row r="37" spans="1:10" x14ac:dyDescent="0.35">
      <c r="A37" t="s">
        <v>37</v>
      </c>
      <c r="B37" t="s">
        <v>148</v>
      </c>
      <c r="C37" t="s">
        <v>149</v>
      </c>
      <c r="D37" t="s">
        <v>40</v>
      </c>
      <c r="E37" t="s">
        <v>34</v>
      </c>
      <c r="F37" s="246">
        <v>9.7006977509999999</v>
      </c>
      <c r="G37" s="246">
        <v>9.7742493830000008</v>
      </c>
      <c r="H37" s="246">
        <v>9.2599718150000001</v>
      </c>
      <c r="I37" s="246">
        <v>8.9683137639999995</v>
      </c>
      <c r="J37" s="246">
        <v>8.5226067329999999</v>
      </c>
    </row>
    <row r="38" spans="1:10" x14ac:dyDescent="0.35">
      <c r="A38" t="s">
        <v>37</v>
      </c>
      <c r="B38" t="s">
        <v>150</v>
      </c>
      <c r="C38" t="s">
        <v>151</v>
      </c>
      <c r="D38" t="s">
        <v>40</v>
      </c>
      <c r="E38" t="s">
        <v>34</v>
      </c>
      <c r="F38" s="246">
        <v>297.130385816</v>
      </c>
      <c r="G38" s="246">
        <v>298.69916392800002</v>
      </c>
      <c r="H38" s="246">
        <v>299.72983158900001</v>
      </c>
      <c r="I38" s="246">
        <v>291.75971736299999</v>
      </c>
      <c r="J38" s="246">
        <v>285.62491966599998</v>
      </c>
    </row>
    <row r="39" spans="1:10" x14ac:dyDescent="0.35">
      <c r="F39" s="246"/>
      <c r="G39" s="246"/>
      <c r="H39" s="246"/>
      <c r="I39" s="246"/>
      <c r="J39" s="246"/>
    </row>
    <row r="40" spans="1:10" x14ac:dyDescent="0.35">
      <c r="A40" t="s">
        <v>37</v>
      </c>
      <c r="B40" t="s">
        <v>152</v>
      </c>
      <c r="C40" t="s">
        <v>153</v>
      </c>
      <c r="D40" t="s">
        <v>40</v>
      </c>
      <c r="E40" t="s">
        <v>34</v>
      </c>
      <c r="F40" s="246">
        <v>95.9045514764518</v>
      </c>
      <c r="G40" s="246">
        <v>138.00771786917801</v>
      </c>
      <c r="H40" s="246">
        <v>112.951409898528</v>
      </c>
      <c r="I40" s="246">
        <v>108.178549623571</v>
      </c>
      <c r="J40" s="246">
        <v>120.647422334407</v>
      </c>
    </row>
    <row r="41" spans="1:10" x14ac:dyDescent="0.35">
      <c r="A41" t="s">
        <v>37</v>
      </c>
      <c r="B41" t="s">
        <v>154</v>
      </c>
      <c r="C41" t="s">
        <v>155</v>
      </c>
      <c r="D41" t="s">
        <v>40</v>
      </c>
      <c r="E41" t="s">
        <v>34</v>
      </c>
      <c r="F41" s="246">
        <v>161.33189428986901</v>
      </c>
      <c r="G41" s="246">
        <v>221.60084231834301</v>
      </c>
      <c r="H41" s="246">
        <v>250.14285804967801</v>
      </c>
      <c r="I41" s="246">
        <v>383.29610727170899</v>
      </c>
      <c r="J41" s="246">
        <v>284.61196192043701</v>
      </c>
    </row>
    <row r="42" spans="1:10" x14ac:dyDescent="0.35">
      <c r="A42" t="s">
        <v>37</v>
      </c>
      <c r="B42" t="s">
        <v>156</v>
      </c>
      <c r="C42" t="s">
        <v>157</v>
      </c>
      <c r="D42" t="s">
        <v>40</v>
      </c>
      <c r="E42" t="s">
        <v>34</v>
      </c>
      <c r="F42" s="246">
        <v>2.7679603739270999</v>
      </c>
      <c r="G42" s="246">
        <v>0.90968448704624705</v>
      </c>
      <c r="H42" s="246">
        <v>2.0845247401743898</v>
      </c>
      <c r="I42" s="246">
        <v>1.5195916985228399</v>
      </c>
      <c r="J42" s="246">
        <v>1.0459284579728001</v>
      </c>
    </row>
    <row r="43" spans="1:10" x14ac:dyDescent="0.35">
      <c r="A43" t="s">
        <v>37</v>
      </c>
      <c r="B43" t="s">
        <v>158</v>
      </c>
      <c r="C43" t="s">
        <v>159</v>
      </c>
      <c r="D43" t="s">
        <v>40</v>
      </c>
      <c r="E43" t="s">
        <v>34</v>
      </c>
      <c r="F43" s="246">
        <v>14.873345339026701</v>
      </c>
      <c r="G43" s="246">
        <v>21.723903069321601</v>
      </c>
      <c r="H43" s="246">
        <v>16.0196985155759</v>
      </c>
      <c r="I43" s="246">
        <v>10.938508275223301</v>
      </c>
      <c r="J43" s="246">
        <v>18.4613439249114</v>
      </c>
    </row>
    <row r="44" spans="1:10" x14ac:dyDescent="0.35">
      <c r="A44" t="s">
        <v>37</v>
      </c>
      <c r="B44" t="s">
        <v>160</v>
      </c>
      <c r="C44" t="s">
        <v>161</v>
      </c>
      <c r="D44" t="s">
        <v>40</v>
      </c>
      <c r="E44" t="s">
        <v>34</v>
      </c>
      <c r="F44" s="246">
        <v>2.9699894712999</v>
      </c>
      <c r="G44" s="246">
        <v>1.15437001878571</v>
      </c>
      <c r="H44" s="246">
        <v>2.30561200718991</v>
      </c>
      <c r="I44" s="246">
        <v>1.6929559537884999</v>
      </c>
      <c r="J44" s="246">
        <v>1.2055870966048401</v>
      </c>
    </row>
    <row r="45" spans="1:10" x14ac:dyDescent="0.35">
      <c r="A45" t="s">
        <v>37</v>
      </c>
      <c r="B45" t="s">
        <v>162</v>
      </c>
      <c r="C45" t="s">
        <v>163</v>
      </c>
      <c r="D45" t="s">
        <v>40</v>
      </c>
      <c r="E45" t="s">
        <v>34</v>
      </c>
      <c r="F45" s="246">
        <v>277.84774095057401</v>
      </c>
      <c r="G45" s="246">
        <v>383.39651776267402</v>
      </c>
      <c r="H45" s="246">
        <v>383.504103211146</v>
      </c>
      <c r="I45" s="246">
        <v>505.62571282281499</v>
      </c>
      <c r="J45" s="246">
        <v>425.97224373433301</v>
      </c>
    </row>
    <row r="46" spans="1:10" x14ac:dyDescent="0.35">
      <c r="A46" t="s">
        <v>37</v>
      </c>
      <c r="B46" t="s">
        <v>164</v>
      </c>
      <c r="C46" t="s">
        <v>165</v>
      </c>
      <c r="D46" t="s">
        <v>40</v>
      </c>
      <c r="E46" t="s">
        <v>34</v>
      </c>
      <c r="F46" s="246">
        <v>0</v>
      </c>
      <c r="G46" s="246">
        <v>0</v>
      </c>
      <c r="H46" s="246">
        <v>0</v>
      </c>
      <c r="I46" s="246">
        <v>0</v>
      </c>
      <c r="J46" s="246">
        <v>0</v>
      </c>
    </row>
    <row r="47" spans="1:10" x14ac:dyDescent="0.35">
      <c r="A47" t="s">
        <v>37</v>
      </c>
      <c r="B47" t="s">
        <v>166</v>
      </c>
      <c r="C47" t="s">
        <v>167</v>
      </c>
      <c r="D47" t="s">
        <v>40</v>
      </c>
      <c r="E47" t="s">
        <v>34</v>
      </c>
      <c r="F47" s="246">
        <v>0</v>
      </c>
      <c r="G47" s="246">
        <v>0</v>
      </c>
      <c r="H47" s="246">
        <v>0</v>
      </c>
      <c r="I47" s="246">
        <v>0</v>
      </c>
      <c r="J47" s="246">
        <v>0</v>
      </c>
    </row>
    <row r="48" spans="1:10" x14ac:dyDescent="0.35">
      <c r="F48" s="245"/>
      <c r="G48" s="245"/>
      <c r="H48" s="245"/>
      <c r="I48" s="245"/>
      <c r="J48" s="245"/>
    </row>
    <row r="50" spans="3:10" x14ac:dyDescent="0.35">
      <c r="C50" s="289" t="s">
        <v>168</v>
      </c>
      <c r="F50" s="245">
        <f xml:space="preserve"> F22-F28</f>
        <v>46.758947761999998</v>
      </c>
      <c r="G50" s="245">
        <f xml:space="preserve"> G22-G28</f>
        <v>47.59289914</v>
      </c>
      <c r="H50" s="245">
        <f xml:space="preserve"> H22-H28</f>
        <v>44.734631616000001</v>
      </c>
      <c r="I50" s="245">
        <f xml:space="preserve"> I22-I28</f>
        <v>43.096373643</v>
      </c>
      <c r="J50" s="245">
        <f xml:space="preserve"> J22-J28</f>
        <v>39.807944161999998</v>
      </c>
    </row>
    <row r="51" spans="3:10" x14ac:dyDescent="0.35">
      <c r="C51" s="289" t="s">
        <v>169</v>
      </c>
      <c r="F51" s="245">
        <f>F16</f>
        <v>21.37</v>
      </c>
      <c r="G51" s="245">
        <f>G16</f>
        <v>21.271999999999998</v>
      </c>
      <c r="H51" s="245">
        <f>H16</f>
        <v>23.882000000000001</v>
      </c>
      <c r="I51" s="245">
        <f>I16</f>
        <v>15.835000000000001</v>
      </c>
      <c r="J51" s="245">
        <f>J16</f>
        <v>7.718</v>
      </c>
    </row>
    <row r="52" spans="3:10" x14ac:dyDescent="0.35">
      <c r="C52" s="289" t="s">
        <v>170</v>
      </c>
      <c r="F52" s="245">
        <f>F3</f>
        <v>68.128947761999996</v>
      </c>
      <c r="G52" s="245">
        <f>G3</f>
        <v>68.864899140000006</v>
      </c>
      <c r="H52" s="245">
        <f>H3</f>
        <v>68.616631616000006</v>
      </c>
      <c r="I52" s="245">
        <f>I3</f>
        <v>58.931373643000001</v>
      </c>
      <c r="J52" s="245">
        <f>J3</f>
        <v>47.525944162000002</v>
      </c>
    </row>
    <row r="53" spans="3:10" x14ac:dyDescent="0.35">
      <c r="C53" s="289"/>
    </row>
    <row r="54" spans="3:10" x14ac:dyDescent="0.35">
      <c r="C54" s="289" t="s">
        <v>171</v>
      </c>
      <c r="F54" s="245">
        <f>SUM(F23:F25)-F29</f>
        <v>225.74501528899998</v>
      </c>
      <c r="G54" s="245">
        <f>SUM(G23:G25)-G29</f>
        <v>226.132279049</v>
      </c>
      <c r="H54" s="245">
        <f>SUM(H23:H25)-H29</f>
        <v>227.88862548499998</v>
      </c>
      <c r="I54" s="245">
        <f>SUM(I23:I25)-I29</f>
        <v>229.10522927400001</v>
      </c>
      <c r="J54" s="245">
        <f>SUM(J23:J25)-J29</f>
        <v>221.60406317299999</v>
      </c>
    </row>
    <row r="55" spans="3:10" x14ac:dyDescent="0.35">
      <c r="C55" s="289" t="s">
        <v>172</v>
      </c>
      <c r="F55" s="245">
        <f>SUM(F17:F19)</f>
        <v>230.58800000000002</v>
      </c>
      <c r="G55" s="245">
        <f>SUM(G17:G19)</f>
        <v>310.065</v>
      </c>
      <c r="H55" s="245">
        <f>SUM(H17:H19)</f>
        <v>353.5</v>
      </c>
      <c r="I55" s="245">
        <f>SUM(I17:I19)</f>
        <v>348.02599999999995</v>
      </c>
      <c r="J55" s="245">
        <f>SUM(J17:J19)</f>
        <v>229.67</v>
      </c>
    </row>
    <row r="56" spans="3:10" x14ac:dyDescent="0.35">
      <c r="C56" s="289" t="s">
        <v>173</v>
      </c>
      <c r="F56" s="245">
        <f>SUM(F4:F6)</f>
        <v>422.32679268281299</v>
      </c>
      <c r="G56" s="245">
        <f>SUM(G4:G6)</f>
        <v>495.85769423172303</v>
      </c>
      <c r="H56" s="245">
        <f>SUM(H4:H6)</f>
        <v>541.38257701141197</v>
      </c>
      <c r="I56" s="245">
        <f>SUM(I4:I6)</f>
        <v>537.71557734478006</v>
      </c>
      <c r="J56" s="245">
        <f>SUM(J4:J6)</f>
        <v>414.47515479456399</v>
      </c>
    </row>
    <row r="57" spans="3:10" x14ac:dyDescent="0.35">
      <c r="C57" s="289"/>
    </row>
    <row r="58" spans="3:10" x14ac:dyDescent="0.35">
      <c r="C58" s="289" t="s">
        <v>174</v>
      </c>
      <c r="F58" s="245">
        <f>SUM(F33:F34)-F30</f>
        <v>217.57362382700001</v>
      </c>
      <c r="G58" s="245">
        <f>SUM(G33:G34)-G30</f>
        <v>217.99280630499999</v>
      </c>
      <c r="H58" s="245">
        <f>SUM(H33:H34)-H30</f>
        <v>221.411338403</v>
      </c>
      <c r="I58" s="245">
        <f>SUM(I33:I34)-I30</f>
        <v>214.48318295199999</v>
      </c>
      <c r="J58" s="245">
        <f>SUM(J33:J34)-J30</f>
        <v>210.05435536299998</v>
      </c>
    </row>
    <row r="59" spans="3:10" x14ac:dyDescent="0.35">
      <c r="C59" s="289" t="s">
        <v>175</v>
      </c>
      <c r="F59" s="245">
        <f>SUM(F40:F41)</f>
        <v>257.2364457663208</v>
      </c>
      <c r="G59" s="245">
        <f t="shared" ref="G59:J59" si="0">SUM(G40:G41)</f>
        <v>359.60856018752099</v>
      </c>
      <c r="H59" s="245">
        <f t="shared" si="0"/>
        <v>363.09426794820604</v>
      </c>
      <c r="I59" s="245">
        <f t="shared" si="0"/>
        <v>491.47465689527996</v>
      </c>
      <c r="J59" s="245">
        <f t="shared" si="0"/>
        <v>405.25938425484401</v>
      </c>
    </row>
    <row r="60" spans="3:10" x14ac:dyDescent="0.35">
      <c r="C60" s="289" t="s">
        <v>176</v>
      </c>
      <c r="F60" s="245">
        <f>SUM(F9:F10)</f>
        <v>447.68667860799297</v>
      </c>
      <c r="G60" s="245">
        <f t="shared" ref="G60:J60" si="1">SUM(G9:G10)</f>
        <v>548.71364139880302</v>
      </c>
      <c r="H60" s="245">
        <f t="shared" si="1"/>
        <v>555.92092736538393</v>
      </c>
      <c r="I60" s="245">
        <f t="shared" si="1"/>
        <v>674.10868892112398</v>
      </c>
      <c r="J60" s="245">
        <f t="shared" si="1"/>
        <v>580.07112309070203</v>
      </c>
    </row>
    <row r="61" spans="3:10" x14ac:dyDescent="0.35">
      <c r="C61" s="289"/>
    </row>
    <row r="62" spans="3:10" x14ac:dyDescent="0.35">
      <c r="C62" s="289" t="s">
        <v>177</v>
      </c>
      <c r="F62" s="245">
        <f>SUM(F35:F37)-F31</f>
        <v>79.556761988999995</v>
      </c>
      <c r="G62" s="245">
        <f>SUM(G35:G37)-G31</f>
        <v>80.706357623000002</v>
      </c>
      <c r="H62" s="245">
        <f>SUM(H35:H37)-H31</f>
        <v>78.318493185999998</v>
      </c>
      <c r="I62" s="245">
        <f>SUM(I35:I37)-I31</f>
        <v>77.276534411</v>
      </c>
      <c r="J62" s="245">
        <f>SUM(J35:J37)-J31</f>
        <v>75.570564302999998</v>
      </c>
    </row>
    <row r="63" spans="3:10" x14ac:dyDescent="0.35">
      <c r="C63" s="289" t="s">
        <v>178</v>
      </c>
      <c r="F63" s="245">
        <f>SUM(F42:F44)</f>
        <v>20.611295184253702</v>
      </c>
      <c r="G63" s="245">
        <f t="shared" ref="G63:J63" si="2">SUM(G42:G44)</f>
        <v>23.787957575153555</v>
      </c>
      <c r="H63" s="245">
        <f t="shared" si="2"/>
        <v>20.409835262940202</v>
      </c>
      <c r="I63" s="245">
        <f t="shared" si="2"/>
        <v>14.151055927534641</v>
      </c>
      <c r="J63" s="245">
        <f t="shared" si="2"/>
        <v>20.71285947948904</v>
      </c>
    </row>
    <row r="64" spans="3:10" x14ac:dyDescent="0.35">
      <c r="C64" s="289" t="s">
        <v>179</v>
      </c>
      <c r="F64" s="245">
        <f>SUM(F11:F13)</f>
        <v>100.1680571732537</v>
      </c>
      <c r="G64" s="245">
        <f t="shared" ref="G64:J64" si="3">SUM(G11:G13)</f>
        <v>104.4943151981535</v>
      </c>
      <c r="H64" s="245">
        <f t="shared" si="3"/>
        <v>98.728328448940204</v>
      </c>
      <c r="I64" s="245">
        <f t="shared" si="3"/>
        <v>91.4275903385346</v>
      </c>
      <c r="J64" s="245">
        <f t="shared" si="3"/>
        <v>96.283423782489024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zoomScale="85" zoomScaleNormal="85" workbookViewId="0"/>
  </sheetViews>
  <sheetFormatPr defaultRowHeight="13.5" x14ac:dyDescent="0.35"/>
  <cols>
    <col min="1" max="1" width="3" customWidth="1"/>
    <col min="2" max="2" width="68.5625" customWidth="1"/>
    <col min="3" max="3" width="2" customWidth="1"/>
    <col min="10" max="10" width="3.8125" customWidth="1"/>
    <col min="11" max="11" width="1.75" customWidth="1"/>
    <col min="12" max="17" width="9.75" customWidth="1"/>
    <col min="18" max="18" width="2.3125" customWidth="1"/>
    <col min="19" max="24" width="9.75" customWidth="1"/>
  </cols>
  <sheetData>
    <row r="1" spans="1:24" ht="13.9" x14ac:dyDescent="0.4">
      <c r="D1" s="215" t="s">
        <v>502</v>
      </c>
      <c r="L1" s="215" t="s">
        <v>452</v>
      </c>
      <c r="S1" s="215" t="s">
        <v>453</v>
      </c>
    </row>
    <row r="2" spans="1:24" x14ac:dyDescent="0.35">
      <c r="D2" s="216">
        <v>2021</v>
      </c>
      <c r="E2" s="216">
        <v>2022</v>
      </c>
      <c r="F2" s="216">
        <v>2023</v>
      </c>
      <c r="G2" s="216">
        <v>2024</v>
      </c>
      <c r="H2" s="216">
        <v>2025</v>
      </c>
      <c r="I2" s="249"/>
      <c r="L2" s="216">
        <v>2021</v>
      </c>
      <c r="M2" s="216">
        <v>2022</v>
      </c>
      <c r="N2" s="216">
        <v>2023</v>
      </c>
      <c r="O2" s="216">
        <v>2024</v>
      </c>
      <c r="P2" s="216">
        <v>2025</v>
      </c>
      <c r="Q2" s="249"/>
      <c r="R2" s="217"/>
      <c r="S2" s="216">
        <v>2021</v>
      </c>
      <c r="T2" s="216">
        <v>2022</v>
      </c>
      <c r="U2" s="216">
        <v>2023</v>
      </c>
      <c r="V2" s="216">
        <v>2024</v>
      </c>
      <c r="W2" s="216">
        <v>2025</v>
      </c>
      <c r="X2" s="249"/>
    </row>
    <row r="3" spans="1:24" ht="13.9" x14ac:dyDescent="0.4">
      <c r="B3" s="218" t="s">
        <v>180</v>
      </c>
      <c r="C3" s="219"/>
      <c r="D3" s="220" t="s">
        <v>40</v>
      </c>
      <c r="E3" s="220" t="s">
        <v>40</v>
      </c>
      <c r="F3" s="220" t="s">
        <v>40</v>
      </c>
      <c r="G3" s="220" t="s">
        <v>40</v>
      </c>
      <c r="H3" s="220" t="s">
        <v>40</v>
      </c>
      <c r="I3" s="225" t="s">
        <v>181</v>
      </c>
      <c r="J3" s="221"/>
      <c r="K3" s="222"/>
      <c r="L3" s="220" t="s">
        <v>40</v>
      </c>
      <c r="M3" s="220" t="s">
        <v>40</v>
      </c>
      <c r="N3" s="220" t="s">
        <v>40</v>
      </c>
      <c r="O3" s="220" t="s">
        <v>40</v>
      </c>
      <c r="P3" s="220" t="s">
        <v>40</v>
      </c>
      <c r="Q3" s="225" t="s">
        <v>181</v>
      </c>
      <c r="R3" s="222"/>
      <c r="S3" s="220" t="s">
        <v>40</v>
      </c>
      <c r="T3" s="220" t="s">
        <v>40</v>
      </c>
      <c r="U3" s="220" t="s">
        <v>40</v>
      </c>
      <c r="V3" s="220" t="s">
        <v>40</v>
      </c>
      <c r="W3" s="220" t="s">
        <v>40</v>
      </c>
      <c r="X3" s="225" t="s">
        <v>181</v>
      </c>
    </row>
    <row r="4" spans="1:24" ht="13.9" x14ac:dyDescent="0.4">
      <c r="A4" s="218"/>
      <c r="B4" s="223"/>
      <c r="C4" s="219"/>
      <c r="D4" s="224"/>
      <c r="E4" s="224"/>
      <c r="F4" s="224"/>
      <c r="G4" s="224"/>
      <c r="H4" s="224"/>
      <c r="I4" s="224"/>
      <c r="J4" s="221"/>
      <c r="K4" s="222"/>
      <c r="L4" s="225"/>
      <c r="M4" s="225"/>
      <c r="N4" s="225"/>
      <c r="O4" s="225"/>
      <c r="P4" s="225"/>
      <c r="Q4" s="225"/>
      <c r="R4" s="222"/>
      <c r="S4" s="225"/>
      <c r="T4" s="225"/>
      <c r="U4" s="225"/>
      <c r="V4" s="225"/>
      <c r="W4" s="225"/>
      <c r="X4" s="225"/>
    </row>
    <row r="5" spans="1:24" x14ac:dyDescent="0.35">
      <c r="A5" s="226"/>
      <c r="B5" s="224" t="s">
        <v>182</v>
      </c>
      <c r="C5" s="227"/>
      <c r="D5" s="228"/>
      <c r="E5" s="228"/>
      <c r="F5" s="228"/>
      <c r="G5" s="228"/>
      <c r="H5" s="228"/>
      <c r="I5" s="228"/>
      <c r="J5" s="229"/>
      <c r="K5" s="230"/>
      <c r="L5" s="231">
        <f>'Draft determination totex'!I4</f>
        <v>41.875642220121001</v>
      </c>
      <c r="M5" s="231">
        <f>'Draft determination totex'!J4</f>
        <v>42.622499264720403</v>
      </c>
      <c r="N5" s="231">
        <f>'Draft determination totex'!K4</f>
        <v>40.062737038811498</v>
      </c>
      <c r="O5" s="231">
        <f>'Draft determination totex'!L4</f>
        <v>38.595571757616703</v>
      </c>
      <c r="P5" s="231">
        <f>'Draft determination totex'!M4</f>
        <v>35.650571859129599</v>
      </c>
      <c r="Q5" s="231"/>
      <c r="R5" s="230"/>
      <c r="S5" s="231"/>
      <c r="T5" s="231"/>
      <c r="U5" s="231"/>
      <c r="V5" s="231"/>
      <c r="W5" s="231"/>
      <c r="X5" s="231"/>
    </row>
    <row r="6" spans="1:24" x14ac:dyDescent="0.35">
      <c r="A6" s="226"/>
      <c r="B6" s="224" t="s">
        <v>113</v>
      </c>
      <c r="C6" s="227"/>
      <c r="D6" s="228"/>
      <c r="E6" s="228"/>
      <c r="F6" s="228"/>
      <c r="G6" s="228"/>
      <c r="H6" s="228"/>
      <c r="I6" s="228"/>
      <c r="J6" s="229"/>
      <c r="K6" s="230"/>
      <c r="L6" s="231">
        <f>'Draft determination totex'!I9</f>
        <v>20.874216301273499</v>
      </c>
      <c r="M6" s="231">
        <f>'Draft determination totex'!J9</f>
        <v>20.778489899891898</v>
      </c>
      <c r="N6" s="231">
        <f>'Draft determination totex'!K9</f>
        <v>23.327937936687501</v>
      </c>
      <c r="O6" s="231">
        <f>'Draft determination totex'!L9</f>
        <v>15.467628223241199</v>
      </c>
      <c r="P6" s="231">
        <f>'Draft determination totex'!M9</f>
        <v>7.5389425088080797</v>
      </c>
      <c r="Q6" s="231"/>
      <c r="R6" s="230"/>
      <c r="S6" s="231"/>
      <c r="T6" s="231"/>
      <c r="U6" s="231"/>
      <c r="V6" s="231"/>
      <c r="W6" s="231"/>
      <c r="X6" s="231"/>
    </row>
    <row r="7" spans="1:24" x14ac:dyDescent="0.35">
      <c r="A7" s="226"/>
      <c r="B7" s="224" t="s">
        <v>183</v>
      </c>
      <c r="C7" s="227"/>
      <c r="D7" s="228"/>
      <c r="E7" s="228"/>
      <c r="F7" s="228"/>
      <c r="G7" s="228"/>
      <c r="H7" s="228"/>
      <c r="I7" s="228"/>
      <c r="J7" s="229"/>
      <c r="K7" s="230"/>
      <c r="L7" s="231"/>
      <c r="M7" s="231"/>
      <c r="N7" s="231"/>
      <c r="O7" s="231"/>
      <c r="P7" s="231"/>
      <c r="Q7" s="231"/>
      <c r="R7" s="230"/>
      <c r="S7" s="231"/>
      <c r="T7" s="231"/>
      <c r="U7" s="231"/>
      <c r="V7" s="231"/>
      <c r="W7" s="231"/>
      <c r="X7" s="231"/>
    </row>
    <row r="8" spans="1:24" ht="13.9" thickBot="1" x14ac:dyDescent="0.4">
      <c r="A8" s="226"/>
      <c r="B8" s="232" t="s">
        <v>184</v>
      </c>
      <c r="C8" s="227"/>
      <c r="D8" s="233"/>
      <c r="E8" s="233"/>
      <c r="F8" s="233"/>
      <c r="G8" s="233"/>
      <c r="H8" s="233"/>
      <c r="I8" s="233"/>
      <c r="J8" s="229"/>
      <c r="K8" s="230"/>
      <c r="L8" s="231"/>
      <c r="M8" s="231"/>
      <c r="N8" s="231"/>
      <c r="O8" s="231"/>
      <c r="P8" s="231"/>
      <c r="Q8" s="231"/>
      <c r="R8" s="230"/>
      <c r="S8" s="231"/>
      <c r="T8" s="231"/>
      <c r="U8" s="231"/>
      <c r="V8" s="231"/>
      <c r="W8" s="231"/>
      <c r="X8" s="231"/>
    </row>
    <row r="9" spans="1:24" x14ac:dyDescent="0.35">
      <c r="A9" s="226"/>
      <c r="B9" s="232" t="s">
        <v>185</v>
      </c>
      <c r="C9" s="227"/>
      <c r="D9" s="234">
        <f>'Revised business plan'!F52</f>
        <v>68.128947761999996</v>
      </c>
      <c r="E9" s="234">
        <f>'Revised business plan'!G52</f>
        <v>68.864899140000006</v>
      </c>
      <c r="F9" s="234">
        <f>'Revised business plan'!H52</f>
        <v>68.616631616000006</v>
      </c>
      <c r="G9" s="234">
        <f>'Revised business plan'!I52</f>
        <v>58.931373643000001</v>
      </c>
      <c r="H9" s="234">
        <f>'Revised business plan'!J52</f>
        <v>47.525944162000002</v>
      </c>
      <c r="I9" s="250">
        <f>SUM(D9:H9)</f>
        <v>312.06779632300004</v>
      </c>
      <c r="J9" s="229"/>
      <c r="K9" s="230"/>
      <c r="L9" s="235">
        <f>SUM(L5:L6)-SUM(L7:L8)</f>
        <v>62.749858521394501</v>
      </c>
      <c r="M9" s="235">
        <f>SUM(M5:M6)-SUM(M7:M8)</f>
        <v>63.400989164612298</v>
      </c>
      <c r="N9" s="235">
        <f>SUM(N5:N6)-SUM(N7:N8)</f>
        <v>63.390674975498996</v>
      </c>
      <c r="O9" s="235">
        <f>SUM(O5:O6)-SUM(O7:O8)</f>
        <v>54.063199980857902</v>
      </c>
      <c r="P9" s="235">
        <f>SUM(P5:P6)-SUM(P7:P8)</f>
        <v>43.189514367937676</v>
      </c>
      <c r="Q9" s="253">
        <f>SUM(L9:P9)</f>
        <v>286.79423701030134</v>
      </c>
      <c r="R9" s="230"/>
      <c r="S9" s="236">
        <f>L9-D9</f>
        <v>-5.3790892406054951</v>
      </c>
      <c r="T9" s="236">
        <f t="shared" ref="T9:W11" si="0">M9-E9</f>
        <v>-5.4639099753877076</v>
      </c>
      <c r="U9" s="236">
        <f t="shared" si="0"/>
        <v>-5.2259566405010105</v>
      </c>
      <c r="V9" s="236">
        <f t="shared" si="0"/>
        <v>-4.8681736621420981</v>
      </c>
      <c r="W9" s="236">
        <f t="shared" si="0"/>
        <v>-4.336429794062326</v>
      </c>
      <c r="X9" s="256">
        <f>SUM(S9:W9)</f>
        <v>-25.273559312698637</v>
      </c>
    </row>
    <row r="10" spans="1:24" x14ac:dyDescent="0.35">
      <c r="A10" s="226"/>
      <c r="B10" s="232" t="s">
        <v>186</v>
      </c>
      <c r="C10" s="227"/>
      <c r="D10" s="234">
        <f>'Revised business plan'!F50</f>
        <v>46.758947761999998</v>
      </c>
      <c r="E10" s="234">
        <f>'Revised business plan'!G50</f>
        <v>47.59289914</v>
      </c>
      <c r="F10" s="234">
        <f>'Revised business plan'!H50</f>
        <v>44.734631616000001</v>
      </c>
      <c r="G10" s="234">
        <f>'Revised business plan'!I50</f>
        <v>43.096373643</v>
      </c>
      <c r="H10" s="234">
        <f>'Revised business plan'!J50</f>
        <v>39.807944161999998</v>
      </c>
      <c r="I10" s="251">
        <f t="shared" ref="I10:I11" si="1">SUM(D10:H10)</f>
        <v>221.99079632299998</v>
      </c>
      <c r="J10" s="229"/>
      <c r="K10" s="230"/>
      <c r="L10" s="235">
        <f>L5-L8</f>
        <v>41.875642220121001</v>
      </c>
      <c r="M10" s="235">
        <f>M5-M8</f>
        <v>42.622499264720403</v>
      </c>
      <c r="N10" s="235">
        <f>N5-N8</f>
        <v>40.062737038811498</v>
      </c>
      <c r="O10" s="235">
        <f>O5-O8</f>
        <v>38.595571757616703</v>
      </c>
      <c r="P10" s="235">
        <f>P5-P8</f>
        <v>35.650571859129599</v>
      </c>
      <c r="Q10" s="254">
        <f t="shared" ref="Q10:Q11" si="2">SUM(L10:P10)</f>
        <v>198.8070221403992</v>
      </c>
      <c r="R10" s="230"/>
      <c r="S10" s="236">
        <f t="shared" ref="S10:S11" si="3">L10-D10</f>
        <v>-4.8833055418789968</v>
      </c>
      <c r="T10" s="236">
        <f t="shared" si="0"/>
        <v>-4.9703998752795968</v>
      </c>
      <c r="U10" s="236">
        <f t="shared" si="0"/>
        <v>-4.6718945771885032</v>
      </c>
      <c r="V10" s="236">
        <f t="shared" si="0"/>
        <v>-4.5008018853832965</v>
      </c>
      <c r="W10" s="236">
        <f t="shared" si="0"/>
        <v>-4.1573723028703995</v>
      </c>
      <c r="X10" s="257">
        <f t="shared" ref="X10:X11" si="4">SUM(S10:W10)</f>
        <v>-23.183774182600793</v>
      </c>
    </row>
    <row r="11" spans="1:24" ht="13.9" thickBot="1" x14ac:dyDescent="0.4">
      <c r="A11" s="226"/>
      <c r="B11" s="232" t="s">
        <v>187</v>
      </c>
      <c r="C11" s="227"/>
      <c r="D11" s="234">
        <f>D9-D10</f>
        <v>21.369999999999997</v>
      </c>
      <c r="E11" s="234">
        <f t="shared" ref="E11:H11" si="5">E9-E10</f>
        <v>21.272000000000006</v>
      </c>
      <c r="F11" s="234">
        <f t="shared" si="5"/>
        <v>23.882000000000005</v>
      </c>
      <c r="G11" s="234">
        <f t="shared" si="5"/>
        <v>15.835000000000001</v>
      </c>
      <c r="H11" s="234">
        <f t="shared" si="5"/>
        <v>7.7180000000000035</v>
      </c>
      <c r="I11" s="252">
        <f t="shared" si="1"/>
        <v>90.077000000000012</v>
      </c>
      <c r="J11" s="229"/>
      <c r="K11" s="230"/>
      <c r="L11" s="235">
        <f>L9-L10</f>
        <v>20.874216301273499</v>
      </c>
      <c r="M11" s="235">
        <f t="shared" ref="M11:P11" si="6">M9-M10</f>
        <v>20.778489899891895</v>
      </c>
      <c r="N11" s="235">
        <f t="shared" si="6"/>
        <v>23.327937936687498</v>
      </c>
      <c r="O11" s="235">
        <f t="shared" si="6"/>
        <v>15.467628223241199</v>
      </c>
      <c r="P11" s="235">
        <f t="shared" si="6"/>
        <v>7.538942508808077</v>
      </c>
      <c r="Q11" s="255">
        <f t="shared" si="2"/>
        <v>87.987214869902175</v>
      </c>
      <c r="R11" s="230"/>
      <c r="S11" s="236">
        <f t="shared" si="3"/>
        <v>-0.4957836987264983</v>
      </c>
      <c r="T11" s="236">
        <f t="shared" si="0"/>
        <v>-0.49351010010811081</v>
      </c>
      <c r="U11" s="236">
        <f t="shared" si="0"/>
        <v>-0.55406206331250729</v>
      </c>
      <c r="V11" s="236">
        <f t="shared" si="0"/>
        <v>-0.36737177675880162</v>
      </c>
      <c r="W11" s="236">
        <f t="shared" si="0"/>
        <v>-0.17905749119192649</v>
      </c>
      <c r="X11" s="258">
        <f t="shared" si="4"/>
        <v>-2.0897851300978445</v>
      </c>
    </row>
    <row r="12" spans="1:24" x14ac:dyDescent="0.35">
      <c r="A12" s="226"/>
      <c r="B12" s="232"/>
      <c r="C12" s="227"/>
      <c r="D12" s="234"/>
      <c r="E12" s="234"/>
      <c r="F12" s="234"/>
      <c r="G12" s="234"/>
      <c r="H12" s="234"/>
      <c r="I12" s="234"/>
      <c r="J12" s="229"/>
      <c r="K12" s="230"/>
      <c r="R12" s="230"/>
      <c r="X12" s="259"/>
    </row>
    <row r="13" spans="1:24" ht="13.9" x14ac:dyDescent="0.4">
      <c r="B13" s="218" t="s">
        <v>188</v>
      </c>
      <c r="C13" s="219"/>
      <c r="D13" s="237"/>
      <c r="E13" s="237"/>
      <c r="F13" s="237"/>
      <c r="G13" s="237"/>
      <c r="H13" s="237"/>
      <c r="I13" s="237"/>
      <c r="J13" s="221"/>
      <c r="K13" s="222"/>
      <c r="L13" s="238"/>
      <c r="M13" s="238"/>
      <c r="N13" s="238"/>
      <c r="O13" s="238"/>
      <c r="P13" s="238"/>
      <c r="Q13" s="238"/>
      <c r="R13" s="230"/>
      <c r="S13" s="238"/>
      <c r="T13" s="238"/>
      <c r="U13" s="238"/>
      <c r="V13" s="238"/>
      <c r="W13" s="238"/>
      <c r="X13" s="260"/>
    </row>
    <row r="14" spans="1:24" x14ac:dyDescent="0.35">
      <c r="A14" s="226"/>
      <c r="B14" s="224" t="s">
        <v>189</v>
      </c>
      <c r="C14" s="227"/>
      <c r="D14" s="228"/>
      <c r="E14" s="228"/>
      <c r="F14" s="228"/>
      <c r="G14" s="228"/>
      <c r="H14" s="228"/>
      <c r="I14" s="228"/>
      <c r="J14" s="229"/>
      <c r="K14" s="230"/>
      <c r="L14" s="231">
        <f>'Draft determination totex'!I15</f>
        <v>170.91972890837101</v>
      </c>
      <c r="M14" s="231">
        <f>'Draft determination totex'!J15</f>
        <v>171.21294033007399</v>
      </c>
      <c r="N14" s="231">
        <f>'Draft determination totex'!K15</f>
        <v>172.54273384212999</v>
      </c>
      <c r="O14" s="231">
        <f>'Draft determination totex'!L15</f>
        <v>173.46386864344001</v>
      </c>
      <c r="P14" s="231">
        <f>'Draft determination totex'!M15</f>
        <v>167.78446405132399</v>
      </c>
      <c r="Q14" s="231"/>
      <c r="R14" s="230"/>
      <c r="S14" s="231"/>
      <c r="T14" s="231"/>
      <c r="U14" s="231"/>
      <c r="V14" s="231"/>
      <c r="W14" s="231"/>
      <c r="X14" s="261"/>
    </row>
    <row r="15" spans="1:24" x14ac:dyDescent="0.35">
      <c r="A15" s="226"/>
      <c r="B15" s="224" t="s">
        <v>190</v>
      </c>
      <c r="C15" s="227"/>
      <c r="D15" s="228"/>
      <c r="E15" s="228"/>
      <c r="F15" s="228"/>
      <c r="G15" s="228"/>
      <c r="H15" s="228"/>
      <c r="I15" s="228"/>
      <c r="J15" s="229"/>
      <c r="K15" s="230"/>
      <c r="L15" s="231">
        <f>'Draft determination totex'!I20</f>
        <v>160.08582629849701</v>
      </c>
      <c r="M15" s="231">
        <f>'Draft determination totex'!J20</f>
        <v>215.26277053117801</v>
      </c>
      <c r="N15" s="231">
        <f>'Draft determination totex'!K20</f>
        <v>245.41753949259501</v>
      </c>
      <c r="O15" s="231">
        <f>'Draft determination totex'!L20</f>
        <v>241.617212445403</v>
      </c>
      <c r="P15" s="231">
        <f>'Draft determination totex'!M20</f>
        <v>159.448504371328</v>
      </c>
      <c r="Q15" s="231"/>
      <c r="R15" s="230"/>
      <c r="S15" s="231"/>
      <c r="T15" s="231"/>
      <c r="U15" s="231"/>
      <c r="V15" s="231"/>
      <c r="W15" s="231"/>
      <c r="X15" s="261"/>
    </row>
    <row r="16" spans="1:24" x14ac:dyDescent="0.35">
      <c r="A16" s="226"/>
      <c r="B16" s="224" t="s">
        <v>191</v>
      </c>
      <c r="C16" s="227"/>
      <c r="D16" s="228"/>
      <c r="E16" s="228"/>
      <c r="F16" s="228"/>
      <c r="G16" s="228"/>
      <c r="H16" s="228"/>
      <c r="I16" s="228"/>
      <c r="J16" s="229"/>
      <c r="K16" s="230"/>
      <c r="L16" s="231">
        <f>'Draft determination totex'!I21+'Draft determination totex'!I22</f>
        <v>13.128242255979799</v>
      </c>
      <c r="M16" s="231">
        <f>'Draft determination totex'!J21+'Draft determination totex'!J22</f>
        <v>15.6699424232552</v>
      </c>
      <c r="N16" s="231">
        <f>'Draft determination totex'!K21+'Draft determination totex'!K22</f>
        <v>15.4535432334362</v>
      </c>
      <c r="O16" s="231">
        <f>'Draft determination totex'!L21+'Draft determination totex'!L22</f>
        <v>15.205905411794401</v>
      </c>
      <c r="P16" s="231">
        <f>'Draft determination totex'!M21+'Draft determination totex'!M22</f>
        <v>14.2080285060762</v>
      </c>
      <c r="Q16" s="231"/>
      <c r="R16" s="230"/>
      <c r="S16" s="231"/>
      <c r="T16" s="231"/>
      <c r="U16" s="231"/>
      <c r="V16" s="231"/>
      <c r="W16" s="231"/>
      <c r="X16" s="261"/>
    </row>
    <row r="17" spans="1:24" ht="13.9" thickBot="1" x14ac:dyDescent="0.4">
      <c r="A17" s="226"/>
      <c r="B17" s="224" t="s">
        <v>192</v>
      </c>
      <c r="C17" s="227"/>
      <c r="D17" s="233"/>
      <c r="E17" s="233"/>
      <c r="F17" s="233"/>
      <c r="G17" s="233"/>
      <c r="H17" s="233"/>
      <c r="I17" s="233"/>
      <c r="J17" s="229"/>
      <c r="K17" s="230"/>
      <c r="L17" s="231">
        <f>'Draft determination totex'!I16+'Draft determination totex'!I17</f>
        <v>0</v>
      </c>
      <c r="M17" s="231">
        <f>'Draft determination totex'!J16+'Draft determination totex'!J17</f>
        <v>0</v>
      </c>
      <c r="N17" s="231">
        <f>'Draft determination totex'!K16+'Draft determination totex'!K17</f>
        <v>0</v>
      </c>
      <c r="O17" s="231">
        <f>'Draft determination totex'!L16+'Draft determination totex'!L17</f>
        <v>0</v>
      </c>
      <c r="P17" s="231">
        <f>'Draft determination totex'!M16+'Draft determination totex'!M17</f>
        <v>0</v>
      </c>
      <c r="Q17" s="231"/>
      <c r="R17" s="230"/>
      <c r="S17" s="231"/>
      <c r="T17" s="231"/>
      <c r="U17" s="231"/>
      <c r="V17" s="231"/>
      <c r="W17" s="231"/>
      <c r="X17" s="261"/>
    </row>
    <row r="18" spans="1:24" x14ac:dyDescent="0.35">
      <c r="A18" s="226"/>
      <c r="B18" s="232" t="s">
        <v>185</v>
      </c>
      <c r="C18" s="227"/>
      <c r="D18" s="234">
        <f>'Revised business plan'!F56</f>
        <v>422.32679268281299</v>
      </c>
      <c r="E18" s="234">
        <f>'Revised business plan'!G56</f>
        <v>495.85769423172303</v>
      </c>
      <c r="F18" s="234">
        <f>'Revised business plan'!H56</f>
        <v>541.38257701141197</v>
      </c>
      <c r="G18" s="234">
        <f>'Revised business plan'!I56</f>
        <v>537.71557734478006</v>
      </c>
      <c r="H18" s="234">
        <f>'Revised business plan'!J56</f>
        <v>414.47515479456399</v>
      </c>
      <c r="I18" s="250">
        <f>SUM(D18:H18)</f>
        <v>2411.757796065292</v>
      </c>
      <c r="J18" s="229"/>
      <c r="K18" s="230"/>
      <c r="L18" s="235">
        <f>SUM(L14:L15)-SUM(L16:L17)</f>
        <v>317.87731295088827</v>
      </c>
      <c r="M18" s="235">
        <f>SUM(M14:M15)-SUM(M16:M17)</f>
        <v>370.80576843799679</v>
      </c>
      <c r="N18" s="235">
        <f>SUM(N14:N15)-SUM(N16:N17)</f>
        <v>402.50673010128878</v>
      </c>
      <c r="O18" s="235">
        <f>SUM(O14:O15)-SUM(O16:O17)</f>
        <v>399.87517567704862</v>
      </c>
      <c r="P18" s="235">
        <f>SUM(P14:P15)-SUM(P16:P17)</f>
        <v>313.02493991657582</v>
      </c>
      <c r="Q18" s="253">
        <f>SUM(L18:P18)</f>
        <v>1804.0899270837981</v>
      </c>
      <c r="R18" s="230"/>
      <c r="S18" s="236">
        <f>L18-D18</f>
        <v>-104.44947973192473</v>
      </c>
      <c r="T18" s="236">
        <f t="shared" ref="T18:T20" si="7">M18-E18</f>
        <v>-125.05192579372624</v>
      </c>
      <c r="U18" s="236">
        <f t="shared" ref="U18:U20" si="8">N18-F18</f>
        <v>-138.87584691012319</v>
      </c>
      <c r="V18" s="236">
        <f t="shared" ref="V18:V20" si="9">O18-G18</f>
        <v>-137.84040166773144</v>
      </c>
      <c r="W18" s="236">
        <f t="shared" ref="W18:W20" si="10">P18-H18</f>
        <v>-101.45021487798817</v>
      </c>
      <c r="X18" s="256">
        <f>SUM(S18:W18)</f>
        <v>-607.66786898149371</v>
      </c>
    </row>
    <row r="19" spans="1:24" x14ac:dyDescent="0.35">
      <c r="A19" s="226"/>
      <c r="B19" s="232" t="s">
        <v>186</v>
      </c>
      <c r="C19" s="227"/>
      <c r="D19" s="234">
        <f>'Revised business plan'!F54</f>
        <v>225.74501528899998</v>
      </c>
      <c r="E19" s="234">
        <f>'Revised business plan'!G54</f>
        <v>226.132279049</v>
      </c>
      <c r="F19" s="234">
        <f>'Revised business plan'!H54</f>
        <v>227.88862548499998</v>
      </c>
      <c r="G19" s="234">
        <f>'Revised business plan'!I54</f>
        <v>229.10522927400001</v>
      </c>
      <c r="H19" s="234">
        <f>'Revised business plan'!J54</f>
        <v>221.60406317299999</v>
      </c>
      <c r="I19" s="251">
        <f t="shared" ref="I19:I20" si="11">SUM(D19:H19)</f>
        <v>1130.4752122699999</v>
      </c>
      <c r="J19" s="229"/>
      <c r="K19" s="230"/>
      <c r="L19" s="235">
        <f>L14-L17</f>
        <v>170.91972890837101</v>
      </c>
      <c r="M19" s="235">
        <f>M14-M17</f>
        <v>171.21294033007399</v>
      </c>
      <c r="N19" s="235">
        <f>N14-N17</f>
        <v>172.54273384212999</v>
      </c>
      <c r="O19" s="235">
        <f>O14-O17</f>
        <v>173.46386864344001</v>
      </c>
      <c r="P19" s="235">
        <f>P14-P17</f>
        <v>167.78446405132399</v>
      </c>
      <c r="Q19" s="254">
        <f t="shared" ref="Q19:Q20" si="12">SUM(L19:P19)</f>
        <v>855.92373577533908</v>
      </c>
      <c r="R19" s="230"/>
      <c r="S19" s="236">
        <f t="shared" ref="S19:S20" si="13">L19-D19</f>
        <v>-54.825286380628967</v>
      </c>
      <c r="T19" s="236">
        <f t="shared" si="7"/>
        <v>-54.919338718926014</v>
      </c>
      <c r="U19" s="236">
        <f t="shared" si="8"/>
        <v>-55.345891642869987</v>
      </c>
      <c r="V19" s="236">
        <f t="shared" si="9"/>
        <v>-55.641360630560001</v>
      </c>
      <c r="W19" s="236">
        <f t="shared" si="10"/>
        <v>-53.819599121675992</v>
      </c>
      <c r="X19" s="257">
        <f t="shared" ref="X19:X20" si="14">SUM(S19:W19)</f>
        <v>-274.55147649466096</v>
      </c>
    </row>
    <row r="20" spans="1:24" ht="13.9" thickBot="1" x14ac:dyDescent="0.4">
      <c r="A20" s="226"/>
      <c r="B20" s="232" t="s">
        <v>187</v>
      </c>
      <c r="C20" s="227"/>
      <c r="D20" s="234">
        <f>D18-D19</f>
        <v>196.58177739381301</v>
      </c>
      <c r="E20" s="234">
        <f t="shared" ref="E20:H20" si="15">E18-E19</f>
        <v>269.72541518272305</v>
      </c>
      <c r="F20" s="234">
        <f t="shared" si="15"/>
        <v>313.49395152641199</v>
      </c>
      <c r="G20" s="234">
        <f t="shared" si="15"/>
        <v>308.61034807078005</v>
      </c>
      <c r="H20" s="234">
        <f t="shared" si="15"/>
        <v>192.87109162156401</v>
      </c>
      <c r="I20" s="252">
        <f t="shared" si="11"/>
        <v>1281.2825837952919</v>
      </c>
      <c r="J20" s="229"/>
      <c r="K20" s="230"/>
      <c r="L20" s="235">
        <f>L18-L19</f>
        <v>146.95758404251725</v>
      </c>
      <c r="M20" s="235">
        <f t="shared" ref="M20:P20" si="16">M18-M19</f>
        <v>199.5928281079228</v>
      </c>
      <c r="N20" s="235">
        <f t="shared" si="16"/>
        <v>229.96399625915879</v>
      </c>
      <c r="O20" s="235">
        <f t="shared" si="16"/>
        <v>226.41130703360861</v>
      </c>
      <c r="P20" s="235">
        <f t="shared" si="16"/>
        <v>145.24047586525182</v>
      </c>
      <c r="Q20" s="255">
        <f t="shared" si="12"/>
        <v>948.16619130845925</v>
      </c>
      <c r="R20" s="230"/>
      <c r="S20" s="236">
        <f t="shared" si="13"/>
        <v>-49.624193351295759</v>
      </c>
      <c r="T20" s="236">
        <f t="shared" si="7"/>
        <v>-70.132587074800256</v>
      </c>
      <c r="U20" s="236">
        <f t="shared" si="8"/>
        <v>-83.5299552672532</v>
      </c>
      <c r="V20" s="236">
        <f t="shared" si="9"/>
        <v>-82.19904103717144</v>
      </c>
      <c r="W20" s="236">
        <f t="shared" si="10"/>
        <v>-47.630615756312181</v>
      </c>
      <c r="X20" s="258">
        <f t="shared" si="14"/>
        <v>-333.11639248683286</v>
      </c>
    </row>
    <row r="21" spans="1:24" x14ac:dyDescent="0.35">
      <c r="A21" s="226"/>
      <c r="B21" s="224"/>
      <c r="C21" s="227"/>
      <c r="D21" s="239"/>
      <c r="E21" s="239"/>
      <c r="F21" s="239"/>
      <c r="G21" s="239"/>
      <c r="H21" s="239"/>
      <c r="I21" s="239"/>
      <c r="J21" s="229"/>
      <c r="K21" s="230"/>
      <c r="R21" s="230"/>
      <c r="X21" s="259"/>
    </row>
    <row r="22" spans="1:24" ht="13.9" x14ac:dyDescent="0.4">
      <c r="B22" s="218" t="s">
        <v>193</v>
      </c>
      <c r="C22" s="227"/>
      <c r="D22" s="228"/>
      <c r="E22" s="228"/>
      <c r="F22" s="228"/>
      <c r="G22" s="228"/>
      <c r="H22" s="228"/>
      <c r="I22" s="228"/>
      <c r="J22" s="229"/>
      <c r="K22" s="230"/>
      <c r="L22" s="231"/>
      <c r="M22" s="231"/>
      <c r="N22" s="231"/>
      <c r="O22" s="231"/>
      <c r="P22" s="231"/>
      <c r="Q22" s="231"/>
      <c r="R22" s="230"/>
      <c r="S22" s="231"/>
      <c r="T22" s="231"/>
      <c r="U22" s="231"/>
      <c r="V22" s="231"/>
      <c r="W22" s="231"/>
      <c r="X22" s="261"/>
    </row>
    <row r="23" spans="1:24" x14ac:dyDescent="0.35">
      <c r="A23" s="240"/>
      <c r="B23" s="241" t="s">
        <v>194</v>
      </c>
      <c r="C23" s="227"/>
      <c r="D23" s="228"/>
      <c r="E23" s="228"/>
      <c r="F23" s="228"/>
      <c r="G23" s="228"/>
      <c r="H23" s="228"/>
      <c r="I23" s="228"/>
      <c r="J23" s="229"/>
      <c r="K23" s="230"/>
      <c r="L23" s="231">
        <f>'Draft determination totex'!I26</f>
        <v>185.00354400755199</v>
      </c>
      <c r="M23" s="231">
        <f>'Draft determination totex'!J26</f>
        <v>185.359976201178</v>
      </c>
      <c r="N23" s="231">
        <f>'Draft determination totex'!K26</f>
        <v>188.26676491163499</v>
      </c>
      <c r="O23" s="231">
        <f>'Draft determination totex'!L26</f>
        <v>182.375732307015</v>
      </c>
      <c r="P23" s="231">
        <f>'Draft determination totex'!M26</f>
        <v>178.60988612882699</v>
      </c>
      <c r="Q23" s="231"/>
      <c r="R23" s="230"/>
      <c r="S23" s="231"/>
      <c r="T23" s="231"/>
      <c r="U23" s="231"/>
      <c r="V23" s="231"/>
      <c r="W23" s="231"/>
      <c r="X23" s="261"/>
    </row>
    <row r="24" spans="1:24" x14ac:dyDescent="0.35">
      <c r="A24" s="240"/>
      <c r="B24" s="241" t="s">
        <v>195</v>
      </c>
      <c r="C24" s="227"/>
      <c r="D24" s="228"/>
      <c r="E24" s="228"/>
      <c r="F24" s="228"/>
      <c r="G24" s="228"/>
      <c r="H24" s="228"/>
      <c r="I24" s="228"/>
      <c r="J24" s="229"/>
      <c r="K24" s="230"/>
      <c r="L24" s="231">
        <f>'Draft determination totex'!I31</f>
        <v>218.72896759083201</v>
      </c>
      <c r="M24" s="231">
        <f>'Draft determination totex'!J31</f>
        <v>305.77630192455501</v>
      </c>
      <c r="N24" s="231">
        <f>'Draft determination totex'!K31</f>
        <v>308.74021031454498</v>
      </c>
      <c r="O24" s="231">
        <f>'Draft determination totex'!L31</f>
        <v>417.90246315803103</v>
      </c>
      <c r="P24" s="231">
        <f>'Draft determination totex'!M31</f>
        <v>344.59334275315899</v>
      </c>
      <c r="Q24" s="231"/>
      <c r="R24" s="230"/>
      <c r="S24" s="231"/>
      <c r="T24" s="231"/>
      <c r="U24" s="231"/>
      <c r="V24" s="231"/>
      <c r="W24" s="231"/>
      <c r="X24" s="261"/>
    </row>
    <row r="25" spans="1:24" x14ac:dyDescent="0.35">
      <c r="A25" s="240"/>
      <c r="B25" s="241" t="s">
        <v>196</v>
      </c>
      <c r="C25" s="227"/>
      <c r="D25" s="228"/>
      <c r="E25" s="228"/>
      <c r="F25" s="228"/>
      <c r="G25" s="228"/>
      <c r="H25" s="228"/>
      <c r="I25" s="228"/>
      <c r="J25" s="229"/>
      <c r="K25" s="230"/>
      <c r="L25" s="231">
        <f>'Draft determination totex'!I32+'Draft determination totex'!I33</f>
        <v>17.132225311294842</v>
      </c>
      <c r="M25" s="231">
        <f>'Draft determination totex'!J32+'Draft determination totex'!J33</f>
        <v>21.203479760534208</v>
      </c>
      <c r="N25" s="231">
        <f>'Draft determination totex'!K32+'Draft determination totex'!K33</f>
        <v>20.714400307665809</v>
      </c>
      <c r="O25" s="231">
        <f>'Draft determination totex'!L32+'Draft determination totex'!L33</f>
        <v>25.362553714341519</v>
      </c>
      <c r="P25" s="231">
        <f>'Draft determination totex'!M32+'Draft determination totex'!M33</f>
        <v>34.790707389991134</v>
      </c>
      <c r="Q25" s="231"/>
      <c r="R25" s="230"/>
      <c r="S25" s="231"/>
      <c r="T25" s="231"/>
      <c r="U25" s="231"/>
      <c r="V25" s="231"/>
      <c r="W25" s="231"/>
      <c r="X25" s="261"/>
    </row>
    <row r="26" spans="1:24" ht="13.9" thickBot="1" x14ac:dyDescent="0.4">
      <c r="A26" s="240"/>
      <c r="B26" s="241" t="s">
        <v>197</v>
      </c>
      <c r="C26" s="227"/>
      <c r="D26" s="233"/>
      <c r="E26" s="233"/>
      <c r="F26" s="233"/>
      <c r="G26" s="233"/>
      <c r="H26" s="233"/>
      <c r="I26" s="233"/>
      <c r="J26" s="229"/>
      <c r="K26" s="230"/>
      <c r="L26" s="231">
        <f>'Draft determination totex'!I27+'Draft determination totex'!I28</f>
        <v>0</v>
      </c>
      <c r="M26" s="231">
        <f>'Draft determination totex'!J27+'Draft determination totex'!J28</f>
        <v>0</v>
      </c>
      <c r="N26" s="231">
        <f>'Draft determination totex'!K27+'Draft determination totex'!K28</f>
        <v>0</v>
      </c>
      <c r="O26" s="231">
        <f>'Draft determination totex'!L27+'Draft determination totex'!L28</f>
        <v>0</v>
      </c>
      <c r="P26" s="231">
        <f>'Draft determination totex'!M27+'Draft determination totex'!M28</f>
        <v>0</v>
      </c>
      <c r="Q26" s="231"/>
      <c r="R26" s="230"/>
      <c r="S26" s="231"/>
      <c r="T26" s="231"/>
      <c r="U26" s="231"/>
      <c r="V26" s="231"/>
      <c r="W26" s="231"/>
      <c r="X26" s="261"/>
    </row>
    <row r="27" spans="1:24" x14ac:dyDescent="0.35">
      <c r="A27" s="240"/>
      <c r="B27" s="232" t="s">
        <v>185</v>
      </c>
      <c r="C27" s="227"/>
      <c r="D27" s="234">
        <f>'Revised business plan'!F60</f>
        <v>447.68667860799297</v>
      </c>
      <c r="E27" s="234">
        <f>'Revised business plan'!G60</f>
        <v>548.71364139880302</v>
      </c>
      <c r="F27" s="234">
        <f>'Revised business plan'!H60</f>
        <v>555.92092736538393</v>
      </c>
      <c r="G27" s="234">
        <f>'Revised business plan'!I60</f>
        <v>674.10868892112398</v>
      </c>
      <c r="H27" s="234">
        <f>'Revised business plan'!J60</f>
        <v>580.07112309070203</v>
      </c>
      <c r="I27" s="250">
        <f>SUM(D27:H27)</f>
        <v>2806.5010593840061</v>
      </c>
      <c r="J27" s="229"/>
      <c r="K27" s="230"/>
      <c r="L27" s="235">
        <f>SUM(L23:L24)-SUM(L25:L26)</f>
        <v>386.60028628708915</v>
      </c>
      <c r="M27" s="235">
        <f>SUM(M23:M24)-SUM(M25:M26)</f>
        <v>469.93279836519883</v>
      </c>
      <c r="N27" s="235">
        <f>SUM(N23:N24)-SUM(N25:N26)</f>
        <v>476.29257491851416</v>
      </c>
      <c r="O27" s="235">
        <f>SUM(O23:O24)-SUM(O25:O26)</f>
        <v>574.91564175070448</v>
      </c>
      <c r="P27" s="235">
        <f>SUM(P23:P24)-SUM(P25:P26)</f>
        <v>488.41252149199482</v>
      </c>
      <c r="Q27" s="253">
        <f>SUM(L27:P27)</f>
        <v>2396.1538228135014</v>
      </c>
      <c r="R27" s="230"/>
      <c r="S27" s="236">
        <f>L27-D27</f>
        <v>-61.086392320903826</v>
      </c>
      <c r="T27" s="236">
        <f t="shared" ref="T27:T29" si="17">M27-E27</f>
        <v>-78.780843033604185</v>
      </c>
      <c r="U27" s="236">
        <f t="shared" ref="U27:U29" si="18">N27-F27</f>
        <v>-79.628352446869769</v>
      </c>
      <c r="V27" s="236">
        <f t="shared" ref="V27:V29" si="19">O27-G27</f>
        <v>-99.193047170419504</v>
      </c>
      <c r="W27" s="236">
        <f t="shared" ref="W27:W29" si="20">P27-H27</f>
        <v>-91.658601598707207</v>
      </c>
      <c r="X27" s="256">
        <f>SUM(S27:W27)</f>
        <v>-410.34723657050449</v>
      </c>
    </row>
    <row r="28" spans="1:24" x14ac:dyDescent="0.35">
      <c r="A28" s="240"/>
      <c r="B28" s="232" t="s">
        <v>186</v>
      </c>
      <c r="C28" s="227"/>
      <c r="D28" s="234">
        <f>'Revised business plan'!F58</f>
        <v>217.57362382700001</v>
      </c>
      <c r="E28" s="234">
        <f>'Revised business plan'!G58</f>
        <v>217.99280630499999</v>
      </c>
      <c r="F28" s="234">
        <f>'Revised business plan'!H58</f>
        <v>221.411338403</v>
      </c>
      <c r="G28" s="234">
        <f>'Revised business plan'!I58</f>
        <v>214.48318295199999</v>
      </c>
      <c r="H28" s="234">
        <f>'Revised business plan'!J58</f>
        <v>210.05435536299998</v>
      </c>
      <c r="I28" s="251">
        <f t="shared" ref="I28:I29" si="21">SUM(D28:H28)</f>
        <v>1081.5153068499999</v>
      </c>
      <c r="J28" s="229"/>
      <c r="K28" s="230"/>
      <c r="L28" s="235">
        <f>L23-L26</f>
        <v>185.00354400755199</v>
      </c>
      <c r="M28" s="235">
        <f>M23-M26</f>
        <v>185.359976201178</v>
      </c>
      <c r="N28" s="235">
        <f>N23-N26</f>
        <v>188.26676491163499</v>
      </c>
      <c r="O28" s="235">
        <f>O23-O26</f>
        <v>182.375732307015</v>
      </c>
      <c r="P28" s="235">
        <f>P23-P26</f>
        <v>178.60988612882699</v>
      </c>
      <c r="Q28" s="254">
        <f t="shared" ref="Q28:Q29" si="22">SUM(L28:P28)</f>
        <v>919.61590355620706</v>
      </c>
      <c r="R28" s="230"/>
      <c r="S28" s="236">
        <f t="shared" ref="S28:S29" si="23">L28-D28</f>
        <v>-32.570079819448011</v>
      </c>
      <c r="T28" s="236">
        <f t="shared" si="17"/>
        <v>-32.632830103821988</v>
      </c>
      <c r="U28" s="236">
        <f t="shared" si="18"/>
        <v>-33.144573491365009</v>
      </c>
      <c r="V28" s="236">
        <f t="shared" si="19"/>
        <v>-32.107450644984993</v>
      </c>
      <c r="W28" s="236">
        <f t="shared" si="20"/>
        <v>-31.444469234172999</v>
      </c>
      <c r="X28" s="257">
        <f t="shared" ref="X28:X29" si="24">SUM(S28:W28)</f>
        <v>-161.899403293793</v>
      </c>
    </row>
    <row r="29" spans="1:24" ht="13.9" thickBot="1" x14ac:dyDescent="0.4">
      <c r="A29" s="240"/>
      <c r="B29" s="232" t="s">
        <v>187</v>
      </c>
      <c r="C29" s="227"/>
      <c r="D29" s="234">
        <f>D27-D28</f>
        <v>230.11305478099297</v>
      </c>
      <c r="E29" s="234">
        <f t="shared" ref="E29:H29" si="25">E27-E28</f>
        <v>330.72083509380303</v>
      </c>
      <c r="F29" s="234">
        <f t="shared" si="25"/>
        <v>334.50958896238393</v>
      </c>
      <c r="G29" s="234">
        <f t="shared" si="25"/>
        <v>459.62550596912399</v>
      </c>
      <c r="H29" s="234">
        <f t="shared" si="25"/>
        <v>370.01676772770202</v>
      </c>
      <c r="I29" s="252">
        <f t="shared" si="21"/>
        <v>1724.985752534006</v>
      </c>
      <c r="J29" s="229"/>
      <c r="K29" s="230"/>
      <c r="L29" s="235">
        <f>L27-L28</f>
        <v>201.59674227953715</v>
      </c>
      <c r="M29" s="235">
        <f t="shared" ref="M29:P29" si="26">M27-M28</f>
        <v>284.57282216402086</v>
      </c>
      <c r="N29" s="235">
        <f t="shared" si="26"/>
        <v>288.02581000687917</v>
      </c>
      <c r="O29" s="235">
        <f t="shared" si="26"/>
        <v>392.53990944368945</v>
      </c>
      <c r="P29" s="235">
        <f t="shared" si="26"/>
        <v>309.80263536316784</v>
      </c>
      <c r="Q29" s="255">
        <f t="shared" si="22"/>
        <v>1476.5379192572943</v>
      </c>
      <c r="R29" s="230"/>
      <c r="S29" s="236">
        <f t="shared" si="23"/>
        <v>-28.516312501455815</v>
      </c>
      <c r="T29" s="236">
        <f t="shared" si="17"/>
        <v>-46.148012929782169</v>
      </c>
      <c r="U29" s="236">
        <f t="shared" si="18"/>
        <v>-46.483778955504761</v>
      </c>
      <c r="V29" s="236">
        <f t="shared" si="19"/>
        <v>-67.085596525434539</v>
      </c>
      <c r="W29" s="236">
        <f t="shared" si="20"/>
        <v>-60.21413236453418</v>
      </c>
      <c r="X29" s="258">
        <f t="shared" si="24"/>
        <v>-248.44783327671146</v>
      </c>
    </row>
    <row r="30" spans="1:24" x14ac:dyDescent="0.35">
      <c r="A30" s="240"/>
      <c r="B30" s="241"/>
      <c r="C30" s="227"/>
      <c r="D30" s="239"/>
      <c r="E30" s="239"/>
      <c r="F30" s="239"/>
      <c r="G30" s="239"/>
      <c r="H30" s="239"/>
      <c r="I30" s="239"/>
      <c r="J30" s="229"/>
      <c r="K30" s="230"/>
      <c r="R30" s="230"/>
      <c r="X30" s="259"/>
    </row>
    <row r="31" spans="1:24" ht="13.9" x14ac:dyDescent="0.4">
      <c r="A31" s="224"/>
      <c r="B31" s="218" t="s">
        <v>198</v>
      </c>
      <c r="C31" s="227"/>
      <c r="D31" s="228"/>
      <c r="E31" s="228"/>
      <c r="F31" s="228"/>
      <c r="G31" s="228"/>
      <c r="H31" s="228"/>
      <c r="I31" s="228"/>
      <c r="J31" s="229"/>
      <c r="K31" s="230"/>
      <c r="L31" s="231"/>
      <c r="M31" s="231"/>
      <c r="N31" s="231"/>
      <c r="O31" s="231"/>
      <c r="P31" s="231"/>
      <c r="Q31" s="231"/>
      <c r="R31" s="230"/>
      <c r="S31" s="231"/>
      <c r="T31" s="231"/>
      <c r="U31" s="231"/>
      <c r="V31" s="231"/>
      <c r="W31" s="231"/>
      <c r="X31" s="261"/>
    </row>
    <row r="32" spans="1:24" x14ac:dyDescent="0.35">
      <c r="A32" s="240"/>
      <c r="B32" s="241" t="s">
        <v>199</v>
      </c>
      <c r="C32" s="227"/>
      <c r="D32" s="228"/>
      <c r="E32" s="228"/>
      <c r="F32" s="228"/>
      <c r="G32" s="228"/>
      <c r="H32" s="228"/>
      <c r="I32" s="228"/>
      <c r="J32" s="229"/>
      <c r="K32" s="230"/>
      <c r="L32" s="231">
        <f>'Draft determination totex'!I37</f>
        <v>53.1304093776697</v>
      </c>
      <c r="M32" s="231">
        <f>'Draft determination totex'!J37</f>
        <v>53.898144075842097</v>
      </c>
      <c r="N32" s="231">
        <f>'Draft determination totex'!K37</f>
        <v>52.303456058075199</v>
      </c>
      <c r="O32" s="231">
        <f>'Draft determination totex'!L37</f>
        <v>51.607604506474097</v>
      </c>
      <c r="P32" s="231">
        <f>'Draft determination totex'!M37</f>
        <v>50.4683061243122</v>
      </c>
      <c r="Q32" s="231"/>
      <c r="R32" s="230"/>
      <c r="S32" s="231"/>
      <c r="T32" s="231"/>
      <c r="U32" s="231"/>
      <c r="V32" s="231"/>
      <c r="W32" s="231"/>
      <c r="X32" s="261"/>
    </row>
    <row r="33" spans="1:24" x14ac:dyDescent="0.35">
      <c r="A33" s="226"/>
      <c r="B33" s="224" t="s">
        <v>200</v>
      </c>
      <c r="C33" s="227"/>
      <c r="D33" s="228"/>
      <c r="E33" s="228"/>
      <c r="F33" s="228"/>
      <c r="G33" s="228"/>
      <c r="H33" s="228"/>
      <c r="I33" s="228"/>
      <c r="J33" s="229"/>
      <c r="K33" s="230"/>
      <c r="L33" s="231">
        <f>'Draft determination totex'!I40</f>
        <v>13.764845672009701</v>
      </c>
      <c r="M33" s="231">
        <f>'Draft determination totex'!J40</f>
        <v>15.8863167960669</v>
      </c>
      <c r="N33" s="231">
        <f>'Draft determination totex'!K40</f>
        <v>13.630304649663101</v>
      </c>
      <c r="O33" s="231">
        <f>'Draft determination totex'!L40</f>
        <v>9.4505027072390106</v>
      </c>
      <c r="P33" s="231">
        <f>'Draft determination totex'!M40</f>
        <v>13.832673377022999</v>
      </c>
      <c r="Q33" s="231"/>
      <c r="R33" s="230"/>
      <c r="S33" s="231"/>
      <c r="T33" s="231"/>
      <c r="U33" s="231"/>
      <c r="V33" s="231"/>
      <c r="W33" s="231"/>
      <c r="X33" s="261"/>
    </row>
    <row r="34" spans="1:24" x14ac:dyDescent="0.35">
      <c r="A34" s="226"/>
      <c r="B34" s="224" t="s">
        <v>201</v>
      </c>
      <c r="C34" s="227"/>
      <c r="D34" s="228"/>
      <c r="E34" s="228"/>
      <c r="F34" s="228"/>
      <c r="G34" s="228"/>
      <c r="H34" s="228"/>
      <c r="I34" s="228"/>
      <c r="J34" s="229"/>
      <c r="K34" s="230"/>
      <c r="L34" s="231"/>
      <c r="M34" s="231"/>
      <c r="N34" s="231"/>
      <c r="O34" s="231"/>
      <c r="P34" s="231"/>
      <c r="Q34" s="231"/>
      <c r="R34" s="230"/>
      <c r="S34" s="231"/>
      <c r="T34" s="231"/>
      <c r="U34" s="231"/>
      <c r="V34" s="231"/>
      <c r="W34" s="231"/>
      <c r="X34" s="261"/>
    </row>
    <row r="35" spans="1:24" ht="13.9" thickBot="1" x14ac:dyDescent="0.4">
      <c r="A35" s="226"/>
      <c r="B35" s="224" t="s">
        <v>202</v>
      </c>
      <c r="C35" s="227"/>
      <c r="D35" s="233"/>
      <c r="E35" s="233"/>
      <c r="F35" s="233"/>
      <c r="G35" s="233"/>
      <c r="H35" s="233"/>
      <c r="I35" s="233"/>
      <c r="J35" s="229"/>
      <c r="K35" s="230"/>
      <c r="L35" s="231"/>
      <c r="M35" s="231"/>
      <c r="N35" s="231"/>
      <c r="O35" s="231"/>
      <c r="P35" s="231"/>
      <c r="Q35" s="231"/>
      <c r="R35" s="230"/>
      <c r="S35" s="231"/>
      <c r="T35" s="231"/>
      <c r="U35" s="231"/>
      <c r="V35" s="231"/>
      <c r="W35" s="231"/>
      <c r="X35" s="261"/>
    </row>
    <row r="36" spans="1:24" x14ac:dyDescent="0.35">
      <c r="A36" s="226"/>
      <c r="B36" s="232" t="s">
        <v>185</v>
      </c>
      <c r="C36" s="227"/>
      <c r="D36" s="234">
        <f>'Revised business plan'!F64</f>
        <v>100.1680571732537</v>
      </c>
      <c r="E36" s="234">
        <f>'Revised business plan'!G64</f>
        <v>104.4943151981535</v>
      </c>
      <c r="F36" s="234">
        <f>'Revised business plan'!H64</f>
        <v>98.728328448940204</v>
      </c>
      <c r="G36" s="234">
        <f>'Revised business plan'!I64</f>
        <v>91.4275903385346</v>
      </c>
      <c r="H36" s="234">
        <f>'Revised business plan'!J64</f>
        <v>96.283423782489024</v>
      </c>
      <c r="I36" s="250">
        <f>SUM(D36:H36)</f>
        <v>491.10171494137109</v>
      </c>
      <c r="J36" s="229"/>
      <c r="K36" s="230"/>
      <c r="L36" s="235">
        <f>SUM(L32:L33)-SUM(L34:L35)</f>
        <v>66.895255049679406</v>
      </c>
      <c r="M36" s="235">
        <f>SUM(M32:M33)-SUM(M34:M35)</f>
        <v>69.784460871909005</v>
      </c>
      <c r="N36" s="235">
        <f>SUM(N32:N33)-SUM(N34:N35)</f>
        <v>65.933760707738301</v>
      </c>
      <c r="O36" s="235">
        <f>SUM(O32:O33)-SUM(O34:O35)</f>
        <v>61.058107213713107</v>
      </c>
      <c r="P36" s="235">
        <f>SUM(P32:P33)-SUM(P34:P35)</f>
        <v>64.300979501335206</v>
      </c>
      <c r="Q36" s="253">
        <f>SUM(L36:P36)</f>
        <v>327.97256334437509</v>
      </c>
      <c r="R36" s="230"/>
      <c r="S36" s="236">
        <f>L36-D36</f>
        <v>-33.272802123574294</v>
      </c>
      <c r="T36" s="236">
        <f t="shared" ref="T36:T38" si="27">M36-E36</f>
        <v>-34.709854326244496</v>
      </c>
      <c r="U36" s="236">
        <f t="shared" ref="U36:U38" si="28">N36-F36</f>
        <v>-32.794567741201902</v>
      </c>
      <c r="V36" s="236">
        <f t="shared" ref="V36:V38" si="29">O36-G36</f>
        <v>-30.369483124821492</v>
      </c>
      <c r="W36" s="236">
        <f t="shared" ref="W36:W38" si="30">P36-H36</f>
        <v>-31.982444281153818</v>
      </c>
      <c r="X36" s="256">
        <f>SUM(S36:W36)</f>
        <v>-163.129151596996</v>
      </c>
    </row>
    <row r="37" spans="1:24" x14ac:dyDescent="0.35">
      <c r="B37" s="232" t="s">
        <v>186</v>
      </c>
      <c r="C37" s="227"/>
      <c r="D37" s="234">
        <f>'Revised business plan'!F62</f>
        <v>79.556761988999995</v>
      </c>
      <c r="E37" s="234">
        <f>'Revised business plan'!G62</f>
        <v>80.706357623000002</v>
      </c>
      <c r="F37" s="234">
        <f>'Revised business plan'!H62</f>
        <v>78.318493185999998</v>
      </c>
      <c r="G37" s="234">
        <f>'Revised business plan'!I62</f>
        <v>77.276534411</v>
      </c>
      <c r="H37" s="234">
        <f>'Revised business plan'!J62</f>
        <v>75.570564302999998</v>
      </c>
      <c r="I37" s="251">
        <f t="shared" ref="I37:I38" si="31">SUM(D37:H37)</f>
        <v>391.42871151199995</v>
      </c>
      <c r="J37" s="229"/>
      <c r="K37" s="230"/>
      <c r="L37" s="235">
        <f>L32-L35</f>
        <v>53.1304093776697</v>
      </c>
      <c r="M37" s="235">
        <f>M32-M35</f>
        <v>53.898144075842097</v>
      </c>
      <c r="N37" s="235">
        <f>N32-N35</f>
        <v>52.303456058075199</v>
      </c>
      <c r="O37" s="235">
        <f>O32-O35</f>
        <v>51.607604506474097</v>
      </c>
      <c r="P37" s="235">
        <f>P32-P35</f>
        <v>50.4683061243122</v>
      </c>
      <c r="Q37" s="254">
        <f t="shared" ref="Q37:Q38" si="32">SUM(L37:P37)</f>
        <v>261.40792014237331</v>
      </c>
      <c r="R37" s="230"/>
      <c r="S37" s="236">
        <f t="shared" ref="S37:S38" si="33">L37-D37</f>
        <v>-26.426352611330294</v>
      </c>
      <c r="T37" s="236">
        <f t="shared" si="27"/>
        <v>-26.808213547157905</v>
      </c>
      <c r="U37" s="236">
        <f t="shared" si="28"/>
        <v>-26.015037127924799</v>
      </c>
      <c r="V37" s="236">
        <f t="shared" si="29"/>
        <v>-25.668929904525903</v>
      </c>
      <c r="W37" s="236">
        <f t="shared" si="30"/>
        <v>-25.102258178687798</v>
      </c>
      <c r="X37" s="257">
        <f t="shared" ref="X37:X38" si="34">SUM(S37:W37)</f>
        <v>-130.02079136962669</v>
      </c>
    </row>
    <row r="38" spans="1:24" ht="13.9" thickBot="1" x14ac:dyDescent="0.4">
      <c r="B38" s="232" t="s">
        <v>187</v>
      </c>
      <c r="C38" s="227"/>
      <c r="D38" s="234">
        <f>D36-D37</f>
        <v>20.611295184253706</v>
      </c>
      <c r="E38" s="234">
        <f t="shared" ref="E38:H38" si="35">E36-E37</f>
        <v>23.787957575153499</v>
      </c>
      <c r="F38" s="234">
        <f t="shared" si="35"/>
        <v>20.409835262940206</v>
      </c>
      <c r="G38" s="234">
        <f t="shared" si="35"/>
        <v>14.1510559275346</v>
      </c>
      <c r="H38" s="234">
        <f t="shared" si="35"/>
        <v>20.712859479489026</v>
      </c>
      <c r="I38" s="252">
        <f t="shared" si="31"/>
        <v>99.673003429371036</v>
      </c>
      <c r="K38" s="230"/>
      <c r="L38" s="235">
        <f>L36-L37</f>
        <v>13.764845672009706</v>
      </c>
      <c r="M38" s="235">
        <f t="shared" ref="M38:P38" si="36">M36-M37</f>
        <v>15.886316796066907</v>
      </c>
      <c r="N38" s="235">
        <f t="shared" si="36"/>
        <v>13.630304649663103</v>
      </c>
      <c r="O38" s="235">
        <f t="shared" si="36"/>
        <v>9.4505027072390106</v>
      </c>
      <c r="P38" s="235">
        <f t="shared" si="36"/>
        <v>13.832673377023006</v>
      </c>
      <c r="Q38" s="255">
        <f t="shared" si="32"/>
        <v>66.564643202001733</v>
      </c>
      <c r="R38" s="230"/>
      <c r="S38" s="236">
        <f t="shared" si="33"/>
        <v>-6.8464495122439999</v>
      </c>
      <c r="T38" s="236">
        <f t="shared" si="27"/>
        <v>-7.9016407790865912</v>
      </c>
      <c r="U38" s="236">
        <f t="shared" si="28"/>
        <v>-6.7795306132771032</v>
      </c>
      <c r="V38" s="236">
        <f t="shared" si="29"/>
        <v>-4.7005532202955891</v>
      </c>
      <c r="W38" s="236">
        <f t="shared" si="30"/>
        <v>-6.8801861024660198</v>
      </c>
      <c r="X38" s="258">
        <f t="shared" si="34"/>
        <v>-33.108360227369303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zoomScaleNormal="100" workbookViewId="0"/>
  </sheetViews>
  <sheetFormatPr defaultRowHeight="13.5" x14ac:dyDescent="0.35"/>
  <cols>
    <col min="1" max="1" width="27.5625" bestFit="1" customWidth="1"/>
    <col min="2" max="7" width="9" style="189"/>
    <col min="8" max="8" width="3.25" customWidth="1"/>
  </cols>
  <sheetData>
    <row r="1" spans="1:14" s="8" customFormat="1" ht="18.75" x14ac:dyDescent="0.35">
      <c r="A1" s="179" t="s">
        <v>0</v>
      </c>
      <c r="B1" s="325" t="s">
        <v>501</v>
      </c>
      <c r="C1" s="325"/>
      <c r="D1" s="325"/>
      <c r="E1" s="325"/>
      <c r="F1" s="325"/>
      <c r="G1" s="325"/>
      <c r="I1" s="326" t="s">
        <v>467</v>
      </c>
      <c r="J1" s="324"/>
      <c r="K1" s="324"/>
      <c r="L1" s="324"/>
      <c r="M1" s="324"/>
      <c r="N1" s="324"/>
    </row>
    <row r="2" spans="1:14" s="8" customFormat="1" ht="13.9" thickBot="1" x14ac:dyDescent="0.4">
      <c r="A2" s="180"/>
      <c r="B2" s="181"/>
      <c r="C2" s="181"/>
      <c r="D2" s="181"/>
      <c r="E2" s="181"/>
      <c r="F2" s="181"/>
      <c r="G2" s="181"/>
      <c r="I2" s="181"/>
      <c r="J2" s="181"/>
      <c r="K2" s="181"/>
      <c r="L2" s="181"/>
      <c r="M2" s="181"/>
      <c r="N2" s="181"/>
    </row>
    <row r="3" spans="1:14" s="8" customFormat="1" ht="13.9" thickBot="1" x14ac:dyDescent="0.4">
      <c r="A3" s="190"/>
      <c r="B3" s="183" t="s">
        <v>3</v>
      </c>
      <c r="C3" s="183" t="s">
        <v>4</v>
      </c>
      <c r="D3" s="183" t="s">
        <v>5</v>
      </c>
      <c r="E3" s="183" t="s">
        <v>6</v>
      </c>
      <c r="F3" s="184" t="s">
        <v>7</v>
      </c>
      <c r="G3" s="184" t="s">
        <v>181</v>
      </c>
      <c r="I3" s="183" t="s">
        <v>3</v>
      </c>
      <c r="J3" s="183" t="s">
        <v>4</v>
      </c>
      <c r="K3" s="183" t="s">
        <v>5</v>
      </c>
      <c r="L3" s="183" t="s">
        <v>6</v>
      </c>
      <c r="M3" s="184" t="s">
        <v>7</v>
      </c>
      <c r="N3" s="184" t="s">
        <v>181</v>
      </c>
    </row>
    <row r="4" spans="1:14" s="8" customFormat="1" ht="13.9" thickBot="1" x14ac:dyDescent="0.4">
      <c r="A4" s="180"/>
      <c r="B4" s="181"/>
      <c r="C4" s="181"/>
      <c r="D4" s="181"/>
      <c r="E4" s="181"/>
      <c r="F4" s="181"/>
      <c r="G4" s="181"/>
      <c r="I4" s="181"/>
      <c r="J4" s="181"/>
      <c r="K4" s="181"/>
      <c r="L4" s="181"/>
      <c r="M4" s="181"/>
      <c r="N4" s="181"/>
    </row>
    <row r="5" spans="1:14" s="8" customFormat="1" ht="13.9" thickBot="1" x14ac:dyDescent="0.4">
      <c r="A5" s="191" t="s">
        <v>203</v>
      </c>
      <c r="B5" s="181"/>
      <c r="C5" s="181"/>
      <c r="D5" s="181"/>
      <c r="E5" s="181"/>
      <c r="F5" s="181"/>
      <c r="G5" s="181"/>
      <c r="I5" s="181"/>
      <c r="J5" s="181"/>
      <c r="K5" s="181"/>
      <c r="L5" s="181"/>
      <c r="M5" s="181"/>
      <c r="N5" s="181"/>
    </row>
    <row r="6" spans="1:14" s="8" customFormat="1" ht="13.9" thickBot="1" x14ac:dyDescent="0.4">
      <c r="A6" s="192" t="s">
        <v>204</v>
      </c>
      <c r="B6" s="193">
        <f>Calculation!D10</f>
        <v>46.758947761999998</v>
      </c>
      <c r="C6" s="193">
        <f>Calculation!E10</f>
        <v>47.59289914</v>
      </c>
      <c r="D6" s="193">
        <f>Calculation!F10</f>
        <v>44.734631616000001</v>
      </c>
      <c r="E6" s="193">
        <f>Calculation!G10</f>
        <v>43.096373643</v>
      </c>
      <c r="F6" s="193">
        <f>Calculation!H10</f>
        <v>39.807944161999998</v>
      </c>
      <c r="G6" s="194">
        <f>SUM(B6:F6)</f>
        <v>221.99079632299998</v>
      </c>
      <c r="I6" s="193">
        <f>Calculation!L10</f>
        <v>41.875642220121001</v>
      </c>
      <c r="J6" s="193">
        <f>Calculation!M10</f>
        <v>42.622499264720403</v>
      </c>
      <c r="K6" s="193">
        <f>Calculation!N10</f>
        <v>40.062737038811498</v>
      </c>
      <c r="L6" s="193">
        <f>Calculation!O10</f>
        <v>38.595571757616703</v>
      </c>
      <c r="M6" s="193">
        <f>Calculation!P10</f>
        <v>35.650571859129599</v>
      </c>
      <c r="N6" s="194">
        <f>SUM(I6:M6)</f>
        <v>198.8070221403992</v>
      </c>
    </row>
    <row r="7" spans="1:14" s="195" customFormat="1" ht="13.9" x14ac:dyDescent="0.35">
      <c r="A7" s="192" t="s">
        <v>27</v>
      </c>
      <c r="B7" s="193">
        <f>Calculation!D9</f>
        <v>68.128947761999996</v>
      </c>
      <c r="C7" s="193">
        <f>Calculation!E9</f>
        <v>68.864899140000006</v>
      </c>
      <c r="D7" s="193">
        <f>Calculation!F9</f>
        <v>68.616631616000006</v>
      </c>
      <c r="E7" s="193">
        <f>Calculation!G9</f>
        <v>58.931373643000001</v>
      </c>
      <c r="F7" s="193">
        <f>Calculation!H9</f>
        <v>47.525944162000002</v>
      </c>
      <c r="G7" s="194">
        <f>SUM(B7:F7)</f>
        <v>312.06779632300004</v>
      </c>
      <c r="I7" s="193">
        <f>Calculation!L9</f>
        <v>62.749858521394501</v>
      </c>
      <c r="J7" s="193">
        <f>Calculation!M9</f>
        <v>63.400989164612298</v>
      </c>
      <c r="K7" s="193">
        <f>Calculation!N9</f>
        <v>63.390674975498996</v>
      </c>
      <c r="L7" s="193">
        <f>Calculation!O9</f>
        <v>54.063199980857902</v>
      </c>
      <c r="M7" s="193">
        <f>Calculation!P9</f>
        <v>43.189514367937676</v>
      </c>
      <c r="N7" s="194">
        <f>SUM(I7:M7)</f>
        <v>286.79423701030134</v>
      </c>
    </row>
    <row r="8" spans="1:14" s="195" customFormat="1" ht="14.25" thickBot="1" x14ac:dyDescent="0.4">
      <c r="A8" s="197" t="s">
        <v>205</v>
      </c>
      <c r="B8" s="198">
        <f>B6/B7</f>
        <v>0.68633010339960876</v>
      </c>
      <c r="C8" s="198">
        <f t="shared" ref="C8:F8" si="0">C6/C7</f>
        <v>0.69110533427552479</v>
      </c>
      <c r="D8" s="198">
        <f t="shared" si="0"/>
        <v>0.65195027156606722</v>
      </c>
      <c r="E8" s="198">
        <f t="shared" si="0"/>
        <v>0.73129762601620751</v>
      </c>
      <c r="F8" s="198">
        <f t="shared" si="0"/>
        <v>0.83760448874635862</v>
      </c>
      <c r="G8" s="199">
        <f>G6/G7</f>
        <v>0.71135438817670404</v>
      </c>
      <c r="I8" s="198">
        <f>I6/I7</f>
        <v>0.66734241649076453</v>
      </c>
      <c r="J8" s="198">
        <f t="shared" ref="J8:M8" si="1">J6/J7</f>
        <v>0.6722686795005155</v>
      </c>
      <c r="K8" s="198">
        <f t="shared" si="1"/>
        <v>0.63199732538415254</v>
      </c>
      <c r="L8" s="198">
        <f t="shared" si="1"/>
        <v>0.71389728634787053</v>
      </c>
      <c r="M8" s="198">
        <f t="shared" si="1"/>
        <v>0.82544507343651186</v>
      </c>
      <c r="N8" s="199">
        <f>N6/N7</f>
        <v>0.69320438308967225</v>
      </c>
    </row>
    <row r="9" spans="1:14" s="195" customFormat="1" ht="14.25" thickBot="1" x14ac:dyDescent="0.4">
      <c r="A9" s="200"/>
      <c r="B9" s="201"/>
      <c r="C9" s="201"/>
      <c r="D9" s="201"/>
      <c r="E9" s="201"/>
      <c r="F9" s="201"/>
      <c r="G9" s="201"/>
      <c r="I9" s="201"/>
      <c r="J9" s="201"/>
      <c r="K9" s="201"/>
      <c r="L9" s="201"/>
      <c r="M9" s="201"/>
      <c r="N9" s="201"/>
    </row>
    <row r="10" spans="1:14" s="196" customFormat="1" ht="13.9" x14ac:dyDescent="0.35">
      <c r="A10" s="202" t="s">
        <v>206</v>
      </c>
      <c r="B10" s="203">
        <f>'Wr4'!H27</f>
        <v>0.68633010339960887</v>
      </c>
      <c r="C10" s="203">
        <f>'Wr4'!I27</f>
        <v>0.69110533427552479</v>
      </c>
      <c r="D10" s="203">
        <f>'Wr4'!J27</f>
        <v>0.65195027156606733</v>
      </c>
      <c r="E10" s="203">
        <f>'Wr4'!K27</f>
        <v>0.73129762601620751</v>
      </c>
      <c r="F10" s="203">
        <f>'Wr4'!L27</f>
        <v>0.83760448874635862</v>
      </c>
      <c r="G10" s="204">
        <f>SUMPRODUCT(B7:F7,B10:F10)/G7</f>
        <v>0.71135438817670404</v>
      </c>
      <c r="I10" s="205">
        <f>I8*I11</f>
        <v>0.66734241649076464</v>
      </c>
      <c r="J10" s="205">
        <f t="shared" ref="J10:M10" si="2">J8*J11</f>
        <v>0.6722686795005155</v>
      </c>
      <c r="K10" s="205">
        <f t="shared" si="2"/>
        <v>0.63199732538415265</v>
      </c>
      <c r="L10" s="205">
        <f t="shared" si="2"/>
        <v>0.71389728634787053</v>
      </c>
      <c r="M10" s="206">
        <f t="shared" si="2"/>
        <v>0.82544507343651186</v>
      </c>
      <c r="N10" s="206">
        <f>SUMPRODUCT(I7:M7,I10:M10)/N7</f>
        <v>0.69320438308967236</v>
      </c>
    </row>
    <row r="11" spans="1:14" s="196" customFormat="1" ht="14.25" thickBot="1" x14ac:dyDescent="0.4">
      <c r="A11" s="207" t="s">
        <v>207</v>
      </c>
      <c r="B11" s="208">
        <f>B10/B8</f>
        <v>1.0000000000000002</v>
      </c>
      <c r="C11" s="208">
        <f t="shared" ref="C11:G11" si="3">C10/C8</f>
        <v>1</v>
      </c>
      <c r="D11" s="208">
        <f t="shared" si="3"/>
        <v>1.0000000000000002</v>
      </c>
      <c r="E11" s="208">
        <f t="shared" si="3"/>
        <v>1</v>
      </c>
      <c r="F11" s="209">
        <f t="shared" si="3"/>
        <v>1</v>
      </c>
      <c r="G11" s="209">
        <f t="shared" si="3"/>
        <v>1</v>
      </c>
      <c r="I11" s="210">
        <f>B11</f>
        <v>1.0000000000000002</v>
      </c>
      <c r="J11" s="210">
        <f>C11</f>
        <v>1</v>
      </c>
      <c r="K11" s="210">
        <f>D11</f>
        <v>1.0000000000000002</v>
      </c>
      <c r="L11" s="210">
        <f>E11</f>
        <v>1</v>
      </c>
      <c r="M11" s="211">
        <f>F11</f>
        <v>1</v>
      </c>
      <c r="N11" s="211">
        <f t="shared" ref="N11" si="4">N10/N8</f>
        <v>1.0000000000000002</v>
      </c>
    </row>
    <row r="12" spans="1:14" s="195" customFormat="1" ht="13.9" x14ac:dyDescent="0.35">
      <c r="A12" s="200"/>
      <c r="B12" s="201"/>
      <c r="C12" s="201"/>
      <c r="D12" s="201"/>
      <c r="E12" s="201"/>
      <c r="F12" s="201"/>
      <c r="G12" s="201"/>
    </row>
    <row r="13" spans="1:14" s="195" customFormat="1" ht="14.25" thickBot="1" x14ac:dyDescent="0.4">
      <c r="A13" s="200"/>
      <c r="B13" s="213"/>
      <c r="C13" s="201"/>
      <c r="D13" s="201"/>
      <c r="E13" s="201"/>
      <c r="F13" s="201"/>
      <c r="G13" s="201"/>
      <c r="H13"/>
      <c r="I13" s="201"/>
      <c r="J13" s="201"/>
      <c r="K13" s="201"/>
      <c r="L13" s="201"/>
      <c r="M13" s="201"/>
      <c r="N13" s="201"/>
    </row>
    <row r="14" spans="1:14" s="8" customFormat="1" ht="13.9" thickBot="1" x14ac:dyDescent="0.4">
      <c r="A14" s="191" t="s">
        <v>208</v>
      </c>
      <c r="B14" s="181"/>
      <c r="C14" s="181"/>
      <c r="D14" s="181"/>
      <c r="E14" s="181"/>
      <c r="F14" s="181"/>
      <c r="G14" s="181"/>
    </row>
    <row r="15" spans="1:14" s="8" customFormat="1" ht="13.9" thickBot="1" x14ac:dyDescent="0.4">
      <c r="A15" s="192" t="s">
        <v>204</v>
      </c>
      <c r="B15" s="193">
        <f>Calculation!D19</f>
        <v>225.74501528899998</v>
      </c>
      <c r="C15" s="193">
        <f>Calculation!E19</f>
        <v>226.132279049</v>
      </c>
      <c r="D15" s="193">
        <f>Calculation!F19</f>
        <v>227.88862548499998</v>
      </c>
      <c r="E15" s="193">
        <f>Calculation!G19</f>
        <v>229.10522927400001</v>
      </c>
      <c r="F15" s="193">
        <f>Calculation!H19</f>
        <v>221.60406317299999</v>
      </c>
      <c r="G15" s="194">
        <f>SUM(B15:F15)</f>
        <v>1130.4752122699999</v>
      </c>
      <c r="I15" s="193">
        <f>Calculation!L19</f>
        <v>170.91972890837101</v>
      </c>
      <c r="J15" s="193">
        <f>Calculation!M19</f>
        <v>171.21294033007399</v>
      </c>
      <c r="K15" s="193">
        <f>Calculation!N19</f>
        <v>172.54273384212999</v>
      </c>
      <c r="L15" s="193">
        <f>Calculation!O19</f>
        <v>173.46386864344001</v>
      </c>
      <c r="M15" s="193">
        <f>Calculation!P19</f>
        <v>167.78446405132399</v>
      </c>
      <c r="N15" s="194">
        <f>SUM(I15:M15)</f>
        <v>855.92373577533908</v>
      </c>
    </row>
    <row r="16" spans="1:14" s="195" customFormat="1" ht="13.9" x14ac:dyDescent="0.35">
      <c r="A16" s="192" t="s">
        <v>27</v>
      </c>
      <c r="B16" s="193">
        <f>Calculation!D18</f>
        <v>422.32679268281299</v>
      </c>
      <c r="C16" s="193">
        <f>Calculation!E18</f>
        <v>495.85769423172303</v>
      </c>
      <c r="D16" s="193">
        <f>Calculation!F18</f>
        <v>541.38257701141197</v>
      </c>
      <c r="E16" s="193">
        <f>Calculation!G18</f>
        <v>537.71557734478006</v>
      </c>
      <c r="F16" s="193">
        <f>Calculation!H18</f>
        <v>414.47515479456399</v>
      </c>
      <c r="G16" s="194">
        <f>SUM(B16:F16)</f>
        <v>2411.757796065292</v>
      </c>
      <c r="I16" s="193">
        <f>Calculation!L18</f>
        <v>317.87731295088827</v>
      </c>
      <c r="J16" s="193">
        <f>Calculation!M18</f>
        <v>370.80576843799679</v>
      </c>
      <c r="K16" s="193">
        <f>Calculation!N18</f>
        <v>402.50673010128878</v>
      </c>
      <c r="L16" s="193">
        <f>Calculation!O18</f>
        <v>399.87517567704862</v>
      </c>
      <c r="M16" s="193">
        <f>Calculation!P18</f>
        <v>313.02493991657582</v>
      </c>
      <c r="N16" s="194">
        <f>SUM(I16:M16)</f>
        <v>1804.0899270837981</v>
      </c>
    </row>
    <row r="17" spans="1:14" s="195" customFormat="1" ht="14.25" thickBot="1" x14ac:dyDescent="0.4">
      <c r="A17" s="197" t="s">
        <v>205</v>
      </c>
      <c r="B17" s="198">
        <f>B15/B16</f>
        <v>0.53452686213669842</v>
      </c>
      <c r="C17" s="198">
        <f t="shared" ref="C17:F17" si="5">C15/C16</f>
        <v>0.45604269466740271</v>
      </c>
      <c r="D17" s="198">
        <f t="shared" si="5"/>
        <v>0.42093823326012991</v>
      </c>
      <c r="E17" s="198">
        <f t="shared" si="5"/>
        <v>0.42607140080507483</v>
      </c>
      <c r="F17" s="198">
        <f t="shared" si="5"/>
        <v>0.53466187444417212</v>
      </c>
      <c r="G17" s="199">
        <f>G15/G16</f>
        <v>0.46873496754704602</v>
      </c>
      <c r="I17" s="198">
        <f>I15/I16</f>
        <v>0.53769086985700654</v>
      </c>
      <c r="J17" s="198">
        <f t="shared" ref="J17:M17" si="6">J15/J16</f>
        <v>0.46173213823318088</v>
      </c>
      <c r="K17" s="198">
        <f t="shared" si="6"/>
        <v>0.42867043191727622</v>
      </c>
      <c r="L17" s="198">
        <f t="shared" si="6"/>
        <v>0.43379504203965569</v>
      </c>
      <c r="M17" s="198">
        <f t="shared" si="6"/>
        <v>0.53600989140366961</v>
      </c>
      <c r="N17" s="199">
        <f>N15/N16</f>
        <v>0.474435183593585</v>
      </c>
    </row>
    <row r="18" spans="1:14" s="8" customFormat="1" ht="13.9" thickBot="1" x14ac:dyDescent="0.4">
      <c r="A18" s="214"/>
      <c r="B18" s="181"/>
      <c r="C18" s="181"/>
      <c r="D18" s="181"/>
      <c r="E18" s="181"/>
      <c r="F18" s="181"/>
      <c r="G18" s="201"/>
      <c r="I18" s="201"/>
      <c r="J18" s="201"/>
      <c r="K18" s="201"/>
      <c r="L18" s="201"/>
      <c r="M18" s="201"/>
      <c r="N18" s="201"/>
    </row>
    <row r="19" spans="1:14" s="196" customFormat="1" ht="13.9" x14ac:dyDescent="0.35">
      <c r="A19" s="202" t="s">
        <v>206</v>
      </c>
      <c r="B19" s="203">
        <f>'Wn4'!H20</f>
        <v>0.53452686213669853</v>
      </c>
      <c r="C19" s="203">
        <f>'Wn4'!I20</f>
        <v>0.45604269466740271</v>
      </c>
      <c r="D19" s="203">
        <f>'Wn4'!J20</f>
        <v>0.42093823326012975</v>
      </c>
      <c r="E19" s="203">
        <f>'Wn4'!K20</f>
        <v>0.426071400805075</v>
      </c>
      <c r="F19" s="203">
        <f>'Wn4'!L20</f>
        <v>0.53466187444417224</v>
      </c>
      <c r="G19" s="204">
        <f>SUMPRODUCT(B16:F16,B19:F19)/G16</f>
        <v>0.46873496754704613</v>
      </c>
      <c r="I19" s="205">
        <f>I17*I20</f>
        <v>0.53769086985700665</v>
      </c>
      <c r="J19" s="205">
        <f t="shared" ref="J19:M19" si="7">J17*J20</f>
        <v>0.46173213823318088</v>
      </c>
      <c r="K19" s="205">
        <f t="shared" si="7"/>
        <v>0.42867043191727605</v>
      </c>
      <c r="L19" s="205">
        <f t="shared" si="7"/>
        <v>0.43379504203965585</v>
      </c>
      <c r="M19" s="206">
        <f t="shared" si="7"/>
        <v>0.53600989140366972</v>
      </c>
      <c r="N19" s="206">
        <f>SUMPRODUCT(I16:M16,I19:M19)/N16</f>
        <v>0.474435183593585</v>
      </c>
    </row>
    <row r="20" spans="1:14" s="196" customFormat="1" ht="14.25" thickBot="1" x14ac:dyDescent="0.4">
      <c r="A20" s="207" t="s">
        <v>207</v>
      </c>
      <c r="B20" s="208">
        <f>B19/B17</f>
        <v>1.0000000000000002</v>
      </c>
      <c r="C20" s="208">
        <f t="shared" ref="C20:G20" si="8">C19/C17</f>
        <v>1</v>
      </c>
      <c r="D20" s="208">
        <f t="shared" si="8"/>
        <v>0.99999999999999956</v>
      </c>
      <c r="E20" s="208">
        <f t="shared" si="8"/>
        <v>1.0000000000000004</v>
      </c>
      <c r="F20" s="209">
        <f t="shared" si="8"/>
        <v>1.0000000000000002</v>
      </c>
      <c r="G20" s="209">
        <f t="shared" si="8"/>
        <v>1.0000000000000002</v>
      </c>
      <c r="I20" s="210">
        <f>B20</f>
        <v>1.0000000000000002</v>
      </c>
      <c r="J20" s="210">
        <f>C20</f>
        <v>1</v>
      </c>
      <c r="K20" s="210">
        <f>D20</f>
        <v>0.99999999999999956</v>
      </c>
      <c r="L20" s="210">
        <f>E20</f>
        <v>1.0000000000000004</v>
      </c>
      <c r="M20" s="211">
        <f>F20</f>
        <v>1.0000000000000002</v>
      </c>
      <c r="N20" s="211">
        <f t="shared" ref="N20" si="9">N19/N17</f>
        <v>1</v>
      </c>
    </row>
    <row r="21" spans="1:14" s="195" customFormat="1" ht="13.9" x14ac:dyDescent="0.35">
      <c r="A21" s="200"/>
      <c r="B21" s="201"/>
      <c r="C21" s="201"/>
      <c r="D21" s="201"/>
      <c r="E21" s="201"/>
      <c r="F21" s="201"/>
      <c r="G21" s="201"/>
    </row>
    <row r="22" spans="1:14" s="195" customFormat="1" ht="14.25" thickBot="1" x14ac:dyDescent="0.4">
      <c r="A22" s="200"/>
      <c r="B22" s="213"/>
      <c r="C22" s="201"/>
      <c r="D22" s="201"/>
      <c r="E22" s="201"/>
      <c r="F22" s="201"/>
      <c r="G22" s="201"/>
      <c r="H22"/>
      <c r="I22" s="201"/>
      <c r="J22" s="201"/>
      <c r="K22" s="201"/>
      <c r="L22" s="201"/>
      <c r="M22" s="201"/>
      <c r="N22" s="201"/>
    </row>
    <row r="23" spans="1:14" ht="13.9" thickBot="1" x14ac:dyDescent="0.4">
      <c r="A23" s="191" t="s">
        <v>209</v>
      </c>
      <c r="B23" s="181"/>
      <c r="C23" s="181"/>
      <c r="D23" s="181"/>
      <c r="E23" s="181"/>
      <c r="F23" s="181"/>
      <c r="G23" s="181"/>
      <c r="I23" s="189"/>
      <c r="J23" s="189"/>
      <c r="K23" s="189"/>
    </row>
    <row r="24" spans="1:14" ht="13.9" thickBot="1" x14ac:dyDescent="0.4">
      <c r="A24" s="192" t="s">
        <v>204</v>
      </c>
      <c r="B24" s="193">
        <f>Calculation!D28</f>
        <v>217.57362382700001</v>
      </c>
      <c r="C24" s="193">
        <f>Calculation!E28</f>
        <v>217.99280630499999</v>
      </c>
      <c r="D24" s="193">
        <f>Calculation!F28</f>
        <v>221.411338403</v>
      </c>
      <c r="E24" s="193">
        <f>Calculation!G28</f>
        <v>214.48318295199999</v>
      </c>
      <c r="F24" s="193">
        <f>Calculation!H28</f>
        <v>210.05435536299998</v>
      </c>
      <c r="G24" s="194">
        <f>SUM(B24:F24)</f>
        <v>1081.5153068499999</v>
      </c>
      <c r="I24" s="193">
        <f>Calculation!L28</f>
        <v>185.00354400755199</v>
      </c>
      <c r="J24" s="193">
        <f>Calculation!M28</f>
        <v>185.359976201178</v>
      </c>
      <c r="K24" s="193">
        <f>Calculation!N28</f>
        <v>188.26676491163499</v>
      </c>
      <c r="L24" s="193">
        <f>Calculation!O28</f>
        <v>182.375732307015</v>
      </c>
      <c r="M24" s="193">
        <f>Calculation!P28</f>
        <v>178.60988612882699</v>
      </c>
      <c r="N24" s="194">
        <f>SUM(I24:M24)</f>
        <v>919.61590355620706</v>
      </c>
    </row>
    <row r="25" spans="1:14" x14ac:dyDescent="0.35">
      <c r="A25" s="192" t="s">
        <v>27</v>
      </c>
      <c r="B25" s="193">
        <f>Calculation!D27</f>
        <v>447.68667860799297</v>
      </c>
      <c r="C25" s="193">
        <f>Calculation!E27</f>
        <v>548.71364139880302</v>
      </c>
      <c r="D25" s="193">
        <f>Calculation!F27</f>
        <v>555.92092736538393</v>
      </c>
      <c r="E25" s="193">
        <f>Calculation!G27</f>
        <v>674.10868892112398</v>
      </c>
      <c r="F25" s="193">
        <f>Calculation!H27</f>
        <v>580.07112309070203</v>
      </c>
      <c r="G25" s="194">
        <f>SUM(B25:F25)</f>
        <v>2806.5010593840061</v>
      </c>
      <c r="I25" s="193">
        <f>Calculation!L27</f>
        <v>386.60028628708915</v>
      </c>
      <c r="J25" s="193">
        <f>Calculation!M27</f>
        <v>469.93279836519883</v>
      </c>
      <c r="K25" s="193">
        <f>Calculation!N27</f>
        <v>476.29257491851416</v>
      </c>
      <c r="L25" s="193">
        <f>Calculation!O27</f>
        <v>574.91564175070448</v>
      </c>
      <c r="M25" s="193">
        <f>Calculation!P27</f>
        <v>488.41252149199482</v>
      </c>
      <c r="N25" s="194">
        <f>SUM(I25:M25)</f>
        <v>2396.1538228135014</v>
      </c>
    </row>
    <row r="26" spans="1:14" s="195" customFormat="1" ht="14.25" thickBot="1" x14ac:dyDescent="0.4">
      <c r="A26" s="197" t="s">
        <v>205</v>
      </c>
      <c r="B26" s="198">
        <f>B24/B25</f>
        <v>0.4859953048044871</v>
      </c>
      <c r="C26" s="198">
        <f t="shared" ref="C26:F26" si="10">C24/C25</f>
        <v>0.39727972818259794</v>
      </c>
      <c r="D26" s="198">
        <f t="shared" si="10"/>
        <v>0.39827847361730179</v>
      </c>
      <c r="E26" s="198">
        <f t="shared" si="10"/>
        <v>0.31817299862321791</v>
      </c>
      <c r="F26" s="198">
        <f t="shared" si="10"/>
        <v>0.36211827653788436</v>
      </c>
      <c r="G26" s="199">
        <f>G24/G25</f>
        <v>0.38536073351327355</v>
      </c>
      <c r="I26" s="198">
        <f>I24/I25</f>
        <v>0.47853959391579048</v>
      </c>
      <c r="J26" s="198">
        <f t="shared" ref="J26:M26" si="11">J24/J25</f>
        <v>0.3944393258908675</v>
      </c>
      <c r="K26" s="198">
        <f t="shared" si="11"/>
        <v>0.39527545635966371</v>
      </c>
      <c r="L26" s="198">
        <f t="shared" si="11"/>
        <v>0.31722172621996075</v>
      </c>
      <c r="M26" s="198">
        <f t="shared" si="11"/>
        <v>0.36569473195161406</v>
      </c>
      <c r="N26" s="199">
        <f>N24/N25</f>
        <v>0.38378834230117082</v>
      </c>
    </row>
    <row r="27" spans="1:14" ht="13.9" thickBot="1" x14ac:dyDescent="0.4">
      <c r="A27" s="200"/>
      <c r="B27" s="201"/>
      <c r="C27" s="201"/>
      <c r="D27" s="201"/>
      <c r="E27" s="201"/>
      <c r="F27" s="201"/>
      <c r="G27" s="201"/>
      <c r="I27" s="201"/>
      <c r="J27" s="201"/>
      <c r="K27" s="201"/>
      <c r="L27" s="201"/>
      <c r="M27" s="201"/>
      <c r="N27" s="201"/>
    </row>
    <row r="28" spans="1:14" x14ac:dyDescent="0.35">
      <c r="A28" s="202" t="s">
        <v>206</v>
      </c>
      <c r="B28" s="203">
        <f>'WWn6'!H20</f>
        <v>0.48599530480448772</v>
      </c>
      <c r="C28" s="203">
        <f>'WWn6'!I20</f>
        <v>0.3972797281825981</v>
      </c>
      <c r="D28" s="203">
        <f>'WWn6'!J20</f>
        <v>0.39827847361730179</v>
      </c>
      <c r="E28" s="203">
        <f>'WWn6'!K20</f>
        <v>0.31817299862321785</v>
      </c>
      <c r="F28" s="203">
        <f>'WWn6'!L20</f>
        <v>0.36211827653788398</v>
      </c>
      <c r="G28" s="204">
        <f>SUMPRODUCT(B25:F25,B28:F28)/G25</f>
        <v>0.38536073351327366</v>
      </c>
      <c r="I28" s="205">
        <f>I26*I29</f>
        <v>0.47853959391579109</v>
      </c>
      <c r="J28" s="205">
        <f t="shared" ref="J28:M28" si="12">J26*J29</f>
        <v>0.39443932589086766</v>
      </c>
      <c r="K28" s="205">
        <f t="shared" si="12"/>
        <v>0.39527545635966371</v>
      </c>
      <c r="L28" s="205">
        <f t="shared" si="12"/>
        <v>0.3172217262199607</v>
      </c>
      <c r="M28" s="206">
        <f t="shared" si="12"/>
        <v>0.36569473195161367</v>
      </c>
      <c r="N28" s="206">
        <f>SUMPRODUCT(I25:M25,I28:M28)/N25</f>
        <v>0.38378834230117076</v>
      </c>
    </row>
    <row r="29" spans="1:14" s="196" customFormat="1" ht="14.25" thickBot="1" x14ac:dyDescent="0.4">
      <c r="A29" s="207" t="s">
        <v>207</v>
      </c>
      <c r="B29" s="208">
        <f>B28/B26</f>
        <v>1.0000000000000013</v>
      </c>
      <c r="C29" s="208">
        <f t="shared" ref="C29:G29" si="13">C28/C26</f>
        <v>1.0000000000000004</v>
      </c>
      <c r="D29" s="208">
        <f t="shared" si="13"/>
        <v>1</v>
      </c>
      <c r="E29" s="208">
        <f t="shared" si="13"/>
        <v>0.99999999999999978</v>
      </c>
      <c r="F29" s="209">
        <f t="shared" si="13"/>
        <v>0.99999999999999889</v>
      </c>
      <c r="G29" s="209">
        <f t="shared" si="13"/>
        <v>1.0000000000000002</v>
      </c>
      <c r="I29" s="210">
        <f>B29</f>
        <v>1.0000000000000013</v>
      </c>
      <c r="J29" s="210">
        <f>C29</f>
        <v>1.0000000000000004</v>
      </c>
      <c r="K29" s="210">
        <f>D29</f>
        <v>1</v>
      </c>
      <c r="L29" s="210">
        <f>E29</f>
        <v>0.99999999999999978</v>
      </c>
      <c r="M29" s="211">
        <f>F29</f>
        <v>0.99999999999999889</v>
      </c>
      <c r="N29" s="211">
        <f t="shared" ref="N29" si="14">N28/N26</f>
        <v>0.99999999999999989</v>
      </c>
    </row>
    <row r="30" spans="1:14" x14ac:dyDescent="0.35">
      <c r="A30" s="200"/>
      <c r="B30" s="201"/>
      <c r="C30" s="201"/>
      <c r="D30" s="201"/>
      <c r="E30" s="201"/>
      <c r="F30" s="201"/>
      <c r="G30" s="201"/>
    </row>
    <row r="31" spans="1:14" s="195" customFormat="1" ht="14.25" thickBot="1" x14ac:dyDescent="0.4">
      <c r="A31" s="200"/>
      <c r="B31" s="213"/>
      <c r="C31" s="201"/>
      <c r="D31" s="201"/>
      <c r="E31" s="201"/>
      <c r="F31" s="201"/>
      <c r="G31" s="201"/>
      <c r="H31"/>
      <c r="I31" s="201"/>
      <c r="J31" s="201"/>
      <c r="K31" s="201"/>
      <c r="L31" s="201"/>
      <c r="M31" s="201"/>
      <c r="N31" s="201"/>
    </row>
    <row r="32" spans="1:14" ht="13.9" thickBot="1" x14ac:dyDescent="0.4">
      <c r="A32" s="191" t="s">
        <v>210</v>
      </c>
      <c r="B32" s="181"/>
      <c r="C32" s="181"/>
      <c r="D32" s="181"/>
      <c r="E32" s="181"/>
      <c r="F32" s="181"/>
      <c r="G32" s="181"/>
    </row>
    <row r="33" spans="1:17" ht="13.9" thickBot="1" x14ac:dyDescent="0.4">
      <c r="A33" s="192" t="s">
        <v>204</v>
      </c>
      <c r="B33" s="193">
        <f>Calculation!D37</f>
        <v>79.556761988999995</v>
      </c>
      <c r="C33" s="193">
        <f>Calculation!E37</f>
        <v>80.706357623000002</v>
      </c>
      <c r="D33" s="193">
        <f>Calculation!F37</f>
        <v>78.318493185999998</v>
      </c>
      <c r="E33" s="193">
        <f>Calculation!G37</f>
        <v>77.276534411</v>
      </c>
      <c r="F33" s="193">
        <f>Calculation!H37</f>
        <v>75.570564302999998</v>
      </c>
      <c r="G33" s="194">
        <f>SUM(B33:F33)</f>
        <v>391.42871151199995</v>
      </c>
      <c r="I33" s="193">
        <f>Calculation!L37</f>
        <v>53.1304093776697</v>
      </c>
      <c r="J33" s="193">
        <f>Calculation!M37</f>
        <v>53.898144075842097</v>
      </c>
      <c r="K33" s="193">
        <f>Calculation!N37</f>
        <v>52.303456058075199</v>
      </c>
      <c r="L33" s="193">
        <f>Calculation!O37</f>
        <v>51.607604506474097</v>
      </c>
      <c r="M33" s="193">
        <f>Calculation!P37</f>
        <v>50.4683061243122</v>
      </c>
      <c r="N33" s="194">
        <f>SUM(I33:M33)</f>
        <v>261.40792014237331</v>
      </c>
    </row>
    <row r="34" spans="1:17" x14ac:dyDescent="0.35">
      <c r="A34" s="192" t="s">
        <v>27</v>
      </c>
      <c r="B34" s="193">
        <f>Calculation!D36</f>
        <v>100.1680571732537</v>
      </c>
      <c r="C34" s="193">
        <f>Calculation!E36</f>
        <v>104.4943151981535</v>
      </c>
      <c r="D34" s="193">
        <f>Calculation!F36</f>
        <v>98.728328448940204</v>
      </c>
      <c r="E34" s="193">
        <f>Calculation!G36</f>
        <v>91.4275903385346</v>
      </c>
      <c r="F34" s="193">
        <f>Calculation!H36</f>
        <v>96.283423782489024</v>
      </c>
      <c r="G34" s="194">
        <f>SUM(B34:F34)</f>
        <v>491.10171494137109</v>
      </c>
      <c r="I34" s="193">
        <f>Calculation!L36</f>
        <v>66.895255049679406</v>
      </c>
      <c r="J34" s="193">
        <f>Calculation!M36</f>
        <v>69.784460871909005</v>
      </c>
      <c r="K34" s="193">
        <f>Calculation!N36</f>
        <v>65.933760707738301</v>
      </c>
      <c r="L34" s="193">
        <f>Calculation!O36</f>
        <v>61.058107213713107</v>
      </c>
      <c r="M34" s="193">
        <f>Calculation!P36</f>
        <v>64.300979501335206</v>
      </c>
      <c r="N34" s="194">
        <f>SUM(I34:M34)</f>
        <v>327.97256334437509</v>
      </c>
    </row>
    <row r="35" spans="1:17" s="195" customFormat="1" ht="14.25" thickBot="1" x14ac:dyDescent="0.4">
      <c r="A35" s="197" t="s">
        <v>205</v>
      </c>
      <c r="B35" s="198">
        <f>B33/B34</f>
        <v>0.79423285460549775</v>
      </c>
      <c r="C35" s="198">
        <f t="shared" ref="C35:F35" si="15">C33/C34</f>
        <v>0.77235165826921603</v>
      </c>
      <c r="D35" s="198">
        <f t="shared" si="15"/>
        <v>0.79327275581804613</v>
      </c>
      <c r="E35" s="198">
        <f t="shared" si="15"/>
        <v>0.84522116491163546</v>
      </c>
      <c r="F35" s="198">
        <f t="shared" si="15"/>
        <v>0.7848761638734324</v>
      </c>
      <c r="G35" s="199">
        <f>G33/G34</f>
        <v>0.79704203753132818</v>
      </c>
      <c r="I35" s="198">
        <f>I33/I34</f>
        <v>0.79423285460549753</v>
      </c>
      <c r="J35" s="198">
        <f t="shared" ref="J35:M35" si="16">J33/J34</f>
        <v>0.77235165826921537</v>
      </c>
      <c r="K35" s="198">
        <f t="shared" si="16"/>
        <v>0.79327275581804657</v>
      </c>
      <c r="L35" s="198">
        <f t="shared" si="16"/>
        <v>0.84522116491163501</v>
      </c>
      <c r="M35" s="198">
        <f t="shared" si="16"/>
        <v>0.78487616387343262</v>
      </c>
      <c r="N35" s="199">
        <f>N33/N34</f>
        <v>0.79704203753132818</v>
      </c>
    </row>
    <row r="36" spans="1:17" ht="13.9" thickBot="1" x14ac:dyDescent="0.4">
      <c r="A36" s="214"/>
      <c r="B36" s="181"/>
      <c r="C36" s="181"/>
      <c r="D36" s="181"/>
      <c r="E36" s="181"/>
      <c r="F36" s="181"/>
      <c r="G36" s="201"/>
      <c r="I36" s="201"/>
      <c r="J36" s="201"/>
      <c r="K36" s="201"/>
      <c r="L36" s="201"/>
      <c r="M36" s="201"/>
      <c r="N36" s="201"/>
    </row>
    <row r="37" spans="1:17" x14ac:dyDescent="0.35">
      <c r="A37" s="202" t="s">
        <v>206</v>
      </c>
      <c r="B37" s="203">
        <f>'Bio5'!H27</f>
        <v>0.79423285460549764</v>
      </c>
      <c r="C37" s="203">
        <f>'Bio5'!I27</f>
        <v>0.77235165826921559</v>
      </c>
      <c r="D37" s="203">
        <f>'Bio5'!J27</f>
        <v>0.7932727558180459</v>
      </c>
      <c r="E37" s="203">
        <f>'Bio5'!K27</f>
        <v>0.84522116491163524</v>
      </c>
      <c r="F37" s="203">
        <f>'Bio5'!L27</f>
        <v>0.78487616387343218</v>
      </c>
      <c r="G37" s="204">
        <f>SUMPRODUCT(B34:F34,B37:F37)/G34</f>
        <v>0.79704203753132807</v>
      </c>
      <c r="I37" s="205">
        <f>I35*I38</f>
        <v>0.79423285460549742</v>
      </c>
      <c r="J37" s="205">
        <f t="shared" ref="J37:M37" si="17">J35*J38</f>
        <v>0.77235165826921492</v>
      </c>
      <c r="K37" s="205">
        <f t="shared" si="17"/>
        <v>0.79327275581804635</v>
      </c>
      <c r="L37" s="205">
        <f t="shared" si="17"/>
        <v>0.84522116491163479</v>
      </c>
      <c r="M37" s="206">
        <f t="shared" si="17"/>
        <v>0.7848761638734324</v>
      </c>
      <c r="N37" s="206">
        <f>SUMPRODUCT(I34:M34,I37:M37)/N34</f>
        <v>0.79704203753132785</v>
      </c>
    </row>
    <row r="38" spans="1:17" s="196" customFormat="1" ht="14.25" thickBot="1" x14ac:dyDescent="0.4">
      <c r="A38" s="207" t="s">
        <v>207</v>
      </c>
      <c r="B38" s="208">
        <f>B37/B35</f>
        <v>0.99999999999999989</v>
      </c>
      <c r="C38" s="208">
        <f t="shared" ref="C38:G38" si="18">C37/C35</f>
        <v>0.99999999999999944</v>
      </c>
      <c r="D38" s="208">
        <f t="shared" si="18"/>
        <v>0.99999999999999967</v>
      </c>
      <c r="E38" s="208">
        <f t="shared" si="18"/>
        <v>0.99999999999999978</v>
      </c>
      <c r="F38" s="209">
        <f t="shared" si="18"/>
        <v>0.99999999999999967</v>
      </c>
      <c r="G38" s="209">
        <f t="shared" si="18"/>
        <v>0.99999999999999989</v>
      </c>
      <c r="I38" s="210">
        <f>B38</f>
        <v>0.99999999999999989</v>
      </c>
      <c r="J38" s="210">
        <f>C38</f>
        <v>0.99999999999999944</v>
      </c>
      <c r="K38" s="210">
        <f>D38</f>
        <v>0.99999999999999967</v>
      </c>
      <c r="L38" s="210">
        <f>E38</f>
        <v>0.99999999999999978</v>
      </c>
      <c r="M38" s="211">
        <f>F38</f>
        <v>0.99999999999999967</v>
      </c>
      <c r="N38" s="211">
        <f t="shared" ref="N38" si="19">N37/N35</f>
        <v>0.99999999999999956</v>
      </c>
    </row>
    <row r="39" spans="1:17" s="195" customFormat="1" ht="13.9" x14ac:dyDescent="0.35">
      <c r="A39" s="200"/>
      <c r="B39" s="213"/>
      <c r="C39" s="201"/>
      <c r="D39" s="201"/>
      <c r="E39" s="201"/>
      <c r="F39" s="201"/>
      <c r="G39" s="201"/>
      <c r="H39"/>
      <c r="I39" s="201"/>
      <c r="J39" s="201"/>
      <c r="K39" s="201"/>
      <c r="L39" s="201"/>
      <c r="M39" s="201"/>
      <c r="N39" s="201"/>
    </row>
    <row r="40" spans="1:17" ht="13.9" thickBot="1" x14ac:dyDescent="0.4"/>
    <row r="41" spans="1:17" ht="13.9" thickBot="1" x14ac:dyDescent="0.4">
      <c r="A41" s="191" t="s">
        <v>181</v>
      </c>
      <c r="B41" s="181"/>
      <c r="C41" s="181"/>
      <c r="D41" s="181"/>
      <c r="E41" s="181"/>
      <c r="F41" s="181"/>
      <c r="G41" s="181"/>
      <c r="H41" s="189"/>
      <c r="P41" s="189"/>
      <c r="Q41" s="189"/>
    </row>
    <row r="42" spans="1:17" ht="13.9" thickBot="1" x14ac:dyDescent="0.4">
      <c r="A42" s="192" t="s">
        <v>204</v>
      </c>
      <c r="B42" s="193">
        <f>SUM(B6,B15,B24,B33)</f>
        <v>569.63434886699997</v>
      </c>
      <c r="C42" s="193">
        <f t="shared" ref="C42:F42" si="20">SUM(C6,C15,C24,C33)</f>
        <v>572.42434211700004</v>
      </c>
      <c r="D42" s="193">
        <f t="shared" si="20"/>
        <v>572.35308868999994</v>
      </c>
      <c r="E42" s="193">
        <f t="shared" si="20"/>
        <v>563.96132028</v>
      </c>
      <c r="F42" s="193">
        <f t="shared" si="20"/>
        <v>547.03692700099998</v>
      </c>
      <c r="G42" s="194">
        <f>SUM(B42:F42)</f>
        <v>2825.4100269549999</v>
      </c>
      <c r="H42" s="212"/>
      <c r="I42" s="193">
        <f>SUM(I6,I15,I24,I33)</f>
        <v>450.92932451371371</v>
      </c>
      <c r="J42" s="193">
        <f t="shared" ref="J42:M42" si="21">SUM(J6,J15,J24,J33)</f>
        <v>453.09355987181448</v>
      </c>
      <c r="K42" s="193">
        <f t="shared" si="21"/>
        <v>453.17569185065167</v>
      </c>
      <c r="L42" s="193">
        <f t="shared" si="21"/>
        <v>446.04277721454582</v>
      </c>
      <c r="M42" s="193">
        <f t="shared" si="21"/>
        <v>432.51322816359277</v>
      </c>
      <c r="N42" s="194">
        <f>SUM(I42:M42)</f>
        <v>2235.7545816143183</v>
      </c>
      <c r="P42" s="212"/>
      <c r="Q42" s="212"/>
    </row>
    <row r="43" spans="1:17" x14ac:dyDescent="0.35">
      <c r="A43" s="192" t="s">
        <v>27</v>
      </c>
      <c r="B43" s="193">
        <f>SUM(B7,B16,B25,B34)</f>
        <v>1038.3104762260596</v>
      </c>
      <c r="C43" s="193">
        <f t="shared" ref="C43:F43" si="22">SUM(C7,C16,C25,C34)</f>
        <v>1217.9305499686795</v>
      </c>
      <c r="D43" s="193">
        <f t="shared" si="22"/>
        <v>1264.648464441736</v>
      </c>
      <c r="E43" s="193">
        <f t="shared" si="22"/>
        <v>1362.1832302474386</v>
      </c>
      <c r="F43" s="193">
        <f t="shared" si="22"/>
        <v>1138.3556458297551</v>
      </c>
      <c r="G43" s="194">
        <f>SUM(B43:F43)</f>
        <v>6021.4283667136688</v>
      </c>
      <c r="H43" s="201"/>
      <c r="I43" s="193">
        <f>SUM(I7,I16,I25,I34)</f>
        <v>834.12271280905134</v>
      </c>
      <c r="J43" s="193">
        <f t="shared" ref="J43:M43" si="23">SUM(J7,J16,J25,J34)</f>
        <v>973.92401683971684</v>
      </c>
      <c r="K43" s="193">
        <f t="shared" si="23"/>
        <v>1008.1237407030402</v>
      </c>
      <c r="L43" s="193">
        <f t="shared" si="23"/>
        <v>1089.9121246223242</v>
      </c>
      <c r="M43" s="193">
        <f t="shared" si="23"/>
        <v>908.92795527784347</v>
      </c>
      <c r="N43" s="194">
        <f>SUM(I43:M43)</f>
        <v>4815.0105502519764</v>
      </c>
      <c r="P43" s="201"/>
      <c r="Q43" s="201"/>
    </row>
    <row r="44" spans="1:17" s="195" customFormat="1" ht="14.25" thickBot="1" x14ac:dyDescent="0.4">
      <c r="A44" s="197" t="s">
        <v>205</v>
      </c>
      <c r="B44" s="198">
        <f>B42/B43</f>
        <v>0.54861658618474729</v>
      </c>
      <c r="C44" s="198">
        <f t="shared" ref="C44:F44" si="24">C42/C43</f>
        <v>0.4699975233659428</v>
      </c>
      <c r="D44" s="198">
        <f t="shared" si="24"/>
        <v>0.45257880334568579</v>
      </c>
      <c r="E44" s="198">
        <f t="shared" si="24"/>
        <v>0.41401281983008792</v>
      </c>
      <c r="F44" s="198">
        <f t="shared" si="24"/>
        <v>0.48055010664286829</v>
      </c>
      <c r="G44" s="199">
        <f>G42/G43</f>
        <v>0.46922588045285202</v>
      </c>
      <c r="H44" s="201"/>
      <c r="I44" s="198">
        <f>I42/I43</f>
        <v>0.54060310022626268</v>
      </c>
      <c r="J44" s="198">
        <f t="shared" ref="J44:M44" si="25">J42/J43</f>
        <v>0.46522475268867114</v>
      </c>
      <c r="K44" s="198">
        <f t="shared" si="25"/>
        <v>0.44952387643863867</v>
      </c>
      <c r="L44" s="198">
        <f t="shared" si="25"/>
        <v>0.4092465503758923</v>
      </c>
      <c r="M44" s="198">
        <f t="shared" si="25"/>
        <v>0.47584984668161184</v>
      </c>
      <c r="N44" s="199">
        <f>N42/N43</f>
        <v>0.4643301521940213</v>
      </c>
      <c r="P44" s="181"/>
      <c r="Q44" s="181"/>
    </row>
  </sheetData>
  <mergeCells count="2">
    <mergeCell ref="B1:G1"/>
    <mergeCell ref="I1:N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heetViews>
  <sheetFormatPr defaultRowHeight="13.5" x14ac:dyDescent="0.35"/>
  <cols>
    <col min="1" max="1" width="8.0625" customWidth="1"/>
    <col min="2" max="2" width="22.0625" bestFit="1" customWidth="1"/>
    <col min="3" max="3" width="24.8125" customWidth="1"/>
    <col min="4" max="4" width="2.3125" customWidth="1"/>
    <col min="5" max="5" width="14.25" customWidth="1"/>
    <col min="6" max="10" width="7.5" customWidth="1"/>
    <col min="11" max="11" width="5.5" customWidth="1"/>
  </cols>
  <sheetData>
    <row r="1" spans="1:11" x14ac:dyDescent="0.35">
      <c r="A1" s="291"/>
      <c r="B1" s="291"/>
      <c r="C1" s="291" t="s">
        <v>454</v>
      </c>
      <c r="D1" s="291"/>
      <c r="E1" s="291"/>
      <c r="F1" s="291"/>
      <c r="G1" s="291"/>
      <c r="H1" s="291"/>
      <c r="I1" s="291"/>
      <c r="J1" s="291"/>
    </row>
    <row r="2" spans="1:11" ht="40.5" x14ac:dyDescent="0.35">
      <c r="A2" s="292" t="s">
        <v>29</v>
      </c>
      <c r="B2" s="292" t="s">
        <v>30</v>
      </c>
      <c r="C2" s="292" t="s">
        <v>31</v>
      </c>
      <c r="D2" s="292" t="s">
        <v>32</v>
      </c>
      <c r="E2" s="292" t="s">
        <v>33</v>
      </c>
      <c r="F2" s="292" t="s">
        <v>3</v>
      </c>
      <c r="G2" s="292" t="s">
        <v>4</v>
      </c>
      <c r="H2" s="292" t="s">
        <v>5</v>
      </c>
      <c r="I2" s="292" t="s">
        <v>6</v>
      </c>
      <c r="J2" s="292" t="s">
        <v>7</v>
      </c>
      <c r="K2" s="292" t="s">
        <v>217</v>
      </c>
    </row>
    <row r="4" spans="1:11" x14ac:dyDescent="0.35">
      <c r="B4" s="242" t="s">
        <v>455</v>
      </c>
      <c r="C4" s="293" t="s">
        <v>11</v>
      </c>
      <c r="D4" s="294" t="s">
        <v>233</v>
      </c>
      <c r="E4" s="294" t="s">
        <v>34</v>
      </c>
      <c r="F4" s="295">
        <f>'PAYG summary tables'!I8</f>
        <v>0.66734241649076464</v>
      </c>
      <c r="G4" s="295">
        <f>'PAYG summary tables'!J8</f>
        <v>0.6722686795005155</v>
      </c>
      <c r="H4" s="295">
        <f>'PAYG summary tables'!K8</f>
        <v>0.63199732538415265</v>
      </c>
      <c r="I4" s="295">
        <f>'PAYG summary tables'!L8</f>
        <v>0.71389728634787053</v>
      </c>
      <c r="J4" s="295">
        <f>'PAYG summary tables'!M8</f>
        <v>0.82544507343651186</v>
      </c>
      <c r="K4" s="245"/>
    </row>
    <row r="5" spans="1:11" x14ac:dyDescent="0.35">
      <c r="B5" s="242" t="s">
        <v>456</v>
      </c>
      <c r="C5" s="293" t="s">
        <v>16</v>
      </c>
      <c r="D5" s="294" t="s">
        <v>233</v>
      </c>
      <c r="E5" s="294" t="s">
        <v>34</v>
      </c>
      <c r="F5" s="295">
        <f>'PAYG summary tables'!I15</f>
        <v>0.53769086985700665</v>
      </c>
      <c r="G5" s="295">
        <f>'PAYG summary tables'!J15</f>
        <v>0.46173213823318088</v>
      </c>
      <c r="H5" s="295">
        <f>'PAYG summary tables'!K15</f>
        <v>0.42867043191727605</v>
      </c>
      <c r="I5" s="295">
        <f>'PAYG summary tables'!L15</f>
        <v>0.43379504203965585</v>
      </c>
      <c r="J5" s="295">
        <f>'PAYG summary tables'!M15</f>
        <v>0.53600989140366972</v>
      </c>
      <c r="K5" s="245"/>
    </row>
    <row r="6" spans="1:11" x14ac:dyDescent="0.35">
      <c r="B6" s="242" t="s">
        <v>457</v>
      </c>
      <c r="C6" s="293" t="s">
        <v>21</v>
      </c>
      <c r="D6" s="294" t="s">
        <v>233</v>
      </c>
      <c r="E6" s="294" t="s">
        <v>34</v>
      </c>
      <c r="F6" s="295">
        <f>'PAYG summary tables'!I22</f>
        <v>0.47853959391579109</v>
      </c>
      <c r="G6" s="295">
        <f>'PAYG summary tables'!J22</f>
        <v>0.39443932589086766</v>
      </c>
      <c r="H6" s="295">
        <f>'PAYG summary tables'!K22</f>
        <v>0.39527545635966371</v>
      </c>
      <c r="I6" s="295">
        <f>'PAYG summary tables'!L22</f>
        <v>0.3172217262199607</v>
      </c>
      <c r="J6" s="295">
        <f>'PAYG summary tables'!M22</f>
        <v>0.36569473195161367</v>
      </c>
      <c r="K6" s="245"/>
    </row>
    <row r="7" spans="1:11" x14ac:dyDescent="0.35">
      <c r="B7" s="242" t="s">
        <v>458</v>
      </c>
      <c r="C7" s="293" t="s">
        <v>459</v>
      </c>
      <c r="D7" s="294" t="s">
        <v>233</v>
      </c>
      <c r="E7" s="294" t="s">
        <v>34</v>
      </c>
      <c r="F7" s="295">
        <f>'PAYG summary tables'!I29</f>
        <v>0.79423285460549742</v>
      </c>
      <c r="G7" s="295">
        <f>'PAYG summary tables'!J29</f>
        <v>0.77235165826921492</v>
      </c>
      <c r="H7" s="295">
        <f>'PAYG summary tables'!K29</f>
        <v>0.79327275581804635</v>
      </c>
      <c r="I7" s="295">
        <f>'PAYG summary tables'!L29</f>
        <v>0.84522116491163479</v>
      </c>
      <c r="J7" s="295">
        <f>'PAYG summary tables'!M29</f>
        <v>0.7848761638734324</v>
      </c>
      <c r="K7" s="245"/>
    </row>
    <row r="8" spans="1:11" x14ac:dyDescent="0.35">
      <c r="B8" s="242" t="s">
        <v>460</v>
      </c>
      <c r="C8" s="293" t="s">
        <v>461</v>
      </c>
      <c r="D8" s="294" t="s">
        <v>233</v>
      </c>
      <c r="E8" s="294" t="s">
        <v>34</v>
      </c>
      <c r="F8" s="295">
        <v>0</v>
      </c>
      <c r="G8" s="295">
        <v>0</v>
      </c>
      <c r="H8" s="295">
        <v>0</v>
      </c>
      <c r="I8" s="295">
        <v>0</v>
      </c>
      <c r="J8" s="295">
        <v>0</v>
      </c>
      <c r="K8" s="245"/>
    </row>
    <row r="9" spans="1:11" x14ac:dyDescent="0.35">
      <c r="B9" s="296" t="s">
        <v>462</v>
      </c>
      <c r="C9" s="296" t="s">
        <v>463</v>
      </c>
      <c r="D9" s="297" t="s">
        <v>243</v>
      </c>
      <c r="E9" s="298" t="s">
        <v>34</v>
      </c>
      <c r="F9" s="299" t="str">
        <f ca="1">CONCATENATE("[…]", TEXT(NOW(),"dd/mm/yyy hh:mm:ss"))</f>
        <v>[…]12/07/2019 11:38:02</v>
      </c>
      <c r="G9" s="299" t="str">
        <f t="shared" ref="G9:J9" ca="1" si="0">CONCATENATE("[…]", TEXT(NOW(),"dd/mm/yyy hh:mm:ss"))</f>
        <v>[…]12/07/2019 11:38:02</v>
      </c>
      <c r="H9" s="299" t="str">
        <f t="shared" ca="1" si="0"/>
        <v>[…]12/07/2019 11:38:02</v>
      </c>
      <c r="I9" s="299" t="str">
        <f t="shared" ca="1" si="0"/>
        <v>[…]12/07/2019 11:38:02</v>
      </c>
      <c r="J9" s="299" t="str">
        <f t="shared" ca="1" si="0"/>
        <v>[…]12/07/2019 11:38:02</v>
      </c>
    </row>
    <row r="10" spans="1:11" x14ac:dyDescent="0.35">
      <c r="B10" s="296" t="s">
        <v>464</v>
      </c>
      <c r="C10" s="296" t="s">
        <v>465</v>
      </c>
      <c r="D10" s="297" t="s">
        <v>243</v>
      </c>
      <c r="E10" s="298" t="s">
        <v>34</v>
      </c>
      <c r="F10" s="299" t="str">
        <f ca="1" xml:space="preserve"> MID(CELL("filename"), FIND("[", CELL("filename"), 1) + 1, FIND("]", CELL("filename"), 1) - FIND("[", CELL("filename"), 1) - 1)</f>
        <v>PAYG model_ANH_ST_DD.xlsx</v>
      </c>
      <c r="G10" s="299" t="str">
        <f t="shared" ref="G10:J10" ca="1" si="1" xml:space="preserve"> MID(CELL("filename"), FIND("[", CELL("filename"), 1) + 1, FIND("]", CELL("filename"), 1) - FIND("[", CELL("filename"), 1) - 1)</f>
        <v>PAYG model_ANH_ST_DD.xlsx</v>
      </c>
      <c r="H10" s="299" t="str">
        <f t="shared" ca="1" si="1"/>
        <v>PAYG model_ANH_ST_DD.xlsx</v>
      </c>
      <c r="I10" s="299" t="str">
        <f t="shared" ca="1" si="1"/>
        <v>PAYG model_ANH_ST_DD.xlsx</v>
      </c>
      <c r="J10" s="299" t="str">
        <f t="shared" ca="1" si="1"/>
        <v>PAYG model_ANH_ST_DD.xlsx</v>
      </c>
    </row>
  </sheetData>
  <sheetProtection sort="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4B23D8FA23906246AA4611F84C35399C" ma:contentTypeVersion="54" ma:contentTypeDescription="Create a new document" ma:contentTypeScope="" ma:versionID="cb52fddc5dce00fbbbc486d906d90bc5">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42489de4f69ade3664e54b0f2675459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Risk and Return</TermName>
          <TermId>244c2a8a-eba8-4004-bc1f-ecb341966075</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21</Value>
      <Value>1782</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e0e5cfab-624c-4e44-8ff4-7cd112c8ab77" ContentTypeId="0x010100573134B1BDBFC74F8C2DBF70E4CDEAD4" PreviousValue="false"/>
</file>

<file path=customXml/itemProps1.xml><?xml version="1.0" encoding="utf-8"?>
<ds:datastoreItem xmlns:ds="http://schemas.openxmlformats.org/officeDocument/2006/customXml" ds:itemID="{169B5A1C-B2CE-4E76-9675-9A774E2CEF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0CB812-7D7B-4D64-9C55-DDC85A7F5D2E}">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041854e-4853-44f9-9e63-23b7acad5461"/>
    <ds:schemaRef ds:uri="http://www.w3.org/XML/1998/namespace"/>
    <ds:schemaRef ds:uri="http://purl.org/dc/dcmitype/"/>
  </ds:schemaRefs>
</ds:datastoreItem>
</file>

<file path=customXml/itemProps3.xml><?xml version="1.0" encoding="utf-8"?>
<ds:datastoreItem xmlns:ds="http://schemas.openxmlformats.org/officeDocument/2006/customXml" ds:itemID="{6820A2FB-F44A-4284-BD52-42FF9FCF0ACA}">
  <ds:schemaRefs>
    <ds:schemaRef ds:uri="http://schemas.microsoft.com/sharepoint/v3/contenttype/forms"/>
  </ds:schemaRefs>
</ds:datastoreItem>
</file>

<file path=customXml/itemProps4.xml><?xml version="1.0" encoding="utf-8"?>
<ds:datastoreItem xmlns:ds="http://schemas.openxmlformats.org/officeDocument/2006/customXml" ds:itemID="{1B8A278F-4573-4EC1-9264-292474C0FB2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PAYG summary tables</vt:lpstr>
      <vt:lpstr>Working--&gt;</vt:lpstr>
      <vt:lpstr>F_Inputs</vt:lpstr>
      <vt:lpstr>Draft determination totex</vt:lpstr>
      <vt:lpstr>Revised business plan</vt:lpstr>
      <vt:lpstr>Calculation</vt:lpstr>
      <vt:lpstr>PAYG</vt:lpstr>
      <vt:lpstr>F_Outputs</vt:lpstr>
      <vt:lpstr>Revised plan data tables--&gt;</vt:lpstr>
      <vt:lpstr>Wr4</vt:lpstr>
      <vt:lpstr>Wn4</vt:lpstr>
      <vt:lpstr>WWn6</vt:lpstr>
      <vt:lpstr>Bio5</vt:lpstr>
    </vt:vector>
  </TitlesOfParts>
  <Manager/>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Publishable - ANH - PAYG rates - Run 7</dc:title>
  <dc:subject/>
  <dc:creator>Jennifer Walsh</dc:creator>
  <cp:keywords/>
  <dc:description/>
  <cp:lastModifiedBy>Chona Labor</cp:lastModifiedBy>
  <cp:revision/>
  <dcterms:created xsi:type="dcterms:W3CDTF">2015-10-14T16:49:04Z</dcterms:created>
  <dcterms:modified xsi:type="dcterms:W3CDTF">2019-07-12T10:38:31Z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0x010100573134B1BDBFC74F8C2DBF70E4CDEAD4004B23D8FA23906246AA4611F84C35399C</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1782;#Risk and Return|244c2a8a-eba8-4004-bc1f-ecb341966075</vt:lpwstr>
  </property>
  <property fmtid="{D5CDD505-2E9C-101B-9397-08002B2CF9AE}" pid="11" name="Stakeholder">
    <vt:lpwstr/>
  </property>
  <property fmtid="{D5CDD505-2E9C-101B-9397-08002B2CF9AE}" pid="12" name="Security Classification">
    <vt:lpwstr>21;#OFFICIAL|c2540f30-f875-494b-a43f-ebfb5017a6ad</vt:lpwstr>
  </property>
  <property fmtid="{D5CDD505-2E9C-101B-9397-08002B2CF9AE}" pid="13" name="Asset">
    <vt:bool>false</vt:bool>
  </property>
</Properties>
</file>