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OFWSHARE\PR19 Modelling\Model runs\DD\Model Run 7 Publishable Models\Risk and return\Industry\PAYG\"/>
    </mc:Choice>
  </mc:AlternateContent>
  <bookViews>
    <workbookView xWindow="0" yWindow="0" windowWidth="21600" windowHeight="11670" tabRatio="886"/>
  </bookViews>
  <sheets>
    <sheet name="Contents" sheetId="11" r:id="rId1"/>
    <sheet name="PAYG summary tables" sheetId="12" r:id="rId2"/>
    <sheet name="RCV summary table" sheetId="16" r:id="rId3"/>
    <sheet name="Working--&gt;" sheetId="13" r:id="rId4"/>
    <sheet name="F_Inputs" sheetId="7" r:id="rId5"/>
    <sheet name="Draft determination totex" sheetId="8" r:id="rId6"/>
    <sheet name="Revised business plan" sheetId="14" r:id="rId7"/>
    <sheet name="Calculation" sheetId="9" r:id="rId8"/>
    <sheet name="PAYG" sheetId="10" r:id="rId9"/>
    <sheet name="F_Outputs" sheetId="6" r:id="rId10"/>
    <sheet name="Revised plan data tables--&gt;" sheetId="5" r:id="rId11"/>
    <sheet name="Wr4" sheetId="1" r:id="rId12"/>
    <sheet name="Wn4" sheetId="2" r:id="rId13"/>
    <sheet name="WS1" sheetId="17" r:id="rId14"/>
  </sheets>
  <externalReferences>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7" i="9" l="1"/>
  <c r="V27" i="9"/>
  <c r="U27" i="9"/>
  <c r="T27" i="9"/>
  <c r="X27" i="9" s="1"/>
  <c r="S27" i="9"/>
  <c r="W26" i="9"/>
  <c r="V26" i="9"/>
  <c r="U26" i="9"/>
  <c r="T26" i="9"/>
  <c r="S26" i="9"/>
  <c r="W25" i="9"/>
  <c r="V25" i="9"/>
  <c r="U25" i="9"/>
  <c r="T25" i="9"/>
  <c r="S25" i="9"/>
  <c r="M25" i="9"/>
  <c r="N25" i="9"/>
  <c r="O25" i="9"/>
  <c r="P25" i="9"/>
  <c r="P27" i="9" s="1"/>
  <c r="L25" i="9"/>
  <c r="J27" i="8"/>
  <c r="K27" i="8"/>
  <c r="L27" i="8"/>
  <c r="M27" i="8"/>
  <c r="I27" i="8"/>
  <c r="I20" i="8"/>
  <c r="J37" i="10"/>
  <c r="J26" i="12" s="1"/>
  <c r="K37" i="10"/>
  <c r="L37" i="10"/>
  <c r="I37" i="10"/>
  <c r="I26" i="12" s="1"/>
  <c r="O27" i="9"/>
  <c r="N27" i="9"/>
  <c r="M27" i="9"/>
  <c r="L27" i="9"/>
  <c r="Q26" i="9"/>
  <c r="P20" i="9"/>
  <c r="O20" i="9"/>
  <c r="N20" i="9"/>
  <c r="M20" i="9"/>
  <c r="L20" i="9"/>
  <c r="P11" i="9"/>
  <c r="O11" i="9"/>
  <c r="N11" i="9"/>
  <c r="M11" i="9"/>
  <c r="L11" i="9"/>
  <c r="D20" i="9"/>
  <c r="I27" i="9"/>
  <c r="I26" i="9"/>
  <c r="I25" i="9"/>
  <c r="K26" i="12"/>
  <c r="L26" i="12"/>
  <c r="F32" i="12"/>
  <c r="E32" i="12"/>
  <c r="D32" i="12"/>
  <c r="C32" i="12"/>
  <c r="B32" i="12"/>
  <c r="G26" i="12"/>
  <c r="W8" i="16"/>
  <c r="W9" i="16"/>
  <c r="X9" i="16"/>
  <c r="Y9" i="16"/>
  <c r="Y25" i="16" s="1"/>
  <c r="Z25" i="16" s="1"/>
  <c r="AA25" i="16" s="1"/>
  <c r="Z9" i="16"/>
  <c r="AA9" i="16"/>
  <c r="W10" i="16"/>
  <c r="D28" i="16"/>
  <c r="D12" i="16" s="1"/>
  <c r="R14" i="16"/>
  <c r="S8" i="16"/>
  <c r="AA27" i="16"/>
  <c r="W23" i="16"/>
  <c r="X23" i="16" s="1"/>
  <c r="Y23" i="16" s="1"/>
  <c r="Z23" i="16" s="1"/>
  <c r="AA23" i="16" s="1"/>
  <c r="U21" i="16"/>
  <c r="V21" i="16" s="1"/>
  <c r="W21" i="16" s="1"/>
  <c r="X21" i="16" s="1"/>
  <c r="Y21" i="16" s="1"/>
  <c r="Z21" i="16" s="1"/>
  <c r="AA21" i="16" s="1"/>
  <c r="S19" i="16"/>
  <c r="T19" i="16" s="1"/>
  <c r="U19" i="16" s="1"/>
  <c r="V19" i="16" s="1"/>
  <c r="W19" i="16" s="1"/>
  <c r="X19" i="16" s="1"/>
  <c r="Y19" i="16" s="1"/>
  <c r="Z19" i="16" s="1"/>
  <c r="AA19" i="16" s="1"/>
  <c r="E18" i="16"/>
  <c r="F18" i="16" s="1"/>
  <c r="D18" i="16"/>
  <c r="F17" i="16"/>
  <c r="G17" i="16" s="1"/>
  <c r="H17" i="16" s="1"/>
  <c r="E17" i="16"/>
  <c r="D10" i="16"/>
  <c r="Z26" i="16"/>
  <c r="AA26" i="16" s="1"/>
  <c r="X24" i="16"/>
  <c r="Y24" i="16" s="1"/>
  <c r="Z24" i="16" s="1"/>
  <c r="AA24" i="16" s="1"/>
  <c r="V9" i="16"/>
  <c r="V22" i="16" s="1"/>
  <c r="W22" i="16" s="1"/>
  <c r="X22" i="16" s="1"/>
  <c r="Y22" i="16" s="1"/>
  <c r="Z22" i="16" s="1"/>
  <c r="AA22" i="16" s="1"/>
  <c r="U9" i="16"/>
  <c r="T9" i="16"/>
  <c r="T20" i="16" s="1"/>
  <c r="U20" i="16" s="1"/>
  <c r="V20" i="16" s="1"/>
  <c r="W20" i="16" s="1"/>
  <c r="X20" i="16" s="1"/>
  <c r="Y20" i="16" s="1"/>
  <c r="Z20" i="16" s="1"/>
  <c r="AA20" i="16" s="1"/>
  <c r="S9" i="16"/>
  <c r="R9" i="16"/>
  <c r="M9" i="16"/>
  <c r="L9" i="16"/>
  <c r="K9" i="16"/>
  <c r="J9" i="16"/>
  <c r="I9" i="16"/>
  <c r="H9" i="16"/>
  <c r="G9" i="16"/>
  <c r="F9" i="16"/>
  <c r="E9" i="16"/>
  <c r="E19" i="16" s="1"/>
  <c r="F19" i="16" s="1"/>
  <c r="G19" i="16" s="1"/>
  <c r="H19" i="16" s="1"/>
  <c r="I19" i="16" s="1"/>
  <c r="J19" i="16" s="1"/>
  <c r="K19" i="16" s="1"/>
  <c r="L19" i="16" s="1"/>
  <c r="M19" i="16" s="1"/>
  <c r="D9" i="16"/>
  <c r="AB5" i="16"/>
  <c r="N5" i="16"/>
  <c r="M36" i="10"/>
  <c r="L36" i="10"/>
  <c r="K36" i="10"/>
  <c r="K38" i="10" s="1"/>
  <c r="J36" i="10"/>
  <c r="I36" i="10"/>
  <c r="G37" i="10"/>
  <c r="F35" i="10"/>
  <c r="E35" i="10"/>
  <c r="D35" i="10"/>
  <c r="C35" i="10"/>
  <c r="B35" i="10"/>
  <c r="F34" i="10"/>
  <c r="E34" i="10"/>
  <c r="D34" i="10"/>
  <c r="C34" i="10"/>
  <c r="B34" i="10"/>
  <c r="F33" i="10"/>
  <c r="E33" i="10"/>
  <c r="D33" i="10"/>
  <c r="C33" i="10"/>
  <c r="B33" i="10"/>
  <c r="F19" i="12"/>
  <c r="E19" i="12"/>
  <c r="D19" i="12"/>
  <c r="C19" i="12"/>
  <c r="B19" i="12"/>
  <c r="L38" i="10" l="1"/>
  <c r="L18" i="12" s="1"/>
  <c r="L19" i="12" s="1"/>
  <c r="Q25" i="9"/>
  <c r="M37" i="10"/>
  <c r="M26" i="12" s="1"/>
  <c r="N26" i="12" s="1"/>
  <c r="K18" i="12"/>
  <c r="K19" i="12" s="1"/>
  <c r="D36" i="10"/>
  <c r="D38" i="10" s="1"/>
  <c r="I38" i="10"/>
  <c r="M38" i="10"/>
  <c r="J38" i="10"/>
  <c r="Q27" i="9"/>
  <c r="X26" i="9"/>
  <c r="X25" i="9"/>
  <c r="G32" i="12"/>
  <c r="R18" i="16"/>
  <c r="R10" i="16"/>
  <c r="AB9" i="16"/>
  <c r="I17" i="16"/>
  <c r="J17" i="16" s="1"/>
  <c r="K17" i="16" s="1"/>
  <c r="L17" i="16" s="1"/>
  <c r="H22" i="16"/>
  <c r="I22" i="16" s="1"/>
  <c r="J22" i="16" s="1"/>
  <c r="K22" i="16" s="1"/>
  <c r="L22" i="16" s="1"/>
  <c r="M22" i="16" s="1"/>
  <c r="G21" i="16"/>
  <c r="H21" i="16" s="1"/>
  <c r="I21" i="16" s="1"/>
  <c r="J21" i="16" s="1"/>
  <c r="K21" i="16" s="1"/>
  <c r="L21" i="16" s="1"/>
  <c r="M21" i="16" s="1"/>
  <c r="G18" i="16"/>
  <c r="D11" i="16"/>
  <c r="D14" i="16" s="1"/>
  <c r="E8" i="16"/>
  <c r="E28" i="16"/>
  <c r="E12" i="16" s="1"/>
  <c r="E11" i="16" s="1"/>
  <c r="E14" i="16" s="1"/>
  <c r="F20" i="16"/>
  <c r="G20" i="16" s="1"/>
  <c r="H20" i="16" s="1"/>
  <c r="I20" i="16" s="1"/>
  <c r="J20" i="16" s="1"/>
  <c r="K20" i="16" s="1"/>
  <c r="L20" i="16" s="1"/>
  <c r="M20" i="16" s="1"/>
  <c r="N9" i="16"/>
  <c r="F36" i="10"/>
  <c r="F38" i="10" s="1"/>
  <c r="C36" i="10"/>
  <c r="C38" i="10" s="1"/>
  <c r="E36" i="10"/>
  <c r="E38" i="10" s="1"/>
  <c r="G35" i="10"/>
  <c r="G33" i="10"/>
  <c r="G34" i="10"/>
  <c r="B36" i="10"/>
  <c r="B38" i="10" s="1"/>
  <c r="N36" i="10"/>
  <c r="L32" i="12" l="1"/>
  <c r="I8" i="6"/>
  <c r="N37" i="10"/>
  <c r="K32" i="12"/>
  <c r="H8" i="6"/>
  <c r="M18" i="12"/>
  <c r="M19" i="12" s="1"/>
  <c r="N38" i="10"/>
  <c r="J18" i="12"/>
  <c r="J19" i="12" s="1"/>
  <c r="I18" i="12"/>
  <c r="I19" i="12" s="1"/>
  <c r="F8" i="16"/>
  <c r="E10" i="16"/>
  <c r="G28" i="16"/>
  <c r="G12" i="16" s="1"/>
  <c r="G11" i="16" s="1"/>
  <c r="G14" i="16" s="1"/>
  <c r="H18" i="16"/>
  <c r="M17" i="16"/>
  <c r="M27" i="16" s="1"/>
  <c r="L26" i="16"/>
  <c r="M26" i="16" s="1"/>
  <c r="S18" i="16"/>
  <c r="R28" i="16"/>
  <c r="R12" i="16" s="1"/>
  <c r="F28" i="16"/>
  <c r="F12" i="16" s="1"/>
  <c r="J24" i="16"/>
  <c r="K24" i="16" s="1"/>
  <c r="L24" i="16" s="1"/>
  <c r="M24" i="16" s="1"/>
  <c r="K25" i="16"/>
  <c r="L25" i="16" s="1"/>
  <c r="M25" i="16" s="1"/>
  <c r="I23" i="16"/>
  <c r="J23" i="16" s="1"/>
  <c r="K23" i="16" s="1"/>
  <c r="L23" i="16" s="1"/>
  <c r="M23" i="16" s="1"/>
  <c r="G36" i="10"/>
  <c r="G38" i="10" s="1"/>
  <c r="J10" i="6"/>
  <c r="I10" i="6"/>
  <c r="H10" i="6"/>
  <c r="G10" i="6"/>
  <c r="F10" i="6"/>
  <c r="J9" i="6"/>
  <c r="I9" i="6"/>
  <c r="H9" i="6"/>
  <c r="G9" i="6"/>
  <c r="F9" i="6"/>
  <c r="J32" i="12" l="1"/>
  <c r="G8" i="6"/>
  <c r="M32" i="12"/>
  <c r="J8" i="6"/>
  <c r="I32" i="12"/>
  <c r="F8" i="6"/>
  <c r="N32" i="12"/>
  <c r="S28" i="16"/>
  <c r="S12" i="16" s="1"/>
  <c r="S11" i="16" s="1"/>
  <c r="S14" i="16" s="1"/>
  <c r="T18" i="16"/>
  <c r="F11" i="16"/>
  <c r="F14" i="16" s="1"/>
  <c r="R11" i="16"/>
  <c r="H28" i="16"/>
  <c r="H12" i="16" s="1"/>
  <c r="H11" i="16" s="1"/>
  <c r="H14" i="16" s="1"/>
  <c r="I18" i="16"/>
  <c r="F10" i="16"/>
  <c r="G8" i="16"/>
  <c r="C19" i="10"/>
  <c r="D19" i="10"/>
  <c r="E19" i="10"/>
  <c r="F19" i="10"/>
  <c r="B19" i="10"/>
  <c r="C10" i="10"/>
  <c r="D10" i="10"/>
  <c r="E10" i="10"/>
  <c r="F10" i="10"/>
  <c r="B10" i="10"/>
  <c r="G56" i="14"/>
  <c r="E18" i="9" s="1"/>
  <c r="H56" i="14"/>
  <c r="F18" i="9"/>
  <c r="D16" i="10" s="1"/>
  <c r="I56" i="14"/>
  <c r="G18" i="9" s="1"/>
  <c r="J56" i="14"/>
  <c r="H18" i="9"/>
  <c r="F16" i="10" s="1"/>
  <c r="F25" i="12" s="1"/>
  <c r="G54" i="14"/>
  <c r="E19" i="9" s="1"/>
  <c r="H54" i="14"/>
  <c r="F19" i="9"/>
  <c r="U19" i="9" s="1"/>
  <c r="I54" i="14"/>
  <c r="G19" i="9" s="1"/>
  <c r="J54" i="14"/>
  <c r="H19" i="9"/>
  <c r="F15" i="10" s="1"/>
  <c r="F54" i="14"/>
  <c r="D19" i="9" s="1"/>
  <c r="F56" i="14"/>
  <c r="D18" i="9"/>
  <c r="G52" i="14"/>
  <c r="E9" i="9" s="1"/>
  <c r="H52" i="14"/>
  <c r="F9" i="9"/>
  <c r="D7" i="10" s="1"/>
  <c r="I52" i="14"/>
  <c r="G9" i="9" s="1"/>
  <c r="J52" i="14"/>
  <c r="H9" i="9"/>
  <c r="G50" i="14"/>
  <c r="E10" i="9" s="1"/>
  <c r="H50" i="14"/>
  <c r="F10" i="9"/>
  <c r="U10" i="9" s="1"/>
  <c r="I50" i="14"/>
  <c r="G10" i="9" s="1"/>
  <c r="J50" i="14"/>
  <c r="H10" i="9"/>
  <c r="F6" i="10" s="1"/>
  <c r="F24" i="10" s="1"/>
  <c r="F50" i="14"/>
  <c r="D10" i="9" s="1"/>
  <c r="F52" i="14"/>
  <c r="D9" i="9"/>
  <c r="B7" i="10" s="1"/>
  <c r="J55" i="14"/>
  <c r="I55" i="14"/>
  <c r="H55" i="14"/>
  <c r="G55" i="14"/>
  <c r="F55" i="14"/>
  <c r="J51" i="14"/>
  <c r="I51" i="14"/>
  <c r="H51" i="14"/>
  <c r="G51" i="14"/>
  <c r="F51" i="14"/>
  <c r="C11" i="12"/>
  <c r="D11" i="12"/>
  <c r="E11" i="12"/>
  <c r="F11" i="12"/>
  <c r="C12" i="12"/>
  <c r="D12" i="12"/>
  <c r="E12" i="12"/>
  <c r="F12" i="12"/>
  <c r="C13" i="12"/>
  <c r="D13" i="12"/>
  <c r="E13" i="12"/>
  <c r="F13" i="12"/>
  <c r="B12" i="12"/>
  <c r="B13" i="12"/>
  <c r="B11" i="12"/>
  <c r="C4" i="12"/>
  <c r="D4" i="12"/>
  <c r="E4" i="12"/>
  <c r="F4" i="12"/>
  <c r="C5" i="12"/>
  <c r="D5" i="12"/>
  <c r="E5" i="12"/>
  <c r="F5" i="12"/>
  <c r="C6" i="12"/>
  <c r="D6" i="12"/>
  <c r="D8" i="12" s="1"/>
  <c r="E6" i="12"/>
  <c r="F6" i="12"/>
  <c r="B5" i="12"/>
  <c r="B6" i="12"/>
  <c r="B4" i="12"/>
  <c r="F8" i="12"/>
  <c r="C8" i="12"/>
  <c r="W23" i="2"/>
  <c r="R23" i="2"/>
  <c r="Q23" i="2"/>
  <c r="P23" i="2"/>
  <c r="O23" i="2"/>
  <c r="N23" i="2"/>
  <c r="L23" i="2"/>
  <c r="K23" i="2"/>
  <c r="J23" i="2"/>
  <c r="I23" i="2"/>
  <c r="H23" i="2"/>
  <c r="AL22" i="2"/>
  <c r="AK22" i="2"/>
  <c r="AJ22" i="2"/>
  <c r="AI22" i="2"/>
  <c r="AH22" i="2"/>
  <c r="AF22" i="2"/>
  <c r="AE22" i="2"/>
  <c r="AD22" i="2"/>
  <c r="AC22" i="2"/>
  <c r="AB22" i="2"/>
  <c r="W22" i="2"/>
  <c r="AL21" i="2"/>
  <c r="AK21" i="2"/>
  <c r="AJ21" i="2"/>
  <c r="AI21" i="2"/>
  <c r="AH21" i="2"/>
  <c r="AF21" i="2"/>
  <c r="AE21" i="2"/>
  <c r="AD21" i="2"/>
  <c r="AC21" i="2"/>
  <c r="AB21" i="2"/>
  <c r="W21" i="2"/>
  <c r="AL20" i="2"/>
  <c r="AK20" i="2"/>
  <c r="AJ20" i="2"/>
  <c r="AI20" i="2"/>
  <c r="AH20" i="2"/>
  <c r="AF20" i="2"/>
  <c r="AE20" i="2"/>
  <c r="AD20" i="2"/>
  <c r="AC20" i="2"/>
  <c r="AB20" i="2"/>
  <c r="W20" i="2"/>
  <c r="AN17" i="2"/>
  <c r="AG17" i="2"/>
  <c r="AA17" i="2"/>
  <c r="X17" i="2"/>
  <c r="W17" i="2"/>
  <c r="R16" i="2"/>
  <c r="Q16" i="2"/>
  <c r="P16" i="2"/>
  <c r="O16" i="2"/>
  <c r="N16" i="2"/>
  <c r="L16" i="2"/>
  <c r="K16" i="2"/>
  <c r="J16" i="2"/>
  <c r="I16" i="2"/>
  <c r="H16" i="2"/>
  <c r="AL15" i="2"/>
  <c r="AK15" i="2"/>
  <c r="AJ15" i="2"/>
  <c r="AI15" i="2"/>
  <c r="AH15" i="2"/>
  <c r="AF15" i="2"/>
  <c r="AE15" i="2"/>
  <c r="AD15" i="2"/>
  <c r="AC15" i="2"/>
  <c r="AB15" i="2"/>
  <c r="W15" i="2"/>
  <c r="AL14" i="2"/>
  <c r="AK14" i="2"/>
  <c r="AJ14" i="2"/>
  <c r="AI14" i="2"/>
  <c r="AH14" i="2"/>
  <c r="AF14" i="2"/>
  <c r="AE14" i="2"/>
  <c r="AD14" i="2"/>
  <c r="AC14" i="2"/>
  <c r="AB14" i="2"/>
  <c r="W14" i="2"/>
  <c r="AL13" i="2"/>
  <c r="AK13" i="2"/>
  <c r="AJ13" i="2"/>
  <c r="AI13" i="2"/>
  <c r="AH13" i="2"/>
  <c r="AF13" i="2"/>
  <c r="AE13" i="2"/>
  <c r="AD13" i="2"/>
  <c r="AC13" i="2"/>
  <c r="AB13" i="2"/>
  <c r="W13" i="2"/>
  <c r="AN10" i="2"/>
  <c r="AG10" i="2"/>
  <c r="AA10" i="2"/>
  <c r="X10" i="2"/>
  <c r="W10" i="2"/>
  <c r="R9" i="2"/>
  <c r="Q9" i="2"/>
  <c r="P9" i="2"/>
  <c r="O9" i="2"/>
  <c r="N9" i="2"/>
  <c r="L9" i="2"/>
  <c r="K9" i="2"/>
  <c r="J9" i="2"/>
  <c r="I9" i="2"/>
  <c r="H9" i="2"/>
  <c r="AL8" i="2"/>
  <c r="AK8" i="2"/>
  <c r="AJ8" i="2"/>
  <c r="AI8" i="2"/>
  <c r="AH8" i="2"/>
  <c r="AF8" i="2"/>
  <c r="AE8" i="2"/>
  <c r="AD8" i="2"/>
  <c r="AC8" i="2"/>
  <c r="AB8" i="2"/>
  <c r="W8" i="2"/>
  <c r="AL7" i="2"/>
  <c r="AK7" i="2"/>
  <c r="AJ7" i="2"/>
  <c r="AI7" i="2"/>
  <c r="AH7" i="2"/>
  <c r="AF7" i="2"/>
  <c r="AE7" i="2"/>
  <c r="AD7" i="2"/>
  <c r="AC7" i="2"/>
  <c r="AB7" i="2"/>
  <c r="W7" i="2"/>
  <c r="AL6" i="2"/>
  <c r="AK6" i="2"/>
  <c r="AJ6" i="2"/>
  <c r="AI6" i="2"/>
  <c r="AH6" i="2"/>
  <c r="AF6" i="2"/>
  <c r="AE6" i="2"/>
  <c r="AD6" i="2"/>
  <c r="AC6" i="2"/>
  <c r="AB6" i="2"/>
  <c r="W6" i="2"/>
  <c r="R30" i="1"/>
  <c r="Q30" i="1"/>
  <c r="P30" i="1"/>
  <c r="O30" i="1"/>
  <c r="N30" i="1"/>
  <c r="L30" i="1"/>
  <c r="K30" i="1"/>
  <c r="J30" i="1"/>
  <c r="I30" i="1"/>
  <c r="H30" i="1"/>
  <c r="AK29" i="1"/>
  <c r="AJ29" i="1"/>
  <c r="AI29" i="1"/>
  <c r="AH29" i="1"/>
  <c r="AG29" i="1"/>
  <c r="AE29" i="1"/>
  <c r="AD29" i="1"/>
  <c r="AC29" i="1"/>
  <c r="AB29" i="1"/>
  <c r="AA29" i="1"/>
  <c r="W29" i="1"/>
  <c r="AK28" i="1"/>
  <c r="AJ28" i="1"/>
  <c r="AI28" i="1"/>
  <c r="AH28" i="1"/>
  <c r="AG28" i="1"/>
  <c r="AE28" i="1"/>
  <c r="AD28" i="1"/>
  <c r="AC28" i="1"/>
  <c r="AB28" i="1"/>
  <c r="AA28" i="1"/>
  <c r="W28" i="1"/>
  <c r="AK27" i="1"/>
  <c r="AJ27" i="1"/>
  <c r="AI27" i="1"/>
  <c r="AH27" i="1"/>
  <c r="AG27" i="1"/>
  <c r="AE27" i="1"/>
  <c r="AD27" i="1"/>
  <c r="AC27" i="1"/>
  <c r="AB27" i="1"/>
  <c r="AA27" i="1"/>
  <c r="W27" i="1"/>
  <c r="AF24" i="1"/>
  <c r="Z24" i="1"/>
  <c r="W24" i="1"/>
  <c r="R23" i="1"/>
  <c r="Q23" i="1"/>
  <c r="P23" i="1"/>
  <c r="O23" i="1"/>
  <c r="N23" i="1"/>
  <c r="L23" i="1"/>
  <c r="K23" i="1"/>
  <c r="J23" i="1"/>
  <c r="I23" i="1"/>
  <c r="H23" i="1"/>
  <c r="AK22" i="1"/>
  <c r="AJ22" i="1"/>
  <c r="AI22" i="1"/>
  <c r="AH22" i="1"/>
  <c r="AG22" i="1"/>
  <c r="AE22" i="1"/>
  <c r="AD22" i="1"/>
  <c r="AC22" i="1"/>
  <c r="AB22" i="1"/>
  <c r="AA22" i="1"/>
  <c r="W22" i="1"/>
  <c r="AK21" i="1"/>
  <c r="AJ21" i="1"/>
  <c r="AI21" i="1"/>
  <c r="AH21" i="1"/>
  <c r="AG21" i="1"/>
  <c r="AE21" i="1"/>
  <c r="AD21" i="1"/>
  <c r="AC21" i="1"/>
  <c r="AB21" i="1"/>
  <c r="AA21" i="1"/>
  <c r="W21" i="1"/>
  <c r="AK20" i="1"/>
  <c r="AJ20" i="1"/>
  <c r="AI20" i="1"/>
  <c r="AH20" i="1"/>
  <c r="AG20" i="1"/>
  <c r="AE20" i="1"/>
  <c r="AD20" i="1"/>
  <c r="AC20" i="1"/>
  <c r="AB20" i="1"/>
  <c r="AA20" i="1"/>
  <c r="W20" i="1"/>
  <c r="AF17" i="1"/>
  <c r="Z17" i="1"/>
  <c r="W17" i="1"/>
  <c r="R16" i="1"/>
  <c r="Q16" i="1"/>
  <c r="P16" i="1"/>
  <c r="O16" i="1"/>
  <c r="N16" i="1"/>
  <c r="L16" i="1"/>
  <c r="K16" i="1"/>
  <c r="J16" i="1"/>
  <c r="I16" i="1"/>
  <c r="H16" i="1"/>
  <c r="AK15" i="1"/>
  <c r="AJ15" i="1"/>
  <c r="AI15" i="1"/>
  <c r="AH15" i="1"/>
  <c r="AG15" i="1"/>
  <c r="AE15" i="1"/>
  <c r="AD15" i="1"/>
  <c r="AC15" i="1"/>
  <c r="AB15" i="1"/>
  <c r="AA15" i="1"/>
  <c r="W15" i="1"/>
  <c r="AK14" i="1"/>
  <c r="AJ14" i="1"/>
  <c r="AI14" i="1"/>
  <c r="AH14" i="1"/>
  <c r="AG14" i="1"/>
  <c r="AE14" i="1"/>
  <c r="AD14" i="1"/>
  <c r="AC14" i="1"/>
  <c r="AB14" i="1"/>
  <c r="AA14" i="1"/>
  <c r="W14" i="1"/>
  <c r="AK13" i="1"/>
  <c r="AJ13" i="1"/>
  <c r="AI13" i="1"/>
  <c r="AH13" i="1"/>
  <c r="AG13" i="1"/>
  <c r="AE13" i="1"/>
  <c r="AD13" i="1"/>
  <c r="AC13" i="1"/>
  <c r="AA13" i="1"/>
  <c r="AB13" i="1"/>
  <c r="W13" i="1"/>
  <c r="AF10" i="1"/>
  <c r="Z10" i="1"/>
  <c r="W10" i="1"/>
  <c r="R9" i="1"/>
  <c r="Q9" i="1"/>
  <c r="P9" i="1"/>
  <c r="O9" i="1"/>
  <c r="N9" i="1"/>
  <c r="L9" i="1"/>
  <c r="K9" i="1"/>
  <c r="J9" i="1"/>
  <c r="I9" i="1"/>
  <c r="H9" i="1"/>
  <c r="AK8" i="1"/>
  <c r="AJ8" i="1"/>
  <c r="AI8" i="1"/>
  <c r="AH8" i="1"/>
  <c r="AG8" i="1"/>
  <c r="AE8" i="1"/>
  <c r="AD8" i="1"/>
  <c r="AC8" i="1"/>
  <c r="AA8" i="1"/>
  <c r="AB8" i="1"/>
  <c r="W8" i="1"/>
  <c r="AK7" i="1"/>
  <c r="AJ7" i="1"/>
  <c r="AI7" i="1"/>
  <c r="AH7" i="1"/>
  <c r="AG7" i="1"/>
  <c r="AE7" i="1"/>
  <c r="AD7" i="1"/>
  <c r="AC7" i="1"/>
  <c r="AB7" i="1"/>
  <c r="AA7" i="1"/>
  <c r="W7" i="1"/>
  <c r="AK6" i="1"/>
  <c r="AJ6" i="1"/>
  <c r="AI6" i="1"/>
  <c r="AH6" i="1"/>
  <c r="AG6" i="1"/>
  <c r="AE6" i="1"/>
  <c r="AD6" i="1"/>
  <c r="AC6" i="1"/>
  <c r="AB6" i="1"/>
  <c r="AA6" i="1"/>
  <c r="W6" i="1"/>
  <c r="J20" i="8"/>
  <c r="K20" i="8"/>
  <c r="L20" i="8"/>
  <c r="L23" i="8" s="1"/>
  <c r="L21" i="8"/>
  <c r="L22" i="8"/>
  <c r="M20" i="8"/>
  <c r="M15" i="8"/>
  <c r="M21" i="8"/>
  <c r="M22" i="8"/>
  <c r="M16" i="8"/>
  <c r="M17" i="8"/>
  <c r="J21" i="8"/>
  <c r="K21" i="8"/>
  <c r="K22" i="8"/>
  <c r="K23" i="8" s="1"/>
  <c r="J22" i="8"/>
  <c r="J23" i="8" s="1"/>
  <c r="I22" i="8"/>
  <c r="I21" i="8"/>
  <c r="J15" i="8"/>
  <c r="J18" i="8" s="1"/>
  <c r="K15" i="8"/>
  <c r="K16" i="8"/>
  <c r="K17" i="8"/>
  <c r="L15" i="8"/>
  <c r="L16" i="8"/>
  <c r="L17" i="8"/>
  <c r="M15" i="10"/>
  <c r="J16" i="8"/>
  <c r="J17" i="8"/>
  <c r="I17" i="8"/>
  <c r="I16" i="8"/>
  <c r="I15" i="8"/>
  <c r="J9" i="8"/>
  <c r="K9" i="8"/>
  <c r="L9" i="8"/>
  <c r="M9" i="8"/>
  <c r="J10" i="8"/>
  <c r="K10" i="8"/>
  <c r="L10" i="8"/>
  <c r="M10" i="8"/>
  <c r="J11" i="8"/>
  <c r="K11" i="8"/>
  <c r="L11" i="8"/>
  <c r="M11" i="8"/>
  <c r="I11" i="8"/>
  <c r="I10" i="8"/>
  <c r="I9" i="8"/>
  <c r="K5" i="8"/>
  <c r="L5" i="8"/>
  <c r="M5" i="8"/>
  <c r="K6" i="8"/>
  <c r="L6" i="8"/>
  <c r="M6" i="8"/>
  <c r="J6" i="8"/>
  <c r="J4" i="8"/>
  <c r="J5" i="8"/>
  <c r="I6" i="8"/>
  <c r="I5" i="8"/>
  <c r="I4" i="8"/>
  <c r="I7" i="8" s="1"/>
  <c r="K4" i="8"/>
  <c r="L4" i="8"/>
  <c r="M4" i="8"/>
  <c r="M7" i="8"/>
  <c r="F7" i="10"/>
  <c r="F25" i="10" s="1"/>
  <c r="D15" i="10"/>
  <c r="E22" i="8"/>
  <c r="E21" i="8"/>
  <c r="E20" i="8"/>
  <c r="E17" i="8"/>
  <c r="E16" i="8"/>
  <c r="E15" i="8"/>
  <c r="E11" i="8"/>
  <c r="E10" i="8"/>
  <c r="E9" i="8"/>
  <c r="E6" i="8"/>
  <c r="E5" i="8"/>
  <c r="E4" i="8"/>
  <c r="I23" i="8"/>
  <c r="L12" i="8"/>
  <c r="E15" i="12"/>
  <c r="H11" i="9"/>
  <c r="H20" i="9"/>
  <c r="C48" i="2"/>
  <c r="C42" i="2"/>
  <c r="C36" i="2"/>
  <c r="AN24" i="2"/>
  <c r="C61" i="1"/>
  <c r="C55" i="1"/>
  <c r="C49" i="1"/>
  <c r="C43" i="1"/>
  <c r="AA24" i="2"/>
  <c r="Z31" i="1"/>
  <c r="D6" i="10"/>
  <c r="D24" i="10" s="1"/>
  <c r="K12" i="8"/>
  <c r="L6" i="10"/>
  <c r="L7" i="10"/>
  <c r="J6" i="10"/>
  <c r="J7" i="10"/>
  <c r="J25" i="10" s="1"/>
  <c r="M16" i="10"/>
  <c r="M25" i="12" s="1"/>
  <c r="J16" i="10"/>
  <c r="J25" i="12" s="1"/>
  <c r="K15" i="10"/>
  <c r="M6" i="10"/>
  <c r="M24" i="10" s="1"/>
  <c r="W10" i="9"/>
  <c r="I7" i="10"/>
  <c r="M23" i="8"/>
  <c r="Q19" i="9"/>
  <c r="W9" i="9"/>
  <c r="U18" i="9"/>
  <c r="L15" i="10"/>
  <c r="J15" i="10"/>
  <c r="K16" i="10"/>
  <c r="K25" i="12" s="1"/>
  <c r="I15" i="10"/>
  <c r="I16" i="10"/>
  <c r="K7" i="10"/>
  <c r="M7" i="10"/>
  <c r="M25" i="10" s="1"/>
  <c r="Q10" i="9"/>
  <c r="I6" i="10"/>
  <c r="I24" i="10" s="1"/>
  <c r="K6" i="10"/>
  <c r="K24" i="10" s="1"/>
  <c r="Q18" i="9"/>
  <c r="K25" i="10" l="1"/>
  <c r="D17" i="10"/>
  <c r="B25" i="10"/>
  <c r="D25" i="10"/>
  <c r="D26" i="10" s="1"/>
  <c r="J24" i="10"/>
  <c r="I25" i="10"/>
  <c r="L25" i="10"/>
  <c r="L24" i="10"/>
  <c r="M26" i="10"/>
  <c r="G10" i="16"/>
  <c r="H8" i="16"/>
  <c r="T8" i="16"/>
  <c r="S10" i="16"/>
  <c r="I28" i="16"/>
  <c r="I12" i="16" s="1"/>
  <c r="J18" i="16"/>
  <c r="T28" i="16"/>
  <c r="T12" i="16" s="1"/>
  <c r="U18" i="16"/>
  <c r="I24" i="12"/>
  <c r="L24" i="12"/>
  <c r="F24" i="12"/>
  <c r="F27" i="12" s="1"/>
  <c r="D24" i="12"/>
  <c r="M24" i="12"/>
  <c r="M27" i="12" s="1"/>
  <c r="K8" i="10"/>
  <c r="K24" i="12"/>
  <c r="K27" i="12" s="1"/>
  <c r="J24" i="12"/>
  <c r="J27" i="12" s="1"/>
  <c r="M12" i="8"/>
  <c r="J7" i="8"/>
  <c r="I12" i="8"/>
  <c r="W18" i="9"/>
  <c r="N6" i="10"/>
  <c r="N24" i="10" s="1"/>
  <c r="I8" i="10"/>
  <c r="I17" i="10"/>
  <c r="I25" i="12"/>
  <c r="M8" i="10"/>
  <c r="D20" i="10"/>
  <c r="K20" i="10" s="1"/>
  <c r="I19" i="9"/>
  <c r="B15" i="10"/>
  <c r="S19" i="9"/>
  <c r="B6" i="10"/>
  <c r="B24" i="10" s="1"/>
  <c r="D11" i="9"/>
  <c r="S10" i="9"/>
  <c r="I10" i="9"/>
  <c r="C7" i="10"/>
  <c r="C25" i="10" s="1"/>
  <c r="I9" i="9"/>
  <c r="T9" i="9"/>
  <c r="E11" i="9"/>
  <c r="T11" i="9" s="1"/>
  <c r="F17" i="10"/>
  <c r="E16" i="10"/>
  <c r="E25" i="12" s="1"/>
  <c r="E31" i="12" s="1"/>
  <c r="G20" i="9"/>
  <c r="V20" i="9" s="1"/>
  <c r="V18" i="9"/>
  <c r="B24" i="12"/>
  <c r="T10" i="9"/>
  <c r="X10" i="9" s="1"/>
  <c r="C6" i="10"/>
  <c r="E15" i="10"/>
  <c r="V19" i="9"/>
  <c r="E6" i="10"/>
  <c r="V10" i="9"/>
  <c r="T18" i="9"/>
  <c r="C16" i="10"/>
  <c r="C25" i="12" s="1"/>
  <c r="E20" i="9"/>
  <c r="T20" i="9" s="1"/>
  <c r="F8" i="10"/>
  <c r="G11" i="9"/>
  <c r="V11" i="9" s="1"/>
  <c r="E7" i="10"/>
  <c r="E25" i="10" s="1"/>
  <c r="V9" i="9"/>
  <c r="I18" i="9"/>
  <c r="C15" i="10"/>
  <c r="T19" i="9"/>
  <c r="D25" i="12"/>
  <c r="D8" i="10"/>
  <c r="W19" i="9"/>
  <c r="S18" i="9"/>
  <c r="F11" i="9"/>
  <c r="U11" i="9" s="1"/>
  <c r="B16" i="10"/>
  <c r="U9" i="9"/>
  <c r="F20" i="9"/>
  <c r="I18" i="8"/>
  <c r="M18" i="8"/>
  <c r="L18" i="8"/>
  <c r="K18" i="8"/>
  <c r="K7" i="8"/>
  <c r="L7" i="8"/>
  <c r="J12" i="8"/>
  <c r="D15" i="12"/>
  <c r="E8" i="12"/>
  <c r="B8" i="12"/>
  <c r="B15" i="12"/>
  <c r="F15" i="12"/>
  <c r="F31" i="12" s="1"/>
  <c r="C15" i="12"/>
  <c r="K17" i="10"/>
  <c r="M17" i="10"/>
  <c r="J8" i="10"/>
  <c r="L8" i="10"/>
  <c r="N15" i="10"/>
  <c r="J17" i="10"/>
  <c r="U20" i="9"/>
  <c r="L16" i="10"/>
  <c r="L25" i="12" s="1"/>
  <c r="W20" i="9"/>
  <c r="N7" i="10"/>
  <c r="W11" i="9"/>
  <c r="Q9" i="9"/>
  <c r="S9" i="9"/>
  <c r="C24" i="10" l="1"/>
  <c r="E24" i="10"/>
  <c r="B26" i="10"/>
  <c r="L26" i="10"/>
  <c r="X19" i="9"/>
  <c r="N25" i="12"/>
  <c r="L27" i="12"/>
  <c r="D30" i="12"/>
  <c r="D27" i="12"/>
  <c r="I27" i="12"/>
  <c r="T11" i="16"/>
  <c r="T14" i="16" s="1"/>
  <c r="K18" i="16"/>
  <c r="J28" i="16"/>
  <c r="J12" i="16" s="1"/>
  <c r="J11" i="16" s="1"/>
  <c r="J14" i="16" s="1"/>
  <c r="I8" i="16"/>
  <c r="H10" i="16"/>
  <c r="I11" i="16"/>
  <c r="I14" i="16" s="1"/>
  <c r="U28" i="16"/>
  <c r="U12" i="16" s="1"/>
  <c r="U11" i="16" s="1"/>
  <c r="U14" i="16" s="1"/>
  <c r="V18" i="16"/>
  <c r="U8" i="16"/>
  <c r="T10" i="16"/>
  <c r="N24" i="12"/>
  <c r="J26" i="10"/>
  <c r="F30" i="12"/>
  <c r="K26" i="10"/>
  <c r="I26" i="10"/>
  <c r="E24" i="12"/>
  <c r="E27" i="12" s="1"/>
  <c r="C24" i="12"/>
  <c r="C27" i="12" s="1"/>
  <c r="F26" i="10"/>
  <c r="C31" i="12"/>
  <c r="B30" i="12"/>
  <c r="D31" i="12"/>
  <c r="X18" i="9"/>
  <c r="D11" i="10"/>
  <c r="K11" i="10" s="1"/>
  <c r="K10" i="10" s="1"/>
  <c r="K4" i="12" s="1"/>
  <c r="K8" i="12" s="1"/>
  <c r="E8" i="10"/>
  <c r="B8" i="10"/>
  <c r="G6" i="10"/>
  <c r="C17" i="10"/>
  <c r="I20" i="9"/>
  <c r="S20" i="9"/>
  <c r="X20" i="9" s="1"/>
  <c r="E17" i="10"/>
  <c r="G7" i="10"/>
  <c r="G25" i="10" s="1"/>
  <c r="X9" i="9"/>
  <c r="K19" i="10"/>
  <c r="K11" i="12" s="1"/>
  <c r="B25" i="12"/>
  <c r="G16" i="10"/>
  <c r="F11" i="10"/>
  <c r="M11" i="10" s="1"/>
  <c r="M10" i="10" s="1"/>
  <c r="M4" i="12" s="1"/>
  <c r="M8" i="12" s="1"/>
  <c r="C8" i="10"/>
  <c r="F20" i="10"/>
  <c r="M20" i="10" s="1"/>
  <c r="M19" i="10" s="1"/>
  <c r="M11" i="12" s="1"/>
  <c r="S11" i="9"/>
  <c r="X11" i="9" s="1"/>
  <c r="I11" i="9"/>
  <c r="B17" i="10"/>
  <c r="G15" i="10"/>
  <c r="Q20" i="9"/>
  <c r="L17" i="10"/>
  <c r="N16" i="10"/>
  <c r="N17" i="10" s="1"/>
  <c r="Q11" i="9"/>
  <c r="N8" i="10"/>
  <c r="G24" i="10" l="1"/>
  <c r="N25" i="10"/>
  <c r="D33" i="12"/>
  <c r="D36" i="12" s="1"/>
  <c r="N26" i="10"/>
  <c r="N27" i="12"/>
  <c r="G25" i="12"/>
  <c r="B31" i="12"/>
  <c r="B33" i="12" s="1"/>
  <c r="B27" i="12"/>
  <c r="F33" i="12"/>
  <c r="F36" i="12" s="1"/>
  <c r="U10" i="16"/>
  <c r="V8" i="16"/>
  <c r="W18" i="16"/>
  <c r="V28" i="16"/>
  <c r="V12" i="16" s="1"/>
  <c r="V11" i="16" s="1"/>
  <c r="V14" i="16" s="1"/>
  <c r="K28" i="16"/>
  <c r="K12" i="16" s="1"/>
  <c r="L18" i="16"/>
  <c r="I10" i="16"/>
  <c r="J8" i="16"/>
  <c r="G17" i="10"/>
  <c r="E30" i="12"/>
  <c r="E26" i="10"/>
  <c r="C30" i="12"/>
  <c r="C33" i="12" s="1"/>
  <c r="C26" i="10"/>
  <c r="G24" i="12"/>
  <c r="G27" i="12" s="1"/>
  <c r="M30" i="12"/>
  <c r="J4" i="6"/>
  <c r="K30" i="12"/>
  <c r="H4" i="6"/>
  <c r="K15" i="12"/>
  <c r="E20" i="10"/>
  <c r="L20" i="10" s="1"/>
  <c r="L19" i="10" s="1"/>
  <c r="L11" i="12" s="1"/>
  <c r="B11" i="10"/>
  <c r="I11" i="10" s="1"/>
  <c r="I10" i="10" s="1"/>
  <c r="G10" i="10"/>
  <c r="M15" i="12"/>
  <c r="G8" i="10"/>
  <c r="B20" i="10"/>
  <c r="I20" i="10" s="1"/>
  <c r="I19" i="10" s="1"/>
  <c r="I11" i="12" s="1"/>
  <c r="C11" i="10"/>
  <c r="J11" i="10" s="1"/>
  <c r="J10" i="10" s="1"/>
  <c r="J4" i="12" s="1"/>
  <c r="J8" i="12" s="1"/>
  <c r="G19" i="10"/>
  <c r="C20" i="10"/>
  <c r="J20" i="10" s="1"/>
  <c r="J19" i="10" s="1"/>
  <c r="J11" i="12" s="1"/>
  <c r="E11" i="10"/>
  <c r="L11" i="10" s="1"/>
  <c r="L10" i="10" s="1"/>
  <c r="L4" i="12" s="1"/>
  <c r="L8" i="12" s="1"/>
  <c r="B36" i="12" l="1"/>
  <c r="E33" i="12"/>
  <c r="E36" i="12" s="1"/>
  <c r="L28" i="16"/>
  <c r="L12" i="16" s="1"/>
  <c r="L11" i="16" s="1"/>
  <c r="L14" i="16" s="1"/>
  <c r="M18" i="16"/>
  <c r="M28" i="16" s="1"/>
  <c r="M12" i="16" s="1"/>
  <c r="M11" i="16" s="1"/>
  <c r="M14" i="16" s="1"/>
  <c r="J10" i="16"/>
  <c r="K8" i="16"/>
  <c r="K11" i="16"/>
  <c r="K14" i="16" s="1"/>
  <c r="N12" i="16"/>
  <c r="V10" i="16"/>
  <c r="X18" i="16"/>
  <c r="W28" i="16"/>
  <c r="G30" i="12"/>
  <c r="G33" i="12" s="1"/>
  <c r="G20" i="10"/>
  <c r="C36" i="12"/>
  <c r="G26" i="10"/>
  <c r="M31" i="12"/>
  <c r="J5" i="6"/>
  <c r="J30" i="12"/>
  <c r="G4" i="6"/>
  <c r="K31" i="12"/>
  <c r="H5" i="6"/>
  <c r="L30" i="12"/>
  <c r="I4" i="6"/>
  <c r="I15" i="12"/>
  <c r="L15" i="12"/>
  <c r="G11" i="10"/>
  <c r="J15" i="12"/>
  <c r="N10" i="10"/>
  <c r="I4" i="12"/>
  <c r="I8" i="12" s="1"/>
  <c r="N19" i="10"/>
  <c r="N20" i="10" s="1"/>
  <c r="G31" i="12"/>
  <c r="M33" i="12" l="1"/>
  <c r="M36" i="12" s="1"/>
  <c r="K33" i="12"/>
  <c r="K36" i="12" s="1"/>
  <c r="G36" i="12"/>
  <c r="W12" i="16"/>
  <c r="L8" i="16"/>
  <c r="K10" i="16"/>
  <c r="X28" i="16"/>
  <c r="Y18" i="16"/>
  <c r="I31" i="12"/>
  <c r="F5" i="6"/>
  <c r="J31" i="12"/>
  <c r="J33" i="12" s="1"/>
  <c r="G5" i="6"/>
  <c r="I30" i="12"/>
  <c r="F4" i="6"/>
  <c r="L31" i="12"/>
  <c r="I5" i="6"/>
  <c r="N11" i="10"/>
  <c r="J36" i="12" l="1"/>
  <c r="N30" i="12"/>
  <c r="I33" i="12"/>
  <c r="I36" i="12" s="1"/>
  <c r="L33" i="12"/>
  <c r="L36" i="12" s="1"/>
  <c r="W11" i="16"/>
  <c r="W14" i="16" s="1"/>
  <c r="X8" i="16"/>
  <c r="X12" i="16"/>
  <c r="X11" i="16" s="1"/>
  <c r="X14" i="16" s="1"/>
  <c r="Y28" i="16"/>
  <c r="Z18" i="16"/>
  <c r="M8" i="16"/>
  <c r="M10" i="16" s="1"/>
  <c r="L10" i="16"/>
  <c r="N31" i="12"/>
  <c r="N33" i="12" l="1"/>
  <c r="N36" i="12" s="1"/>
  <c r="Y12" i="16"/>
  <c r="Y11" i="16" s="1"/>
  <c r="Y14" i="16" s="1"/>
  <c r="Y8" i="16"/>
  <c r="X10" i="16"/>
  <c r="N10" i="16"/>
  <c r="AA18" i="16"/>
  <c r="AA28" i="16" s="1"/>
  <c r="AA12" i="16" s="1"/>
  <c r="AA11" i="16" s="1"/>
  <c r="Z28" i="16"/>
  <c r="N8" i="16"/>
  <c r="N11" i="16" s="1"/>
  <c r="Z12" i="16" l="1"/>
  <c r="Z11" i="16" s="1"/>
  <c r="Z14" i="16" s="1"/>
  <c r="Y10" i="16"/>
  <c r="Z8" i="16"/>
  <c r="AA14" i="16"/>
  <c r="AB12" i="16"/>
  <c r="AA8" i="16" l="1"/>
  <c r="AA10" i="16" s="1"/>
  <c r="Z10" i="16"/>
  <c r="AB10" i="16"/>
  <c r="AB8" i="16"/>
  <c r="AB11" i="16" s="1"/>
</calcChain>
</file>

<file path=xl/sharedStrings.xml><?xml version="1.0" encoding="utf-8"?>
<sst xmlns="http://schemas.openxmlformats.org/spreadsheetml/2006/main" count="1482" uniqueCount="698">
  <si>
    <t>PAYG Rates</t>
  </si>
  <si>
    <t>Business Plan</t>
  </si>
  <si>
    <t>Ofwat - DD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</si>
  <si>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</si>
  <si>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</si>
  <si>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</si>
  <si>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</si>
  <si>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</si>
  <si>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</si>
  <si>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</si>
  <si>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</si>
  <si>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</si>
  <si>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</si>
  <si>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</si>
  <si>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</si>
  <si>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</si>
  <si>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</si>
  <si>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Total PAYG rate ~ water network plus</t>
  </si>
  <si>
    <t>Total PAYG rate ~ wastewater network plus</t>
  </si>
  <si>
    <t>Totex</t>
  </si>
  <si>
    <t>Pr19FMTotex_for_PAYG</t>
  </si>
  <si>
    <t>Acronym</t>
  </si>
  <si>
    <t>Reference</t>
  </si>
  <si>
    <t>Item description</t>
  </si>
  <si>
    <t>Unit</t>
  </si>
  <si>
    <t>Model</t>
  </si>
  <si>
    <t>Price Review 2019</t>
  </si>
  <si>
    <t>PR19 Run 7: Slow Track DD</t>
  </si>
  <si>
    <t>Latest</t>
  </si>
  <si>
    <t>PRT</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</si>
  <si>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</si>
  <si>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</si>
  <si>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</si>
  <si>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</si>
  <si>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</si>
  <si>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</si>
  <si>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</si>
  <si>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</si>
  <si>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</si>
  <si>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</si>
  <si>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</si>
  <si>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</si>
  <si>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</si>
  <si>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</si>
  <si>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</si>
  <si>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</si>
  <si>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</si>
  <si>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PR19GC0001</t>
  </si>
  <si>
    <t>WN - Grants and contributions - capital expenditure - price control - real</t>
  </si>
  <si>
    <t>PR19GC0002</t>
  </si>
  <si>
    <t>WN - Grants and contributions - capital expenditure - non price control - real</t>
  </si>
  <si>
    <t>PR19GC0003</t>
  </si>
  <si>
    <t>WN - Grants and contributions - operational expenditure - price control - real</t>
  </si>
  <si>
    <t>PR19GC0004</t>
  </si>
  <si>
    <t>WN - Grants and contributions - operational expenditure - non price control - real</t>
  </si>
  <si>
    <t>PR19GC0005</t>
  </si>
  <si>
    <t>WR - Grants and contributions - capital expenditure - price control - real</t>
  </si>
  <si>
    <t>PR19GC0006</t>
  </si>
  <si>
    <t>WR - Grants and contributions - capital expenditure - non price control - real</t>
  </si>
  <si>
    <t>PR19GC0007</t>
  </si>
  <si>
    <t>WR - Grants and contributions - operational expenditure - price control - real</t>
  </si>
  <si>
    <t>PR19GC0008</t>
  </si>
  <si>
    <t>WR - Grants and contributions - operational expenditure - non price control - real</t>
  </si>
  <si>
    <t>PR19GC0009</t>
  </si>
  <si>
    <t>WWN - Grants and contributions - capital expenditure - price control - real</t>
  </si>
  <si>
    <t>PR19GC0010</t>
  </si>
  <si>
    <t>WWN - Grants and contributions - capital expenditure - non price control - real</t>
  </si>
  <si>
    <t>PR19GC0011</t>
  </si>
  <si>
    <t>WWN - Grants and contributions - operational expenditure - price control - real</t>
  </si>
  <si>
    <t>PR19GC0012</t>
  </si>
  <si>
    <t>WWN - Grants and contributions - operational expenditure - non price control - real</t>
  </si>
  <si>
    <t>Water resources</t>
  </si>
  <si>
    <t>Water resources Net Opex</t>
  </si>
  <si>
    <t>Water resources Net Capex</t>
  </si>
  <si>
    <t>Water Network</t>
  </si>
  <si>
    <t>Water network Net Opex</t>
  </si>
  <si>
    <t>Water network Net Capex</t>
  </si>
  <si>
    <t>WS1021WR</t>
  </si>
  <si>
    <t>Capital Expenditure (excluding Atypical expenditure) - Totex - Water resources</t>
  </si>
  <si>
    <t>WS1021RWD</t>
  </si>
  <si>
    <t>Capital Expenditure (excluding Atypical expenditure) - Totex - Raw water distribution</t>
  </si>
  <si>
    <t>WS1021WT</t>
  </si>
  <si>
    <t>Totex - Water treatment</t>
  </si>
  <si>
    <t>WS1021TWD</t>
  </si>
  <si>
    <t>Totex - Treated water distribution</t>
  </si>
  <si>
    <t>WS1021CAW</t>
  </si>
  <si>
    <t>Totex - Total</t>
  </si>
  <si>
    <t>WWS1021SC</t>
  </si>
  <si>
    <t>Capital expenditure - Totex - Sewage collection</t>
  </si>
  <si>
    <t>WWS1021ST</t>
  </si>
  <si>
    <t>Capital expenditure - Totex - Sewage treatment</t>
  </si>
  <si>
    <t>WWS1021STP</t>
  </si>
  <si>
    <t>Capital expenditure - Totex - Sludge transport</t>
  </si>
  <si>
    <t>WWS1021SDT</t>
  </si>
  <si>
    <t>Capital expenditure - Totex - Sludge treatment</t>
  </si>
  <si>
    <t>WWS1021SDD</t>
  </si>
  <si>
    <t>Capital expenditure - Totex - Sludge disposal</t>
  </si>
  <si>
    <t>WWS1021CAS</t>
  </si>
  <si>
    <t>Capital expenditure - Totex - Total</t>
  </si>
  <si>
    <t>WS1019WR</t>
  </si>
  <si>
    <t>Capital Expenditure (excluding Atypical expenditure) - Total gross capital expenditure - Water resources</t>
  </si>
  <si>
    <t>WS1019RWD</t>
  </si>
  <si>
    <t>Capital Expenditure (excluding Atypical expenditure) - Total gross capital expenditure - Raw water distribution</t>
  </si>
  <si>
    <t>WS1019WT</t>
  </si>
  <si>
    <t>Total gross capital expenditure - Water treatment</t>
  </si>
  <si>
    <t>WS1019TWD</t>
  </si>
  <si>
    <t>Total gross capital expenditure - Treated water distribution</t>
  </si>
  <si>
    <t>WS1019CAW</t>
  </si>
  <si>
    <t>Total gross capital expenditure - Total</t>
  </si>
  <si>
    <t>WS1011WR</t>
  </si>
  <si>
    <t>Operating expenditure (excluding Atypical expenditure) - Total operating expenditure - Water resources</t>
  </si>
  <si>
    <t>WS1011RWD</t>
  </si>
  <si>
    <t>Operating expenditure (excluding Atypical expenditure) - Total operating expenditure - Raw water distribution</t>
  </si>
  <si>
    <t>WS1011WT</t>
  </si>
  <si>
    <t>Total operating expenditure - Water treatment</t>
  </si>
  <si>
    <t>WS1011TWD</t>
  </si>
  <si>
    <t>Total operating expenditure - Treated water distribution</t>
  </si>
  <si>
    <t>WS1011CAW</t>
  </si>
  <si>
    <t>Total operating expenditure - Total</t>
  </si>
  <si>
    <t>A19048WR</t>
  </si>
  <si>
    <t>Water resources operating expenditure grants and contributions (price control)</t>
  </si>
  <si>
    <t>A19052WN</t>
  </si>
  <si>
    <t>Water network operating expenditure grants and contributions (price control)</t>
  </si>
  <si>
    <t>A19052WWN</t>
  </si>
  <si>
    <t>Wastewater network operating expenditure grants and contributions (price control)</t>
  </si>
  <si>
    <t>A19052BIO</t>
  </si>
  <si>
    <t>Bioresources operating expenditure grants and contributions (price control)</t>
  </si>
  <si>
    <t>WWS1011SC</t>
  </si>
  <si>
    <t>Operating expenditure - Total operating expenditure - Sewage collection</t>
  </si>
  <si>
    <t>WWS1011ST</t>
  </si>
  <si>
    <t>Operating expenditure - Total operating expenditure - Sewage treatment</t>
  </si>
  <si>
    <t>WWS1011STP</t>
  </si>
  <si>
    <t>Operating expenditure - Total operating expenditure - Sludge transport</t>
  </si>
  <si>
    <t>WWS1011SDT</t>
  </si>
  <si>
    <t>Operating expenditure - Total operating expenditure - Sludge treatment</t>
  </si>
  <si>
    <t>WWS1011SDD</t>
  </si>
  <si>
    <t>Operating expenditure - Total operating expenditure - Sludge disposal</t>
  </si>
  <si>
    <t>WWS1011CAS</t>
  </si>
  <si>
    <t>Operating expenditure - Total operating expenditure - Total</t>
  </si>
  <si>
    <t>WWS1019SC</t>
  </si>
  <si>
    <t>Capital expenditure - Total gross capital expenditure - Sewage collection</t>
  </si>
  <si>
    <t>WWS1019ST</t>
  </si>
  <si>
    <t>Capital expenditure - Total gross capital expenditure - Sewage treatment</t>
  </si>
  <si>
    <t>WWS1019STP</t>
  </si>
  <si>
    <t>Capital expenditure - Total gross capital expenditure - Sludge transport</t>
  </si>
  <si>
    <t>WWS1019SDT</t>
  </si>
  <si>
    <t>Capital expenditure - Total gross capital expenditure - Sludge treatment</t>
  </si>
  <si>
    <t>WWS1019SDD</t>
  </si>
  <si>
    <t>Capital expenditure - Total gross capital expenditure - Sludge disposal</t>
  </si>
  <si>
    <t>WWS1019CAS</t>
  </si>
  <si>
    <t>Capital expenditure - Total gross capital expenditure - Total</t>
  </si>
  <si>
    <t>BM850CAS_DMMY</t>
  </si>
  <si>
    <t>Operating expenditure - Total operating expenditure</t>
  </si>
  <si>
    <t>BA2120CAS_DMMY</t>
  </si>
  <si>
    <t>Capital expenditure - Total gross capital expenditure</t>
  </si>
  <si>
    <t>Water Resources Opex</t>
  </si>
  <si>
    <t>Water resouces Capex</t>
  </si>
  <si>
    <t>Water resources Totex</t>
  </si>
  <si>
    <t>Water Network Opex</t>
  </si>
  <si>
    <t>Water Network Capex</t>
  </si>
  <si>
    <t>Water Network Totex</t>
  </si>
  <si>
    <t>Water totex</t>
  </si>
  <si>
    <t>Total</t>
  </si>
  <si>
    <t>Water resources operating expenditure (amount for totex CR) (post override) - real</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</si>
  <si>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</si>
  <si>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</si>
  <si>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</si>
  <si>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</si>
  <si>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</si>
  <si>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</si>
  <si>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</si>
  <si>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</si>
  <si>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</si>
  <si>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</si>
  <si>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PAYG - Water Resources</t>
  </si>
  <si>
    <t>Total Opex</t>
  </si>
  <si>
    <t>Opex as a percentage of totex</t>
  </si>
  <si>
    <t>Business Plan tables natural rate</t>
  </si>
  <si>
    <t>PAYG as a percentage of opex rate</t>
  </si>
  <si>
    <t>PAYG - Water Network Plus</t>
  </si>
  <si>
    <t xml:space="preserve">Wr4 - Cost recovery for water resources </t>
  </si>
  <si>
    <t>Data validation</t>
  </si>
  <si>
    <t>Line description</t>
  </si>
  <si>
    <t>Item reference</t>
  </si>
  <si>
    <t>Units</t>
  </si>
  <si>
    <t>DPs</t>
  </si>
  <si>
    <t>2020-25</t>
  </si>
  <si>
    <t>2025-30</t>
  </si>
  <si>
    <t>2025-26</t>
  </si>
  <si>
    <t>2026-27</t>
  </si>
  <si>
    <t>2027-28</t>
  </si>
  <si>
    <t>2028-29</t>
  </si>
  <si>
    <t>2029-30</t>
  </si>
  <si>
    <t>Calculation, copy or download rule</t>
  </si>
  <si>
    <t>Validation description</t>
  </si>
  <si>
    <t>Completion</t>
  </si>
  <si>
    <t>Completion checks</t>
  </si>
  <si>
    <t>Please complete all cells in row</t>
  </si>
  <si>
    <t>A</t>
  </si>
  <si>
    <t>RCV run off rate ~ RPI linked RCV</t>
  </si>
  <si>
    <t>"Natural" RCV run off rate ~ water resources</t>
  </si>
  <si>
    <t>WR40001</t>
  </si>
  <si>
    <t>%</t>
  </si>
  <si>
    <t>Adjustments to RCV run off rate to address transition from RPI to CPI ~ water resources</t>
  </si>
  <si>
    <t>WR40002</t>
  </si>
  <si>
    <t>Other adjustments to RCV run off rate  ~ water resources</t>
  </si>
  <si>
    <t>WR40003</t>
  </si>
  <si>
    <t>Total RCV run off rate to be applied ~ water resources RPI wedge linked</t>
  </si>
  <si>
    <t>WR40004</t>
  </si>
  <si>
    <t>Equals sum of lines 1 to 3.</t>
  </si>
  <si>
    <t>Method used to apply run off rate (straight line or reducing balance) ~ water resources RPI wedge linked</t>
  </si>
  <si>
    <t>WR40005</t>
  </si>
  <si>
    <t>text</t>
  </si>
  <si>
    <t>Reducing balance</t>
  </si>
  <si>
    <t>2025-30 should be the same as 2020-25</t>
  </si>
  <si>
    <t>B</t>
  </si>
  <si>
    <t>RCV run off rate ~ CPI/CPI(H) linked RCV</t>
  </si>
  <si>
    <t>WR40006</t>
  </si>
  <si>
    <t>WR40007</t>
  </si>
  <si>
    <t>Other adjustments to RCV run off rate ~ water resources</t>
  </si>
  <si>
    <t>WR40008</t>
  </si>
  <si>
    <t>Total RCV run off rate to be applied ~ water resources CPI(H) linked</t>
  </si>
  <si>
    <t>WR40009</t>
  </si>
  <si>
    <t>Equals sum of lines 6 to 8.</t>
  </si>
  <si>
    <t>Method used to apply run off rate (straight line or reducing balance) ~ water resources CPI(H) linked</t>
  </si>
  <si>
    <t>WR40010</t>
  </si>
  <si>
    <t>C</t>
  </si>
  <si>
    <t xml:space="preserve">Post 2020 investment run off rate </t>
  </si>
  <si>
    <t>"Natural" post 2020 investment run off rate ~ water resources</t>
  </si>
  <si>
    <t>WR40011</t>
  </si>
  <si>
    <t>Adjustments to post 2020 investment run off rate to address transition from RPI to CPI ~ water resources</t>
  </si>
  <si>
    <t>WR40012</t>
  </si>
  <si>
    <t>Other adjustments to post 2020 investment run off rate ~ water resources</t>
  </si>
  <si>
    <t>WR40013</t>
  </si>
  <si>
    <t>Total post 2020 investment run off rate to be applied ~ water resources</t>
  </si>
  <si>
    <t>WR40014</t>
  </si>
  <si>
    <t>Equals sum of lines 11 to 13.</t>
  </si>
  <si>
    <t>Method used to apply run off rate (straight line or reducing balance) ~ water resources</t>
  </si>
  <si>
    <t>WR40015</t>
  </si>
  <si>
    <t>Straight Line</t>
  </si>
  <si>
    <t>D</t>
  </si>
  <si>
    <t>WR40016</t>
  </si>
  <si>
    <t>WR40017</t>
  </si>
  <si>
    <t>WR40018</t>
  </si>
  <si>
    <t>WR40019</t>
  </si>
  <si>
    <t>Equals sum of lines 16 to 18.</t>
  </si>
  <si>
    <t>KEY</t>
  </si>
  <si>
    <t>Input</t>
  </si>
  <si>
    <t>Copy</t>
  </si>
  <si>
    <t>Calculation</t>
  </si>
  <si>
    <t>Pre populated</t>
  </si>
  <si>
    <t>Wr4 guidance and line definitions</t>
  </si>
  <si>
    <r>
      <t>This table asks companies to provide their pay as you go (PAYG) rates relevant to the water resources revenue</t>
    </r>
    <r>
      <rPr>
        <sz val="10"/>
        <color rgb="FF0078C9"/>
        <rFont val="Arial"/>
        <family val="2"/>
      </rPr>
      <t xml:space="preserve"> </t>
    </r>
    <r>
      <rPr>
        <sz val="10"/>
        <rFont val="Arial"/>
        <family val="2"/>
      </rPr>
      <t xml:space="preserve">projected in </t>
    </r>
    <r>
      <rPr>
        <sz val="10"/>
        <color rgb="FF0078C9"/>
        <rFont val="Franklin Gothic Demi"/>
        <family val="2"/>
      </rPr>
      <t>Wr3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Totex expenditure which is not recovered in the period through PAYG is to be added to “Post 2020 Investment”. We are asking companies to provide run off rates for this too.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</si>
  <si>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Line</t>
  </si>
  <si>
    <t>Definition</t>
  </si>
  <si>
    <t>Block A</t>
  </si>
  <si>
    <t>Proposed "natural" RCV run off rates (indexed by RPI) for wholesale water resources.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</si>
  <si>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resources, that the company considers are required to address issues arising from the transition from RPI to CPIH as the primary inflation index.</t>
  </si>
  <si>
    <t xml:space="preserve">Proposed other adjustments to the RCV run off rates (indexed by RPI) for wholesale water resources, that the company wishes to make to enable it address issues such as the smoothing of bills.
</t>
  </si>
  <si>
    <r>
      <t xml:space="preserve">Proposed total RCV run off rates (indexed by RPI) for wholesale water resources. Equals the sum of </t>
    </r>
    <r>
      <rPr>
        <sz val="10"/>
        <color rgb="FF0078C9"/>
        <rFont val="Arial"/>
        <family val="2"/>
      </rPr>
      <t>Wr4 lines 1 to 3</t>
    </r>
    <r>
      <rPr>
        <sz val="10"/>
        <rFont val="Arial"/>
        <family val="2"/>
      </rPr>
      <t xml:space="preserve">. </t>
    </r>
  </si>
  <si>
    <t>The method used to apply the RCV run off rates (indexed by RPI) either in a straight line or a reducing balance. (Description of the accounting method used to depreciate the RPI linked RCV). We expect the same method to be used in 2025-30 as for 2020-25.</t>
  </si>
  <si>
    <t>Block B</t>
  </si>
  <si>
    <t>Proposed "natural" RCV run off rates (indexed by CPIH) for wholesale water resources.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</si>
  <si>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resources, that the company considers are required to address issues arising from the transition from RPI to CPIH as the primary inflation index.</t>
  </si>
  <si>
    <t xml:space="preserve">Proposed other adjustments to the RCV run off rates (indexed by CPIH) for wholesale water resources, that the company wishes to make to enable it address issues such as the smoothing of bills.
</t>
  </si>
  <si>
    <r>
      <t xml:space="preserve">Proposed total RCV run off rates (indexed by CPIH) for wholesale water resources. Equals the sum of </t>
    </r>
    <r>
      <rPr>
        <sz val="10"/>
        <color rgb="FF0078C9"/>
        <rFont val="Arial"/>
        <family val="2"/>
      </rPr>
      <t>Wr4 lines 6 to 8</t>
    </r>
    <r>
      <rPr>
        <sz val="10"/>
        <rFont val="Arial"/>
        <family val="2"/>
      </rPr>
      <t xml:space="preserve">. </t>
    </r>
  </si>
  <si>
    <t>The method used to apply the RCV run off rates (indexed by CPIH) either in a straight line or a reducing balance. (Description of the accounting method used to depreciate the CPI(H) linked RCV). We expect the same method to be used in 2025-30 as for 2020-25.</t>
  </si>
  <si>
    <t>Block C</t>
  </si>
  <si>
    <t>Proposed "natural" post 2020 investment run off rates (indexed by CPIH) for wholesale water resources. The “natural RCV rate” is a rate which reflects the economic reality of the expenditure which the company is incurring and the long term nature of its investments. Totex expenditure which is not recovered in the period through PAYG is to be added to “Post 2020 Investment.”</t>
  </si>
  <si>
    <t>Proposed adjustments to the post 2020 investment run off rates (indexed by CPIH) for wholesale water resources, that the company considers are required to address issues arising from the transition from RPI to CPIH as the primary inflation index.</t>
  </si>
  <si>
    <t xml:space="preserve">Proposed other adjustments to the post 2020 investment run off rates (indexed by CPIH) for wholesale water resources, that the company wishes to make to enable it address issues such as the smoothing of bills.
</t>
  </si>
  <si>
    <r>
      <t xml:space="preserve">Proposed total post 2020 investment run off rates (indexed by CPIH) for wholesale water resources. Equals the sum of </t>
    </r>
    <r>
      <rPr>
        <sz val="10"/>
        <color rgb="FF0078C9"/>
        <rFont val="Arial"/>
        <family val="2"/>
      </rPr>
      <t>Wr4 lines 11 to 13</t>
    </r>
    <r>
      <rPr>
        <sz val="10"/>
        <rFont val="Arial"/>
        <family val="2"/>
      </rPr>
      <t xml:space="preserve">. </t>
    </r>
  </si>
  <si>
    <t>The method used to apply the post 2020 investment run off rates (indexed by CPIH) either in a straight line or a reducing balance. We expect the same method to be used in 2025-30 as for 2020-25.</t>
  </si>
  <si>
    <t>Block D</t>
  </si>
  <si>
    <r>
      <t xml:space="preserve">Proposed "natural" PAYG rates for wholesale water resources relevant to the wholesale water resources revenue / totex projected in </t>
    </r>
    <r>
      <rPr>
        <sz val="10"/>
        <color rgb="FF0078C9"/>
        <rFont val="Arial"/>
        <family val="2"/>
      </rPr>
      <t>Wr3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</si>
  <si>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resources, that the company considers are required to address issues arising from the transition from RPI to CPIH as the primary inflation index.</t>
  </si>
  <si>
    <t xml:space="preserve">Proposed other adjustments to the PAYG rates for wholesale water resources, that the company wishes to make to enable it address issues such as the smoothing of bills.
</t>
  </si>
  <si>
    <r>
      <t xml:space="preserve">Proposed total PAYG rates to be applied to wholesale water resources totex. Equals the sum of </t>
    </r>
    <r>
      <rPr>
        <sz val="10"/>
        <color rgb="FF0078C9"/>
        <rFont val="Arial"/>
        <family val="2"/>
      </rPr>
      <t>Wr4 lines 16 to 18</t>
    </r>
    <r>
      <rPr>
        <sz val="10"/>
        <rFont val="Arial"/>
        <family val="2"/>
      </rPr>
      <t xml:space="preserve">. </t>
    </r>
  </si>
  <si>
    <t>Wn4 - Cost recovery for water network plus</t>
  </si>
  <si>
    <t>Validation</t>
  </si>
  <si>
    <t>"Natural" RCV run off rate ~ water network plus</t>
  </si>
  <si>
    <t>WN40001</t>
  </si>
  <si>
    <t>Adjustments to RCV run off rate to address transition from RPI to CPI ~ water network plus</t>
  </si>
  <si>
    <t>WN40002</t>
  </si>
  <si>
    <t>Other adjustments to RCV run off rate  ~ water network plus</t>
  </si>
  <si>
    <t>WN40003</t>
  </si>
  <si>
    <t>Total RCV run off rate to be applied ~ water network plus RPI wedge linked</t>
  </si>
  <si>
    <t>WN40004</t>
  </si>
  <si>
    <t>Method used to apply run off rate (straight line or reducing balance) ~ water network plus RPI wedge linked</t>
  </si>
  <si>
    <t>WN40005</t>
  </si>
  <si>
    <t>WN40006</t>
  </si>
  <si>
    <t>WN40007</t>
  </si>
  <si>
    <t>Other adjustments to RCV run off rate ~ water network plus</t>
  </si>
  <si>
    <t>WN40008</t>
  </si>
  <si>
    <t>Total RCV run off rate to be applied ~ water network plus CPI(H) linked</t>
  </si>
  <si>
    <t>WN40009</t>
  </si>
  <si>
    <t>Method used to apply run off rate (straight line or reducing balance) ~ water network plus CPI(H) linked</t>
  </si>
  <si>
    <t>WN40010</t>
  </si>
  <si>
    <t>WN40016</t>
  </si>
  <si>
    <t>WN40017</t>
  </si>
  <si>
    <t>WN40018</t>
  </si>
  <si>
    <t>WN40019</t>
  </si>
  <si>
    <t>Wn4 guidance and line definitions</t>
  </si>
  <si>
    <r>
      <t xml:space="preserve">This table asks companies to provide their pay as you go (PAYG) rates relevant to the water network plus revenue projected in </t>
    </r>
    <r>
      <rPr>
        <sz val="10"/>
        <color rgb="FF0078C9"/>
        <rFont val="Franklin Gothic Demi"/>
        <family val="2"/>
      </rPr>
      <t>Wn3</t>
    </r>
    <r>
      <rPr>
        <sz val="10"/>
        <rFont val="Arial"/>
        <family val="2"/>
      </rPr>
      <t xml:space="preserve">. These should be expressed as a percentage of totex forecast in each year.
It also asks companies to provide their proposed run off rates for both the proportion of the RCV which is indexed by RPI and the proportion of the RCV which is indexed by CPIH.
For each of the PAYG and run off rates which are included in the table are asking companies to provide a breakdown of the proposed rate which should be analysed as follows: 
• the “natural rates”  - rates which reflect the economic reality of the expenditure which they are incurring and the long term nature of their investments 
• any adjustments companies consider are required to address issues arising from the transition from RPI to CPIH as the primary inflation index
• adjustments that companies wish to make to enable them to address or issues, including the smoothing of bills.
We are asking companies to provide annual figures for each PAYG and run off rate and to provide justification for the rates that they have chosen.
In respect of the run off rates companies could also confirm if they wish to apply these on a straight line or a reducing balance basis and to explain their choices.
The table asks for the PAYG rates for years 2020-25 and 2025-30. The information for 2025-30 is required to help us assess the expected change in bills after 2025 and the impact of the companies’ proposals for both current and future customers.
</t>
    </r>
  </si>
  <si>
    <t>Proposed "natural" RCV run off rates (indexed by RPI) for wholesale water network plus. (The percentage of the RPI linked RCV that is depreciated annually). The “natural RCV rate” is a rate which reflects the economic reality of the expenditure which the company is incurring and the long term nature of its investments.</t>
  </si>
  <si>
    <t>Proposed adjustments to the RCV run off rates (indexed by RPI) for wholesale water network plus, that the company considers are required to address issues arising from the transition from RPI to CPIH as the primary inflation index.</t>
  </si>
  <si>
    <t xml:space="preserve">Proposed other adjustments to the RCV run off rates (indexed by RPI) for wholesale water network plus, that the company wishes to make to enable it address issues such as the smoothing of bills.
</t>
  </si>
  <si>
    <r>
      <t xml:space="preserve">Proposed total RCV run off rates (indexed by RPI) for wholesale water network plus. Equals the sum of </t>
    </r>
    <r>
      <rPr>
        <sz val="10"/>
        <color rgb="FF0078C9"/>
        <rFont val="Arial"/>
        <family val="2"/>
      </rPr>
      <t>Wr4 lines 1 to 3</t>
    </r>
    <r>
      <rPr>
        <sz val="10"/>
        <rFont val="Arial"/>
        <family val="2"/>
      </rPr>
      <t xml:space="preserve">. </t>
    </r>
  </si>
  <si>
    <t>Proposed "natural" RCV run off rates (indexed by CPIH) for wholesale water network plus. (The percentage of the CPI(H) linked RCV that is depreciated annually). The “natural RCV rate” is a rate which reflects the economic reality of the expenditure which the company is incurring and the long term nature of its investments.</t>
  </si>
  <si>
    <t>Proposed adjustments to the RCV run off rates (indexed by CPIH) for wholesale water network plus, that the company considers are required to address issues arising from the transition from RPI to CPIH as the primary inflation index.</t>
  </si>
  <si>
    <t xml:space="preserve">Proposed other adjustments to the RCV run off rates (indexed by CPIH) for wholesale water network plus, that the company wishes to make to enable it address issues such as the smoothing of bills.
</t>
  </si>
  <si>
    <r>
      <t xml:space="preserve">Proposed total RCV run off rates (indexed by CPIH) for wholesale water network plus. Equals the sum of </t>
    </r>
    <r>
      <rPr>
        <sz val="10"/>
        <color rgb="FF0078C9"/>
        <rFont val="Arial"/>
        <family val="2"/>
      </rPr>
      <t>Wr4 lines 6 to 8</t>
    </r>
    <r>
      <rPr>
        <sz val="10"/>
        <rFont val="Arial"/>
        <family val="2"/>
      </rPr>
      <t xml:space="preserve">. </t>
    </r>
  </si>
  <si>
    <r>
      <t xml:space="preserve">Proposed "natural" PAYG rates for wholesale water network plus relevant to the wholesale water network plus revenue / totex projected in </t>
    </r>
    <r>
      <rPr>
        <sz val="10"/>
        <color rgb="FF0078C9"/>
        <rFont val="Arial"/>
        <family val="2"/>
      </rPr>
      <t>Wn3</t>
    </r>
    <r>
      <rPr>
        <sz val="10"/>
        <rFont val="Arial"/>
        <family val="2"/>
      </rPr>
      <t>. These should be expressed as a percentage of totex forecast in each year. The “natural PAYG rate” is a rate which reflects the economic reality of the expenditure which the company is incurring and the long term nature of its investments.</t>
    </r>
  </si>
  <si>
    <t>Proposed adjustments to the PAYG rates for wholesale water network plus, that the company considers are required to address issues arising from the transition from RPI to CPIH as the primary inflation index.</t>
  </si>
  <si>
    <t xml:space="preserve">Proposed other adjustments to the PAYG rates for wholesale water network plus, that the company wishes to make to enable it address issues such as the smoothing of bills.
</t>
  </si>
  <si>
    <r>
      <t xml:space="preserve">Proposed total PAYG rates to be applied to wholesale water network plus totex. Equals the sum of </t>
    </r>
    <r>
      <rPr>
        <sz val="10"/>
        <color rgb="FF0078C9"/>
        <rFont val="Arial"/>
        <family val="2"/>
      </rPr>
      <t>Wn4 lines 11 to 13</t>
    </r>
    <r>
      <rPr>
        <sz val="10"/>
        <rFont val="Arial"/>
        <family val="2"/>
      </rPr>
      <t xml:space="preserve">. </t>
    </r>
  </si>
  <si>
    <r>
      <t>1.</t>
    </r>
    <r>
      <rPr>
        <sz val="7"/>
        <color theme="1"/>
        <rFont val="Times New Roman"/>
        <family val="1"/>
      </rPr>
      <t xml:space="preserve">    </t>
    </r>
    <r>
      <rPr>
        <b/>
        <sz val="12"/>
        <color theme="1"/>
        <rFont val="Arial"/>
        <family val="2"/>
      </rPr>
      <t>Draft determination totex</t>
    </r>
    <r>
      <rPr>
        <sz val="12"/>
        <color theme="1"/>
        <rFont val="Arial"/>
        <family val="2"/>
      </rPr>
      <t xml:space="preserve"> – As per the draft determination cost allowances, shows the totex allowances by year and by wholesale controls for 2020-2025.</t>
    </r>
  </si>
  <si>
    <r>
      <t>2.</t>
    </r>
    <r>
      <rPr>
        <sz val="7"/>
        <color theme="1"/>
        <rFont val="Times New Roman"/>
        <family val="1"/>
      </rPr>
      <t xml:space="preserve">    </t>
    </r>
    <r>
      <rPr>
        <b/>
        <sz val="12"/>
        <color theme="1"/>
        <rFont val="Arial"/>
        <family val="2"/>
      </rPr>
      <t>Revised business plan</t>
    </r>
    <r>
      <rPr>
        <sz val="12"/>
        <color theme="1"/>
        <rFont val="Arial"/>
        <family val="2"/>
      </rPr>
      <t xml:space="preserve"> – As per the company revised business plan, cost allowances (opex, capex, totex) by year and by wholesale controls for 2020-2025 including opex grants and contributions as per the resubmitted business plan tables.</t>
    </r>
  </si>
  <si>
    <r>
      <t>3.</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‘Draft determination totex’ and the ‘Revised business plan’ by year and by wholesale controls for 2020-2025. We also show the variance between the two sets of data.</t>
    </r>
  </si>
  <si>
    <r>
      <t>4.</t>
    </r>
    <r>
      <rPr>
        <sz val="7"/>
        <color theme="1"/>
        <rFont val="Times New Roman"/>
        <family val="1"/>
      </rPr>
      <t xml:space="preserve">    </t>
    </r>
    <r>
      <rPr>
        <b/>
        <sz val="12"/>
        <color theme="1"/>
        <rFont val="Arial"/>
        <family val="2"/>
      </rPr>
      <t>PAYG</t>
    </r>
    <r>
      <rPr>
        <sz val="12"/>
        <color theme="1"/>
        <rFont val="Arial"/>
        <family val="2"/>
      </rPr>
      <t xml:space="preserve"> – Using the April business plan data we calculate opex as a percentage of totex using the data from the ‘calculation’ tab.</t>
    </r>
  </si>
  <si>
    <t>This produces a figure for PAYG as a percentage of opex rate which we use to calculate the PAYG rates for the draft determination to align to the company approach in setting the natural rate. We set out the calculations below:</t>
  </si>
  <si>
    <t xml:space="preserve">April business plan </t>
  </si>
  <si>
    <t>(a) Opex as percentage of totex</t>
  </si>
  <si>
    <t>(b) Total opex</t>
  </si>
  <si>
    <t>(c) Totex</t>
  </si>
  <si>
    <t>(d) Business plan tables natural rate (Wr4, Wn4, WWn6, Bio5)</t>
  </si>
  <si>
    <t>(e) PAYG as a percentage of opex rate</t>
  </si>
  <si>
    <t>(a) = (b) / (c)</t>
  </si>
  <si>
    <t>(e) = (d) / (a)</t>
  </si>
  <si>
    <t>Draft determination</t>
  </si>
  <si>
    <t xml:space="preserve">(f) Opex as percentage of totex </t>
  </si>
  <si>
    <t>(g) Total opex</t>
  </si>
  <si>
    <t>(h) Totex</t>
  </si>
  <si>
    <t xml:space="preserve">(i) PAYG as a percentage of opex rate </t>
  </si>
  <si>
    <t xml:space="preserve">(j) Business plan tables natural rate </t>
  </si>
  <si>
    <t xml:space="preserve">(f) = (g) / (h) </t>
  </si>
  <si>
    <t>(i) = (e)</t>
  </si>
  <si>
    <t xml:space="preserve">(j) = (f) * (i) </t>
  </si>
  <si>
    <r>
      <t>5.</t>
    </r>
    <r>
      <rPr>
        <sz val="7"/>
        <color theme="1"/>
        <rFont val="Times New Roman"/>
        <family val="1"/>
      </rPr>
      <t xml:space="preserve">    </t>
    </r>
    <r>
      <rPr>
        <b/>
        <sz val="12"/>
        <color theme="1"/>
        <rFont val="Arial"/>
        <family val="2"/>
      </rPr>
      <t>Revised business plan data tables</t>
    </r>
    <r>
      <rPr>
        <sz val="12"/>
        <color theme="1"/>
        <rFont val="Arial"/>
        <family val="2"/>
      </rPr>
      <t xml:space="preserve"> – As submitted by the company in the revised business plan.</t>
    </r>
  </si>
  <si>
    <t>Data tables Wr4, Wn4, WWn6 and Bio5.</t>
  </si>
  <si>
    <r>
      <t>6.</t>
    </r>
    <r>
      <rPr>
        <sz val="7"/>
        <color theme="1"/>
        <rFont val="Times New Roman"/>
        <family val="1"/>
      </rPr>
      <t xml:space="preserve">    </t>
    </r>
    <r>
      <rPr>
        <b/>
        <sz val="12"/>
        <color theme="1"/>
        <rFont val="Arial"/>
        <family val="2"/>
      </rPr>
      <t xml:space="preserve">PAYG summary tables </t>
    </r>
    <r>
      <rPr>
        <sz val="12"/>
        <color theme="1"/>
        <rFont val="Arial"/>
        <family val="2"/>
      </rPr>
      <t>- Sets out the business plan PAYG rates versus the draft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</si>
  <si>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 (as per PAYG tab)</t>
    </r>
  </si>
  <si>
    <r>
      <t>·</t>
    </r>
    <r>
      <rPr>
        <sz val="7"/>
        <color theme="1"/>
        <rFont val="Times New Roman"/>
        <family val="1"/>
      </rPr>
      <t xml:space="preserve">         </t>
    </r>
    <r>
      <rPr>
        <sz val="12"/>
        <color theme="1"/>
        <rFont val="Arial"/>
        <family val="2"/>
      </rPr>
      <t>Adjustments to PAYG rate to address transition from RPI to CPI (as per revised plan data tables)</t>
    </r>
  </si>
  <si>
    <r>
      <t>·</t>
    </r>
    <r>
      <rPr>
        <sz val="7"/>
        <color theme="1"/>
        <rFont val="Times New Roman"/>
        <family val="1"/>
      </rPr>
      <t xml:space="preserve">         </t>
    </r>
    <r>
      <rPr>
        <sz val="12"/>
        <color theme="1"/>
        <rFont val="Arial"/>
        <family val="2"/>
      </rPr>
      <t>Other adjustments to PAYG rate (as per revised plan data table)</t>
    </r>
  </si>
  <si>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</si>
  <si>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</si>
  <si>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</si>
  <si>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</si>
  <si>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</si>
  <si>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t>Water network plus</t>
  </si>
  <si>
    <t>Total totex</t>
  </si>
  <si>
    <t>PAYG revenue</t>
  </si>
  <si>
    <t>Total PAYG revenue</t>
  </si>
  <si>
    <t>Average PAYG%</t>
  </si>
  <si>
    <t>Other interventions ~ water resources</t>
  </si>
  <si>
    <t>Other interventions ~ water network plus</t>
  </si>
  <si>
    <t>Draft determination totex</t>
  </si>
  <si>
    <t>Variance</t>
  </si>
  <si>
    <t>Revised business plan</t>
  </si>
  <si>
    <t>PR19_DD_PAYG_Rates</t>
  </si>
  <si>
    <t>C_WR40019</t>
  </si>
  <si>
    <t>C_WN40019</t>
  </si>
  <si>
    <t>C_WWN60019</t>
  </si>
  <si>
    <t>C_BR50019</t>
  </si>
  <si>
    <t>Total PAYG rate ~ bio resources</t>
  </si>
  <si>
    <t>C_DMMY60019</t>
  </si>
  <si>
    <t xml:space="preserve">Total PAYG rate ~ dummy </t>
  </si>
  <si>
    <t>PR19QA_RR002_OUT_1</t>
  </si>
  <si>
    <t>Date &amp; Time for Model PR19 RR002 Pay as you go (PAYG)</t>
  </si>
  <si>
    <t>PR19QA_RR002_OUT_2</t>
  </si>
  <si>
    <t>Name &amp; Path of Model PR19 RR002 Pay as you go (PAYG)</t>
  </si>
  <si>
    <t>Maintaining the long term capability of the assets ~ infra</t>
  </si>
  <si>
    <t>Opex grants and contributions</t>
  </si>
  <si>
    <t>Total Opex for PAYG</t>
  </si>
  <si>
    <t>Opex/Totex</t>
  </si>
  <si>
    <t>Revised business Plan</t>
  </si>
  <si>
    <t>WS1 - Wholesale water operating and capital expenditure by business unit</t>
  </si>
  <si>
    <t>Portsmouth Water</t>
  </si>
  <si>
    <t>Item references</t>
  </si>
  <si>
    <t>WS1</t>
  </si>
  <si>
    <t>For the 12 months ended 31 March 2018</t>
  </si>
  <si>
    <t>For the 12 months ended 31 March 2019</t>
  </si>
  <si>
    <t>For the 12 months ended 31 March 2020</t>
  </si>
  <si>
    <t>For the 12 months ended 31 March 2021</t>
  </si>
  <si>
    <t>For the 12 months ended 31 March 2022</t>
  </si>
  <si>
    <t>For the 12 months ended 31 March 2023</t>
  </si>
  <si>
    <t>For the 12 months ended 31 March 2024</t>
  </si>
  <si>
    <t>For the 12 months ended 31 March 2025</t>
  </si>
  <si>
    <t>For the 12 months ended 31 March 20XX</t>
  </si>
  <si>
    <t>Raw water distribution</t>
  </si>
  <si>
    <t>Water treatment</t>
  </si>
  <si>
    <t>Treated water distribution</t>
  </si>
  <si>
    <t>Please include a description in column C if adding an atypical expenditure</t>
  </si>
  <si>
    <t>Line 3 should equal the sum of lines 6 to 9 (Service Charges) in WS5.</t>
  </si>
  <si>
    <t>Power in Line 1 should be equal to Power reported in Line 1, WR2.</t>
  </si>
  <si>
    <t>Price base</t>
  </si>
  <si>
    <t>Outturn (nominal)</t>
  </si>
  <si>
    <t>2017-18 FYA (CPIH deflated)</t>
  </si>
  <si>
    <t>Outturn (nominal), 2017-18 FYA (CPIH deflated)</t>
  </si>
  <si>
    <t>Line 10 should equal the sum of lines 4 and 14 in WS8.</t>
  </si>
  <si>
    <t>Sum of lines 14-16 should equal line 39 in WS2 (Total water enhancement capital expenditure )</t>
  </si>
  <si>
    <t>Operating expenditure (excluding Atypical expenditure)</t>
  </si>
  <si>
    <t>Data in section D should be numerical (£m)</t>
  </si>
  <si>
    <t>Power</t>
  </si>
  <si>
    <t>See item</t>
  </si>
  <si>
    <t>Power should be equal to Power reported in WR2.</t>
  </si>
  <si>
    <t>WS1001WR</t>
  </si>
  <si>
    <t>WS1001RWD</t>
  </si>
  <si>
    <t>WS1001WT</t>
  </si>
  <si>
    <t>WS1001TWD</t>
  </si>
  <si>
    <t>WS1001CAW</t>
  </si>
  <si>
    <t>Income treated as negative expenditure</t>
  </si>
  <si>
    <t>references</t>
  </si>
  <si>
    <t>WS1002WR</t>
  </si>
  <si>
    <t>WS1002RWD</t>
  </si>
  <si>
    <t>WS1002WT</t>
  </si>
  <si>
    <t>WS1002TWD</t>
  </si>
  <si>
    <t>WS1002CAW</t>
  </si>
  <si>
    <t>Abstraction Charges / Discharge consent</t>
  </si>
  <si>
    <t>in columns</t>
  </si>
  <si>
    <t>Value in line 3 should equal the sum of lines 6 to 9 (Service Charges) in WS5.</t>
  </si>
  <si>
    <t>WS1003WR</t>
  </si>
  <si>
    <t>WS1003RWD</t>
  </si>
  <si>
    <t>WS1003WT</t>
  </si>
  <si>
    <t>WS1003TWD</t>
  </si>
  <si>
    <t>WS1003CAW</t>
  </si>
  <si>
    <t>Bulk supply</t>
  </si>
  <si>
    <t>BB to BJ</t>
  </si>
  <si>
    <t>WS1004WR</t>
  </si>
  <si>
    <t>WS1004RWD</t>
  </si>
  <si>
    <t>WS1004WT</t>
  </si>
  <si>
    <t>WS1004TWD</t>
  </si>
  <si>
    <t>WS1004CAW</t>
  </si>
  <si>
    <t>Other operating expenditure</t>
  </si>
  <si>
    <t>~ Renewals expensed in year (Infrastructure)</t>
  </si>
  <si>
    <t>WS1005WR</t>
  </si>
  <si>
    <t>WS1005RWD</t>
  </si>
  <si>
    <t>WS1005WT</t>
  </si>
  <si>
    <t>WS1005TWD</t>
  </si>
  <si>
    <t>WS1005CAW</t>
  </si>
  <si>
    <t>~ Renewals expensed in year (Non-Infrastructure)</t>
  </si>
  <si>
    <t>WS1006WR</t>
  </si>
  <si>
    <t>WS1006RWD</t>
  </si>
  <si>
    <t>WS1006WT</t>
  </si>
  <si>
    <t>WS1006TWD</t>
  </si>
  <si>
    <t>WS1006CAW</t>
  </si>
  <si>
    <t>~ Other operating expenditure excluding renewals</t>
  </si>
  <si>
    <t>WS1007WR</t>
  </si>
  <si>
    <t>WS1007RWD</t>
  </si>
  <si>
    <t>WS1007WT</t>
  </si>
  <si>
    <t>WS1007TWD</t>
  </si>
  <si>
    <t>WS1007CAW</t>
  </si>
  <si>
    <t>Local authority and Cumulo rates</t>
  </si>
  <si>
    <t>WS1008WR</t>
  </si>
  <si>
    <t>WS1008RWD</t>
  </si>
  <si>
    <t>WS1008WT</t>
  </si>
  <si>
    <t>WS1008TWD</t>
  </si>
  <si>
    <t>WS1008CAW</t>
  </si>
  <si>
    <t>Total operating expenditure excluding third party services</t>
  </si>
  <si>
    <t>Sum of lines 1 to 8</t>
  </si>
  <si>
    <t>WS1009WR</t>
  </si>
  <si>
    <t>WS1009RWD</t>
  </si>
  <si>
    <t>WS1009WT</t>
  </si>
  <si>
    <t>WS1009TWD</t>
  </si>
  <si>
    <t>WS1009CAW</t>
  </si>
  <si>
    <t>Third party services</t>
  </si>
  <si>
    <t>Value in line 10 should equal the sum of lines 4 and 14 in WS8.</t>
  </si>
  <si>
    <t>WS1010WR</t>
  </si>
  <si>
    <t>WS1010RWD</t>
  </si>
  <si>
    <t>WS1010WT</t>
  </si>
  <si>
    <t>WS1010TWD</t>
  </si>
  <si>
    <t>WS1010CAW</t>
  </si>
  <si>
    <t>Total operating expenditure</t>
  </si>
  <si>
    <t>Sum of lines 9 and 10.</t>
  </si>
  <si>
    <t>Capital Expenditure (excluding Atypical expenditure)</t>
  </si>
  <si>
    <t>WS1012WR</t>
  </si>
  <si>
    <t>WS1012RWD</t>
  </si>
  <si>
    <t>WS1012WT</t>
  </si>
  <si>
    <t>WS1012TWD</t>
  </si>
  <si>
    <t>WS1012CAW</t>
  </si>
  <si>
    <t>Maintaining the long term capability of the assets ~ non-infra</t>
  </si>
  <si>
    <t>WS1013WR</t>
  </si>
  <si>
    <t>WS1013RWD</t>
  </si>
  <si>
    <t>WS1013WT</t>
  </si>
  <si>
    <t>WS1013TWD</t>
  </si>
  <si>
    <t>WS1013CAW</t>
  </si>
  <si>
    <t>Other capital expenditure ~ infra</t>
  </si>
  <si>
    <t>WS1014WR</t>
  </si>
  <si>
    <t>WS1014RWD</t>
  </si>
  <si>
    <t>WS1014WT</t>
  </si>
  <si>
    <t>WS1014TWD</t>
  </si>
  <si>
    <t>WS1014CAW</t>
  </si>
  <si>
    <t>Other capital expenditure ~ non-infra</t>
  </si>
  <si>
    <t>WS1015WR</t>
  </si>
  <si>
    <t>WS1015RWD</t>
  </si>
  <si>
    <t>WS1015WT</t>
  </si>
  <si>
    <t>WS1015TWD</t>
  </si>
  <si>
    <t>WS1015CAW</t>
  </si>
  <si>
    <t>Infrastructure network reinforcement</t>
  </si>
  <si>
    <t>WS1016WR</t>
  </si>
  <si>
    <t>WS1016RWD</t>
  </si>
  <si>
    <t>WS1016WT</t>
  </si>
  <si>
    <t>WS1016TWD</t>
  </si>
  <si>
    <t>WS1016CAW</t>
  </si>
  <si>
    <t>Total gross capital expenditure excluding third party services</t>
  </si>
  <si>
    <t>Sum of lines 12 to 16.</t>
  </si>
  <si>
    <t>WS1017WR</t>
  </si>
  <si>
    <t>WS1017RWD</t>
  </si>
  <si>
    <t>WS1017WT</t>
  </si>
  <si>
    <t>WS1017TWD</t>
  </si>
  <si>
    <t>WS1017CAW</t>
  </si>
  <si>
    <t>WS1018WR</t>
  </si>
  <si>
    <t>WS1018RWD</t>
  </si>
  <si>
    <t>WS1018WT</t>
  </si>
  <si>
    <t>WS1018TWD</t>
  </si>
  <si>
    <t>WS1018CAW</t>
  </si>
  <si>
    <t>Total gross capital expenditure</t>
  </si>
  <si>
    <t>Sum of lines 17 and 18.</t>
  </si>
  <si>
    <t>Grants and contributions ~ operating expenditure</t>
  </si>
  <si>
    <t>WS1025WR</t>
  </si>
  <si>
    <t>WS1025RWD</t>
  </si>
  <si>
    <t>WS1025WT</t>
  </si>
  <si>
    <t>WS1025TWD</t>
  </si>
  <si>
    <t>WS1025CAW</t>
  </si>
  <si>
    <t>Grants and contributions ~ capital expenditure</t>
  </si>
  <si>
    <t>WS1026WR</t>
  </si>
  <si>
    <t>WS1026RWD</t>
  </si>
  <si>
    <t>WS1026WT</t>
  </si>
  <si>
    <t>WS1026TWD</t>
  </si>
  <si>
    <t>WS1026CAW</t>
  </si>
  <si>
    <t>Sum of lines 11 and 19 minus line 20 minues line 21.</t>
  </si>
  <si>
    <t>Cash Expenditure (excluding Atypical expenditure)</t>
  </si>
  <si>
    <t>Pension deficit recovery payments</t>
  </si>
  <si>
    <t>WS1022WR</t>
  </si>
  <si>
    <t>WS1022RWD</t>
  </si>
  <si>
    <t>WS1022WT</t>
  </si>
  <si>
    <t>WS1022TWD</t>
  </si>
  <si>
    <t>WS1022CAW</t>
  </si>
  <si>
    <t>Other cash items</t>
  </si>
  <si>
    <t>WS1023WR</t>
  </si>
  <si>
    <t>WS1023RWD</t>
  </si>
  <si>
    <t>WS1023WT</t>
  </si>
  <si>
    <t>WS1023TWD</t>
  </si>
  <si>
    <t>WS1023CAW</t>
  </si>
  <si>
    <t>Totex including cash items</t>
  </si>
  <si>
    <t>Sum of lines 22, 23 and 24.</t>
  </si>
  <si>
    <t>WS1024WR</t>
  </si>
  <si>
    <t>WS1024RWD</t>
  </si>
  <si>
    <t>WS1024WT</t>
  </si>
  <si>
    <t>WS1024TWD</t>
  </si>
  <si>
    <t>WS1024CAW</t>
  </si>
  <si>
    <t>E</t>
  </si>
  <si>
    <t>Atypical expenditure</t>
  </si>
  <si>
    <t>Item 1</t>
  </si>
  <si>
    <t>If data is entered in section D, the Item Description in column C cannot be left blank.</t>
  </si>
  <si>
    <t>BP3357001</t>
  </si>
  <si>
    <t>BP3357001WR</t>
  </si>
  <si>
    <t>BP3357001RWD</t>
  </si>
  <si>
    <t>BP3357001WT</t>
  </si>
  <si>
    <t>BP3357001TWD</t>
  </si>
  <si>
    <t>BP3357001CAW</t>
  </si>
  <si>
    <t>Item 2</t>
  </si>
  <si>
    <t>BP3357002</t>
  </si>
  <si>
    <t>BP3357002WR</t>
  </si>
  <si>
    <t>BP3357002RWD</t>
  </si>
  <si>
    <t>BP3357002WT</t>
  </si>
  <si>
    <t>BP3357002TWD</t>
  </si>
  <si>
    <t>BP3357002CAW</t>
  </si>
  <si>
    <t>Item 3</t>
  </si>
  <si>
    <t>BP3357003</t>
  </si>
  <si>
    <t>BP3357003WR</t>
  </si>
  <si>
    <t>BP3357003RWD</t>
  </si>
  <si>
    <t>BP3357003WT</t>
  </si>
  <si>
    <t>BP3357003TWD</t>
  </si>
  <si>
    <t>BP3357003CAW</t>
  </si>
  <si>
    <t>Item 4</t>
  </si>
  <si>
    <t>BP3357004</t>
  </si>
  <si>
    <t>BP3357004WR</t>
  </si>
  <si>
    <t>BP3357004RWD</t>
  </si>
  <si>
    <t>BP3357004WT</t>
  </si>
  <si>
    <t>BP3357004TWD</t>
  </si>
  <si>
    <t>BP3357004CAW</t>
  </si>
  <si>
    <t>Item 5</t>
  </si>
  <si>
    <t>BP3357005</t>
  </si>
  <si>
    <t>BP3357005WR</t>
  </si>
  <si>
    <t>BP3357005RWD</t>
  </si>
  <si>
    <t>BP3357005WT</t>
  </si>
  <si>
    <t>BP3357005TWD</t>
  </si>
  <si>
    <t>BP3357005CAW</t>
  </si>
  <si>
    <t>Item 6</t>
  </si>
  <si>
    <t>BP3357006</t>
  </si>
  <si>
    <t>BP3357006WR</t>
  </si>
  <si>
    <t>BP3357006RWD</t>
  </si>
  <si>
    <t>BP3357006WT</t>
  </si>
  <si>
    <t>BP3357006TWD</t>
  </si>
  <si>
    <t>BP3357006CAW</t>
  </si>
  <si>
    <t>Item 7</t>
  </si>
  <si>
    <t>BP3357007</t>
  </si>
  <si>
    <t>BP3357007WR</t>
  </si>
  <si>
    <t>BP3357007RWD</t>
  </si>
  <si>
    <t>BP3357007WT</t>
  </si>
  <si>
    <t>BP3357007TWD</t>
  </si>
  <si>
    <t>BP3357007CAW</t>
  </si>
  <si>
    <t>Item 8</t>
  </si>
  <si>
    <t>BP3357008</t>
  </si>
  <si>
    <t>BP3357008WR</t>
  </si>
  <si>
    <t>BP3357008RWD</t>
  </si>
  <si>
    <t>BP3357008WT</t>
  </si>
  <si>
    <t>BP3357008TWD</t>
  </si>
  <si>
    <t>BP3357008CAW</t>
  </si>
  <si>
    <t>Item 9</t>
  </si>
  <si>
    <t>BP3357009</t>
  </si>
  <si>
    <t>BP3357009WR</t>
  </si>
  <si>
    <t>BP3357009RWD</t>
  </si>
  <si>
    <t>BP3357009WT</t>
  </si>
  <si>
    <t>BP3357009TWD</t>
  </si>
  <si>
    <t>BP3357009CAW</t>
  </si>
  <si>
    <t>Item 10</t>
  </si>
  <si>
    <t>BP3357010</t>
  </si>
  <si>
    <t>BP3357010WR</t>
  </si>
  <si>
    <t>BP3357010RWD</t>
  </si>
  <si>
    <t>BP3357010WT</t>
  </si>
  <si>
    <t>BP3357010TWD</t>
  </si>
  <si>
    <t>BP3357010CAW</t>
  </si>
  <si>
    <t>Total atypical expenditure</t>
  </si>
  <si>
    <t>Sum of lines 26 to 35</t>
  </si>
  <si>
    <t>BP3357020WR</t>
  </si>
  <si>
    <t>BP3357020RWD</t>
  </si>
  <si>
    <t>BP3357020WT</t>
  </si>
  <si>
    <t>BP3357020TWD</t>
  </si>
  <si>
    <t>BP3357020CAW</t>
  </si>
  <si>
    <t>F</t>
  </si>
  <si>
    <t xml:space="preserve">Total expenditure </t>
  </si>
  <si>
    <t>Water totex including cash items and atypical expenditure</t>
  </si>
  <si>
    <t>Sum of lines 25 and 36.</t>
  </si>
  <si>
    <t>Total expenditure</t>
  </si>
  <si>
    <t>W3026TEWR</t>
  </si>
  <si>
    <t>W3026TERWD</t>
  </si>
  <si>
    <t>W3026TEWT</t>
  </si>
  <si>
    <t>W3026TETWD</t>
  </si>
  <si>
    <t>W3026TECAW</t>
  </si>
  <si>
    <t>WS1 guidance and line definitions</t>
  </si>
  <si>
    <r>
      <t xml:space="preserve">This table identifies totex by business unit and atypical expenditure </t>
    </r>
    <r>
      <rPr>
        <sz val="10"/>
        <color rgb="FF0078C9"/>
        <rFont val="Franklin Gothic Demi"/>
        <family val="2"/>
      </rPr>
      <t>and reflects table 1 of the 2017 Cost Assessment submission</t>
    </r>
    <r>
      <rPr>
        <sz val="10"/>
        <rFont val="Arial"/>
        <family val="2"/>
      </rPr>
      <t>. It is also closely associated with pro forma 4D and 4J in the APR (as per RAG4)
Forecasts of capital expenditure for 2020-25 in this table should include the company’s proposed transition expenditure in 2019-20 to ensure consistency with the 2020-25 totex forecasts in other tables in the business plan. Forecasts of capital expenditure in 2019-20 in this table should exclude the company’s proposed transition expenditure as this is reported seperately in WS10.</t>
    </r>
  </si>
  <si>
    <t>All energy costs, including the climate change levy and the carbon reduction commitment.  Any cost savings from power generated internally should be netted off these costs.</t>
  </si>
  <si>
    <t xml:space="preserve">Income received from sales which are external to the appointed business and which directly relate to the water processes. It should be input as a negative number. This will include: 
- Electricity sales from sources such as Hydro, PV, and wind to external parties.
- Electricity sales from back-up generators under the National Grid ‘STOR’.
- Renewables Obligation Certificates (ROCs) and payments made under the non-domestic RHI and Feed-in Tariff schemes. 
</t>
  </si>
  <si>
    <t xml:space="preserve">Total cost of service charges (abstraction licences and permits to discharge)  by the Environment Agency or Canal and River Trust.
Assuming no atypicals, please ensure total equals WS5 sum of lines 6 to 9. </t>
  </si>
  <si>
    <t>Total payments for bulk imports. If a supply is a shared supply and is jointly owned, the costs associated with it should not be reported here but in the appropriate cost line.</t>
  </si>
  <si>
    <t>Infrastructure Renewals which are expensed rather than capitalised in statutory accounts</t>
  </si>
  <si>
    <t>Non Infrastructure Renewals which are expensed rather than capitalised in statutory accounts</t>
  </si>
  <si>
    <t xml:space="preserve">Any other operating costs (ie. excluding interest, taxation and LA rates). </t>
  </si>
  <si>
    <t>The cost of local authority rates. This should include both the local authority rates and cumulo rates</t>
  </si>
  <si>
    <r>
      <t xml:space="preserve">Total operating costs excluding third party services.   The sum of </t>
    </r>
    <r>
      <rPr>
        <sz val="10"/>
        <color rgb="FF0078C9"/>
        <rFont val="Arial"/>
        <family val="2"/>
      </rPr>
      <t>WS1 lines 1 to 8</t>
    </r>
    <r>
      <rPr>
        <sz val="10"/>
        <rFont val="Arial"/>
        <family val="2"/>
      </rPr>
      <t>.</t>
    </r>
  </si>
  <si>
    <t>Operating expenditure for providing third party services. See appendix 1 of RAG 4</t>
  </si>
  <si>
    <r>
      <t xml:space="preserve">Total operating expenditure for the wholesale business only within each business category. The sum of </t>
    </r>
    <r>
      <rPr>
        <sz val="10"/>
        <color rgb="FF0078C9"/>
        <rFont val="Arial"/>
        <family val="2"/>
      </rPr>
      <t>WS1 lines 9 and 10.</t>
    </r>
  </si>
  <si>
    <t>Capital expenditure on 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</si>
  <si>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t>Capital expenditure on non-infrastructure assets excluding third party capex to maintain the long term capability of assets and to deliver base levels of service.   Where projects have drivers both of enhancement and capital maintenance, companies should apply a method of proportional allocation to allocate costs between enhancement and capital maintenance.</t>
  </si>
  <si>
    <r>
      <t xml:space="preserve">Any capital expenditure on infrastructure assets other than defined in </t>
    </r>
    <r>
      <rPr>
        <sz val="10"/>
        <color rgb="FF0078C9"/>
        <rFont val="Arial"/>
        <family val="2"/>
      </rPr>
      <t>WS1 line 12</t>
    </r>
    <r>
      <rPr>
        <sz val="10"/>
        <rFont val="Arial"/>
        <family val="2"/>
      </rPr>
      <t xml:space="preserve"> excluding third party capex.</t>
    </r>
  </si>
  <si>
    <r>
      <t xml:space="preserve">Any capital expenditure on non-infrastructure assets other than defined in </t>
    </r>
    <r>
      <rPr>
        <sz val="10"/>
        <color rgb="FF0078C9"/>
        <rFont val="Arial"/>
        <family val="2"/>
      </rPr>
      <t>WS1 line 13</t>
    </r>
    <r>
      <rPr>
        <sz val="10"/>
        <rFont val="Arial"/>
        <family val="2"/>
      </rPr>
      <t xml:space="preserve"> excluding third party capex.</t>
    </r>
  </si>
  <si>
    <t>Infrastructure network reinforcement  - A water or sewerage undertaker’s capital expenditure for the provision of new infrastructure network assets or enhanced capacity in existing infrastructure network assets such as water mains, tanks, service reservoirs, sewers and pumping stations, in consequence of new connections and/or new developments. This expenditure relates solely to network reinforcement works that are needed on a water or sewerage undertaker’s existing network assets beyond the nearest practicable point where the connection to the water or sewerage undertaker’s network has, or will been made.  Capital Expenditure in this line should be the same categories of expenditure that was used to calculate a water or sewage undertakers infrastructure charges.</t>
  </si>
  <si>
    <r>
      <t xml:space="preserve">Total gross capital expenditure excluding third party services -  the sum of </t>
    </r>
    <r>
      <rPr>
        <sz val="10"/>
        <color rgb="FF0078C9"/>
        <rFont val="Arial"/>
        <family val="2"/>
      </rPr>
      <t>WS1 lines 12 to 16</t>
    </r>
    <r>
      <rPr>
        <sz val="10"/>
        <rFont val="Arial"/>
        <family val="2"/>
      </rPr>
      <t>.</t>
    </r>
  </si>
  <si>
    <t xml:space="preserve">Capital expenditure for providing third party services. </t>
  </si>
  <si>
    <r>
      <t xml:space="preserve">The sum of </t>
    </r>
    <r>
      <rPr>
        <sz val="10"/>
        <color rgb="FF0078C9"/>
        <rFont val="Arial"/>
        <family val="2"/>
      </rPr>
      <t>WS1 lines 17 and 18.</t>
    </r>
  </si>
  <si>
    <t>Grants and contributions as reported in Table 4D/4E of RAG4. Input as a positive number.  This will be equal to table App 28 line 13 for years 2015-2025.</t>
  </si>
  <si>
    <r>
      <t xml:space="preserve">The sum of </t>
    </r>
    <r>
      <rPr>
        <sz val="10"/>
        <color rgb="FF0078C9"/>
        <rFont val="Arial"/>
        <family val="2"/>
      </rPr>
      <t>WS1 lines 11 and 19 minus line 20.</t>
    </r>
  </si>
  <si>
    <t>Actual pension deficit recovery payments including costs capitalised and any group recharges for pension deficit costs.</t>
  </si>
  <si>
    <t>Other cash items not including in the accounting charge.</t>
  </si>
  <si>
    <r>
      <t xml:space="preserve">The sum of </t>
    </r>
    <r>
      <rPr>
        <sz val="10"/>
        <color rgb="FF0078C9"/>
        <rFont val="Arial"/>
        <family val="2"/>
      </rPr>
      <t>WS1 lines 21 to 23.</t>
    </r>
  </si>
  <si>
    <t>25-34</t>
  </si>
  <si>
    <t>Please specify atypical items in the lines below.  Aytpical items are defined as unusual items outside ordinary activities.  This would include items such as office moves and one-off reorganisations. For avoidance of doubt these items should not be included in lines 1-24 above</t>
  </si>
  <si>
    <r>
      <t xml:space="preserve">Sum of </t>
    </r>
    <r>
      <rPr>
        <sz val="10"/>
        <color rgb="FF0078C9"/>
        <rFont val="Arial"/>
        <family val="2"/>
      </rPr>
      <t>WS1 lines 25 to 34.</t>
    </r>
  </si>
  <si>
    <t>Block E</t>
  </si>
  <si>
    <r>
      <t xml:space="preserve">Sum of </t>
    </r>
    <r>
      <rPr>
        <sz val="10"/>
        <color rgb="FF0078C9"/>
        <rFont val="Arial"/>
        <family val="2"/>
      </rPr>
      <t>WS1 lines 24 and 35.</t>
    </r>
  </si>
  <si>
    <t>Havant thicket</t>
  </si>
  <si>
    <t>PAYG - Havant thicket</t>
  </si>
  <si>
    <t>RCV run-off - Havant Thicket</t>
  </si>
  <si>
    <t>Requested Revenue</t>
  </si>
  <si>
    <t>Allowed revenue</t>
  </si>
  <si>
    <t>Requested capex</t>
  </si>
  <si>
    <t>Allowed capex</t>
  </si>
  <si>
    <t>Run-off - Dummy (requested revenue)</t>
  </si>
  <si>
    <t>Run-off - Dummy (allowed revenue)</t>
  </si>
  <si>
    <t>Opening RCV - post 2020</t>
  </si>
  <si>
    <t>Additions</t>
  </si>
  <si>
    <t>Opening + 50% additions</t>
  </si>
  <si>
    <t>Run-off rate - post 2020</t>
  </si>
  <si>
    <t>Run-off - post 2020</t>
  </si>
  <si>
    <t>Check run off</t>
  </si>
  <si>
    <t>Depreciation</t>
  </si>
  <si>
    <t>Asset life (years)</t>
  </si>
  <si>
    <t xml:space="preserve">As set out in section 4.5 of Portsmouth Water's draft determination document, we are intervening to propose a separate control in the company’s draft determinations for the Havant Thicket reservoir. </t>
  </si>
  <si>
    <r>
      <t>7.</t>
    </r>
    <r>
      <rPr>
        <sz val="7"/>
        <color theme="1"/>
        <rFont val="Times New Roman"/>
        <family val="1"/>
      </rPr>
      <t xml:space="preserve">    </t>
    </r>
    <r>
      <rPr>
        <b/>
        <sz val="12"/>
        <color theme="1"/>
        <rFont val="Arial"/>
        <family val="2"/>
      </rPr>
      <t xml:space="preserve">RCV summary table </t>
    </r>
    <r>
      <rPr>
        <sz val="12"/>
        <color theme="1"/>
        <rFont val="Arial"/>
        <family val="2"/>
      </rPr>
      <t>- Sets out the business plan RCV run-off rates versus the draft determination RCV run-off rates by year for Havant thicket 2020 – 2030.</t>
    </r>
  </si>
  <si>
    <t xml:space="preserve">We have made a technical intervention to move costs  for Havant Thicket from the water resources control to the separate Havant Thicket control. </t>
  </si>
  <si>
    <t xml:space="preserve">We maintain Portsmouth Water’s allocation of all expenditure to RCV and its approach to applying a run-off rate from the assumed start date for the bulk supply agreement of 1 April 2020. </t>
  </si>
  <si>
    <t>The company sets out a duration of 80 years for the agreement therefore we depreciate the RCV on a straight-line basis to an end date 80 years after the start of the agreement.</t>
  </si>
  <si>
    <t xml:space="preserve">We also apply the technical intervention to the post-2020 investment RCV run-off rates for the water resources control to align run-off to costs remaining. </t>
  </si>
  <si>
    <t>PAYG Rate ~ havant thicket</t>
  </si>
  <si>
    <t>C_DUMMYCAPEXFM_PR19FM008</t>
  </si>
  <si>
    <t>Dummy - profiled total capex</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</si>
</sst>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 #,##0.00_-;_-* &quot;-&quot;??_-;_-@_-"/>
    <numFmt numFmtId="164" formatCode="0.000"/>
    <numFmt numFmtId="165" formatCode="#,##0_);\(#,##0\);&quot;-  &quot;;&quot; &quot;@&quot; &quot;"/>
    <numFmt numFmtId="166" formatCode="#,##0_ ;[Red]\-#,##0\ "/>
    <numFmt numFmtId="167" formatCode="_-* #,##0.000_-;\-* #,##0.000_-;_-* &quot;-&quot;??_-;_-@_-"/>
    <numFmt numFmtId="168" formatCode="#,##0.0000_);\(#,##0.0000\);&quot;-  &quot;;&quot; &quot;@&quot; &quot;"/>
    <numFmt numFmtId="169" formatCode="#,##0.00_);\(#,##0.00\);&quot;-  &quot;;&quot; &quot;@&quot; &quot;"/>
    <numFmt numFmtId="170" formatCode="#,##0.000_);\(#,##0.000\);&quot;-  &quot;;&quot; &quot;@&quot; &quot;"/>
    <numFmt numFmtId="171" formatCode="#,##0.00_ ;[Red]\-#,##0.00\ "/>
    <numFmt numFmtId="172" formatCode="0.0"/>
    <numFmt numFmtId="173" formatCode="#,##0.000"/>
    <numFmt numFmtId="174" formatCode="0.00_ ;[Red]\-0.00\ "/>
    <numFmt numFmtId="175" formatCode="0.0%"/>
  </numFmts>
  <fonts count="47"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5"/>
      <color theme="0"/>
      <name val="Franklin Gothic Demi"/>
      <family val="2"/>
    </font>
    <font>
      <sz val="11"/>
      <color rgb="FFFFFFFF"/>
      <name val="Franklin Gothic Demi"/>
      <family val="2"/>
    </font>
    <font>
      <sz val="11"/>
      <color rgb="FF000000"/>
      <name val="Arial"/>
      <family val="2"/>
    </font>
    <font>
      <sz val="10"/>
      <color rgb="FF0078C9"/>
      <name val="Franklin Gothic Demi"/>
      <family val="2"/>
    </font>
    <font>
      <sz val="9"/>
      <color theme="1"/>
      <name val="Arial"/>
      <family val="2"/>
    </font>
    <font>
      <sz val="8"/>
      <color theme="1"/>
      <name val="Arial"/>
      <family val="2"/>
    </font>
    <font>
      <sz val="9"/>
      <color rgb="FF000000"/>
      <name val="Arial"/>
      <family val="2"/>
    </font>
    <font>
      <sz val="10"/>
      <color rgb="FF000000"/>
      <name val="Arial"/>
      <family val="2"/>
    </font>
    <font>
      <sz val="8"/>
      <color rgb="FF000000"/>
      <name val="Arial"/>
      <family val="2"/>
    </font>
    <font>
      <sz val="9"/>
      <color theme="0"/>
      <name val="Arial"/>
      <family val="2"/>
    </font>
    <font>
      <sz val="10"/>
      <color theme="1"/>
      <name val="Arial"/>
      <family val="2"/>
    </font>
    <font>
      <sz val="10"/>
      <name val="Arial"/>
      <family val="2"/>
    </font>
    <font>
      <sz val="10"/>
      <name val="Franklin Gothic Demi"/>
      <family val="2"/>
    </font>
    <font>
      <sz val="11"/>
      <color rgb="FF0078C9"/>
      <name val="Franklin Gothic Demi"/>
      <family val="2"/>
    </font>
    <font>
      <sz val="10"/>
      <color rgb="FF0078C9"/>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theme="1"/>
      <name val="Arial"/>
      <family val="2"/>
    </font>
    <font>
      <sz val="7"/>
      <color theme="1"/>
      <name val="Times New Roman"/>
      <family val="1"/>
    </font>
    <font>
      <b/>
      <sz val="12"/>
      <color theme="1"/>
      <name val="Arial"/>
      <family val="2"/>
    </font>
    <font>
      <sz val="12"/>
      <color theme="1"/>
      <name val="Symbol"/>
      <family val="1"/>
      <charset val="2"/>
    </font>
    <font>
      <sz val="12"/>
      <color rgb="FF0078C9"/>
      <name val="Franklin Gothic Demi"/>
      <family val="2"/>
    </font>
    <font>
      <sz val="11"/>
      <name val="Arial"/>
      <family val="2"/>
    </font>
    <font>
      <sz val="11"/>
      <color theme="0"/>
      <name val="Franklin Gothic Demi"/>
      <family val="2"/>
    </font>
    <font>
      <sz val="15"/>
      <name val="Franklin Gothic Demi"/>
      <family val="2"/>
    </font>
    <font>
      <sz val="8"/>
      <color rgb="FF0078C9"/>
      <name val="Franklin Gothic Demi"/>
      <family val="2"/>
    </font>
    <font>
      <sz val="8"/>
      <name val="Arial"/>
      <family val="2"/>
    </font>
    <font>
      <sz val="9"/>
      <name val="Arial"/>
      <family val="2"/>
    </font>
    <font>
      <sz val="10"/>
      <color theme="1"/>
      <name val="Franklin Gothic Demi"/>
      <family val="2"/>
    </font>
    <font>
      <b/>
      <sz val="9"/>
      <color rgb="FF000000"/>
      <name val="Arial"/>
      <family val="2"/>
    </font>
  </fonts>
  <fills count="25">
    <fill>
      <patternFill patternType="none"/>
    </fill>
    <fill>
      <patternFill patternType="gray125"/>
    </fill>
    <fill>
      <patternFill patternType="solid">
        <fgColor rgb="FF003479"/>
        <bgColor rgb="FF000000"/>
      </patternFill>
    </fill>
    <fill>
      <patternFill patternType="solid">
        <fgColor rgb="FF003479"/>
        <bgColor indexed="64"/>
      </patternFill>
    </fill>
    <fill>
      <patternFill patternType="solid">
        <fgColor theme="0"/>
        <bgColor indexed="64"/>
      </patternFill>
    </fill>
    <fill>
      <patternFill patternType="solid">
        <fgColor rgb="FFE0DCD8"/>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theme="0"/>
        <bgColor rgb="FF000000"/>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F2BFE0"/>
        <bgColor indexed="64"/>
      </patternFill>
    </fill>
    <fill>
      <patternFill patternType="solid">
        <fgColor theme="9" tint="0.59999389629810485"/>
        <bgColor indexed="64"/>
      </patternFill>
    </fill>
    <fill>
      <patternFill patternType="solid">
        <fgColor rgb="FFFFFF00"/>
        <bgColor rgb="FF000000"/>
      </patternFill>
    </fill>
    <fill>
      <patternFill patternType="solid">
        <fgColor rgb="FF003892"/>
        <bgColor indexed="64"/>
      </patternFill>
    </fill>
    <fill>
      <patternFill patternType="solid">
        <fgColor rgb="FFFFFFE0"/>
      </patternFill>
    </fill>
    <fill>
      <patternFill patternType="solid">
        <fgColor theme="4" tint="0.59999389629810485"/>
        <bgColor rgb="FF000000"/>
      </patternFill>
    </fill>
    <fill>
      <patternFill patternType="solid">
        <fgColor theme="5" tint="0.39997558519241921"/>
        <bgColor rgb="FF000000"/>
      </patternFill>
    </fill>
    <fill>
      <patternFill patternType="solid">
        <fgColor theme="4" tint="0.59999389629810485"/>
        <bgColor indexed="64"/>
      </patternFill>
    </fill>
    <fill>
      <patternFill patternType="solid">
        <fgColor rgb="FFEBF1DE"/>
        <bgColor indexed="64"/>
      </patternFill>
    </fill>
    <fill>
      <patternFill patternType="solid">
        <fgColor rgb="FFE4DFEC"/>
        <bgColor indexed="64"/>
      </patternFill>
    </fill>
    <fill>
      <patternFill patternType="solid">
        <fgColor theme="9" tint="0.79998168889431442"/>
        <bgColor indexed="64"/>
      </patternFill>
    </fill>
  </fills>
  <borders count="70">
    <border>
      <left/>
      <right/>
      <top/>
      <bottom/>
      <diagonal/>
    </border>
    <border>
      <left style="medium">
        <color rgb="FF857362"/>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thin">
        <color theme="0"/>
      </left>
      <right style="thin">
        <color theme="0"/>
      </right>
      <top style="thin">
        <color theme="0"/>
      </top>
      <bottom style="thin">
        <color theme="0"/>
      </bottom>
      <diagonal/>
    </border>
    <border>
      <left style="medium">
        <color rgb="FF857362"/>
      </left>
      <right style="thin">
        <color rgb="FF857362"/>
      </right>
      <top/>
      <bottom style="thin">
        <color rgb="FF857362"/>
      </bottom>
      <diagonal/>
    </border>
    <border>
      <left style="thin">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top style="medium">
        <color rgb="FF857362"/>
      </top>
      <bottom style="thin">
        <color rgb="FF857362"/>
      </bottom>
      <diagonal/>
    </border>
    <border>
      <left style="thin">
        <color rgb="FF857362"/>
      </left>
      <right style="medium">
        <color rgb="FF857362"/>
      </right>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right style="thin">
        <color rgb="FF857362"/>
      </right>
      <top/>
      <bottom style="medium">
        <color rgb="FF857362"/>
      </bottom>
      <diagonal/>
    </border>
    <border>
      <left/>
      <right style="medium">
        <color rgb="FF857362"/>
      </right>
      <top/>
      <bottom style="medium">
        <color rgb="FF857362"/>
      </bottom>
      <diagonal/>
    </border>
    <border>
      <left style="medium">
        <color rgb="FF857362"/>
      </left>
      <right/>
      <top style="thin">
        <color rgb="FF857362"/>
      </top>
      <bottom style="medium">
        <color rgb="FF857362"/>
      </bottom>
      <diagonal/>
    </border>
    <border>
      <left/>
      <right/>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top style="medium">
        <color rgb="FF857362"/>
      </top>
      <bottom style="thin">
        <color rgb="FF857362"/>
      </bottom>
      <diagonal/>
    </border>
    <border>
      <left/>
      <right/>
      <top style="medium">
        <color rgb="FF857362"/>
      </top>
      <bottom style="thin">
        <color rgb="FF857362"/>
      </bottom>
      <diagonal/>
    </border>
    <border>
      <left/>
      <right style="medium">
        <color rgb="FF857362"/>
      </right>
      <top style="medium">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top style="thin">
        <color rgb="FF857362"/>
      </top>
      <bottom style="thin">
        <color rgb="FF857362"/>
      </bottom>
      <diagonal/>
    </border>
    <border>
      <left style="medium">
        <color rgb="FF857362"/>
      </left>
      <right style="thin">
        <color rgb="FF857362"/>
      </right>
      <top style="thin">
        <color rgb="FF857362"/>
      </top>
      <bottom/>
      <diagonal/>
    </border>
    <border>
      <left style="thin">
        <color rgb="FF857362"/>
      </left>
      <right/>
      <top style="thin">
        <color rgb="FF857362"/>
      </top>
      <bottom style="medium">
        <color rgb="FF857362"/>
      </bottom>
      <diagonal/>
    </border>
    <border>
      <left/>
      <right/>
      <top style="thin">
        <color rgb="FF857362"/>
      </top>
      <bottom style="medium">
        <color rgb="FF857362"/>
      </bottom>
      <diagonal/>
    </border>
    <border>
      <left/>
      <right style="medium">
        <color rgb="FF857362"/>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857362"/>
      </left>
      <right style="thin">
        <color rgb="FF857362"/>
      </right>
      <top/>
      <bottom/>
      <diagonal/>
    </border>
    <border>
      <left/>
      <right style="thin">
        <color rgb="FF857362"/>
      </right>
      <top/>
      <bottom/>
      <diagonal/>
    </border>
    <border>
      <left/>
      <right style="thin">
        <color rgb="FF857362"/>
      </right>
      <top style="thin">
        <color rgb="FF857362"/>
      </top>
      <bottom/>
      <diagonal/>
    </border>
    <border>
      <left/>
      <right/>
      <top style="thin">
        <color rgb="FF857362"/>
      </top>
      <bottom/>
      <diagonal/>
    </border>
    <border>
      <left/>
      <right style="thin">
        <color rgb="FF857362"/>
      </right>
      <top style="thin">
        <color rgb="FF857362"/>
      </top>
      <bottom style="thin">
        <color rgb="FF857362"/>
      </bottom>
      <diagonal/>
    </border>
    <border>
      <left style="thin">
        <color rgb="FF857362"/>
      </left>
      <right style="thin">
        <color rgb="FF857362"/>
      </right>
      <top style="thin">
        <color rgb="FF857362"/>
      </top>
      <bottom/>
      <diagonal/>
    </border>
    <border>
      <left style="thin">
        <color rgb="FF857362"/>
      </left>
      <right style="medium">
        <color rgb="FF857362"/>
      </right>
      <top style="thin">
        <color rgb="FF857362"/>
      </top>
      <bottom/>
      <diagonal/>
    </border>
    <border>
      <left style="thin">
        <color rgb="FF857362"/>
      </left>
      <right/>
      <top style="medium">
        <color rgb="FF857362"/>
      </top>
      <bottom style="medium">
        <color rgb="FF857362"/>
      </bottom>
      <diagonal/>
    </border>
    <border>
      <left style="medium">
        <color rgb="FF857362"/>
      </left>
      <right/>
      <top style="medium">
        <color rgb="FF857362"/>
      </top>
      <bottom/>
      <diagonal/>
    </border>
    <border>
      <left style="thin">
        <color rgb="FF857362"/>
      </left>
      <right style="medium">
        <color rgb="FF857362"/>
      </right>
      <top style="medium">
        <color rgb="FF857362"/>
      </top>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medium">
        <color theme="2" tint="-0.499984740745262"/>
      </right>
      <top style="thin">
        <color rgb="FF857362"/>
      </top>
      <bottom style="medium">
        <color rgb="FF857362"/>
      </bottom>
      <diagonal/>
    </border>
    <border>
      <left style="medium">
        <color rgb="FF857362"/>
      </left>
      <right style="medium">
        <color theme="2" tint="-0.499984740745262"/>
      </right>
      <top style="medium">
        <color rgb="FF857362"/>
      </top>
      <bottom style="medium">
        <color rgb="FF857362"/>
      </bottom>
      <diagonal/>
    </border>
    <border>
      <left/>
      <right style="thin">
        <color rgb="FF857362"/>
      </right>
      <top/>
      <bottom style="thin">
        <color rgb="FF857362"/>
      </bottom>
      <diagonal/>
    </border>
    <border>
      <left style="thin">
        <color rgb="FF857362"/>
      </left>
      <right/>
      <top/>
      <bottom style="thin">
        <color rgb="FF857362"/>
      </bottom>
      <diagonal/>
    </border>
    <border>
      <left/>
      <right style="medium">
        <color rgb="FF857362"/>
      </right>
      <top/>
      <bottom style="thin">
        <color rgb="FF857362"/>
      </bottom>
      <diagonal/>
    </border>
    <border>
      <left style="medium">
        <color rgb="FF857362"/>
      </left>
      <right style="medium">
        <color rgb="FF857362"/>
      </right>
      <top/>
      <bottom style="thin">
        <color rgb="FF857362"/>
      </bottom>
      <diagonal/>
    </border>
    <border>
      <left/>
      <right/>
      <top/>
      <bottom style="medium">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8" fillId="7" borderId="0" applyBorder="0"/>
    <xf numFmtId="0" fontId="14" fillId="12" borderId="16">
      <alignment horizontal="right" vertical="center" wrapText="1"/>
    </xf>
    <xf numFmtId="0" fontId="15" fillId="0" borderId="0"/>
    <xf numFmtId="0" fontId="15" fillId="0" borderId="0"/>
    <xf numFmtId="0" fontId="1" fillId="0" borderId="0"/>
    <xf numFmtId="168" fontId="15" fillId="0" borderId="0" applyFont="0" applyFill="0" applyBorder="0" applyProtection="0">
      <alignment vertical="top"/>
    </xf>
    <xf numFmtId="0" fontId="1" fillId="0" borderId="0"/>
  </cellStyleXfs>
  <cellXfs count="591">
    <xf numFmtId="0" fontId="0" fillId="0" borderId="0" xfId="0"/>
    <xf numFmtId="0" fontId="3" fillId="2" borderId="0" xfId="3" applyFont="1" applyFill="1" applyBorder="1" applyAlignment="1">
      <alignment vertical="center"/>
    </xf>
    <xf numFmtId="0" fontId="3" fillId="2" borderId="0" xfId="3" applyFont="1" applyFill="1" applyBorder="1" applyAlignment="1">
      <alignment horizontal="right" vertical="center"/>
    </xf>
    <xf numFmtId="0" fontId="4" fillId="3" borderId="0" xfId="4" applyFont="1" applyFill="1" applyAlignment="1">
      <alignment horizontal="right" vertical="center"/>
    </xf>
    <xf numFmtId="0" fontId="3" fillId="2" borderId="0" xfId="3" applyFont="1" applyFill="1" applyBorder="1" applyAlignment="1">
      <alignment horizontal="left" vertical="center"/>
    </xf>
    <xf numFmtId="0" fontId="0" fillId="4" borderId="0" xfId="0" applyFill="1" applyBorder="1" applyAlignment="1">
      <alignment vertical="top"/>
    </xf>
    <xf numFmtId="0" fontId="0" fillId="5" borderId="0" xfId="0" applyFill="1" applyBorder="1" applyAlignment="1">
      <alignment vertical="top"/>
    </xf>
    <xf numFmtId="0" fontId="6" fillId="4" borderId="0" xfId="3" applyFont="1" applyFill="1" applyBorder="1" applyAlignment="1">
      <alignment vertical="center"/>
    </xf>
    <xf numFmtId="0" fontId="0" fillId="4" borderId="0" xfId="0" applyFill="1" applyAlignment="1">
      <alignment vertical="top"/>
    </xf>
    <xf numFmtId="0" fontId="6" fillId="4" borderId="0" xfId="3" applyFont="1" applyFill="1" applyBorder="1" applyAlignment="1">
      <alignment horizontal="center" vertical="center"/>
    </xf>
    <xf numFmtId="0" fontId="7" fillId="6" borderId="3" xfId="3" applyFont="1" applyFill="1" applyBorder="1" applyAlignment="1">
      <alignment horizontal="center" vertical="center" wrapText="1"/>
    </xf>
    <xf numFmtId="0" fontId="7" fillId="6" borderId="3" xfId="3" applyFont="1" applyFill="1" applyBorder="1" applyAlignment="1">
      <alignment horizontal="center" vertical="center"/>
    </xf>
    <xf numFmtId="0" fontId="7" fillId="6" borderId="4" xfId="3" applyFont="1" applyFill="1" applyBorder="1" applyAlignment="1">
      <alignment horizontal="center" vertical="center"/>
    </xf>
    <xf numFmtId="0" fontId="7" fillId="5" borderId="1" xfId="3" applyFont="1" applyFill="1" applyBorder="1" applyAlignment="1">
      <alignment horizontal="center" vertical="center" wrapText="1"/>
    </xf>
    <xf numFmtId="0" fontId="7" fillId="5" borderId="4" xfId="3" applyFont="1" applyFill="1" applyBorder="1" applyAlignment="1">
      <alignment horizontal="center" vertical="center" wrapText="1"/>
    </xf>
    <xf numFmtId="0" fontId="7" fillId="5" borderId="5" xfId="3" applyFont="1" applyFill="1" applyBorder="1" applyAlignment="1">
      <alignment horizontal="center" vertical="center" wrapText="1"/>
    </xf>
    <xf numFmtId="0" fontId="7" fillId="6" borderId="6" xfId="3" applyFont="1" applyFill="1" applyBorder="1" applyAlignment="1">
      <alignment horizontal="center" vertical="center"/>
    </xf>
    <xf numFmtId="0" fontId="7" fillId="6" borderId="4" xfId="3" applyFont="1" applyFill="1" applyBorder="1" applyAlignment="1">
      <alignment vertical="center"/>
    </xf>
    <xf numFmtId="0" fontId="9" fillId="7" borderId="7" xfId="5" applyFont="1" applyBorder="1" applyAlignment="1" applyProtection="1">
      <alignment horizontal="center" vertical="center"/>
    </xf>
    <xf numFmtId="0" fontId="10" fillId="0" borderId="8" xfId="3" applyFont="1" applyFill="1" applyBorder="1" applyAlignment="1">
      <alignment horizontal="center" vertical="center"/>
    </xf>
    <xf numFmtId="0" fontId="11" fillId="0" borderId="9" xfId="3" applyFont="1" applyFill="1" applyBorder="1" applyAlignment="1">
      <alignment vertical="center"/>
    </xf>
    <xf numFmtId="0" fontId="12" fillId="4" borderId="10" xfId="3" applyFont="1" applyFill="1" applyBorder="1" applyAlignment="1">
      <alignment horizontal="center" vertical="center"/>
    </xf>
    <xf numFmtId="0" fontId="12" fillId="0" borderId="10" xfId="3" applyFont="1" applyFill="1" applyBorder="1" applyAlignment="1">
      <alignment horizontal="center" vertical="center"/>
    </xf>
    <xf numFmtId="0" fontId="12" fillId="0" borderId="11" xfId="3" applyFont="1" applyFill="1" applyBorder="1" applyAlignment="1">
      <alignment horizontal="center" vertical="center"/>
    </xf>
    <xf numFmtId="10" fontId="6" fillId="4" borderId="0" xfId="3" applyNumberFormat="1" applyFont="1" applyFill="1" applyBorder="1" applyAlignment="1">
      <alignment vertical="center"/>
    </xf>
    <xf numFmtId="10" fontId="10" fillId="8" borderId="12" xfId="3" applyNumberFormat="1" applyFont="1" applyFill="1" applyBorder="1" applyAlignment="1" applyProtection="1">
      <alignment vertical="center"/>
      <protection locked="0"/>
    </xf>
    <xf numFmtId="10" fontId="10" fillId="8" borderId="10" xfId="3" applyNumberFormat="1" applyFont="1" applyFill="1" applyBorder="1" applyAlignment="1" applyProtection="1">
      <alignment vertical="center"/>
      <protection locked="0"/>
    </xf>
    <xf numFmtId="10" fontId="10" fillId="8" borderId="11" xfId="3" applyNumberFormat="1" applyFont="1" applyFill="1" applyBorder="1" applyAlignment="1" applyProtection="1">
      <alignment vertical="center"/>
      <protection locked="0"/>
    </xf>
    <xf numFmtId="164" fontId="13" fillId="4" borderId="13" xfId="3" applyNumberFormat="1" applyFont="1" applyFill="1" applyBorder="1" applyAlignment="1">
      <alignment horizontal="center" vertical="center"/>
    </xf>
    <xf numFmtId="164" fontId="13" fillId="4" borderId="11" xfId="3" applyNumberFormat="1" applyFont="1" applyFill="1" applyBorder="1" applyAlignment="1">
      <alignment horizontal="center" vertical="center"/>
    </xf>
    <xf numFmtId="0" fontId="0" fillId="9" borderId="0" xfId="0" applyFill="1" applyBorder="1" applyAlignment="1">
      <alignment vertical="top"/>
    </xf>
    <xf numFmtId="0" fontId="12" fillId="4" borderId="9" xfId="3" applyFont="1" applyFill="1" applyBorder="1" applyAlignment="1">
      <alignment horizontal="center" vertical="center"/>
    </xf>
    <xf numFmtId="0" fontId="12" fillId="0" borderId="9" xfId="3" applyFont="1" applyFill="1" applyBorder="1" applyAlignment="1">
      <alignment horizontal="center" vertical="center"/>
    </xf>
    <xf numFmtId="0" fontId="12" fillId="0" borderId="14" xfId="3" applyFont="1" applyFill="1" applyBorder="1" applyAlignment="1">
      <alignment horizontal="center" vertical="center"/>
    </xf>
    <xf numFmtId="10" fontId="10" fillId="8" borderId="15" xfId="3" applyNumberFormat="1" applyFont="1" applyFill="1" applyBorder="1" applyAlignment="1" applyProtection="1">
      <alignment vertical="center"/>
      <protection locked="0"/>
    </xf>
    <xf numFmtId="10" fontId="10" fillId="8" borderId="16" xfId="3" applyNumberFormat="1" applyFont="1" applyFill="1" applyBorder="1" applyAlignment="1" applyProtection="1">
      <alignment vertical="center"/>
      <protection locked="0"/>
    </xf>
    <xf numFmtId="10" fontId="10" fillId="8" borderId="17" xfId="3" applyNumberFormat="1" applyFont="1" applyFill="1" applyBorder="1" applyAlignment="1" applyProtection="1">
      <alignment vertical="center"/>
      <protection locked="0"/>
    </xf>
    <xf numFmtId="164" fontId="10" fillId="10" borderId="18" xfId="3" applyNumberFormat="1" applyFont="1" applyFill="1" applyBorder="1" applyAlignment="1">
      <alignment vertical="center"/>
    </xf>
    <xf numFmtId="164" fontId="10" fillId="10" borderId="17" xfId="3" applyNumberFormat="1" applyFont="1" applyFill="1" applyBorder="1" applyAlignment="1">
      <alignment vertical="center"/>
    </xf>
    <xf numFmtId="10" fontId="10" fillId="11" borderId="19" xfId="3" applyNumberFormat="1" applyFont="1" applyFill="1" applyBorder="1" applyAlignment="1">
      <alignment vertical="center"/>
    </xf>
    <xf numFmtId="10" fontId="10" fillId="11" borderId="20" xfId="3" applyNumberFormat="1" applyFont="1" applyFill="1" applyBorder="1" applyAlignment="1">
      <alignment vertical="center"/>
    </xf>
    <xf numFmtId="10" fontId="10" fillId="11" borderId="21" xfId="3" applyNumberFormat="1" applyFont="1" applyFill="1" applyBorder="1" applyAlignment="1">
      <alignment vertical="center"/>
    </xf>
    <xf numFmtId="0" fontId="10" fillId="4" borderId="18" xfId="3" applyFont="1" applyFill="1" applyBorder="1" applyAlignment="1">
      <alignment vertical="center"/>
    </xf>
    <xf numFmtId="0" fontId="10" fillId="4" borderId="17" xfId="3" applyFont="1" applyFill="1" applyBorder="1" applyAlignment="1">
      <alignment vertical="center"/>
    </xf>
    <xf numFmtId="0" fontId="10" fillId="0" borderId="22" xfId="3" applyFont="1" applyFill="1" applyBorder="1" applyAlignment="1">
      <alignment horizontal="center" vertical="center"/>
    </xf>
    <xf numFmtId="0" fontId="11" fillId="0" borderId="23" xfId="3" applyFont="1" applyFill="1" applyBorder="1" applyAlignment="1">
      <alignment vertical="center"/>
    </xf>
    <xf numFmtId="0" fontId="12" fillId="4" borderId="23" xfId="3" applyFont="1" applyFill="1" applyBorder="1" applyAlignment="1">
      <alignment horizontal="center" vertical="center"/>
    </xf>
    <xf numFmtId="0" fontId="12" fillId="0" borderId="23" xfId="3" applyFont="1" applyFill="1" applyBorder="1" applyAlignment="1">
      <alignment horizontal="center" vertical="center"/>
    </xf>
    <xf numFmtId="0" fontId="12" fillId="0" borderId="24" xfId="3" applyFont="1" applyFill="1" applyBorder="1" applyAlignment="1">
      <alignment horizontal="center" vertical="center"/>
    </xf>
    <xf numFmtId="49" fontId="10" fillId="8" borderId="5" xfId="3" applyNumberFormat="1" applyFont="1" applyFill="1" applyBorder="1" applyAlignment="1" applyProtection="1">
      <alignment horizontal="right" vertical="center"/>
      <protection locked="0"/>
    </xf>
    <xf numFmtId="2" fontId="6" fillId="4" borderId="0" xfId="3" applyNumberFormat="1" applyFont="1" applyFill="1" applyBorder="1" applyAlignment="1">
      <alignment vertical="center"/>
    </xf>
    <xf numFmtId="164" fontId="10" fillId="10" borderId="25" xfId="3" applyNumberFormat="1" applyFont="1" applyFill="1" applyBorder="1" applyAlignment="1">
      <alignment vertical="center"/>
    </xf>
    <xf numFmtId="164" fontId="10" fillId="10" borderId="21" xfId="3" applyNumberFormat="1" applyFont="1" applyFill="1" applyBorder="1" applyAlignment="1">
      <alignment vertical="center"/>
    </xf>
    <xf numFmtId="0" fontId="10" fillId="4" borderId="0" xfId="3" applyFont="1" applyFill="1" applyBorder="1" applyAlignment="1">
      <alignment horizontal="center" vertical="center"/>
    </xf>
    <xf numFmtId="0" fontId="11" fillId="4" borderId="0" xfId="3" applyFont="1" applyFill="1" applyBorder="1" applyAlignment="1">
      <alignment vertical="center"/>
    </xf>
    <xf numFmtId="0" fontId="10" fillId="4" borderId="0" xfId="3" applyFont="1" applyFill="1" applyBorder="1" applyAlignment="1">
      <alignment vertical="center"/>
    </xf>
    <xf numFmtId="164" fontId="10" fillId="10" borderId="13" xfId="3" applyNumberFormat="1" applyFont="1" applyFill="1" applyBorder="1" applyAlignment="1">
      <alignment vertical="center"/>
    </xf>
    <xf numFmtId="164" fontId="10" fillId="10" borderId="11" xfId="3" applyNumberFormat="1" applyFont="1" applyFill="1" applyBorder="1" applyAlignment="1">
      <alignment vertical="center"/>
    </xf>
    <xf numFmtId="0" fontId="11" fillId="4" borderId="26" xfId="3" applyFont="1" applyFill="1" applyBorder="1" applyAlignment="1">
      <alignment vertical="center"/>
    </xf>
    <xf numFmtId="0" fontId="10" fillId="0" borderId="19" xfId="3" applyFont="1" applyFill="1" applyBorder="1" applyAlignment="1">
      <alignment horizontal="center" vertical="center"/>
    </xf>
    <xf numFmtId="0" fontId="11" fillId="0" borderId="20" xfId="3" applyFont="1" applyFill="1" applyBorder="1" applyAlignment="1">
      <alignment vertical="center"/>
    </xf>
    <xf numFmtId="0" fontId="12" fillId="4" borderId="20" xfId="3" applyFont="1" applyFill="1" applyBorder="1" applyAlignment="1">
      <alignment horizontal="center" vertical="center"/>
    </xf>
    <xf numFmtId="0" fontId="12" fillId="0" borderId="20" xfId="3" applyFont="1" applyFill="1" applyBorder="1" applyAlignment="1">
      <alignment horizontal="center" vertical="center"/>
    </xf>
    <xf numFmtId="0" fontId="12" fillId="0" borderId="21" xfId="3" applyFont="1" applyFill="1" applyBorder="1" applyAlignment="1">
      <alignment horizontal="center" vertical="center"/>
    </xf>
    <xf numFmtId="0" fontId="10" fillId="4" borderId="25" xfId="3" applyFont="1" applyFill="1" applyBorder="1" applyAlignment="1">
      <alignment vertical="center"/>
    </xf>
    <xf numFmtId="0" fontId="10" fillId="4" borderId="21" xfId="3" applyFont="1" applyFill="1" applyBorder="1" applyAlignment="1">
      <alignment vertical="center"/>
    </xf>
    <xf numFmtId="0" fontId="12" fillId="4" borderId="0" xfId="3" applyFont="1" applyFill="1" applyBorder="1" applyAlignment="1">
      <alignment horizontal="center" vertical="center"/>
    </xf>
    <xf numFmtId="0" fontId="0" fillId="4" borderId="0" xfId="0" applyFill="1" applyBorder="1" applyAlignment="1">
      <alignment horizontal="center" vertical="top"/>
    </xf>
    <xf numFmtId="165" fontId="14" fillId="12" borderId="16" xfId="6" applyNumberFormat="1">
      <alignment horizontal="right" vertical="center" wrapText="1"/>
    </xf>
    <xf numFmtId="0" fontId="16" fillId="4" borderId="0" xfId="7" applyFont="1" applyFill="1" applyAlignment="1">
      <alignment vertical="center"/>
    </xf>
    <xf numFmtId="0" fontId="15" fillId="4" borderId="0" xfId="7" applyFont="1" applyFill="1" applyAlignment="1">
      <alignment vertical="center"/>
    </xf>
    <xf numFmtId="0" fontId="15" fillId="4" borderId="0" xfId="7" applyFont="1" applyFill="1" applyBorder="1" applyAlignment="1">
      <alignment vertical="center"/>
    </xf>
    <xf numFmtId="0" fontId="1" fillId="4" borderId="0" xfId="3" applyFill="1" applyAlignment="1">
      <alignment vertical="center"/>
    </xf>
    <xf numFmtId="0" fontId="14" fillId="13" borderId="16" xfId="3" applyFont="1" applyFill="1" applyBorder="1" applyAlignment="1">
      <alignment horizontal="center" vertical="center"/>
    </xf>
    <xf numFmtId="0" fontId="14" fillId="4" borderId="0" xfId="3" applyFont="1" applyFill="1" applyBorder="1" applyAlignment="1">
      <alignment horizontal="left" vertical="center"/>
    </xf>
    <xf numFmtId="0" fontId="14" fillId="14" borderId="16" xfId="3" applyFont="1" applyFill="1" applyBorder="1" applyAlignment="1">
      <alignment horizontal="center" vertical="center"/>
    </xf>
    <xf numFmtId="0" fontId="14" fillId="12" borderId="16" xfId="3" applyFont="1" applyFill="1" applyBorder="1" applyAlignment="1">
      <alignment horizontal="center" vertical="center"/>
    </xf>
    <xf numFmtId="0" fontId="14" fillId="15" borderId="16" xfId="3" applyFont="1" applyFill="1" applyBorder="1" applyAlignment="1">
      <alignment horizontal="center" vertical="center"/>
    </xf>
    <xf numFmtId="0" fontId="15" fillId="4" borderId="0" xfId="7" applyFill="1" applyAlignment="1">
      <alignment vertical="center"/>
    </xf>
    <xf numFmtId="0" fontId="17" fillId="5" borderId="1" xfId="3" applyNumberFormat="1" applyFont="1" applyFill="1" applyBorder="1" applyAlignment="1" applyProtection="1">
      <alignment vertical="center"/>
    </xf>
    <xf numFmtId="0" fontId="17" fillId="5" borderId="27" xfId="3" applyNumberFormat="1" applyFont="1" applyFill="1" applyBorder="1" applyAlignment="1" applyProtection="1">
      <alignment vertical="center"/>
    </xf>
    <xf numFmtId="0" fontId="17" fillId="5" borderId="28" xfId="3" applyNumberFormat="1" applyFont="1" applyFill="1" applyBorder="1" applyAlignment="1" applyProtection="1">
      <alignment vertical="center"/>
    </xf>
    <xf numFmtId="0" fontId="17" fillId="4" borderId="0" xfId="3" applyNumberFormat="1" applyFont="1" applyFill="1" applyBorder="1" applyAlignment="1" applyProtection="1">
      <alignment vertical="center"/>
    </xf>
    <xf numFmtId="0" fontId="18" fillId="4" borderId="0" xfId="8" applyFont="1" applyFill="1" applyBorder="1" applyAlignment="1" applyProtection="1">
      <alignment horizontal="left" vertical="center"/>
    </xf>
    <xf numFmtId="0" fontId="18" fillId="4" borderId="0" xfId="8" applyFont="1" applyFill="1" applyBorder="1" applyAlignment="1" applyProtection="1">
      <alignment vertical="center"/>
    </xf>
    <xf numFmtId="0" fontId="1" fillId="4" borderId="0" xfId="3" applyFill="1" applyBorder="1" applyAlignment="1">
      <alignment vertical="center"/>
    </xf>
    <xf numFmtId="49" fontId="15" fillId="4" borderId="0" xfId="3" applyNumberFormat="1" applyFont="1" applyFill="1" applyBorder="1" applyAlignment="1" applyProtection="1">
      <alignment vertical="top" wrapText="1"/>
    </xf>
    <xf numFmtId="0" fontId="15" fillId="4" borderId="0" xfId="8" applyFont="1" applyFill="1" applyAlignment="1" applyProtection="1">
      <alignment vertical="center"/>
    </xf>
    <xf numFmtId="0" fontId="15" fillId="4" borderId="0" xfId="8" applyFont="1" applyFill="1" applyAlignment="1" applyProtection="1">
      <alignment horizontal="left" vertical="center"/>
    </xf>
    <xf numFmtId="0" fontId="1" fillId="4" borderId="0" xfId="3" applyFill="1" applyProtection="1"/>
    <xf numFmtId="0" fontId="16" fillId="0" borderId="12" xfId="8" applyFont="1" applyFill="1" applyBorder="1" applyAlignment="1" applyProtection="1">
      <alignment horizontal="center" vertical="top"/>
    </xf>
    <xf numFmtId="0" fontId="16" fillId="4" borderId="0" xfId="8" applyFont="1" applyFill="1" applyBorder="1" applyAlignment="1" applyProtection="1">
      <alignment vertical="top"/>
    </xf>
    <xf numFmtId="0" fontId="16" fillId="5" borderId="18" xfId="8" applyFont="1" applyFill="1" applyBorder="1" applyAlignment="1" applyProtection="1">
      <alignment horizontal="center" vertical="top"/>
    </xf>
    <xf numFmtId="0" fontId="16" fillId="5" borderId="32" xfId="8" applyFont="1" applyFill="1" applyBorder="1" applyAlignment="1" applyProtection="1">
      <alignment horizontal="left" vertical="top"/>
    </xf>
    <xf numFmtId="0" fontId="16" fillId="5" borderId="33" xfId="8" applyFont="1" applyFill="1" applyBorder="1" applyAlignment="1" applyProtection="1">
      <alignment horizontal="left" vertical="top"/>
    </xf>
    <xf numFmtId="0" fontId="16" fillId="4" borderId="0" xfId="8" applyFont="1" applyFill="1" applyBorder="1" applyAlignment="1" applyProtection="1">
      <alignment horizontal="left" vertical="top"/>
    </xf>
    <xf numFmtId="0" fontId="15" fillId="0" borderId="15" xfId="8" applyNumberFormat="1" applyFont="1" applyFill="1" applyBorder="1" applyAlignment="1" applyProtection="1">
      <alignment horizontal="center" vertical="top"/>
    </xf>
    <xf numFmtId="49" fontId="15" fillId="4" borderId="0" xfId="8" applyNumberFormat="1" applyFont="1" applyFill="1" applyBorder="1" applyAlignment="1" applyProtection="1">
      <alignment vertical="top" wrapText="1"/>
    </xf>
    <xf numFmtId="0" fontId="15" fillId="0" borderId="35" xfId="8" applyNumberFormat="1" applyFont="1" applyFill="1" applyBorder="1" applyAlignment="1" applyProtection="1">
      <alignment horizontal="center" vertical="top"/>
    </xf>
    <xf numFmtId="0" fontId="15" fillId="0" borderId="19" xfId="8" applyNumberFormat="1" applyFont="1" applyFill="1" applyBorder="1" applyAlignment="1" applyProtection="1">
      <alignment horizontal="center" vertical="top"/>
    </xf>
    <xf numFmtId="166" fontId="0" fillId="4" borderId="0" xfId="0" applyNumberFormat="1" applyFill="1" applyBorder="1" applyAlignment="1">
      <alignment vertical="top"/>
    </xf>
    <xf numFmtId="0" fontId="9" fillId="7" borderId="0" xfId="5" applyFont="1" applyBorder="1" applyAlignment="1" applyProtection="1">
      <alignment horizontal="center" vertical="center"/>
    </xf>
    <xf numFmtId="2" fontId="0" fillId="4" borderId="0" xfId="0" applyNumberFormat="1" applyFill="1" applyBorder="1" applyAlignment="1">
      <alignment vertical="top"/>
    </xf>
    <xf numFmtId="2" fontId="0" fillId="5" borderId="0" xfId="0" applyNumberFormat="1" applyFill="1" applyBorder="1" applyAlignment="1">
      <alignment vertical="top"/>
    </xf>
    <xf numFmtId="164" fontId="13" fillId="4" borderId="13" xfId="3" applyNumberFormat="1" applyFont="1" applyFill="1" applyBorder="1" applyAlignment="1">
      <alignment horizontal="left" vertical="center"/>
    </xf>
    <xf numFmtId="164" fontId="13" fillId="4" borderId="11" xfId="3" applyNumberFormat="1" applyFont="1" applyFill="1" applyBorder="1" applyAlignment="1">
      <alignment horizontal="left" vertical="center"/>
    </xf>
    <xf numFmtId="164" fontId="13" fillId="4" borderId="0" xfId="3" applyNumberFormat="1" applyFont="1" applyFill="1" applyBorder="1" applyAlignment="1">
      <alignment horizontal="left" vertical="center"/>
    </xf>
    <xf numFmtId="0" fontId="8" fillId="7" borderId="0" xfId="5" applyBorder="1" applyAlignment="1">
      <alignment horizontal="center" vertical="center"/>
    </xf>
    <xf numFmtId="1" fontId="6" fillId="4" borderId="0" xfId="3" applyNumberFormat="1" applyFont="1" applyFill="1" applyBorder="1" applyAlignment="1">
      <alignment vertical="center"/>
    </xf>
    <xf numFmtId="1" fontId="10" fillId="16" borderId="0" xfId="3" applyNumberFormat="1" applyFont="1" applyFill="1" applyBorder="1" applyAlignment="1">
      <alignment vertical="center"/>
    </xf>
    <xf numFmtId="1" fontId="0" fillId="5" borderId="0" xfId="0" applyNumberFormat="1" applyFill="1" applyBorder="1" applyAlignment="1">
      <alignment vertical="top"/>
    </xf>
    <xf numFmtId="0" fontId="12" fillId="4" borderId="16" xfId="3" applyFont="1" applyFill="1" applyBorder="1" applyAlignment="1">
      <alignment horizontal="center" vertical="center"/>
    </xf>
    <xf numFmtId="164" fontId="10" fillId="10" borderId="18" xfId="3" applyNumberFormat="1" applyFont="1" applyFill="1" applyBorder="1" applyAlignment="1">
      <alignment horizontal="left" vertical="center"/>
    </xf>
    <xf numFmtId="164" fontId="10" fillId="10" borderId="17" xfId="3" applyNumberFormat="1" applyFont="1" applyFill="1" applyBorder="1" applyAlignment="1">
      <alignment horizontal="left" vertical="center"/>
    </xf>
    <xf numFmtId="164" fontId="10" fillId="10" borderId="0" xfId="3" applyNumberFormat="1" applyFont="1" applyFill="1" applyBorder="1" applyAlignment="1">
      <alignment horizontal="left" vertical="center"/>
    </xf>
    <xf numFmtId="0" fontId="10" fillId="4" borderId="17" xfId="3" applyFont="1" applyFill="1" applyBorder="1" applyAlignment="1">
      <alignment horizontal="left" vertical="center"/>
    </xf>
    <xf numFmtId="0" fontId="10" fillId="4" borderId="0" xfId="3" applyFont="1" applyFill="1" applyBorder="1" applyAlignment="1">
      <alignment horizontal="left" vertical="center"/>
    </xf>
    <xf numFmtId="49" fontId="10" fillId="8" borderId="5" xfId="3" applyNumberFormat="1" applyFont="1" applyFill="1" applyBorder="1" applyAlignment="1" applyProtection="1">
      <alignment horizontal="center" vertical="center"/>
      <protection locked="0"/>
    </xf>
    <xf numFmtId="164" fontId="10" fillId="10" borderId="21" xfId="3" applyNumberFormat="1" applyFont="1" applyFill="1" applyBorder="1" applyAlignment="1">
      <alignment horizontal="left" vertical="center"/>
    </xf>
    <xf numFmtId="1" fontId="10" fillId="16" borderId="0" xfId="3" applyNumberFormat="1" applyFont="1" applyFill="1" applyBorder="1" applyAlignment="1">
      <alignment horizontal="center" vertical="center"/>
    </xf>
    <xf numFmtId="1" fontId="10" fillId="10" borderId="0" xfId="3" applyNumberFormat="1" applyFont="1" applyFill="1" applyBorder="1" applyAlignment="1">
      <alignment horizontal="center" vertical="center"/>
    </xf>
    <xf numFmtId="164" fontId="10" fillId="10" borderId="11" xfId="3" applyNumberFormat="1" applyFont="1" applyFill="1" applyBorder="1" applyAlignment="1">
      <alignment horizontal="left" vertical="center"/>
    </xf>
    <xf numFmtId="0" fontId="10" fillId="4" borderId="19" xfId="3" applyFont="1" applyFill="1" applyBorder="1" applyAlignment="1">
      <alignment vertical="center"/>
    </xf>
    <xf numFmtId="0" fontId="10" fillId="4" borderId="21" xfId="3" applyFont="1" applyFill="1" applyBorder="1" applyAlignment="1">
      <alignment horizontal="left" vertical="center"/>
    </xf>
    <xf numFmtId="1" fontId="14" fillId="12" borderId="16" xfId="6" applyNumberFormat="1">
      <alignment horizontal="right" vertical="center" wrapText="1"/>
    </xf>
    <xf numFmtId="1" fontId="0" fillId="4" borderId="0" xfId="0" applyNumberFormat="1" applyFill="1" applyBorder="1" applyAlignment="1">
      <alignment vertical="top"/>
    </xf>
    <xf numFmtId="1" fontId="14" fillId="12" borderId="34" xfId="6" applyNumberFormat="1" applyBorder="1">
      <alignment horizontal="right" vertical="center" wrapText="1"/>
    </xf>
    <xf numFmtId="1" fontId="14" fillId="4" borderId="0" xfId="6" applyNumberFormat="1" applyFill="1" applyBorder="1">
      <alignment horizontal="right" vertical="center" wrapText="1"/>
    </xf>
    <xf numFmtId="0" fontId="19" fillId="0" borderId="0" xfId="0" applyFont="1"/>
    <xf numFmtId="0" fontId="3" fillId="2" borderId="0" xfId="3" applyFont="1" applyFill="1" applyAlignment="1">
      <alignment vertical="center"/>
    </xf>
    <xf numFmtId="0" fontId="6" fillId="4" borderId="0" xfId="3" applyFont="1" applyFill="1" applyAlignment="1">
      <alignment vertical="center"/>
    </xf>
    <xf numFmtId="167" fontId="6" fillId="4" borderId="0" xfId="1" applyNumberFormat="1" applyFont="1" applyFill="1" applyAlignment="1">
      <alignment vertical="center"/>
    </xf>
    <xf numFmtId="0" fontId="7" fillId="6" borderId="6" xfId="3" applyFont="1" applyFill="1" applyBorder="1" applyAlignment="1">
      <alignment horizontal="left" vertical="center"/>
    </xf>
    <xf numFmtId="167" fontId="7" fillId="6" borderId="3" xfId="1" applyNumberFormat="1" applyFont="1" applyFill="1" applyBorder="1" applyAlignment="1">
      <alignment horizontal="center" vertical="center"/>
    </xf>
    <xf numFmtId="167" fontId="7" fillId="6" borderId="4" xfId="1" applyNumberFormat="1" applyFont="1" applyFill="1" applyBorder="1" applyAlignment="1">
      <alignment horizontal="center" vertical="center"/>
    </xf>
    <xf numFmtId="2" fontId="6" fillId="4" borderId="0" xfId="3" applyNumberFormat="1" applyFont="1" applyFill="1" applyAlignment="1">
      <alignment vertical="center"/>
    </xf>
    <xf numFmtId="0" fontId="10" fillId="0" borderId="8" xfId="3" applyFont="1" applyBorder="1" applyAlignment="1">
      <alignment horizontal="left" vertical="center"/>
    </xf>
    <xf numFmtId="0" fontId="10" fillId="0" borderId="19" xfId="3" applyFont="1" applyBorder="1" applyAlignment="1">
      <alignment horizontal="left" vertical="center"/>
    </xf>
    <xf numFmtId="10" fontId="20" fillId="11" borderId="19" xfId="3" applyNumberFormat="1" applyFont="1" applyFill="1" applyBorder="1" applyAlignment="1">
      <alignment vertical="center"/>
    </xf>
    <xf numFmtId="10" fontId="20" fillId="11" borderId="20" xfId="3" applyNumberFormat="1" applyFont="1" applyFill="1" applyBorder="1" applyAlignment="1">
      <alignment vertical="center"/>
    </xf>
    <xf numFmtId="10" fontId="20" fillId="11" borderId="21" xfId="3" applyNumberFormat="1" applyFont="1" applyFill="1" applyBorder="1" applyAlignment="1">
      <alignment vertical="center"/>
    </xf>
    <xf numFmtId="0" fontId="6" fillId="4" borderId="0" xfId="3" applyFont="1" applyFill="1" applyAlignment="1">
      <alignment horizontal="left" vertical="center"/>
    </xf>
    <xf numFmtId="167" fontId="0" fillId="0" borderId="0" xfId="1" applyNumberFormat="1" applyFont="1"/>
    <xf numFmtId="167" fontId="8" fillId="0" borderId="0" xfId="1" applyNumberFormat="1" applyFont="1"/>
    <xf numFmtId="0" fontId="16" fillId="6" borderId="6" xfId="3" applyFont="1" applyFill="1" applyBorder="1" applyAlignment="1">
      <alignment horizontal="left" vertical="center"/>
    </xf>
    <xf numFmtId="0" fontId="7" fillId="6" borderId="5" xfId="3" applyFont="1" applyFill="1" applyBorder="1" applyAlignment="1">
      <alignment vertical="center"/>
    </xf>
    <xf numFmtId="0" fontId="11" fillId="0" borderId="8" xfId="3" applyFont="1" applyBorder="1" applyAlignment="1">
      <alignment vertical="center"/>
    </xf>
    <xf numFmtId="167" fontId="10" fillId="8" borderId="39" xfId="1" applyNumberFormat="1" applyFont="1" applyFill="1" applyBorder="1" applyAlignment="1" applyProtection="1">
      <alignment vertical="center"/>
      <protection locked="0"/>
    </xf>
    <xf numFmtId="167" fontId="10" fillId="8" borderId="11" xfId="1" applyNumberFormat="1" applyFont="1" applyFill="1" applyBorder="1" applyAlignment="1" applyProtection="1">
      <alignment vertical="center"/>
      <protection locked="0"/>
    </xf>
    <xf numFmtId="0" fontId="21" fillId="4" borderId="0" xfId="0" applyFont="1" applyFill="1" applyAlignment="1">
      <alignment vertical="top"/>
    </xf>
    <xf numFmtId="0" fontId="22" fillId="4" borderId="0" xfId="0" applyFont="1" applyFill="1" applyAlignment="1">
      <alignment vertical="top"/>
    </xf>
    <xf numFmtId="0" fontId="11" fillId="0" borderId="22" xfId="3" applyFont="1" applyBorder="1" applyAlignment="1">
      <alignment vertical="center"/>
    </xf>
    <xf numFmtId="10" fontId="10" fillId="11" borderId="40" xfId="2" applyNumberFormat="1" applyFont="1" applyFill="1" applyBorder="1" applyAlignment="1">
      <alignment vertical="center"/>
    </xf>
    <xf numFmtId="10" fontId="10" fillId="11" borderId="21" xfId="2" applyNumberFormat="1" applyFont="1" applyFill="1" applyBorder="1" applyAlignment="1">
      <alignment vertical="center"/>
    </xf>
    <xf numFmtId="0" fontId="23" fillId="0" borderId="0" xfId="3" applyFont="1" applyAlignment="1">
      <alignment vertical="center"/>
    </xf>
    <xf numFmtId="10" fontId="24" fillId="4" borderId="0" xfId="2" applyNumberFormat="1" applyFont="1" applyFill="1" applyAlignment="1">
      <alignment vertical="center"/>
    </xf>
    <xf numFmtId="0" fontId="25" fillId="0" borderId="12" xfId="3" applyFont="1" applyBorder="1" applyAlignment="1">
      <alignment vertical="center"/>
    </xf>
    <xf numFmtId="10" fontId="26" fillId="4" borderId="10" xfId="2" applyNumberFormat="1" applyFont="1" applyFill="1" applyBorder="1" applyAlignment="1">
      <alignment vertical="center"/>
    </xf>
    <xf numFmtId="10" fontId="26" fillId="4" borderId="11" xfId="2" applyNumberFormat="1" applyFont="1" applyFill="1" applyBorder="1" applyAlignment="1">
      <alignment vertical="center"/>
    </xf>
    <xf numFmtId="10" fontId="27" fillId="4" borderId="10" xfId="2" applyNumberFormat="1" applyFont="1" applyFill="1" applyBorder="1" applyAlignment="1">
      <alignment vertical="center"/>
    </xf>
    <xf numFmtId="10" fontId="27" fillId="4" borderId="11" xfId="2" applyNumberFormat="1" applyFont="1" applyFill="1" applyBorder="1" applyAlignment="1">
      <alignment vertical="center"/>
    </xf>
    <xf numFmtId="0" fontId="25" fillId="0" borderId="19" xfId="3" applyFont="1" applyBorder="1" applyAlignment="1">
      <alignment vertical="center"/>
    </xf>
    <xf numFmtId="9" fontId="24" fillId="4" borderId="0" xfId="2" applyFont="1" applyFill="1" applyAlignment="1">
      <alignment vertical="center"/>
    </xf>
    <xf numFmtId="0" fontId="11" fillId="4" borderId="0" xfId="3" applyFont="1" applyFill="1" applyAlignment="1">
      <alignment vertical="center"/>
    </xf>
    <xf numFmtId="0" fontId="2" fillId="0" borderId="0" xfId="0" applyFont="1"/>
    <xf numFmtId="1" fontId="14" fillId="0" borderId="41" xfId="0" applyNumberFormat="1" applyFont="1" applyBorder="1" applyAlignment="1">
      <alignment horizontal="center" vertical="top"/>
    </xf>
    <xf numFmtId="0" fontId="14" fillId="0" borderId="0" xfId="0" applyFont="1" applyAlignment="1">
      <alignment horizontal="center"/>
    </xf>
    <xf numFmtId="0" fontId="29" fillId="0" borderId="0" xfId="7" applyFont="1" applyAlignment="1" applyProtection="1"/>
    <xf numFmtId="0" fontId="29" fillId="17" borderId="0" xfId="7" applyFont="1" applyFill="1" applyAlignment="1"/>
    <xf numFmtId="0" fontId="14" fillId="0" borderId="41" xfId="0" applyFont="1" applyBorder="1" applyAlignment="1">
      <alignment horizontal="center"/>
    </xf>
    <xf numFmtId="0" fontId="30" fillId="0" borderId="0" xfId="0" applyFont="1" applyAlignment="1">
      <alignment vertical="top"/>
    </xf>
    <xf numFmtId="0" fontId="30" fillId="17" borderId="0" xfId="7" applyFont="1" applyFill="1" applyAlignment="1"/>
    <xf numFmtId="0" fontId="29" fillId="0" borderId="0" xfId="7" applyFont="1" applyAlignment="1"/>
    <xf numFmtId="0" fontId="15" fillId="0" borderId="0" xfId="7" applyAlignment="1"/>
    <xf numFmtId="0" fontId="14" fillId="0" borderId="0" xfId="0" applyFont="1" applyBorder="1" applyAlignment="1">
      <alignment horizontal="center"/>
    </xf>
    <xf numFmtId="0" fontId="14" fillId="0" borderId="0" xfId="7" applyFont="1" applyAlignment="1" applyProtection="1"/>
    <xf numFmtId="0" fontId="14" fillId="17" borderId="0" xfId="7" applyFont="1" applyFill="1" applyAlignment="1"/>
    <xf numFmtId="0" fontId="31" fillId="17" borderId="0" xfId="7" applyFont="1" applyFill="1" applyAlignment="1"/>
    <xf numFmtId="169" fontId="31" fillId="0" borderId="0" xfId="10" applyNumberFormat="1" applyFont="1" applyAlignment="1">
      <alignment horizontal="center" vertical="top"/>
    </xf>
    <xf numFmtId="170" fontId="15" fillId="0" borderId="0" xfId="0" applyNumberFormat="1" applyFont="1" applyAlignment="1">
      <alignment vertical="top"/>
    </xf>
    <xf numFmtId="171" fontId="15" fillId="0" borderId="0" xfId="10" applyNumberFormat="1" applyFont="1" applyAlignment="1">
      <alignment horizontal="center" vertical="top"/>
    </xf>
    <xf numFmtId="169" fontId="30" fillId="0" borderId="0" xfId="10" applyNumberFormat="1" applyFont="1" applyAlignment="1">
      <alignment horizontal="center" vertical="top"/>
    </xf>
    <xf numFmtId="0" fontId="15" fillId="0" borderId="0" xfId="11" applyFont="1" applyFill="1" applyBorder="1" applyAlignment="1">
      <alignment vertical="top"/>
    </xf>
    <xf numFmtId="0" fontId="33" fillId="0" borderId="0" xfId="0" applyFont="1"/>
    <xf numFmtId="172" fontId="0" fillId="0" borderId="0" xfId="0" applyNumberFormat="1"/>
    <xf numFmtId="173" fontId="0" fillId="0" borderId="0" xfId="0" applyNumberFormat="1"/>
    <xf numFmtId="0" fontId="0" fillId="0" borderId="0" xfId="0" applyFill="1"/>
    <xf numFmtId="173" fontId="0" fillId="0" borderId="0" xfId="0" applyNumberFormat="1" applyFill="1"/>
    <xf numFmtId="173" fontId="0" fillId="18" borderId="0" xfId="0" applyNumberFormat="1" applyFill="1"/>
    <xf numFmtId="1" fontId="14" fillId="0" borderId="0" xfId="0" applyNumberFormat="1" applyFont="1" applyBorder="1" applyAlignment="1">
      <alignment horizontal="center" vertical="top"/>
    </xf>
    <xf numFmtId="174" fontId="0" fillId="0" borderId="0" xfId="0" applyNumberFormat="1"/>
    <xf numFmtId="174" fontId="14" fillId="0" borderId="0" xfId="0" applyNumberFormat="1" applyFont="1" applyBorder="1" applyAlignment="1">
      <alignment horizontal="center" vertical="top"/>
    </xf>
    <xf numFmtId="174" fontId="14" fillId="0" borderId="0" xfId="0" applyNumberFormat="1" applyFont="1" applyBorder="1" applyAlignment="1">
      <alignment horizontal="center"/>
    </xf>
    <xf numFmtId="174" fontId="15" fillId="0" borderId="0" xfId="7" applyNumberFormat="1" applyAlignment="1"/>
    <xf numFmtId="174" fontId="31" fillId="0" borderId="0" xfId="10" applyNumberFormat="1" applyFont="1">
      <alignment vertical="top"/>
    </xf>
    <xf numFmtId="174" fontId="31" fillId="9" borderId="0" xfId="10" applyNumberFormat="1" applyFont="1" applyFill="1">
      <alignment vertical="top"/>
    </xf>
    <xf numFmtId="174" fontId="15" fillId="0" borderId="42" xfId="10" applyNumberFormat="1" applyFont="1" applyBorder="1">
      <alignment vertical="top"/>
    </xf>
    <xf numFmtId="174" fontId="15" fillId="0" borderId="43" xfId="10" applyNumberFormat="1" applyFont="1" applyBorder="1">
      <alignment vertical="top"/>
    </xf>
    <xf numFmtId="174" fontId="15" fillId="0" borderId="44" xfId="10" applyNumberFormat="1" applyFont="1" applyBorder="1">
      <alignment vertical="top"/>
    </xf>
    <xf numFmtId="174" fontId="15" fillId="0" borderId="0" xfId="10" applyNumberFormat="1" applyFont="1">
      <alignment vertical="top"/>
    </xf>
    <xf numFmtId="174" fontId="30" fillId="0" borderId="0" xfId="10" applyNumberFormat="1" applyFont="1">
      <alignment vertical="top"/>
    </xf>
    <xf numFmtId="175" fontId="28" fillId="4" borderId="20" xfId="2" applyNumberFormat="1" applyFont="1" applyFill="1" applyBorder="1" applyAlignment="1">
      <alignment vertical="center"/>
    </xf>
    <xf numFmtId="175" fontId="28" fillId="4" borderId="21" xfId="2" applyNumberFormat="1" applyFont="1" applyFill="1" applyBorder="1" applyAlignment="1">
      <alignment vertical="center"/>
    </xf>
    <xf numFmtId="175" fontId="26" fillId="4" borderId="20" xfId="2" applyNumberFormat="1" applyFont="1" applyFill="1" applyBorder="1" applyAlignment="1">
      <alignment vertical="center"/>
    </xf>
    <xf numFmtId="175" fontId="26" fillId="4" borderId="21" xfId="2" applyNumberFormat="1" applyFont="1" applyFill="1" applyBorder="1" applyAlignment="1">
      <alignment vertical="center"/>
    </xf>
    <xf numFmtId="0" fontId="5" fillId="2" borderId="0" xfId="3" applyFont="1" applyFill="1" applyBorder="1" applyAlignment="1">
      <alignment horizontal="left" vertical="center"/>
    </xf>
    <xf numFmtId="0" fontId="34" fillId="0" borderId="0" xfId="0" applyFont="1" applyAlignment="1">
      <alignment horizontal="left" vertical="center" indent="4"/>
    </xf>
    <xf numFmtId="0" fontId="36" fillId="0" borderId="0" xfId="0" applyFont="1" applyAlignment="1">
      <alignment horizontal="left" vertical="center" indent="4"/>
    </xf>
    <xf numFmtId="0" fontId="34" fillId="0" borderId="0" xfId="0" applyFont="1" applyAlignment="1">
      <alignment vertical="center"/>
    </xf>
    <xf numFmtId="0" fontId="34" fillId="9" borderId="0" xfId="0" applyFont="1" applyFill="1" applyAlignment="1">
      <alignment vertical="center"/>
    </xf>
    <xf numFmtId="0" fontId="0" fillId="9" borderId="0" xfId="0" applyFill="1"/>
    <xf numFmtId="0" fontId="34" fillId="0" borderId="0" xfId="0" applyFont="1" applyAlignment="1">
      <alignment horizontal="left" vertical="top"/>
    </xf>
    <xf numFmtId="0" fontId="34" fillId="9" borderId="0" xfId="0" applyFont="1" applyFill="1" applyAlignment="1">
      <alignment horizontal="left" vertical="top"/>
    </xf>
    <xf numFmtId="0" fontId="37" fillId="0" borderId="0" xfId="0" applyFont="1" applyAlignment="1">
      <alignment horizontal="left" vertical="center" indent="8"/>
    </xf>
    <xf numFmtId="0" fontId="0" fillId="4" borderId="0" xfId="0" applyFill="1" applyAlignment="1">
      <alignment horizontal="center" vertical="top"/>
    </xf>
    <xf numFmtId="43" fontId="10" fillId="8" borderId="12" xfId="1" applyFont="1" applyFill="1" applyBorder="1" applyAlignment="1" applyProtection="1">
      <alignment horizontal="center" vertical="center"/>
      <protection locked="0"/>
    </xf>
    <xf numFmtId="43" fontId="10" fillId="19" borderId="12" xfId="1" applyFont="1" applyFill="1" applyBorder="1" applyAlignment="1" applyProtection="1">
      <alignment horizontal="center" vertical="center"/>
      <protection locked="0"/>
    </xf>
    <xf numFmtId="43" fontId="10" fillId="8" borderId="15" xfId="1" applyFont="1" applyFill="1" applyBorder="1" applyAlignment="1" applyProtection="1">
      <alignment horizontal="center" vertical="center"/>
      <protection locked="0"/>
    </xf>
    <xf numFmtId="43" fontId="10" fillId="19" borderId="15" xfId="1" applyFont="1" applyFill="1" applyBorder="1" applyAlignment="1" applyProtection="1">
      <alignment horizontal="center" vertical="center"/>
      <protection locked="0"/>
    </xf>
    <xf numFmtId="9" fontId="10" fillId="20" borderId="12" xfId="2" applyFont="1" applyFill="1" applyBorder="1" applyAlignment="1" applyProtection="1">
      <alignment horizontal="center" vertical="center"/>
      <protection locked="0"/>
    </xf>
    <xf numFmtId="0" fontId="10" fillId="0" borderId="45" xfId="3" applyFont="1" applyBorder="1" applyAlignment="1">
      <alignment horizontal="left" vertical="center"/>
    </xf>
    <xf numFmtId="10" fontId="10" fillId="8" borderId="45" xfId="3" applyNumberFormat="1" applyFont="1" applyFill="1" applyBorder="1" applyAlignment="1" applyProtection="1">
      <alignment vertical="center"/>
      <protection locked="0"/>
    </xf>
    <xf numFmtId="10" fontId="10" fillId="8" borderId="46" xfId="3" applyNumberFormat="1" applyFont="1" applyFill="1" applyBorder="1" applyAlignment="1" applyProtection="1">
      <alignment vertical="center"/>
      <protection locked="0"/>
    </xf>
    <xf numFmtId="10" fontId="10" fillId="8" borderId="0" xfId="3" applyNumberFormat="1" applyFont="1" applyFill="1" applyBorder="1" applyAlignment="1" applyProtection="1">
      <alignment vertical="center"/>
      <protection locked="0"/>
    </xf>
    <xf numFmtId="10" fontId="10" fillId="8" borderId="35" xfId="3" applyNumberFormat="1" applyFont="1" applyFill="1" applyBorder="1" applyAlignment="1" applyProtection="1">
      <alignment vertical="center"/>
      <protection locked="0"/>
    </xf>
    <xf numFmtId="10" fontId="10" fillId="8" borderId="47" xfId="3" applyNumberFormat="1" applyFont="1" applyFill="1" applyBorder="1" applyAlignment="1" applyProtection="1">
      <alignment vertical="center"/>
      <protection locked="0"/>
    </xf>
    <xf numFmtId="10" fontId="10" fillId="8" borderId="48" xfId="3" applyNumberFormat="1" applyFont="1" applyFill="1" applyBorder="1" applyAlignment="1" applyProtection="1">
      <alignment vertical="center"/>
      <protection locked="0"/>
    </xf>
    <xf numFmtId="167" fontId="38" fillId="6" borderId="4" xfId="1" applyNumberFormat="1" applyFont="1" applyFill="1" applyBorder="1" applyAlignment="1">
      <alignment horizontal="left" vertical="center"/>
    </xf>
    <xf numFmtId="0" fontId="0" fillId="0" borderId="0" xfId="0" applyAlignment="1">
      <alignment horizontal="right"/>
    </xf>
    <xf numFmtId="167" fontId="7" fillId="6" borderId="3" xfId="1" applyNumberFormat="1" applyFont="1" applyFill="1" applyBorder="1" applyAlignment="1">
      <alignment horizontal="left" vertical="center"/>
    </xf>
    <xf numFmtId="2" fontId="6" fillId="0" borderId="0" xfId="0" applyNumberFormat="1" applyFont="1" applyAlignment="1">
      <alignment horizontal="center" vertical="center"/>
    </xf>
    <xf numFmtId="2" fontId="30" fillId="0" borderId="0" xfId="10" applyNumberFormat="1" applyFont="1" applyAlignment="1">
      <alignment horizontal="center" vertical="top"/>
    </xf>
    <xf numFmtId="2" fontId="31" fillId="0" borderId="0" xfId="10" applyNumberFormat="1" applyFont="1" applyAlignment="1">
      <alignment horizontal="center" vertical="top"/>
    </xf>
    <xf numFmtId="0" fontId="39" fillId="0" borderId="0" xfId="11" applyFont="1" applyFill="1" applyBorder="1" applyAlignment="1">
      <alignment vertical="top"/>
    </xf>
    <xf numFmtId="0" fontId="39" fillId="0" borderId="0" xfId="11" applyFont="1" applyFill="1" applyBorder="1" applyAlignment="1">
      <alignment vertical="top" wrapText="1"/>
    </xf>
    <xf numFmtId="0" fontId="14" fillId="0" borderId="0" xfId="11" applyFont="1" applyFill="1" applyBorder="1" applyAlignment="1">
      <alignment vertical="top"/>
    </xf>
    <xf numFmtId="0" fontId="14" fillId="0" borderId="0" xfId="0" applyFont="1"/>
    <xf numFmtId="10" fontId="14" fillId="0" borderId="0" xfId="0" applyNumberFormat="1" applyFont="1"/>
    <xf numFmtId="10" fontId="0" fillId="0" borderId="0" xfId="0" applyNumberFormat="1"/>
    <xf numFmtId="0" fontId="6" fillId="0" borderId="0" xfId="0" applyFont="1"/>
    <xf numFmtId="0" fontId="15" fillId="0" borderId="0" xfId="7" applyFont="1" applyFill="1" applyAlignment="1">
      <alignment vertical="top"/>
    </xf>
    <xf numFmtId="169" fontId="15" fillId="0" borderId="0" xfId="10" applyNumberFormat="1" applyFill="1">
      <alignment vertical="top"/>
    </xf>
    <xf numFmtId="14" fontId="0" fillId="0" borderId="0" xfId="0" applyNumberFormat="1" applyAlignment="1">
      <alignment vertical="top"/>
    </xf>
    <xf numFmtId="0" fontId="7" fillId="6" borderId="2" xfId="3" applyFont="1" applyFill="1" applyBorder="1" applyAlignment="1">
      <alignment horizontal="left" vertical="center"/>
    </xf>
    <xf numFmtId="0" fontId="34" fillId="0" borderId="0" xfId="0" applyFont="1"/>
    <xf numFmtId="43" fontId="10" fillId="8" borderId="8" xfId="1" applyFont="1" applyFill="1" applyBorder="1" applyAlignment="1" applyProtection="1">
      <alignment horizontal="center" vertical="center"/>
      <protection locked="0"/>
    </xf>
    <xf numFmtId="167" fontId="6" fillId="0" borderId="0" xfId="1" applyNumberFormat="1" applyFont="1" applyFill="1" applyAlignment="1">
      <alignment vertical="center"/>
    </xf>
    <xf numFmtId="167" fontId="7" fillId="0" borderId="0" xfId="1" applyNumberFormat="1" applyFont="1" applyFill="1" applyBorder="1" applyAlignment="1">
      <alignment horizontal="center" vertical="center"/>
    </xf>
    <xf numFmtId="167" fontId="10" fillId="8" borderId="10" xfId="1" applyNumberFormat="1" applyFont="1" applyFill="1" applyBorder="1" applyAlignment="1" applyProtection="1">
      <alignment vertical="center"/>
      <protection locked="0"/>
    </xf>
    <xf numFmtId="167" fontId="10" fillId="0" borderId="30" xfId="1" applyNumberFormat="1" applyFont="1" applyFill="1" applyBorder="1" applyAlignment="1" applyProtection="1">
      <alignment vertical="center"/>
      <protection locked="0"/>
    </xf>
    <xf numFmtId="167" fontId="10" fillId="8" borderId="49" xfId="1" applyNumberFormat="1" applyFont="1" applyFill="1" applyBorder="1" applyAlignment="1" applyProtection="1">
      <alignment vertical="center"/>
      <protection locked="0"/>
    </xf>
    <xf numFmtId="167" fontId="10" fillId="8" borderId="16" xfId="1" applyNumberFormat="1" applyFont="1" applyFill="1" applyBorder="1" applyAlignment="1" applyProtection="1">
      <alignment vertical="center"/>
      <protection locked="0"/>
    </xf>
    <xf numFmtId="167" fontId="10" fillId="8" borderId="17" xfId="1" applyNumberFormat="1" applyFont="1" applyFill="1" applyBorder="1" applyAlignment="1" applyProtection="1">
      <alignment vertical="center"/>
      <protection locked="0"/>
    </xf>
    <xf numFmtId="167" fontId="10" fillId="0" borderId="32" xfId="1" applyNumberFormat="1" applyFont="1" applyFill="1" applyBorder="1" applyAlignment="1" applyProtection="1">
      <alignment vertical="center"/>
      <protection locked="0"/>
    </xf>
    <xf numFmtId="167" fontId="10" fillId="8" borderId="47" xfId="1" applyNumberFormat="1" applyFont="1" applyFill="1" applyBorder="1" applyAlignment="1" applyProtection="1">
      <alignment vertical="center"/>
      <protection locked="0"/>
    </xf>
    <xf numFmtId="167" fontId="10" fillId="8" borderId="50" xfId="1" applyNumberFormat="1" applyFont="1" applyFill="1" applyBorder="1" applyAlignment="1" applyProtection="1">
      <alignment vertical="center"/>
      <protection locked="0"/>
    </xf>
    <xf numFmtId="167" fontId="10" fillId="8" borderId="51" xfId="1" applyNumberFormat="1" applyFont="1" applyFill="1" applyBorder="1" applyAlignment="1" applyProtection="1">
      <alignment vertical="center"/>
      <protection locked="0"/>
    </xf>
    <xf numFmtId="167" fontId="10" fillId="0" borderId="48" xfId="1" applyNumberFormat="1" applyFont="1" applyFill="1" applyBorder="1" applyAlignment="1" applyProtection="1">
      <alignment vertical="center"/>
      <protection locked="0"/>
    </xf>
    <xf numFmtId="167" fontId="10" fillId="11" borderId="40" xfId="1" applyNumberFormat="1" applyFont="1" applyFill="1" applyBorder="1" applyAlignment="1">
      <alignment vertical="center"/>
    </xf>
    <xf numFmtId="167" fontId="10" fillId="11" borderId="20" xfId="1" applyNumberFormat="1" applyFont="1" applyFill="1" applyBorder="1" applyAlignment="1">
      <alignment vertical="center"/>
    </xf>
    <xf numFmtId="167" fontId="10" fillId="11" borderId="21" xfId="1" applyNumberFormat="1" applyFont="1" applyFill="1" applyBorder="1" applyAlignment="1">
      <alignment vertical="center"/>
    </xf>
    <xf numFmtId="167" fontId="10" fillId="0" borderId="37" xfId="1" applyNumberFormat="1" applyFont="1" applyFill="1" applyBorder="1" applyAlignment="1">
      <alignment vertical="center"/>
    </xf>
    <xf numFmtId="10" fontId="10" fillId="11" borderId="20" xfId="2" applyNumberFormat="1" applyFont="1" applyFill="1" applyBorder="1" applyAlignment="1">
      <alignment vertical="center"/>
    </xf>
    <xf numFmtId="10" fontId="10" fillId="0" borderId="37" xfId="2" applyNumberFormat="1" applyFont="1" applyFill="1" applyBorder="1" applyAlignment="1">
      <alignment vertical="center"/>
    </xf>
    <xf numFmtId="0" fontId="4" fillId="3" borderId="0" xfId="3" applyFont="1" applyFill="1" applyBorder="1" applyAlignment="1" applyProtection="1">
      <alignment vertical="center"/>
    </xf>
    <xf numFmtId="0" fontId="4" fillId="3" borderId="0" xfId="3" applyFont="1" applyFill="1" applyBorder="1" applyAlignment="1" applyProtection="1">
      <alignment horizontal="center" vertical="center"/>
    </xf>
    <xf numFmtId="0" fontId="4" fillId="3" borderId="0" xfId="3" applyFont="1" applyFill="1" applyBorder="1" applyAlignment="1" applyProtection="1">
      <alignment horizontal="right" vertical="center"/>
    </xf>
    <xf numFmtId="0" fontId="1" fillId="3" borderId="0" xfId="3" applyFill="1" applyAlignment="1" applyProtection="1">
      <alignment vertical="center"/>
    </xf>
    <xf numFmtId="0" fontId="1" fillId="5" borderId="0" xfId="3" applyFill="1" applyAlignment="1" applyProtection="1">
      <alignment vertical="center"/>
    </xf>
    <xf numFmtId="0" fontId="1" fillId="0" borderId="0" xfId="3" applyFill="1" applyAlignment="1" applyProtection="1">
      <alignment vertical="center"/>
    </xf>
    <xf numFmtId="0" fontId="1" fillId="0" borderId="0" xfId="3" applyAlignment="1" applyProtection="1">
      <alignment vertical="center"/>
    </xf>
    <xf numFmtId="0" fontId="41" fillId="4" borderId="0" xfId="3" applyFont="1" applyFill="1" applyBorder="1" applyAlignment="1" applyProtection="1">
      <alignment vertical="center"/>
    </xf>
    <xf numFmtId="0" fontId="4" fillId="4" borderId="0" xfId="3" applyFont="1" applyFill="1" applyBorder="1" applyAlignment="1" applyProtection="1">
      <alignment vertical="center"/>
    </xf>
    <xf numFmtId="0" fontId="4" fillId="4" borderId="0" xfId="3" applyFont="1" applyFill="1" applyBorder="1" applyAlignment="1" applyProtection="1">
      <alignment horizontal="center" vertical="center"/>
    </xf>
    <xf numFmtId="0" fontId="4" fillId="4" borderId="0" xfId="3" applyFont="1" applyFill="1" applyBorder="1" applyAlignment="1" applyProtection="1">
      <alignment horizontal="right" vertical="center"/>
    </xf>
    <xf numFmtId="0" fontId="1" fillId="4" borderId="0" xfId="3" applyFill="1" applyAlignment="1" applyProtection="1">
      <alignment vertical="center"/>
    </xf>
    <xf numFmtId="0" fontId="0" fillId="0" borderId="0" xfId="3" applyFont="1" applyAlignment="1" applyProtection="1">
      <alignment vertical="center"/>
    </xf>
    <xf numFmtId="0" fontId="14" fillId="4" borderId="0" xfId="3" applyFont="1" applyFill="1" applyAlignment="1" applyProtection="1">
      <alignment vertical="center"/>
    </xf>
    <xf numFmtId="0" fontId="1" fillId="4" borderId="0" xfId="3" applyFill="1" applyAlignment="1" applyProtection="1">
      <alignment horizontal="center" vertical="center"/>
    </xf>
    <xf numFmtId="0" fontId="1" fillId="9" borderId="0" xfId="3" applyFill="1" applyAlignment="1" applyProtection="1">
      <alignment vertical="center"/>
    </xf>
    <xf numFmtId="0" fontId="8" fillId="9" borderId="0" xfId="3" applyFont="1" applyFill="1" applyAlignment="1" applyProtection="1">
      <alignment horizontal="left" vertical="center"/>
    </xf>
    <xf numFmtId="0" fontId="7" fillId="5" borderId="3" xfId="3" applyFont="1" applyFill="1" applyBorder="1" applyAlignment="1" applyProtection="1">
      <alignment horizontal="center" vertical="center" wrapText="1"/>
    </xf>
    <xf numFmtId="0" fontId="7" fillId="5" borderId="3" xfId="3" applyFont="1" applyFill="1" applyBorder="1" applyAlignment="1" applyProtection="1">
      <alignment horizontal="center" vertical="center"/>
    </xf>
    <xf numFmtId="0" fontId="7" fillId="5" borderId="52" xfId="3" applyFont="1" applyFill="1" applyBorder="1" applyAlignment="1" applyProtection="1">
      <alignment horizontal="center" vertical="center"/>
    </xf>
    <xf numFmtId="0" fontId="7" fillId="5" borderId="6" xfId="3" applyFont="1" applyFill="1" applyBorder="1" applyAlignment="1" applyProtection="1">
      <alignment horizontal="center" vertical="center" wrapText="1"/>
    </xf>
    <xf numFmtId="0" fontId="7" fillId="5" borderId="52" xfId="3" applyFont="1" applyFill="1" applyBorder="1" applyAlignment="1" applyProtection="1">
      <alignment horizontal="center" vertical="center" wrapText="1"/>
    </xf>
    <xf numFmtId="0" fontId="7" fillId="5" borderId="5" xfId="3" applyFont="1" applyFill="1" applyBorder="1" applyAlignment="1" applyProtection="1">
      <alignment horizontal="center" vertical="center" wrapText="1"/>
    </xf>
    <xf numFmtId="0" fontId="7" fillId="4" borderId="0" xfId="3" applyFont="1" applyFill="1" applyBorder="1" applyAlignment="1">
      <alignment horizontal="center" vertical="center" wrapText="1"/>
    </xf>
    <xf numFmtId="0" fontId="9" fillId="0" borderId="0" xfId="3" applyFont="1" applyAlignment="1" applyProtection="1">
      <alignment vertical="center" wrapText="1"/>
    </xf>
    <xf numFmtId="0" fontId="1" fillId="0" borderId="0" xfId="3" applyAlignment="1" applyProtection="1">
      <alignment vertical="center" wrapText="1"/>
    </xf>
    <xf numFmtId="0" fontId="0" fillId="0" borderId="0" xfId="0" applyFill="1" applyAlignment="1" applyProtection="1"/>
    <xf numFmtId="0" fontId="7" fillId="4" borderId="0" xfId="3" applyFont="1" applyFill="1" applyBorder="1" applyAlignment="1" applyProtection="1">
      <alignment horizontal="left" vertical="center"/>
    </xf>
    <xf numFmtId="0" fontId="42" fillId="4" borderId="0" xfId="3" applyFont="1" applyFill="1" applyBorder="1" applyAlignment="1" applyProtection="1">
      <alignment horizontal="center" vertical="center"/>
    </xf>
    <xf numFmtId="0" fontId="7" fillId="4" borderId="0" xfId="3" applyFont="1" applyFill="1" applyBorder="1" applyAlignment="1" applyProtection="1">
      <alignment horizontal="center" vertical="center" wrapText="1"/>
    </xf>
    <xf numFmtId="0" fontId="9" fillId="0" borderId="0" xfId="3" applyFont="1" applyAlignment="1" applyProtection="1">
      <alignment vertical="center"/>
    </xf>
    <xf numFmtId="164" fontId="8" fillId="4" borderId="17" xfId="3" applyNumberFormat="1" applyFont="1" applyFill="1" applyBorder="1" applyAlignment="1">
      <alignment vertical="center"/>
    </xf>
    <xf numFmtId="0" fontId="9" fillId="0" borderId="0" xfId="3" applyFont="1" applyFill="1" applyAlignment="1" applyProtection="1">
      <alignment vertical="center"/>
    </xf>
    <xf numFmtId="164" fontId="8" fillId="4" borderId="11" xfId="3" applyNumberFormat="1" applyFont="1" applyFill="1" applyBorder="1" applyAlignment="1">
      <alignment vertical="center"/>
    </xf>
    <xf numFmtId="0" fontId="7" fillId="5" borderId="53" xfId="3" applyFont="1" applyFill="1" applyBorder="1" applyAlignment="1" applyProtection="1">
      <alignment horizontal="center" vertical="center"/>
    </xf>
    <xf numFmtId="0" fontId="7" fillId="5" borderId="54" xfId="3" applyFont="1" applyFill="1" applyBorder="1" applyAlignment="1" applyProtection="1">
      <alignment vertical="center"/>
    </xf>
    <xf numFmtId="0" fontId="9" fillId="4" borderId="0" xfId="3" applyFont="1" applyFill="1" applyAlignment="1" applyProtection="1">
      <alignment vertical="center"/>
    </xf>
    <xf numFmtId="0" fontId="8" fillId="0" borderId="12" xfId="3" applyFont="1" applyBorder="1" applyAlignment="1" applyProtection="1">
      <alignment horizontal="center" vertical="center"/>
    </xf>
    <xf numFmtId="0" fontId="14" fillId="0" borderId="10" xfId="3" applyFont="1" applyBorder="1" applyAlignment="1" applyProtection="1">
      <alignment vertical="center"/>
    </xf>
    <xf numFmtId="0" fontId="9" fillId="0" borderId="10" xfId="3" applyFont="1" applyBorder="1" applyAlignment="1" applyProtection="1">
      <alignment horizontal="center" vertical="center"/>
    </xf>
    <xf numFmtId="0" fontId="9" fillId="0" borderId="29" xfId="3" applyFont="1" applyBorder="1" applyAlignment="1" applyProtection="1">
      <alignment horizontal="center" vertical="center"/>
    </xf>
    <xf numFmtId="164" fontId="8" fillId="13" borderId="12" xfId="3" applyNumberFormat="1" applyFont="1" applyFill="1" applyBorder="1" applyAlignment="1" applyProtection="1">
      <alignment horizontal="right" vertical="center"/>
      <protection locked="0"/>
    </xf>
    <xf numFmtId="164" fontId="8" fillId="13" borderId="10" xfId="3" applyNumberFormat="1" applyFont="1" applyFill="1" applyBorder="1" applyAlignment="1" applyProtection="1">
      <alignment horizontal="right" vertical="center"/>
      <protection locked="0"/>
    </xf>
    <xf numFmtId="164" fontId="8" fillId="13" borderId="11" xfId="3" applyNumberFormat="1" applyFont="1" applyFill="1" applyBorder="1" applyAlignment="1" applyProtection="1">
      <alignment horizontal="right" vertical="center"/>
      <protection locked="0"/>
    </xf>
    <xf numFmtId="164" fontId="8" fillId="12" borderId="55" xfId="3" applyNumberFormat="1" applyFont="1" applyFill="1" applyBorder="1" applyAlignment="1" applyProtection="1">
      <alignment horizontal="right" vertical="center"/>
    </xf>
    <xf numFmtId="164" fontId="44" fillId="4" borderId="11" xfId="3" applyNumberFormat="1" applyFont="1" applyFill="1" applyBorder="1" applyAlignment="1">
      <alignment horizontal="left" vertical="center"/>
    </xf>
    <xf numFmtId="164" fontId="13" fillId="4" borderId="0" xfId="3" applyNumberFormat="1" applyFont="1" applyFill="1" applyBorder="1" applyAlignment="1">
      <alignment horizontal="center" vertical="center"/>
    </xf>
    <xf numFmtId="164" fontId="44" fillId="4" borderId="12" xfId="3" applyNumberFormat="1" applyFont="1" applyFill="1" applyBorder="1" applyAlignment="1" applyProtection="1">
      <alignment horizontal="center" vertical="center"/>
      <protection locked="0"/>
    </xf>
    <xf numFmtId="164" fontId="44" fillId="4" borderId="10" xfId="3" applyNumberFormat="1" applyFont="1" applyFill="1" applyBorder="1" applyAlignment="1" applyProtection="1">
      <alignment horizontal="center" vertical="center"/>
      <protection locked="0"/>
    </xf>
    <xf numFmtId="164" fontId="44" fillId="4" borderId="11" xfId="3" applyNumberFormat="1" applyFont="1" applyFill="1" applyBorder="1" applyAlignment="1" applyProtection="1">
      <alignment horizontal="center" vertical="center"/>
      <protection locked="0"/>
    </xf>
    <xf numFmtId="164" fontId="44" fillId="4" borderId="55" xfId="3" applyNumberFormat="1" applyFont="1" applyFill="1" applyBorder="1" applyAlignment="1" applyProtection="1">
      <alignment horizontal="center" vertical="center"/>
    </xf>
    <xf numFmtId="0" fontId="8" fillId="9" borderId="0" xfId="3" quotePrefix="1" applyFont="1" applyFill="1" applyAlignment="1" applyProtection="1">
      <alignment horizontal="center" vertical="center"/>
    </xf>
    <xf numFmtId="0" fontId="8" fillId="0" borderId="0" xfId="3" applyFont="1" applyFill="1" applyAlignment="1" applyProtection="1">
      <alignment horizontal="center" vertical="center"/>
    </xf>
    <xf numFmtId="0" fontId="8" fillId="9" borderId="0" xfId="3" applyFont="1" applyFill="1" applyAlignment="1" applyProtection="1">
      <alignment horizontal="center" vertical="center"/>
    </xf>
    <xf numFmtId="0" fontId="8" fillId="0" borderId="15" xfId="3" applyFont="1" applyBorder="1" applyAlignment="1" applyProtection="1">
      <alignment horizontal="center" vertical="center"/>
    </xf>
    <xf numFmtId="0" fontId="14" fillId="0" borderId="16" xfId="3" applyFont="1" applyBorder="1" applyAlignment="1" applyProtection="1">
      <alignment vertical="center"/>
    </xf>
    <xf numFmtId="0" fontId="9" fillId="0" borderId="16" xfId="3" applyFont="1" applyBorder="1" applyAlignment="1" applyProtection="1">
      <alignment horizontal="center" vertical="center"/>
    </xf>
    <xf numFmtId="0" fontId="9" fillId="0" borderId="34" xfId="3" applyFont="1" applyBorder="1" applyAlignment="1" applyProtection="1">
      <alignment horizontal="center" vertical="center"/>
    </xf>
    <xf numFmtId="164" fontId="8" fillId="13" borderId="15" xfId="3" applyNumberFormat="1" applyFont="1" applyFill="1" applyBorder="1" applyAlignment="1" applyProtection="1">
      <alignment horizontal="right" vertical="center"/>
      <protection locked="0"/>
    </xf>
    <xf numFmtId="164" fontId="8" fillId="13" borderId="16" xfId="3" applyNumberFormat="1" applyFont="1" applyFill="1" applyBorder="1" applyAlignment="1" applyProtection="1">
      <alignment horizontal="right" vertical="center"/>
      <protection locked="0"/>
    </xf>
    <xf numFmtId="164" fontId="8" fillId="13" borderId="17" xfId="3" applyNumberFormat="1" applyFont="1" applyFill="1" applyBorder="1" applyAlignment="1" applyProtection="1">
      <alignment horizontal="right" vertical="center"/>
      <protection locked="0"/>
    </xf>
    <xf numFmtId="164" fontId="8" fillId="12" borderId="56" xfId="3" applyNumberFormat="1" applyFont="1" applyFill="1" applyBorder="1" applyAlignment="1" applyProtection="1">
      <alignment horizontal="right" vertical="center"/>
    </xf>
    <xf numFmtId="164" fontId="8" fillId="4" borderId="18" xfId="3" applyNumberFormat="1" applyFont="1" applyFill="1" applyBorder="1" applyAlignment="1">
      <alignment vertical="center"/>
    </xf>
    <xf numFmtId="164" fontId="8" fillId="4" borderId="0" xfId="3" applyNumberFormat="1" applyFont="1" applyFill="1" applyBorder="1" applyAlignment="1">
      <alignment vertical="center"/>
    </xf>
    <xf numFmtId="164" fontId="44" fillId="4" borderId="15" xfId="3" applyNumberFormat="1" applyFont="1" applyFill="1" applyBorder="1" applyAlignment="1" applyProtection="1">
      <alignment horizontal="center" vertical="center"/>
      <protection locked="0"/>
    </xf>
    <xf numFmtId="164" fontId="44" fillId="4" borderId="16" xfId="3" applyNumberFormat="1" applyFont="1" applyFill="1" applyBorder="1" applyAlignment="1" applyProtection="1">
      <alignment horizontal="center" vertical="center"/>
      <protection locked="0"/>
    </xf>
    <xf numFmtId="164" fontId="44" fillId="4" borderId="17" xfId="3" applyNumberFormat="1" applyFont="1" applyFill="1" applyBorder="1" applyAlignment="1" applyProtection="1">
      <alignment horizontal="center" vertical="center"/>
      <protection locked="0"/>
    </xf>
    <xf numFmtId="164" fontId="44" fillId="4" borderId="56" xfId="3" applyNumberFormat="1" applyFont="1" applyFill="1" applyBorder="1" applyAlignment="1" applyProtection="1">
      <alignment horizontal="center" vertical="center"/>
    </xf>
    <xf numFmtId="164" fontId="8" fillId="4" borderId="25" xfId="3" applyNumberFormat="1" applyFont="1" applyFill="1" applyBorder="1" applyAlignment="1">
      <alignment vertical="center"/>
    </xf>
    <xf numFmtId="164" fontId="8" fillId="4" borderId="21" xfId="3" applyNumberFormat="1" applyFont="1" applyFill="1" applyBorder="1" applyAlignment="1">
      <alignment vertical="center"/>
    </xf>
    <xf numFmtId="0" fontId="45" fillId="0" borderId="16" xfId="3" applyFont="1" applyBorder="1" applyAlignment="1" applyProtection="1">
      <alignment vertical="center"/>
    </xf>
    <xf numFmtId="0" fontId="9" fillId="0" borderId="17" xfId="3" applyFont="1" applyBorder="1" applyAlignment="1" applyProtection="1">
      <alignment horizontal="center" vertical="center"/>
    </xf>
    <xf numFmtId="164" fontId="8" fillId="4" borderId="32" xfId="3" applyNumberFormat="1" applyFont="1" applyFill="1" applyBorder="1" applyAlignment="1" applyProtection="1">
      <alignment horizontal="right" vertical="center"/>
    </xf>
    <xf numFmtId="164" fontId="8" fillId="4" borderId="33" xfId="3" applyNumberFormat="1" applyFont="1" applyFill="1" applyBorder="1" applyAlignment="1" applyProtection="1">
      <alignment horizontal="right" vertical="center"/>
    </xf>
    <xf numFmtId="164" fontId="44" fillId="4" borderId="32" xfId="3" applyNumberFormat="1" applyFont="1" applyFill="1" applyBorder="1" applyAlignment="1" applyProtection="1">
      <alignment horizontal="center" vertical="center"/>
      <protection locked="0"/>
    </xf>
    <xf numFmtId="164" fontId="44" fillId="4" borderId="32" xfId="3" applyNumberFormat="1" applyFont="1" applyFill="1" applyBorder="1" applyAlignment="1" applyProtection="1">
      <alignment horizontal="center" vertical="center"/>
    </xf>
    <xf numFmtId="0" fontId="0" fillId="0" borderId="0" xfId="0" applyFill="1" applyAlignment="1"/>
    <xf numFmtId="0" fontId="44" fillId="0" borderId="15" xfId="3" applyFont="1" applyBorder="1" applyAlignment="1" applyProtection="1">
      <alignment horizontal="center" vertical="center"/>
    </xf>
    <xf numFmtId="0" fontId="15" fillId="0" borderId="16" xfId="3" applyFont="1" applyFill="1" applyBorder="1" applyAlignment="1" applyProtection="1">
      <alignment vertical="center"/>
    </xf>
    <xf numFmtId="0" fontId="43" fillId="0" borderId="16" xfId="3" applyFont="1" applyFill="1" applyBorder="1" applyAlignment="1" applyProtection="1">
      <alignment horizontal="center" vertical="center"/>
    </xf>
    <xf numFmtId="0" fontId="43" fillId="0" borderId="16" xfId="3" applyFont="1" applyBorder="1" applyAlignment="1" applyProtection="1">
      <alignment horizontal="center" vertical="center"/>
    </xf>
    <xf numFmtId="0" fontId="43" fillId="0" borderId="34" xfId="3" applyFont="1" applyBorder="1" applyAlignment="1" applyProtection="1">
      <alignment horizontal="center" vertical="center"/>
    </xf>
    <xf numFmtId="164" fontId="8" fillId="4" borderId="12" xfId="3" applyNumberFormat="1" applyFont="1" applyFill="1" applyBorder="1" applyAlignment="1">
      <alignment vertical="center"/>
    </xf>
    <xf numFmtId="164" fontId="8" fillId="4" borderId="15" xfId="3" applyNumberFormat="1" applyFont="1" applyFill="1" applyBorder="1" applyAlignment="1">
      <alignment vertical="center"/>
    </xf>
    <xf numFmtId="0" fontId="8" fillId="4" borderId="15" xfId="3" applyFont="1" applyFill="1" applyBorder="1" applyAlignment="1" applyProtection="1">
      <alignment vertical="center"/>
    </xf>
    <xf numFmtId="0" fontId="8" fillId="4" borderId="17" xfId="3" applyFont="1" applyFill="1" applyBorder="1" applyAlignment="1" applyProtection="1">
      <alignment vertical="center"/>
    </xf>
    <xf numFmtId="0" fontId="8" fillId="4" borderId="0" xfId="3" applyFont="1" applyFill="1" applyBorder="1" applyAlignment="1" applyProtection="1">
      <alignment vertical="center"/>
    </xf>
    <xf numFmtId="0" fontId="8" fillId="0" borderId="19" xfId="3" applyFont="1" applyBorder="1" applyAlignment="1" applyProtection="1">
      <alignment horizontal="center" vertical="center"/>
    </xf>
    <xf numFmtId="0" fontId="14" fillId="0" borderId="20" xfId="3" applyFont="1" applyBorder="1" applyAlignment="1" applyProtection="1">
      <alignment vertical="center"/>
    </xf>
    <xf numFmtId="0" fontId="9" fillId="0" borderId="20" xfId="3" applyFont="1" applyBorder="1" applyAlignment="1" applyProtection="1">
      <alignment horizontal="center" vertical="center"/>
    </xf>
    <xf numFmtId="0" fontId="9" fillId="0" borderId="36" xfId="3" applyFont="1" applyBorder="1" applyAlignment="1" applyProtection="1">
      <alignment horizontal="center" vertical="center"/>
    </xf>
    <xf numFmtId="164" fontId="8" fillId="12" borderId="19" xfId="3" applyNumberFormat="1" applyFont="1" applyFill="1" applyBorder="1" applyAlignment="1" applyProtection="1">
      <alignment horizontal="right" vertical="center"/>
    </xf>
    <xf numFmtId="164" fontId="44" fillId="12" borderId="20" xfId="8" applyNumberFormat="1" applyFont="1" applyFill="1" applyBorder="1" applyAlignment="1" applyProtection="1">
      <alignment horizontal="right"/>
    </xf>
    <xf numFmtId="164" fontId="8" fillId="12" borderId="20" xfId="3" applyNumberFormat="1" applyFont="1" applyFill="1" applyBorder="1" applyAlignment="1" applyProtection="1">
      <alignment horizontal="right" vertical="center"/>
    </xf>
    <xf numFmtId="164" fontId="8" fillId="12" borderId="36" xfId="3" applyNumberFormat="1" applyFont="1" applyFill="1" applyBorder="1" applyAlignment="1" applyProtection="1">
      <alignment horizontal="right" vertical="center"/>
    </xf>
    <xf numFmtId="164" fontId="8" fillId="12" borderId="57" xfId="3" applyNumberFormat="1" applyFont="1" applyFill="1" applyBorder="1" applyAlignment="1" applyProtection="1">
      <alignment horizontal="right" vertical="center"/>
    </xf>
    <xf numFmtId="0" fontId="8" fillId="4" borderId="19" xfId="3" applyFont="1" applyFill="1" applyBorder="1" applyAlignment="1" applyProtection="1">
      <alignment vertical="center"/>
    </xf>
    <xf numFmtId="0" fontId="8" fillId="4" borderId="21" xfId="3" applyFont="1" applyFill="1" applyBorder="1" applyAlignment="1" applyProtection="1">
      <alignment vertical="center"/>
    </xf>
    <xf numFmtId="164" fontId="44" fillId="4" borderId="19" xfId="3" applyNumberFormat="1" applyFont="1" applyFill="1" applyBorder="1" applyAlignment="1" applyProtection="1">
      <alignment horizontal="center" vertical="center"/>
    </xf>
    <xf numFmtId="164" fontId="44" fillId="4" borderId="20" xfId="8" applyNumberFormat="1" applyFont="1" applyFill="1" applyBorder="1" applyAlignment="1" applyProtection="1">
      <alignment horizontal="center"/>
    </xf>
    <xf numFmtId="164" fontId="44" fillId="4" borderId="20" xfId="3" applyNumberFormat="1" applyFont="1" applyFill="1" applyBorder="1" applyAlignment="1" applyProtection="1">
      <alignment horizontal="center" vertical="center"/>
    </xf>
    <xf numFmtId="164" fontId="44" fillId="4" borderId="36" xfId="3" applyNumberFormat="1" applyFont="1" applyFill="1" applyBorder="1" applyAlignment="1" applyProtection="1">
      <alignment horizontal="center" vertical="center"/>
    </xf>
    <xf numFmtId="164" fontId="44" fillId="4" borderId="57" xfId="3" applyNumberFormat="1" applyFont="1" applyFill="1" applyBorder="1" applyAlignment="1" applyProtection="1">
      <alignment horizontal="center" vertical="center"/>
    </xf>
    <xf numFmtId="0" fontId="9" fillId="4" borderId="0" xfId="3" applyFont="1" applyFill="1" applyAlignment="1" applyProtection="1">
      <alignment horizontal="center"/>
    </xf>
    <xf numFmtId="0" fontId="9" fillId="4" borderId="0" xfId="3" applyFont="1" applyFill="1" applyProtection="1"/>
    <xf numFmtId="164" fontId="1" fillId="4" borderId="0" xfId="3" applyNumberFormat="1" applyFill="1" applyAlignment="1" applyProtection="1">
      <alignment horizontal="right"/>
    </xf>
    <xf numFmtId="0" fontId="8" fillId="4" borderId="0" xfId="3" applyFont="1" applyFill="1" applyAlignment="1" applyProtection="1">
      <alignment vertical="center"/>
    </xf>
    <xf numFmtId="164" fontId="39" fillId="4" borderId="0" xfId="3" applyNumberFormat="1" applyFont="1" applyFill="1" applyAlignment="1" applyProtection="1">
      <alignment horizontal="center"/>
    </xf>
    <xf numFmtId="164" fontId="8" fillId="13" borderId="29" xfId="3" applyNumberFormat="1" applyFont="1" applyFill="1" applyBorder="1" applyAlignment="1" applyProtection="1">
      <alignment horizontal="right" vertical="center"/>
      <protection locked="0"/>
    </xf>
    <xf numFmtId="164" fontId="44" fillId="4" borderId="29" xfId="3" applyNumberFormat="1" applyFont="1" applyFill="1" applyBorder="1" applyAlignment="1" applyProtection="1">
      <alignment horizontal="center" vertical="center"/>
      <protection locked="0"/>
    </xf>
    <xf numFmtId="164" fontId="7" fillId="4" borderId="0" xfId="3" applyNumberFormat="1" applyFont="1" applyFill="1" applyBorder="1" applyAlignment="1" applyProtection="1">
      <alignment horizontal="right" vertical="center" wrapText="1"/>
    </xf>
    <xf numFmtId="0" fontId="8" fillId="4" borderId="0" xfId="3" applyFont="1" applyFill="1" applyAlignment="1">
      <alignment vertical="center"/>
    </xf>
    <xf numFmtId="164" fontId="16" fillId="4" borderId="0" xfId="3" applyNumberFormat="1" applyFont="1" applyFill="1" applyBorder="1" applyAlignment="1" applyProtection="1">
      <alignment horizontal="center" vertical="center" wrapText="1"/>
    </xf>
    <xf numFmtId="164" fontId="1" fillId="4" borderId="0" xfId="3" applyNumberFormat="1" applyFill="1" applyAlignment="1" applyProtection="1">
      <alignment horizontal="right" vertical="center"/>
    </xf>
    <xf numFmtId="164" fontId="39" fillId="4" borderId="0" xfId="3" applyNumberFormat="1" applyFont="1" applyFill="1" applyAlignment="1" applyProtection="1">
      <alignment horizontal="center" vertical="center"/>
    </xf>
    <xf numFmtId="0" fontId="8" fillId="5" borderId="0" xfId="9" applyFont="1" applyFill="1" applyAlignment="1" applyProtection="1">
      <alignment horizontal="center" vertical="center"/>
    </xf>
    <xf numFmtId="0" fontId="8" fillId="0" borderId="0" xfId="9" applyFont="1" applyFill="1" applyAlignment="1" applyProtection="1">
      <alignment horizontal="center" vertical="center"/>
    </xf>
    <xf numFmtId="164" fontId="8" fillId="12" borderId="58" xfId="3" applyNumberFormat="1" applyFont="1" applyFill="1" applyBorder="1" applyAlignment="1" applyProtection="1">
      <alignment horizontal="right" vertical="center"/>
    </xf>
    <xf numFmtId="164" fontId="44" fillId="4" borderId="58" xfId="3" applyNumberFormat="1" applyFont="1" applyFill="1" applyBorder="1" applyAlignment="1" applyProtection="1">
      <alignment horizontal="center" vertical="center"/>
    </xf>
    <xf numFmtId="164" fontId="8" fillId="12" borderId="59" xfId="3" applyNumberFormat="1" applyFont="1" applyFill="1" applyBorder="1" applyAlignment="1" applyProtection="1">
      <alignment horizontal="right" vertical="center"/>
    </xf>
    <xf numFmtId="164" fontId="44" fillId="4" borderId="59" xfId="3" applyNumberFormat="1" applyFont="1" applyFill="1" applyBorder="1" applyAlignment="1" applyProtection="1">
      <alignment horizontal="center" vertical="center"/>
    </xf>
    <xf numFmtId="164" fontId="8" fillId="12" borderId="15" xfId="3" applyNumberFormat="1" applyFont="1" applyFill="1" applyBorder="1" applyAlignment="1" applyProtection="1">
      <alignment horizontal="right" vertical="center"/>
    </xf>
    <xf numFmtId="164" fontId="8" fillId="12" borderId="16" xfId="3" applyNumberFormat="1" applyFont="1" applyFill="1" applyBorder="1" applyAlignment="1" applyProtection="1">
      <alignment horizontal="right" vertical="center"/>
    </xf>
    <xf numFmtId="164" fontId="8" fillId="12" borderId="17" xfId="3" applyNumberFormat="1" applyFont="1" applyFill="1" applyBorder="1" applyAlignment="1" applyProtection="1">
      <alignment horizontal="right" vertical="center"/>
    </xf>
    <xf numFmtId="0" fontId="8" fillId="4" borderId="15" xfId="3" applyFont="1" applyFill="1" applyBorder="1" applyProtection="1"/>
    <xf numFmtId="0" fontId="8" fillId="4" borderId="17" xfId="3" applyFont="1" applyFill="1" applyBorder="1" applyProtection="1"/>
    <xf numFmtId="0" fontId="8" fillId="4" borderId="0" xfId="3" applyFont="1" applyFill="1" applyBorder="1" applyProtection="1"/>
    <xf numFmtId="164" fontId="44" fillId="4" borderId="15" xfId="3" applyNumberFormat="1" applyFont="1" applyFill="1" applyBorder="1" applyAlignment="1" applyProtection="1">
      <alignment horizontal="center" vertical="center"/>
    </xf>
    <xf numFmtId="164" fontId="44" fillId="4" borderId="16" xfId="3" applyNumberFormat="1" applyFont="1" applyFill="1" applyBorder="1" applyAlignment="1" applyProtection="1">
      <alignment horizontal="center" vertical="center"/>
    </xf>
    <xf numFmtId="164" fontId="44" fillId="4" borderId="17" xfId="3" applyNumberFormat="1" applyFont="1" applyFill="1" applyBorder="1" applyAlignment="1" applyProtection="1">
      <alignment horizontal="center" vertical="center"/>
    </xf>
    <xf numFmtId="164" fontId="8" fillId="12" borderId="21" xfId="3" applyNumberFormat="1" applyFont="1" applyFill="1" applyBorder="1" applyAlignment="1" applyProtection="1">
      <alignment horizontal="right" vertical="center"/>
    </xf>
    <xf numFmtId="164" fontId="8" fillId="12" borderId="60" xfId="3" applyNumberFormat="1" applyFont="1" applyFill="1" applyBorder="1" applyAlignment="1" applyProtection="1">
      <alignment horizontal="right" vertical="center"/>
    </xf>
    <xf numFmtId="0" fontId="8" fillId="4" borderId="19" xfId="3" applyFont="1" applyFill="1" applyBorder="1" applyProtection="1"/>
    <xf numFmtId="0" fontId="8" fillId="4" borderId="21" xfId="3" applyFont="1" applyFill="1" applyBorder="1" applyProtection="1"/>
    <xf numFmtId="164" fontId="44" fillId="4" borderId="21" xfId="3" applyNumberFormat="1" applyFont="1" applyFill="1" applyBorder="1" applyAlignment="1" applyProtection="1">
      <alignment horizontal="center" vertical="center"/>
    </xf>
    <xf numFmtId="164" fontId="44" fillId="4" borderId="60" xfId="3" applyNumberFormat="1" applyFont="1" applyFill="1" applyBorder="1" applyAlignment="1" applyProtection="1">
      <alignment horizontal="center" vertical="center"/>
    </xf>
    <xf numFmtId="164" fontId="16" fillId="4" borderId="0" xfId="3" applyNumberFormat="1" applyFont="1" applyFill="1" applyBorder="1" applyAlignment="1" applyProtection="1">
      <alignment horizontal="right" vertical="center" wrapText="1"/>
    </xf>
    <xf numFmtId="164" fontId="39" fillId="4" borderId="0" xfId="3" applyNumberFormat="1" applyFont="1" applyFill="1" applyAlignment="1" applyProtection="1">
      <alignment horizontal="right" vertical="center"/>
    </xf>
    <xf numFmtId="0" fontId="9" fillId="5" borderId="0" xfId="9" applyFont="1" applyFill="1" applyAlignment="1" applyProtection="1">
      <alignment horizontal="center" vertical="center"/>
    </xf>
    <xf numFmtId="0" fontId="9" fillId="0" borderId="0" xfId="9" applyFont="1" applyFill="1" applyAlignment="1" applyProtection="1">
      <alignment horizontal="center" vertical="center"/>
    </xf>
    <xf numFmtId="0" fontId="8" fillId="4" borderId="0" xfId="3" applyFont="1" applyFill="1" applyBorder="1" applyAlignment="1" applyProtection="1">
      <alignment horizontal="center" vertical="center"/>
    </xf>
    <xf numFmtId="0" fontId="14" fillId="4" borderId="0" xfId="3" applyFont="1" applyFill="1" applyBorder="1" applyAlignment="1" applyProtection="1">
      <alignment vertical="center"/>
    </xf>
    <xf numFmtId="164" fontId="7" fillId="4" borderId="0" xfId="3" applyNumberFormat="1" applyFont="1" applyFill="1" applyBorder="1" applyAlignment="1" applyProtection="1">
      <alignment horizontal="center" vertical="center" wrapText="1"/>
    </xf>
    <xf numFmtId="0" fontId="0" fillId="0" borderId="0" xfId="0" applyAlignment="1"/>
    <xf numFmtId="0" fontId="7" fillId="5" borderId="4" xfId="3" applyFont="1" applyFill="1" applyBorder="1" applyAlignment="1" applyProtection="1">
      <alignment vertical="center"/>
    </xf>
    <xf numFmtId="164" fontId="1" fillId="4" borderId="0" xfId="3" applyNumberFormat="1" applyFill="1" applyAlignment="1" applyProtection="1">
      <alignment horizontal="center" vertical="center"/>
    </xf>
    <xf numFmtId="0" fontId="0" fillId="4" borderId="0" xfId="0" applyFill="1" applyAlignment="1"/>
    <xf numFmtId="164" fontId="8" fillId="13" borderId="16" xfId="3" applyNumberFormat="1" applyFont="1" applyFill="1" applyBorder="1" applyAlignment="1" applyProtection="1">
      <alignment vertical="center"/>
      <protection locked="0"/>
    </xf>
    <xf numFmtId="164" fontId="9" fillId="4" borderId="10" xfId="3" applyNumberFormat="1" applyFont="1" applyFill="1" applyBorder="1" applyAlignment="1" applyProtection="1">
      <alignment horizontal="center" vertical="center"/>
    </xf>
    <xf numFmtId="164" fontId="8" fillId="12" borderId="61" xfId="3" applyNumberFormat="1" applyFont="1" applyFill="1" applyBorder="1" applyAlignment="1" applyProtection="1">
      <alignment horizontal="right" vertical="center"/>
    </xf>
    <xf numFmtId="164" fontId="8" fillId="4" borderId="9" xfId="3" applyNumberFormat="1" applyFont="1" applyFill="1" applyBorder="1" applyAlignment="1" applyProtection="1">
      <alignment vertical="center"/>
      <protection locked="0"/>
    </xf>
    <xf numFmtId="164" fontId="8" fillId="4" borderId="12" xfId="3" applyNumberFormat="1" applyFont="1" applyFill="1" applyBorder="1" applyAlignment="1" applyProtection="1">
      <alignment horizontal="center" vertical="center"/>
      <protection locked="0"/>
    </xf>
    <xf numFmtId="164" fontId="8" fillId="4" borderId="10" xfId="3" applyNumberFormat="1" applyFont="1" applyFill="1" applyBorder="1" applyAlignment="1" applyProtection="1">
      <alignment horizontal="center" vertical="center"/>
      <protection locked="0"/>
    </xf>
    <xf numFmtId="164" fontId="8" fillId="4" borderId="11" xfId="3" applyNumberFormat="1" applyFont="1" applyFill="1" applyBorder="1" applyAlignment="1" applyProtection="1">
      <alignment horizontal="center" vertical="center"/>
      <protection locked="0"/>
    </xf>
    <xf numFmtId="164" fontId="8" fillId="4" borderId="61" xfId="3" applyNumberFormat="1" applyFont="1" applyFill="1" applyBorder="1" applyAlignment="1" applyProtection="1">
      <alignment horizontal="center" vertical="center"/>
    </xf>
    <xf numFmtId="1" fontId="8" fillId="9" borderId="0" xfId="3" applyNumberFormat="1" applyFont="1" applyFill="1" applyAlignment="1" applyProtection="1">
      <alignment horizontal="center" vertical="center" wrapText="1"/>
    </xf>
    <xf numFmtId="1" fontId="8" fillId="0" borderId="0" xfId="3" applyNumberFormat="1" applyFont="1" applyFill="1" applyAlignment="1" applyProtection="1">
      <alignment horizontal="center" vertical="center"/>
    </xf>
    <xf numFmtId="1" fontId="8" fillId="4" borderId="0" xfId="3" applyNumberFormat="1" applyFont="1" applyFill="1" applyAlignment="1" applyProtection="1">
      <alignment horizontal="center" vertical="center"/>
    </xf>
    <xf numFmtId="164" fontId="9" fillId="4" borderId="16" xfId="3" applyNumberFormat="1" applyFont="1" applyFill="1" applyBorder="1" applyAlignment="1" applyProtection="1">
      <alignment horizontal="center" vertical="center"/>
    </xf>
    <xf numFmtId="164" fontId="8" fillId="12" borderId="62" xfId="3" applyNumberFormat="1" applyFont="1" applyFill="1" applyBorder="1" applyAlignment="1" applyProtection="1">
      <alignment horizontal="right" vertical="center"/>
    </xf>
    <xf numFmtId="164" fontId="8" fillId="4" borderId="16" xfId="3" applyNumberFormat="1" applyFont="1" applyFill="1" applyBorder="1" applyAlignment="1" applyProtection="1">
      <alignment vertical="center"/>
      <protection locked="0"/>
    </xf>
    <xf numFmtId="164" fontId="8" fillId="4" borderId="15" xfId="3" applyNumberFormat="1" applyFont="1" applyFill="1" applyBorder="1" applyAlignment="1" applyProtection="1">
      <alignment horizontal="center" vertical="center"/>
      <protection locked="0"/>
    </xf>
    <xf numFmtId="164" fontId="8" fillId="4" borderId="16" xfId="3" applyNumberFormat="1" applyFont="1" applyFill="1" applyBorder="1" applyAlignment="1" applyProtection="1">
      <alignment horizontal="center" vertical="center"/>
      <protection locked="0"/>
    </xf>
    <xf numFmtId="164" fontId="8" fillId="4" borderId="17" xfId="3" applyNumberFormat="1" applyFont="1" applyFill="1" applyBorder="1" applyAlignment="1" applyProtection="1">
      <alignment horizontal="center" vertical="center"/>
      <protection locked="0"/>
    </xf>
    <xf numFmtId="164" fontId="8" fillId="4" borderId="62" xfId="3" applyNumberFormat="1" applyFont="1" applyFill="1" applyBorder="1" applyAlignment="1" applyProtection="1">
      <alignment horizontal="center" vertical="center"/>
    </xf>
    <xf numFmtId="0" fontId="8" fillId="0" borderId="8" xfId="3" applyFont="1" applyBorder="1" applyAlignment="1" applyProtection="1">
      <alignment horizontal="center" vertical="center"/>
    </xf>
    <xf numFmtId="0" fontId="8" fillId="0" borderId="35" xfId="3" applyFont="1" applyBorder="1" applyAlignment="1" applyProtection="1">
      <alignment horizontal="center" vertical="center"/>
    </xf>
    <xf numFmtId="164" fontId="9" fillId="4" borderId="50" xfId="3" applyNumberFormat="1" applyFont="1" applyFill="1" applyBorder="1" applyAlignment="1" applyProtection="1">
      <alignment horizontal="center" vertical="center"/>
    </xf>
    <xf numFmtId="0" fontId="9" fillId="4" borderId="20" xfId="3" applyFont="1" applyFill="1" applyBorder="1" applyAlignment="1" applyProtection="1">
      <alignment horizontal="center" vertical="center"/>
    </xf>
    <xf numFmtId="164" fontId="8" fillId="21" borderId="19" xfId="3" applyNumberFormat="1" applyFont="1" applyFill="1" applyBorder="1" applyAlignment="1" applyProtection="1">
      <alignment horizontal="right" vertical="center"/>
      <protection locked="0"/>
    </xf>
    <xf numFmtId="164" fontId="8" fillId="21" borderId="20" xfId="3" applyNumberFormat="1" applyFont="1" applyFill="1" applyBorder="1" applyAlignment="1" applyProtection="1">
      <alignment horizontal="right" vertical="center"/>
      <protection locked="0"/>
    </xf>
    <xf numFmtId="164" fontId="8" fillId="21" borderId="21" xfId="3" applyNumberFormat="1" applyFont="1" applyFill="1" applyBorder="1" applyAlignment="1" applyProtection="1">
      <alignment horizontal="right" vertical="center"/>
      <protection locked="0"/>
    </xf>
    <xf numFmtId="164" fontId="8" fillId="12" borderId="63" xfId="3" applyNumberFormat="1" applyFont="1" applyFill="1" applyBorder="1" applyAlignment="1" applyProtection="1">
      <alignment horizontal="right" vertical="center"/>
    </xf>
    <xf numFmtId="164" fontId="8" fillId="4" borderId="19" xfId="3" applyNumberFormat="1" applyFont="1" applyFill="1" applyBorder="1" applyAlignment="1" applyProtection="1">
      <alignment horizontal="center" vertical="center"/>
      <protection locked="0"/>
    </xf>
    <xf numFmtId="164" fontId="8" fillId="4" borderId="20" xfId="3" applyNumberFormat="1" applyFont="1" applyFill="1" applyBorder="1" applyAlignment="1" applyProtection="1">
      <alignment horizontal="center" vertical="center"/>
      <protection locked="0"/>
    </xf>
    <xf numFmtId="164" fontId="8" fillId="4" borderId="21" xfId="3" applyNumberFormat="1" applyFont="1" applyFill="1" applyBorder="1" applyAlignment="1" applyProtection="1">
      <alignment horizontal="center" vertical="center"/>
      <protection locked="0"/>
    </xf>
    <xf numFmtId="164" fontId="8" fillId="4" borderId="63" xfId="3" applyNumberFormat="1" applyFont="1" applyFill="1" applyBorder="1" applyAlignment="1" applyProtection="1">
      <alignment horizontal="center" vertical="center"/>
    </xf>
    <xf numFmtId="0" fontId="8" fillId="0" borderId="6" xfId="3" applyFont="1" applyBorder="1" applyAlignment="1" applyProtection="1">
      <alignment horizontal="center" vertical="center"/>
    </xf>
    <xf numFmtId="0" fontId="14" fillId="0" borderId="3" xfId="3" applyFont="1" applyBorder="1" applyAlignment="1" applyProtection="1">
      <alignment vertical="center"/>
    </xf>
    <xf numFmtId="0" fontId="9" fillId="0" borderId="3" xfId="3" applyFont="1" applyBorder="1" applyAlignment="1" applyProtection="1">
      <alignment horizontal="center" vertical="center"/>
    </xf>
    <xf numFmtId="0" fontId="9" fillId="0" borderId="52" xfId="3" applyFont="1" applyBorder="1" applyAlignment="1" applyProtection="1">
      <alignment horizontal="center" vertical="center"/>
    </xf>
    <xf numFmtId="164" fontId="8" fillId="21" borderId="6" xfId="3" applyNumberFormat="1" applyFont="1" applyFill="1" applyBorder="1" applyAlignment="1" applyProtection="1">
      <alignment horizontal="right" vertical="center"/>
      <protection locked="0"/>
    </xf>
    <xf numFmtId="164" fontId="8" fillId="21" borderId="3" xfId="3" applyNumberFormat="1" applyFont="1" applyFill="1" applyBorder="1" applyAlignment="1" applyProtection="1">
      <alignment horizontal="right" vertical="center"/>
      <protection locked="0"/>
    </xf>
    <xf numFmtId="164" fontId="8" fillId="21" borderId="52" xfId="3" applyNumberFormat="1" applyFont="1" applyFill="1" applyBorder="1" applyAlignment="1" applyProtection="1">
      <alignment horizontal="right" vertical="center"/>
      <protection locked="0"/>
    </xf>
    <xf numFmtId="164" fontId="8" fillId="12" borderId="64" xfId="3" applyNumberFormat="1" applyFont="1" applyFill="1" applyBorder="1" applyAlignment="1" applyProtection="1">
      <alignment horizontal="right" vertical="center"/>
    </xf>
    <xf numFmtId="0" fontId="8" fillId="4" borderId="6" xfId="3" applyFont="1" applyFill="1" applyBorder="1" applyProtection="1"/>
    <xf numFmtId="0" fontId="8" fillId="4" borderId="4" xfId="3" applyFont="1" applyFill="1" applyBorder="1" applyProtection="1"/>
    <xf numFmtId="164" fontId="8" fillId="4" borderId="6" xfId="3" applyNumberFormat="1" applyFont="1" applyFill="1" applyBorder="1" applyAlignment="1" applyProtection="1">
      <alignment horizontal="center" vertical="center"/>
      <protection locked="0"/>
    </xf>
    <xf numFmtId="164" fontId="8" fillId="4" borderId="3" xfId="3" applyNumberFormat="1" applyFont="1" applyFill="1" applyBorder="1" applyAlignment="1" applyProtection="1">
      <alignment horizontal="center" vertical="center"/>
      <protection locked="0"/>
    </xf>
    <xf numFmtId="164" fontId="8" fillId="4" borderId="52" xfId="3" applyNumberFormat="1" applyFont="1" applyFill="1" applyBorder="1" applyAlignment="1" applyProtection="1">
      <alignment horizontal="center" vertical="center"/>
      <protection locked="0"/>
    </xf>
    <xf numFmtId="164" fontId="8" fillId="4" borderId="64" xfId="3" applyNumberFormat="1" applyFont="1" applyFill="1" applyBorder="1" applyAlignment="1" applyProtection="1">
      <alignment horizontal="center" vertical="center"/>
    </xf>
    <xf numFmtId="0" fontId="14" fillId="4" borderId="0" xfId="3" applyFont="1" applyFill="1" applyAlignment="1">
      <alignment horizontal="left" vertical="center"/>
    </xf>
    <xf numFmtId="0" fontId="8" fillId="4" borderId="0" xfId="9" applyFont="1" applyFill="1" applyAlignment="1">
      <alignment vertical="center"/>
    </xf>
    <xf numFmtId="0" fontId="1" fillId="4" borderId="0" xfId="3" applyFill="1"/>
    <xf numFmtId="0" fontId="14" fillId="4" borderId="0" xfId="9" applyFont="1" applyFill="1" applyAlignment="1">
      <alignment horizontal="center" vertical="center"/>
    </xf>
    <xf numFmtId="0" fontId="8" fillId="4" borderId="0" xfId="3" applyFont="1" applyFill="1"/>
    <xf numFmtId="0" fontId="8" fillId="4" borderId="0" xfId="0" applyFont="1" applyFill="1" applyAlignment="1">
      <alignment vertical="top"/>
    </xf>
    <xf numFmtId="0" fontId="1" fillId="0" borderId="0" xfId="3" applyAlignment="1">
      <alignment vertical="center"/>
    </xf>
    <xf numFmtId="0" fontId="0" fillId="0" borderId="0" xfId="0" applyAlignment="1">
      <alignment vertical="top"/>
    </xf>
    <xf numFmtId="0" fontId="14" fillId="4" borderId="0" xfId="3" applyFont="1" applyFill="1" applyAlignment="1">
      <alignment horizontal="center" vertical="center"/>
    </xf>
    <xf numFmtId="0" fontId="17" fillId="4" borderId="0" xfId="3" applyFont="1" applyFill="1" applyAlignment="1">
      <alignment vertical="center"/>
    </xf>
    <xf numFmtId="0" fontId="18" fillId="4" borderId="0" xfId="8" applyFont="1" applyFill="1" applyAlignment="1">
      <alignment horizontal="left" vertical="center"/>
    </xf>
    <xf numFmtId="0" fontId="18" fillId="4" borderId="0" xfId="8" applyFont="1" applyFill="1" applyAlignment="1">
      <alignment horizontal="center" vertical="center"/>
    </xf>
    <xf numFmtId="0" fontId="18" fillId="4" borderId="0" xfId="8" applyFont="1" applyFill="1" applyAlignment="1">
      <alignment vertical="center"/>
    </xf>
    <xf numFmtId="0" fontId="16" fillId="0" borderId="12" xfId="8" applyFont="1" applyBorder="1" applyAlignment="1">
      <alignment horizontal="center" vertical="top"/>
    </xf>
    <xf numFmtId="0" fontId="16" fillId="4" borderId="0" xfId="8" applyFont="1" applyFill="1" applyAlignment="1">
      <alignment horizontal="left" vertical="top"/>
    </xf>
    <xf numFmtId="0" fontId="16" fillId="5" borderId="18" xfId="8" applyFont="1" applyFill="1" applyBorder="1" applyAlignment="1">
      <alignment vertical="top"/>
    </xf>
    <xf numFmtId="0" fontId="16" fillId="5" borderId="32" xfId="8" applyFont="1" applyFill="1" applyBorder="1" applyAlignment="1">
      <alignment vertical="top"/>
    </xf>
    <xf numFmtId="0" fontId="16" fillId="5" borderId="33" xfId="8" applyFont="1" applyFill="1" applyBorder="1" applyAlignment="1">
      <alignment vertical="top"/>
    </xf>
    <xf numFmtId="0" fontId="15" fillId="0" borderId="15" xfId="8" applyBorder="1" applyAlignment="1">
      <alignment horizontal="center" vertical="top"/>
    </xf>
    <xf numFmtId="0" fontId="44" fillId="4" borderId="0" xfId="8" applyFont="1" applyFill="1" applyAlignment="1">
      <alignment horizontal="left" vertical="top" wrapText="1"/>
    </xf>
    <xf numFmtId="0" fontId="14" fillId="4" borderId="0" xfId="9" applyFont="1" applyFill="1" applyAlignment="1">
      <alignment horizontal="left" vertical="top"/>
    </xf>
    <xf numFmtId="0" fontId="1" fillId="4" borderId="0" xfId="3" applyFill="1" applyAlignment="1">
      <alignment horizontal="left" vertical="top"/>
    </xf>
    <xf numFmtId="0" fontId="44" fillId="4" borderId="0" xfId="8" applyFont="1" applyFill="1" applyAlignment="1">
      <alignment horizontal="left" vertical="top"/>
    </xf>
    <xf numFmtId="0" fontId="15" fillId="0" borderId="15" xfId="8" applyBorder="1" applyAlignment="1">
      <alignment horizontal="center" vertical="top" wrapText="1"/>
    </xf>
    <xf numFmtId="0" fontId="15" fillId="0" borderId="19" xfId="8" applyBorder="1" applyAlignment="1">
      <alignment horizontal="center" vertical="top"/>
    </xf>
    <xf numFmtId="10" fontId="24" fillId="0" borderId="0" xfId="2" applyNumberFormat="1" applyFont="1" applyFill="1" applyAlignment="1">
      <alignment vertical="center"/>
    </xf>
    <xf numFmtId="0" fontId="7" fillId="6" borderId="0" xfId="3" applyFont="1" applyFill="1" applyBorder="1" applyAlignment="1">
      <alignment vertical="center"/>
    </xf>
    <xf numFmtId="0" fontId="11" fillId="0" borderId="65" xfId="3" applyFont="1" applyBorder="1" applyAlignment="1">
      <alignment vertical="center"/>
    </xf>
    <xf numFmtId="0" fontId="11" fillId="0" borderId="23" xfId="3" applyFont="1" applyBorder="1" applyAlignment="1">
      <alignment vertical="center"/>
    </xf>
    <xf numFmtId="0" fontId="11" fillId="22" borderId="0" xfId="0" applyFont="1" applyFill="1" applyAlignment="1">
      <alignment horizontal="left" vertical="center"/>
    </xf>
    <xf numFmtId="0" fontId="10" fillId="22" borderId="0" xfId="0" applyFont="1" applyFill="1" applyAlignment="1">
      <alignment horizontal="right" vertical="center"/>
    </xf>
    <xf numFmtId="164" fontId="46" fillId="22" borderId="0" xfId="0" applyNumberFormat="1" applyFont="1" applyFill="1" applyAlignment="1">
      <alignment horizontal="right" vertical="center"/>
    </xf>
    <xf numFmtId="0" fontId="0" fillId="0" borderId="0" xfId="0" applyFont="1" applyAlignment="1">
      <alignment vertical="top"/>
    </xf>
    <xf numFmtId="0" fontId="11" fillId="23" borderId="0" xfId="0" applyFont="1" applyFill="1" applyAlignment="1">
      <alignment horizontal="left" vertical="center"/>
    </xf>
    <xf numFmtId="0" fontId="10" fillId="23" borderId="0" xfId="0" applyFont="1" applyFill="1" applyAlignment="1">
      <alignment horizontal="right" vertical="center"/>
    </xf>
    <xf numFmtId="0" fontId="46" fillId="23" borderId="0" xfId="0" applyFont="1" applyFill="1" applyAlignment="1">
      <alignment horizontal="right" vertical="center"/>
    </xf>
    <xf numFmtId="0" fontId="11" fillId="0" borderId="12" xfId="3" applyFont="1" applyBorder="1" applyAlignment="1">
      <alignment vertical="center"/>
    </xf>
    <xf numFmtId="167" fontId="10" fillId="8" borderId="29" xfId="1" applyNumberFormat="1" applyFont="1" applyFill="1" applyBorder="1" applyAlignment="1" applyProtection="1">
      <alignment vertical="center"/>
      <protection locked="0"/>
    </xf>
    <xf numFmtId="167" fontId="10" fillId="8" borderId="30" xfId="1" applyNumberFormat="1" applyFont="1" applyFill="1" applyBorder="1" applyAlignment="1" applyProtection="1">
      <alignment vertical="center"/>
      <protection locked="0"/>
    </xf>
    <xf numFmtId="167" fontId="10" fillId="8" borderId="55" xfId="1" applyNumberFormat="1" applyFont="1" applyFill="1" applyBorder="1" applyAlignment="1" applyProtection="1">
      <alignment vertical="center"/>
      <protection locked="0"/>
    </xf>
    <xf numFmtId="167" fontId="10" fillId="8" borderId="65" xfId="1" applyNumberFormat="1" applyFont="1" applyFill="1" applyBorder="1" applyAlignment="1" applyProtection="1">
      <alignment vertical="center"/>
      <protection locked="0"/>
    </xf>
    <xf numFmtId="167" fontId="10" fillId="8" borderId="66" xfId="1" applyNumberFormat="1" applyFont="1" applyFill="1" applyBorder="1" applyAlignment="1" applyProtection="1">
      <alignment vertical="center"/>
      <protection locked="0"/>
    </xf>
    <xf numFmtId="167" fontId="10" fillId="8" borderId="9" xfId="1" applyNumberFormat="1" applyFont="1" applyFill="1" applyBorder="1" applyAlignment="1" applyProtection="1">
      <alignment vertical="center"/>
      <protection locked="0"/>
    </xf>
    <xf numFmtId="167" fontId="10" fillId="8" borderId="67" xfId="1" applyNumberFormat="1" applyFont="1" applyFill="1" applyBorder="1" applyAlignment="1" applyProtection="1">
      <alignment vertical="center"/>
      <protection locked="0"/>
    </xf>
    <xf numFmtId="167" fontId="10" fillId="8" borderId="68" xfId="1" applyNumberFormat="1" applyFont="1" applyFill="1" applyBorder="1" applyAlignment="1" applyProtection="1">
      <alignment vertical="center"/>
      <protection locked="0"/>
    </xf>
    <xf numFmtId="10" fontId="10" fillId="16" borderId="49" xfId="2" applyNumberFormat="1" applyFont="1" applyFill="1" applyBorder="1" applyAlignment="1" applyProtection="1">
      <alignment vertical="center"/>
      <protection locked="0"/>
    </xf>
    <xf numFmtId="10" fontId="10" fillId="16" borderId="32" xfId="2" applyNumberFormat="1" applyFont="1" applyFill="1" applyBorder="1" applyAlignment="1" applyProtection="1">
      <alignment vertical="center"/>
      <protection locked="0"/>
    </xf>
    <xf numFmtId="10" fontId="10" fillId="16" borderId="16" xfId="2" applyNumberFormat="1" applyFont="1" applyFill="1" applyBorder="1" applyAlignment="1" applyProtection="1">
      <alignment vertical="center"/>
      <protection locked="0"/>
    </xf>
    <xf numFmtId="10" fontId="10" fillId="16" borderId="56" xfId="2" applyNumberFormat="1" applyFont="1" applyFill="1" applyBorder="1" applyAlignment="1" applyProtection="1">
      <alignment vertical="center"/>
      <protection locked="0"/>
    </xf>
    <xf numFmtId="167" fontId="10" fillId="8" borderId="40" xfId="1" applyNumberFormat="1" applyFont="1" applyFill="1" applyBorder="1" applyAlignment="1" applyProtection="1">
      <alignment vertical="center"/>
      <protection locked="0"/>
    </xf>
    <xf numFmtId="167" fontId="10" fillId="8" borderId="37" xfId="1" applyNumberFormat="1" applyFont="1" applyFill="1" applyBorder="1" applyAlignment="1" applyProtection="1">
      <alignment vertical="center"/>
      <protection locked="0"/>
    </xf>
    <xf numFmtId="167" fontId="10" fillId="8" borderId="20" xfId="1" applyNumberFormat="1" applyFont="1" applyFill="1" applyBorder="1" applyAlignment="1" applyProtection="1">
      <alignment vertical="center"/>
      <protection locked="0"/>
    </xf>
    <xf numFmtId="167" fontId="10" fillId="8" borderId="57" xfId="1" applyNumberFormat="1" applyFont="1" applyFill="1" applyBorder="1" applyAlignment="1" applyProtection="1">
      <alignment vertical="center"/>
      <protection locked="0"/>
    </xf>
    <xf numFmtId="0" fontId="11" fillId="0" borderId="0" xfId="3" applyFont="1" applyFill="1" applyBorder="1" applyAlignment="1">
      <alignment vertical="center"/>
    </xf>
    <xf numFmtId="43" fontId="0" fillId="0" borderId="0" xfId="0" applyNumberFormat="1"/>
    <xf numFmtId="167" fontId="0" fillId="0" borderId="0" xfId="0" applyNumberFormat="1"/>
    <xf numFmtId="43" fontId="0" fillId="0" borderId="0" xfId="1" applyFont="1"/>
    <xf numFmtId="0" fontId="11" fillId="0" borderId="39" xfId="3" applyFont="1" applyBorder="1" applyAlignment="1">
      <alignment vertical="center"/>
    </xf>
    <xf numFmtId="0" fontId="10" fillId="24" borderId="0" xfId="0" applyFont="1" applyFill="1" applyAlignment="1">
      <alignment horizontal="center" vertical="center"/>
    </xf>
    <xf numFmtId="43" fontId="10" fillId="24" borderId="0" xfId="0" applyNumberFormat="1" applyFont="1" applyFill="1" applyAlignment="1">
      <alignment horizontal="center" vertical="center"/>
    </xf>
    <xf numFmtId="167" fontId="10" fillId="24" borderId="0" xfId="0" applyNumberFormat="1" applyFont="1" applyFill="1" applyAlignment="1">
      <alignment horizontal="center" vertical="center"/>
    </xf>
    <xf numFmtId="0" fontId="10" fillId="23" borderId="0" xfId="0" applyFont="1" applyFill="1" applyAlignment="1">
      <alignment horizontal="center" vertical="center"/>
    </xf>
    <xf numFmtId="43" fontId="10" fillId="23" borderId="0" xfId="0" applyNumberFormat="1" applyFont="1" applyFill="1" applyAlignment="1">
      <alignment horizontal="center" vertical="center"/>
    </xf>
    <xf numFmtId="167" fontId="10" fillId="23" borderId="0" xfId="0" applyNumberFormat="1" applyFont="1" applyFill="1" applyAlignment="1">
      <alignment horizontal="center" vertical="center"/>
    </xf>
    <xf numFmtId="0" fontId="0" fillId="0" borderId="0" xfId="0" applyAlignment="1">
      <alignment horizontal="center"/>
    </xf>
    <xf numFmtId="169" fontId="15" fillId="0" borderId="0" xfId="10" applyNumberFormat="1" applyFont="1" applyAlignment="1">
      <alignment horizontal="center" vertical="top"/>
    </xf>
    <xf numFmtId="0" fontId="0" fillId="0" borderId="69" xfId="0" applyBorder="1"/>
    <xf numFmtId="167" fontId="0" fillId="0" borderId="69" xfId="1" applyNumberFormat="1" applyFont="1" applyBorder="1"/>
    <xf numFmtId="0" fontId="31" fillId="0" borderId="0" xfId="7" applyFont="1" applyAlignment="1">
      <alignment horizontal="center"/>
    </xf>
    <xf numFmtId="0" fontId="31" fillId="17" borderId="0" xfId="7" applyFont="1" applyFill="1" applyAlignment="1">
      <alignment horizontal="center"/>
    </xf>
    <xf numFmtId="169" fontId="31" fillId="9" borderId="0" xfId="10" applyNumberFormat="1" applyFont="1" applyFill="1" applyAlignment="1">
      <alignment horizontal="center" vertical="top"/>
    </xf>
    <xf numFmtId="169" fontId="15" fillId="0" borderId="42" xfId="10" applyNumberFormat="1" applyFont="1" applyBorder="1" applyAlignment="1">
      <alignment horizontal="center" vertical="top"/>
    </xf>
    <xf numFmtId="169" fontId="15" fillId="0" borderId="43" xfId="10" applyNumberFormat="1" applyFont="1" applyBorder="1" applyAlignment="1">
      <alignment horizontal="center" vertical="top"/>
    </xf>
    <xf numFmtId="169" fontId="15" fillId="0" borderId="44" xfId="10" applyNumberFormat="1" applyFont="1" applyBorder="1" applyAlignment="1">
      <alignment horizontal="center" vertical="top"/>
    </xf>
    <xf numFmtId="2" fontId="0" fillId="0" borderId="0" xfId="0" applyNumberFormat="1" applyAlignment="1">
      <alignment horizontal="center"/>
    </xf>
    <xf numFmtId="0" fontId="30" fillId="0" borderId="0" xfId="0" applyFont="1" applyAlignment="1">
      <alignment horizontal="center" vertical="top"/>
    </xf>
    <xf numFmtId="0" fontId="30" fillId="17" borderId="0" xfId="7" applyFont="1" applyFill="1" applyAlignment="1">
      <alignment horizontal="center"/>
    </xf>
    <xf numFmtId="0" fontId="14" fillId="17" borderId="0" xfId="7" applyFont="1" applyFill="1" applyAlignment="1">
      <alignment horizontal="center"/>
    </xf>
    <xf numFmtId="0" fontId="14" fillId="0" borderId="69" xfId="7" applyFont="1" applyBorder="1" applyAlignment="1" applyProtection="1"/>
    <xf numFmtId="0" fontId="15" fillId="0" borderId="69" xfId="7" applyBorder="1" applyAlignment="1"/>
    <xf numFmtId="0" fontId="14" fillId="17" borderId="69" xfId="7" applyFont="1" applyFill="1" applyBorder="1" applyAlignment="1"/>
    <xf numFmtId="169" fontId="32" fillId="0" borderId="69" xfId="10" applyNumberFormat="1" applyFont="1" applyBorder="1" applyAlignment="1">
      <alignment horizontal="center" vertical="top"/>
    </xf>
    <xf numFmtId="0" fontId="31" fillId="0" borderId="69" xfId="7" applyFont="1" applyBorder="1" applyAlignment="1">
      <alignment horizontal="center"/>
    </xf>
    <xf numFmtId="0" fontId="31" fillId="17" borderId="69" xfId="7" applyFont="1" applyFill="1" applyBorder="1" applyAlignment="1">
      <alignment horizontal="center"/>
    </xf>
    <xf numFmtId="0" fontId="0" fillId="0" borderId="69" xfId="0" applyBorder="1" applyAlignment="1">
      <alignment horizontal="center"/>
    </xf>
    <xf numFmtId="0" fontId="31" fillId="17" borderId="69" xfId="7" applyFont="1" applyFill="1" applyBorder="1" applyAlignment="1"/>
    <xf numFmtId="174" fontId="32" fillId="0" borderId="69" xfId="10" applyNumberFormat="1" applyFont="1" applyBorder="1">
      <alignment vertical="top"/>
    </xf>
    <xf numFmtId="167" fontId="3" fillId="2" borderId="0" xfId="1" applyNumberFormat="1" applyFont="1" applyFill="1" applyAlignment="1">
      <alignment horizontal="center" vertical="center"/>
    </xf>
    <xf numFmtId="167" fontId="4" fillId="2" borderId="0" xfId="1" applyNumberFormat="1" applyFont="1" applyFill="1" applyAlignment="1">
      <alignment horizontal="center" vertical="center"/>
    </xf>
    <xf numFmtId="167" fontId="3" fillId="2" borderId="0" xfId="1" quotePrefix="1" applyNumberFormat="1" applyFont="1" applyFill="1" applyAlignment="1">
      <alignment horizontal="center" vertical="center"/>
    </xf>
    <xf numFmtId="49" fontId="15" fillId="0" borderId="34" xfId="8" applyNumberFormat="1" applyFont="1" applyFill="1" applyBorder="1" applyAlignment="1" applyProtection="1">
      <alignment horizontal="left" vertical="top" wrapText="1"/>
    </xf>
    <xf numFmtId="49" fontId="15" fillId="0" borderId="32" xfId="8" applyNumberFormat="1" applyFont="1" applyFill="1" applyBorder="1" applyAlignment="1" applyProtection="1">
      <alignment horizontal="left" vertical="top" wrapText="1"/>
    </xf>
    <xf numFmtId="49" fontId="15" fillId="0" borderId="33" xfId="8" applyNumberFormat="1" applyFont="1" applyFill="1" applyBorder="1" applyAlignment="1" applyProtection="1">
      <alignment horizontal="left" vertical="top" wrapText="1"/>
    </xf>
    <xf numFmtId="0" fontId="5" fillId="2" borderId="0" xfId="3" applyFont="1" applyFill="1" applyBorder="1" applyAlignment="1">
      <alignment horizontal="left" vertical="center"/>
    </xf>
    <xf numFmtId="0" fontId="7" fillId="6" borderId="1" xfId="3" applyFont="1" applyFill="1" applyBorder="1" applyAlignment="1">
      <alignment horizontal="left" vertical="center"/>
    </xf>
    <xf numFmtId="0" fontId="7" fillId="6" borderId="2" xfId="3" applyFont="1" applyFill="1" applyBorder="1" applyAlignment="1">
      <alignment horizontal="left" vertical="center"/>
    </xf>
    <xf numFmtId="49" fontId="15" fillId="0" borderId="1" xfId="3" applyNumberFormat="1" applyFont="1" applyFill="1" applyBorder="1" applyAlignment="1" applyProtection="1">
      <alignment horizontal="left" vertical="top" wrapText="1"/>
    </xf>
    <xf numFmtId="49" fontId="15" fillId="0" borderId="27" xfId="3" applyNumberFormat="1" applyFont="1" applyFill="1" applyBorder="1" applyAlignment="1" applyProtection="1">
      <alignment horizontal="left" vertical="top" wrapText="1"/>
    </xf>
    <xf numFmtId="49" fontId="15" fillId="0" borderId="28" xfId="3" applyNumberFormat="1" applyFont="1" applyFill="1" applyBorder="1" applyAlignment="1" applyProtection="1">
      <alignment horizontal="left" vertical="top" wrapText="1"/>
    </xf>
    <xf numFmtId="0" fontId="16" fillId="0" borderId="29" xfId="8" applyFont="1" applyFill="1" applyBorder="1" applyAlignment="1" applyProtection="1">
      <alignment horizontal="left" vertical="top"/>
    </xf>
    <xf numFmtId="0" fontId="16" fillId="0" borderId="30" xfId="8" applyFont="1" applyFill="1" applyBorder="1" applyAlignment="1" applyProtection="1">
      <alignment horizontal="left" vertical="top"/>
    </xf>
    <xf numFmtId="0" fontId="16" fillId="0" borderId="31" xfId="8" applyFont="1" applyFill="1" applyBorder="1" applyAlignment="1" applyProtection="1">
      <alignment horizontal="left" vertical="top"/>
    </xf>
    <xf numFmtId="49" fontId="15" fillId="0" borderId="36" xfId="8" applyNumberFormat="1" applyFont="1" applyFill="1" applyBorder="1" applyAlignment="1" applyProtection="1">
      <alignment horizontal="left" vertical="top" wrapText="1"/>
    </xf>
    <xf numFmtId="49" fontId="15" fillId="0" borderId="37" xfId="8" applyNumberFormat="1" applyFont="1" applyFill="1" applyBorder="1" applyAlignment="1" applyProtection="1">
      <alignment horizontal="left" vertical="top" wrapText="1"/>
    </xf>
    <xf numFmtId="49" fontId="15" fillId="0" borderId="38" xfId="8" applyNumberFormat="1" applyFont="1" applyFill="1" applyBorder="1" applyAlignment="1" applyProtection="1">
      <alignment horizontal="left" vertical="top" wrapText="1"/>
    </xf>
    <xf numFmtId="0" fontId="17" fillId="5" borderId="1" xfId="3" applyNumberFormat="1" applyFont="1" applyFill="1" applyBorder="1" applyAlignment="1" applyProtection="1">
      <alignment horizontal="left" vertical="center"/>
    </xf>
    <xf numFmtId="0" fontId="17" fillId="5" borderId="27" xfId="3" applyNumberFormat="1" applyFont="1" applyFill="1" applyBorder="1" applyAlignment="1" applyProtection="1">
      <alignment horizontal="left" vertical="center"/>
    </xf>
    <xf numFmtId="0" fontId="17" fillId="5" borderId="28" xfId="3" applyNumberFormat="1" applyFont="1" applyFill="1" applyBorder="1" applyAlignment="1" applyProtection="1">
      <alignment horizontal="left" vertical="center"/>
    </xf>
    <xf numFmtId="0" fontId="15" fillId="0" borderId="16" xfId="8" applyBorder="1" applyAlignment="1">
      <alignment horizontal="left" vertical="top" wrapText="1"/>
    </xf>
    <xf numFmtId="0" fontId="15" fillId="0" borderId="17" xfId="8" applyBorder="1" applyAlignment="1">
      <alignment horizontal="left" vertical="top" wrapText="1"/>
    </xf>
    <xf numFmtId="0" fontId="15" fillId="0" borderId="20" xfId="8" applyBorder="1" applyAlignment="1">
      <alignment horizontal="left" vertical="top" wrapText="1"/>
    </xf>
    <xf numFmtId="0" fontId="15" fillId="0" borderId="21" xfId="8" applyBorder="1" applyAlignment="1">
      <alignment horizontal="left" vertical="top" wrapText="1"/>
    </xf>
    <xf numFmtId="0" fontId="15" fillId="0" borderId="16" xfId="8" applyBorder="1" applyAlignment="1">
      <alignment vertical="top" wrapText="1"/>
    </xf>
    <xf numFmtId="0" fontId="15" fillId="0" borderId="17" xfId="8" applyBorder="1" applyAlignment="1">
      <alignment vertical="top" wrapText="1"/>
    </xf>
    <xf numFmtId="0" fontId="16" fillId="0" borderId="10" xfId="8" applyFont="1" applyBorder="1" applyAlignment="1">
      <alignment horizontal="left" vertical="top"/>
    </xf>
    <xf numFmtId="0" fontId="16" fillId="0" borderId="11" xfId="8" applyFont="1" applyBorder="1" applyAlignment="1">
      <alignment horizontal="left" vertical="top"/>
    </xf>
    <xf numFmtId="0" fontId="43" fillId="5" borderId="1" xfId="3" applyFont="1" applyFill="1" applyBorder="1" applyAlignment="1" applyProtection="1">
      <alignment horizontal="center" vertical="center" wrapText="1"/>
    </xf>
    <xf numFmtId="0" fontId="43" fillId="5" borderId="27" xfId="3" applyFont="1" applyFill="1" applyBorder="1" applyAlignment="1" applyProtection="1">
      <alignment horizontal="center" vertical="center" wrapText="1"/>
    </xf>
    <xf numFmtId="0" fontId="43" fillId="5" borderId="28" xfId="3" applyFont="1" applyFill="1" applyBorder="1" applyAlignment="1" applyProtection="1">
      <alignment horizontal="center" vertical="center" wrapText="1"/>
    </xf>
    <xf numFmtId="0" fontId="7" fillId="5" borderId="1" xfId="3" applyFont="1" applyFill="1" applyBorder="1" applyAlignment="1" applyProtection="1">
      <alignment horizontal="left" vertical="center"/>
    </xf>
    <xf numFmtId="0" fontId="7" fillId="5" borderId="27" xfId="3" applyFont="1" applyFill="1" applyBorder="1" applyAlignment="1" applyProtection="1">
      <alignment horizontal="left" vertical="center"/>
    </xf>
    <xf numFmtId="0" fontId="7" fillId="5" borderId="28" xfId="3" applyFont="1" applyFill="1" applyBorder="1" applyAlignment="1" applyProtection="1">
      <alignment horizontal="left" vertical="center"/>
    </xf>
    <xf numFmtId="0" fontId="17" fillId="5" borderId="1" xfId="3" applyFont="1" applyFill="1" applyBorder="1" applyAlignment="1">
      <alignment horizontal="left" vertical="center"/>
    </xf>
    <xf numFmtId="0" fontId="17" fillId="5" borderId="27" xfId="3" applyFont="1" applyFill="1" applyBorder="1" applyAlignment="1">
      <alignment horizontal="left" vertical="center"/>
    </xf>
    <xf numFmtId="0" fontId="17" fillId="5" borderId="28" xfId="3" applyFont="1" applyFill="1" applyBorder="1" applyAlignment="1">
      <alignment horizontal="left" vertical="center"/>
    </xf>
    <xf numFmtId="0" fontId="15" fillId="0" borderId="1" xfId="3" applyFont="1" applyBorder="1" applyAlignment="1">
      <alignment horizontal="left" vertical="top" wrapText="1"/>
    </xf>
    <xf numFmtId="0" fontId="15" fillId="0" borderId="27" xfId="3" applyFont="1" applyBorder="1" applyAlignment="1">
      <alignment horizontal="left" vertical="top" wrapText="1"/>
    </xf>
    <xf numFmtId="0" fontId="15" fillId="0" borderId="28" xfId="3" applyFont="1" applyBorder="1" applyAlignment="1">
      <alignment horizontal="left" vertical="top" wrapText="1"/>
    </xf>
    <xf numFmtId="0" fontId="7" fillId="5" borderId="1" xfId="3" applyFont="1" applyFill="1" applyBorder="1" applyAlignment="1" applyProtection="1">
      <alignment horizontal="center" vertical="center"/>
    </xf>
    <xf numFmtId="0" fontId="1" fillId="0" borderId="27" xfId="3" applyBorder="1" applyAlignment="1">
      <alignment horizontal="center" vertical="center"/>
    </xf>
    <xf numFmtId="0" fontId="1" fillId="0" borderId="28" xfId="3" applyBorder="1" applyAlignment="1">
      <alignment horizontal="center" vertical="center"/>
    </xf>
    <xf numFmtId="0" fontId="7" fillId="5" borderId="6" xfId="3" applyFont="1" applyFill="1" applyBorder="1" applyAlignment="1" applyProtection="1">
      <alignment horizontal="left" vertical="center"/>
    </xf>
    <xf numFmtId="0" fontId="7" fillId="5" borderId="3" xfId="3" applyFont="1" applyFill="1" applyBorder="1" applyAlignment="1" applyProtection="1">
      <alignment horizontal="left" vertical="center"/>
    </xf>
    <xf numFmtId="0" fontId="40" fillId="3" borderId="0" xfId="3" applyFont="1" applyFill="1" applyBorder="1" applyAlignment="1">
      <alignment horizontal="left" vertical="center"/>
    </xf>
    <xf numFmtId="0" fontId="7" fillId="5" borderId="27" xfId="3" applyFont="1" applyFill="1" applyBorder="1" applyAlignment="1" applyProtection="1">
      <alignment horizontal="center" vertical="center"/>
    </xf>
    <xf numFmtId="0" fontId="7" fillId="5" borderId="28" xfId="3" applyFont="1" applyFill="1" applyBorder="1" applyAlignment="1" applyProtection="1">
      <alignment horizontal="center" vertical="center"/>
    </xf>
  </cellXfs>
  <cellStyles count="12">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4 2" xfId="9"/>
    <cellStyle name="OfwatCalculation" xfId="6"/>
    <cellStyle name="Percent" xfId="2" builtinId="5"/>
    <cellStyle name="Validation error" xfId="5"/>
  </cellStyles>
  <dxfs count="8">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504824</xdr:colOff>
      <xdr:row>2</xdr:row>
      <xdr:rowOff>66675</xdr:rowOff>
    </xdr:from>
    <xdr:to>
      <xdr:col>12</xdr:col>
      <xdr:colOff>342899</xdr:colOff>
      <xdr:row>23</xdr:row>
      <xdr:rowOff>0</xdr:rowOff>
    </xdr:to>
    <xdr:grpSp>
      <xdr:nvGrpSpPr>
        <xdr:cNvPr id="2" name="Group 1"/>
        <xdr:cNvGrpSpPr/>
      </xdr:nvGrpSpPr>
      <xdr:grpSpPr>
        <a:xfrm>
          <a:off x="504824" y="414338"/>
          <a:ext cx="8067675" cy="3552825"/>
          <a:chOff x="0" y="0"/>
          <a:chExt cx="6127116" cy="3253748"/>
        </a:xfrm>
      </xdr:grpSpPr>
      <xdr:sp macro="" textlink="">
        <xdr:nvSpPr>
          <xdr:cNvPr id="3" name="Rounded Rectangle 2"/>
          <xdr:cNvSpPr/>
        </xdr:nvSpPr>
        <xdr:spPr>
          <a:xfrm>
            <a:off x="2261497"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Revised business plan</a:t>
            </a:r>
          </a:p>
        </xdr:txBody>
      </xdr:sp>
      <xdr:grpSp>
        <xdr:nvGrpSpPr>
          <xdr:cNvPr id="4" name="Group 3"/>
          <xdr:cNvGrpSpPr/>
        </xdr:nvGrpSpPr>
        <xdr:grpSpPr>
          <a:xfrm>
            <a:off x="0" y="0"/>
            <a:ext cx="6127116" cy="3253748"/>
            <a:chOff x="0" y="0"/>
            <a:chExt cx="6127116" cy="3253748"/>
          </a:xfrm>
        </xdr:grpSpPr>
        <xdr:sp macro="" textlink="">
          <xdr:nvSpPr>
            <xdr:cNvPr id="5" name="Rounded Rectangle 4"/>
            <xdr:cNvSpPr/>
          </xdr:nvSpPr>
          <xdr:spPr>
            <a:xfrm>
              <a:off x="0" y="0"/>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Draft determination totex  </a:t>
              </a:r>
            </a:p>
          </xdr:txBody>
        </xdr:sp>
        <xdr:sp macro="" textlink="">
          <xdr:nvSpPr>
            <xdr:cNvPr id="6" name="Rounded Rectangle 5"/>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Calculation </a:t>
              </a:r>
            </a:p>
          </xdr:txBody>
        </xdr:sp>
        <xdr:sp macro="" textlink="">
          <xdr:nvSpPr>
            <xdr:cNvPr id="7" name="Rounded Rectangle 6"/>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a:t>
              </a:r>
            </a:p>
          </xdr:txBody>
        </xdr:sp>
        <xdr:sp macro="" textlink="">
          <xdr:nvSpPr>
            <xdr:cNvPr id="8" name="Rounded Rectangle 7"/>
            <xdr:cNvSpPr/>
          </xdr:nvSpPr>
          <xdr:spPr>
            <a:xfrm>
              <a:off x="4500246" y="1472400"/>
              <a:ext cx="1626870" cy="1296573"/>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GB" sz="1200">
                  <a:effectLst/>
                  <a:ea typeface="Arial" panose="020B0604020202020204" pitchFamily="34" charset="0"/>
                  <a:cs typeface="Times New Roman" panose="02020603050405020304" pitchFamily="18" charset="0"/>
                </a:rPr>
                <a:t>5. Revised business plan data table</a:t>
              </a:r>
            </a:p>
            <a:p>
              <a:pPr algn="ctr">
                <a:spcAft>
                  <a:spcPts val="0"/>
                </a:spcAft>
              </a:pPr>
              <a:r>
                <a:rPr lang="en-GB" sz="1200">
                  <a:effectLst/>
                  <a:ea typeface="Arial" panose="020B0604020202020204" pitchFamily="34" charset="0"/>
                  <a:cs typeface="Times New Roman" panose="02020603050405020304" pitchFamily="18" charset="0"/>
                </a:rPr>
                <a:t>Wr4</a:t>
              </a:r>
            </a:p>
            <a:p>
              <a:pPr algn="ctr">
                <a:spcAft>
                  <a:spcPts val="0"/>
                </a:spcAft>
              </a:pPr>
              <a:r>
                <a:rPr lang="en-GB" sz="1200">
                  <a:effectLst/>
                  <a:ea typeface="Arial" panose="020B0604020202020204" pitchFamily="34" charset="0"/>
                  <a:cs typeface="Times New Roman" panose="02020603050405020304" pitchFamily="18" charset="0"/>
                </a:rPr>
                <a:t>Wn4</a:t>
              </a:r>
            </a:p>
            <a:p>
              <a:pPr algn="ctr">
                <a:spcAft>
                  <a:spcPts val="0"/>
                </a:spcAft>
              </a:pPr>
              <a:r>
                <a:rPr lang="en-GB" sz="1200">
                  <a:effectLst/>
                  <a:ea typeface="Arial" panose="020B0604020202020204" pitchFamily="34" charset="0"/>
                  <a:cs typeface="Times New Roman" panose="02020603050405020304" pitchFamily="18" charset="0"/>
                </a:rPr>
                <a:t>WWn6 (WaSC’s)</a:t>
              </a:r>
            </a:p>
            <a:p>
              <a:pPr algn="ctr">
                <a:spcAft>
                  <a:spcPts val="0"/>
                </a:spcAft>
              </a:pPr>
              <a:r>
                <a:rPr lang="en-GB" sz="1200">
                  <a:effectLst/>
                  <a:ea typeface="Arial" panose="020B0604020202020204" pitchFamily="34" charset="0"/>
                  <a:cs typeface="Times New Roman" panose="02020603050405020304" pitchFamily="18" charset="0"/>
                </a:rPr>
                <a:t>Bio5 (WaSC’s)</a:t>
              </a:r>
            </a:p>
            <a:p>
              <a:pPr algn="ctr">
                <a:spcAft>
                  <a:spcPts val="0"/>
                </a:spcAft>
              </a:pPr>
              <a:r>
                <a:rPr lang="en-GB" sz="1200">
                  <a:effectLst/>
                  <a:ea typeface="Arial" panose="020B0604020202020204" pitchFamily="34" charset="0"/>
                  <a:cs typeface="Times New Roman" panose="02020603050405020304" pitchFamily="18" charset="0"/>
                </a:rPr>
                <a:t>WS1</a:t>
              </a:r>
            </a:p>
          </xdr:txBody>
        </xdr:sp>
        <xdr:cxnSp macro="">
          <xdr:nvCxnSpPr>
            <xdr:cNvPr id="9" name="Straight Arrow Connector 8"/>
            <xdr:cNvCxnSpPr/>
          </xdr:nvCxnSpPr>
          <xdr:spPr>
            <a:xfrm>
              <a:off x="1520042" y="676894"/>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Straight Arrow Connector 9"/>
            <xdr:cNvCxnSpPr/>
          </xdr:nvCxnSpPr>
          <xdr:spPr>
            <a:xfrm>
              <a:off x="2553194" y="652778"/>
              <a:ext cx="0" cy="4753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Straight Arrow Connector 10"/>
            <xdr:cNvCxnSpPr>
              <a:stCxn id="6"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Straight Arrow Connector 11"/>
            <xdr:cNvCxnSpPr/>
          </xdr:nvCxnSpPr>
          <xdr:spPr>
            <a:xfrm flipH="1">
              <a:off x="3040084" y="2161210"/>
              <a:ext cx="146016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Rounded Rectangle 12"/>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6. PAYG summary tables</a:t>
              </a:r>
            </a:p>
          </xdr:txBody>
        </xdr:sp>
        <xdr:cxnSp macro="">
          <xdr:nvCxnSpPr>
            <xdr:cNvPr id="14" name="Straight Arrow Connector 13"/>
            <xdr:cNvCxnSpPr>
              <a:stCxn id="7" idx="2"/>
              <a:endCxn id="13"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381000</xdr:colOff>
      <xdr:row>23</xdr:row>
      <xdr:rowOff>123825</xdr:rowOff>
    </xdr:from>
    <xdr:to>
      <xdr:col>6</xdr:col>
      <xdr:colOff>561814</xdr:colOff>
      <xdr:row>25</xdr:row>
      <xdr:rowOff>161283</xdr:rowOff>
    </xdr:to>
    <xdr:sp macro="" textlink="">
      <xdr:nvSpPr>
        <xdr:cNvPr id="15" name="Rounded Rectangle 14"/>
        <xdr:cNvSpPr/>
      </xdr:nvSpPr>
      <xdr:spPr>
        <a:xfrm>
          <a:off x="1752600" y="4333875"/>
          <a:ext cx="2924014" cy="399408"/>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7. RCV summary table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FINAL-PR19-Business-plan-data-tables--June-2018--PRT%20AUGUST%2025%20Submission.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8"/>
      <sheetName val="WS2"/>
      <sheetName val="WS5"/>
      <sheetName val="AppValidation"/>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C81"/>
  <sheetViews>
    <sheetView tabSelected="1" workbookViewId="0"/>
  </sheetViews>
  <sheetFormatPr defaultRowHeight="13.5" x14ac:dyDescent="0.35"/>
  <sheetData>
    <row r="1" spans="1:1" ht="13.9" x14ac:dyDescent="0.4">
      <c r="A1" s="128"/>
    </row>
    <row r="7" spans="1:1" ht="13.9" x14ac:dyDescent="0.4">
      <c r="A7" s="128"/>
    </row>
    <row r="12" spans="1:1" ht="13.9" x14ac:dyDescent="0.4">
      <c r="A12" s="128"/>
    </row>
    <row r="17" spans="1:1" ht="13.9" x14ac:dyDescent="0.4">
      <c r="A17" s="128"/>
    </row>
    <row r="22" spans="1:1" ht="13.9" x14ac:dyDescent="0.4">
      <c r="A22" s="128"/>
    </row>
    <row r="26" spans="1:1" ht="13.9" x14ac:dyDescent="0.4">
      <c r="A26" s="128"/>
    </row>
    <row r="27" spans="1:1" ht="13.9" x14ac:dyDescent="0.4">
      <c r="A27" s="128"/>
    </row>
    <row r="28" spans="1:1" ht="13.9" x14ac:dyDescent="0.4">
      <c r="A28" s="128"/>
    </row>
    <row r="29" spans="1:1" ht="15" x14ac:dyDescent="0.35">
      <c r="A29" s="206" t="s">
        <v>316</v>
      </c>
    </row>
    <row r="30" spans="1:1" ht="15" x14ac:dyDescent="0.35">
      <c r="A30" s="206"/>
    </row>
    <row r="31" spans="1:1" ht="15" x14ac:dyDescent="0.35">
      <c r="A31" s="206" t="s">
        <v>317</v>
      </c>
    </row>
    <row r="32" spans="1:1" ht="15" x14ac:dyDescent="0.35">
      <c r="A32" s="206"/>
    </row>
    <row r="33" spans="1:3" ht="15" x14ac:dyDescent="0.35">
      <c r="A33" s="206" t="s">
        <v>318</v>
      </c>
    </row>
    <row r="34" spans="1:3" ht="15" x14ac:dyDescent="0.35">
      <c r="A34" s="206"/>
    </row>
    <row r="35" spans="1:3" ht="15" x14ac:dyDescent="0.35">
      <c r="A35" s="206" t="s">
        <v>319</v>
      </c>
    </row>
    <row r="36" spans="1:3" ht="15" x14ac:dyDescent="0.35">
      <c r="A36" s="206"/>
      <c r="B36" t="s">
        <v>320</v>
      </c>
    </row>
    <row r="37" spans="1:3" ht="15" x14ac:dyDescent="0.35">
      <c r="A37" s="206"/>
    </row>
    <row r="38" spans="1:3" ht="15" x14ac:dyDescent="0.35">
      <c r="A38" s="207" t="s">
        <v>321</v>
      </c>
    </row>
    <row r="39" spans="1:3" ht="15" x14ac:dyDescent="0.35">
      <c r="B39" s="208" t="s">
        <v>322</v>
      </c>
    </row>
    <row r="40" spans="1:3" ht="15" x14ac:dyDescent="0.35">
      <c r="B40" s="208" t="s">
        <v>323</v>
      </c>
    </row>
    <row r="41" spans="1:3" ht="15" x14ac:dyDescent="0.35">
      <c r="B41" s="208" t="s">
        <v>324</v>
      </c>
    </row>
    <row r="42" spans="1:3" ht="15" x14ac:dyDescent="0.35">
      <c r="B42" s="208" t="s">
        <v>325</v>
      </c>
    </row>
    <row r="43" spans="1:3" ht="15" x14ac:dyDescent="0.35">
      <c r="B43" s="208" t="s">
        <v>326</v>
      </c>
    </row>
    <row r="44" spans="1:3" ht="15" x14ac:dyDescent="0.35">
      <c r="A44" s="208"/>
    </row>
    <row r="45" spans="1:3" ht="15" x14ac:dyDescent="0.35">
      <c r="B45" s="209" t="s">
        <v>327</v>
      </c>
      <c r="C45" s="210"/>
    </row>
    <row r="46" spans="1:3" ht="15" x14ac:dyDescent="0.35">
      <c r="B46" s="209" t="s">
        <v>328</v>
      </c>
      <c r="C46" s="210"/>
    </row>
    <row r="47" spans="1:3" ht="15" x14ac:dyDescent="0.35">
      <c r="A47" s="208"/>
    </row>
    <row r="48" spans="1:3" ht="15" x14ac:dyDescent="0.35">
      <c r="A48" s="207" t="s">
        <v>329</v>
      </c>
    </row>
    <row r="49" spans="1:3" ht="15" x14ac:dyDescent="0.35">
      <c r="A49" s="207"/>
    </row>
    <row r="50" spans="1:3" ht="15" x14ac:dyDescent="0.35">
      <c r="B50" s="211" t="s">
        <v>330</v>
      </c>
    </row>
    <row r="51" spans="1:3" ht="15" x14ac:dyDescent="0.35">
      <c r="B51" s="211" t="s">
        <v>331</v>
      </c>
    </row>
    <row r="52" spans="1:3" ht="15" x14ac:dyDescent="0.35">
      <c r="B52" s="211" t="s">
        <v>332</v>
      </c>
    </row>
    <row r="53" spans="1:3" ht="15" x14ac:dyDescent="0.35">
      <c r="B53" s="211" t="s">
        <v>333</v>
      </c>
    </row>
    <row r="54" spans="1:3" ht="15" x14ac:dyDescent="0.35">
      <c r="B54" s="211" t="s">
        <v>334</v>
      </c>
    </row>
    <row r="55" spans="1:3" ht="15" x14ac:dyDescent="0.35">
      <c r="B55" s="211"/>
    </row>
    <row r="56" spans="1:3" ht="15" x14ac:dyDescent="0.35">
      <c r="B56" s="212" t="s">
        <v>335</v>
      </c>
      <c r="C56" s="210"/>
    </row>
    <row r="57" spans="1:3" ht="15" x14ac:dyDescent="0.35">
      <c r="B57" s="212" t="s">
        <v>336</v>
      </c>
      <c r="C57" s="210"/>
    </row>
    <row r="58" spans="1:3" ht="15" x14ac:dyDescent="0.35">
      <c r="B58" s="212" t="s">
        <v>337</v>
      </c>
      <c r="C58" s="210"/>
    </row>
    <row r="59" spans="1:3" ht="15" x14ac:dyDescent="0.35">
      <c r="A59" s="208"/>
    </row>
    <row r="60" spans="1:3" ht="15" x14ac:dyDescent="0.35">
      <c r="A60" s="206" t="s">
        <v>338</v>
      </c>
    </row>
    <row r="61" spans="1:3" ht="15" x14ac:dyDescent="0.35">
      <c r="A61" s="206" t="s">
        <v>339</v>
      </c>
    </row>
    <row r="62" spans="1:3" ht="15" x14ac:dyDescent="0.35">
      <c r="A62" s="206"/>
    </row>
    <row r="63" spans="1:3" ht="15" x14ac:dyDescent="0.35">
      <c r="A63" s="206" t="s">
        <v>340</v>
      </c>
    </row>
    <row r="64" spans="1:3" ht="15" x14ac:dyDescent="0.35">
      <c r="A64" s="206"/>
    </row>
    <row r="65" spans="1:2" ht="15" x14ac:dyDescent="0.35">
      <c r="A65" s="213" t="s">
        <v>341</v>
      </c>
    </row>
    <row r="66" spans="1:2" ht="15" x14ac:dyDescent="0.35">
      <c r="A66" s="213" t="s">
        <v>342</v>
      </c>
    </row>
    <row r="67" spans="1:2" ht="15" x14ac:dyDescent="0.35">
      <c r="A67" s="213" t="s">
        <v>343</v>
      </c>
    </row>
    <row r="68" spans="1:2" ht="15" x14ac:dyDescent="0.35">
      <c r="A68" s="213" t="s">
        <v>344</v>
      </c>
    </row>
    <row r="69" spans="1:2" ht="15" x14ac:dyDescent="0.35">
      <c r="A69" s="213" t="s">
        <v>345</v>
      </c>
    </row>
    <row r="70" spans="1:2" ht="15" x14ac:dyDescent="0.35">
      <c r="A70" s="213"/>
    </row>
    <row r="71" spans="1:2" ht="15" x14ac:dyDescent="0.35">
      <c r="B71" s="208" t="s">
        <v>346</v>
      </c>
    </row>
    <row r="72" spans="1:2" ht="15" x14ac:dyDescent="0.35">
      <c r="B72" s="208" t="s">
        <v>347</v>
      </c>
    </row>
    <row r="73" spans="1:2" ht="15" x14ac:dyDescent="0.35">
      <c r="B73" s="208" t="s">
        <v>348</v>
      </c>
    </row>
    <row r="75" spans="1:2" ht="15" x14ac:dyDescent="0.35">
      <c r="A75" s="206" t="s">
        <v>690</v>
      </c>
    </row>
    <row r="76" spans="1:2" ht="15" x14ac:dyDescent="0.4">
      <c r="B76" s="244"/>
    </row>
    <row r="77" spans="1:2" ht="15" x14ac:dyDescent="0.4">
      <c r="B77" s="244" t="s">
        <v>689</v>
      </c>
    </row>
    <row r="78" spans="1:2" ht="15" x14ac:dyDescent="0.4">
      <c r="B78" s="244" t="s">
        <v>691</v>
      </c>
    </row>
    <row r="79" spans="1:2" ht="15" x14ac:dyDescent="0.4">
      <c r="B79" s="244" t="s">
        <v>692</v>
      </c>
    </row>
    <row r="80" spans="1:2" ht="15" x14ac:dyDescent="0.4">
      <c r="B80" s="244" t="s">
        <v>693</v>
      </c>
    </row>
    <row r="81" spans="2:2" ht="15" x14ac:dyDescent="0.4">
      <c r="B81" s="244" t="s">
        <v>694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defaultRowHeight="13.5" x14ac:dyDescent="0.35"/>
  <cols>
    <col min="1" max="1" width="8.125" customWidth="1"/>
    <col min="2" max="2" width="10" customWidth="1"/>
    <col min="3" max="3" width="26.75" customWidth="1"/>
    <col min="4" max="4" width="2.375" customWidth="1"/>
    <col min="5" max="5" width="14.25" customWidth="1"/>
    <col min="6" max="10" width="7.5" customWidth="1"/>
    <col min="11" max="11" width="5.5" customWidth="1"/>
  </cols>
  <sheetData>
    <row r="1" spans="1:11" x14ac:dyDescent="0.35">
      <c r="A1" s="233"/>
      <c r="B1" s="233"/>
      <c r="C1" s="233" t="s">
        <v>359</v>
      </c>
      <c r="D1" s="233"/>
      <c r="E1" s="233"/>
      <c r="F1" s="233"/>
      <c r="G1" s="233"/>
      <c r="H1" s="233"/>
      <c r="I1" s="233"/>
      <c r="J1" s="233"/>
    </row>
    <row r="2" spans="1:11" ht="40.5" x14ac:dyDescent="0.35">
      <c r="A2" s="234" t="s">
        <v>21</v>
      </c>
      <c r="B2" s="234" t="s">
        <v>22</v>
      </c>
      <c r="C2" s="234" t="s">
        <v>23</v>
      </c>
      <c r="D2" s="234" t="s">
        <v>24</v>
      </c>
      <c r="E2" s="234" t="s">
        <v>25</v>
      </c>
      <c r="F2" s="234" t="s">
        <v>4</v>
      </c>
      <c r="G2" s="234" t="s">
        <v>5</v>
      </c>
      <c r="H2" s="234" t="s">
        <v>6</v>
      </c>
      <c r="I2" s="234" t="s">
        <v>7</v>
      </c>
      <c r="J2" s="234" t="s">
        <v>8</v>
      </c>
      <c r="K2" s="234" t="s">
        <v>186</v>
      </c>
    </row>
    <row r="4" spans="1:11" x14ac:dyDescent="0.35">
      <c r="B4" s="182" t="s">
        <v>360</v>
      </c>
      <c r="C4" s="235" t="s">
        <v>12</v>
      </c>
      <c r="D4" s="236" t="s">
        <v>202</v>
      </c>
      <c r="E4" s="236" t="s">
        <v>26</v>
      </c>
      <c r="F4" s="237">
        <f>'PAYG summary tables'!I8</f>
        <v>0.68512786139063853</v>
      </c>
      <c r="G4" s="237">
        <f>'PAYG summary tables'!J8</f>
        <v>0.78005460985231856</v>
      </c>
      <c r="H4" s="237">
        <f>'PAYG summary tables'!K8</f>
        <v>0.76876431121106104</v>
      </c>
      <c r="I4" s="237">
        <f>'PAYG summary tables'!L8</f>
        <v>0.60421682086180883</v>
      </c>
      <c r="J4" s="237">
        <f>'PAYG summary tables'!M8</f>
        <v>0.57322381328239569</v>
      </c>
      <c r="K4" s="238"/>
    </row>
    <row r="5" spans="1:11" x14ac:dyDescent="0.35">
      <c r="B5" s="182" t="s">
        <v>361</v>
      </c>
      <c r="C5" s="235" t="s">
        <v>17</v>
      </c>
      <c r="D5" s="236" t="s">
        <v>202</v>
      </c>
      <c r="E5" s="236" t="s">
        <v>26</v>
      </c>
      <c r="F5" s="237">
        <f>'PAYG summary tables'!I15</f>
        <v>0.62776470568932463</v>
      </c>
      <c r="G5" s="237">
        <f>'PAYG summary tables'!J15</f>
        <v>0.64366098042502962</v>
      </c>
      <c r="H5" s="237">
        <f>'PAYG summary tables'!K15</f>
        <v>0.64427820700070304</v>
      </c>
      <c r="I5" s="237">
        <f>'PAYG summary tables'!L15</f>
        <v>0.64462552598261869</v>
      </c>
      <c r="J5" s="237">
        <f>'PAYG summary tables'!M15</f>
        <v>0.64806448309590481</v>
      </c>
      <c r="K5" s="238"/>
    </row>
    <row r="6" spans="1:11" x14ac:dyDescent="0.35">
      <c r="B6" s="182" t="s">
        <v>362</v>
      </c>
      <c r="C6" s="235" t="s">
        <v>18</v>
      </c>
      <c r="D6" s="236" t="s">
        <v>202</v>
      </c>
      <c r="E6" s="236" t="s">
        <v>26</v>
      </c>
      <c r="F6" s="237">
        <v>0</v>
      </c>
      <c r="G6" s="237">
        <v>0</v>
      </c>
      <c r="H6" s="237">
        <v>0</v>
      </c>
      <c r="I6" s="237">
        <v>0</v>
      </c>
      <c r="J6" s="237">
        <v>0</v>
      </c>
      <c r="K6" s="238"/>
    </row>
    <row r="7" spans="1:11" x14ac:dyDescent="0.35">
      <c r="B7" s="182" t="s">
        <v>363</v>
      </c>
      <c r="C7" s="235" t="s">
        <v>364</v>
      </c>
      <c r="D7" s="236" t="s">
        <v>202</v>
      </c>
      <c r="E7" s="236" t="s">
        <v>26</v>
      </c>
      <c r="F7" s="237">
        <v>0</v>
      </c>
      <c r="G7" s="237">
        <v>0</v>
      </c>
      <c r="H7" s="237">
        <v>0</v>
      </c>
      <c r="I7" s="237">
        <v>0</v>
      </c>
      <c r="J7" s="237">
        <v>0</v>
      </c>
      <c r="K7" s="238"/>
    </row>
    <row r="8" spans="1:11" x14ac:dyDescent="0.35">
      <c r="B8" s="182" t="s">
        <v>365</v>
      </c>
      <c r="C8" s="235" t="s">
        <v>366</v>
      </c>
      <c r="D8" s="236" t="s">
        <v>202</v>
      </c>
      <c r="E8" s="236" t="s">
        <v>26</v>
      </c>
      <c r="F8" s="237">
        <f>'PAYG summary tables'!I19</f>
        <v>0</v>
      </c>
      <c r="G8" s="237">
        <f>'PAYG summary tables'!J19</f>
        <v>0</v>
      </c>
      <c r="H8" s="237">
        <f>'PAYG summary tables'!K19</f>
        <v>0</v>
      </c>
      <c r="I8" s="237">
        <f>'PAYG summary tables'!L19</f>
        <v>0</v>
      </c>
      <c r="J8" s="237">
        <f>'PAYG summary tables'!M19</f>
        <v>0</v>
      </c>
      <c r="K8" s="238"/>
    </row>
    <row r="9" spans="1:11" x14ac:dyDescent="0.35">
      <c r="B9" s="239" t="s">
        <v>367</v>
      </c>
      <c r="C9" s="239" t="s">
        <v>368</v>
      </c>
      <c r="D9" s="240" t="s">
        <v>212</v>
      </c>
      <c r="E9" s="241" t="s">
        <v>26</v>
      </c>
      <c r="F9" s="242" t="str">
        <f ca="1">CONCATENATE("[…]", TEXT(NOW(),"dd/mm/yyy hh:mm:ss"))</f>
        <v>[…]12/07/2019 17:04:12</v>
      </c>
      <c r="G9" s="242" t="str">
        <f t="shared" ref="G9:J9" ca="1" si="0">CONCATENATE("[…]", TEXT(NOW(),"dd/mm/yyy hh:mm:ss"))</f>
        <v>[…]12/07/2019 17:04:12</v>
      </c>
      <c r="H9" s="242" t="str">
        <f t="shared" ca="1" si="0"/>
        <v>[…]12/07/2019 17:04:12</v>
      </c>
      <c r="I9" s="242" t="str">
        <f t="shared" ca="1" si="0"/>
        <v>[…]12/07/2019 17:04:12</v>
      </c>
      <c r="J9" s="242" t="str">
        <f t="shared" ca="1" si="0"/>
        <v>[…]12/07/2019 17:04:12</v>
      </c>
    </row>
    <row r="10" spans="1:11" x14ac:dyDescent="0.35">
      <c r="B10" s="239" t="s">
        <v>369</v>
      </c>
      <c r="C10" s="239" t="s">
        <v>370</v>
      </c>
      <c r="D10" s="240" t="s">
        <v>212</v>
      </c>
      <c r="E10" s="241" t="s">
        <v>26</v>
      </c>
      <c r="F10" s="242" t="str">
        <f ca="1" xml:space="preserve"> MID(CELL("filename"), FIND("[", CELL("filename"), 1) + 1, FIND("]", CELL("filename"), 1) - FIND("[", CELL("filename"), 1) - 1)</f>
        <v>PAYG Rates_PRT_ST_DD.xlsx</v>
      </c>
      <c r="G10" s="242" t="str">
        <f t="shared" ref="G10:J10" ca="1" si="1" xml:space="preserve"> MID(CELL("filename"), FIND("[", CELL("filename"), 1) + 1, FIND("]", CELL("filename"), 1) - FIND("[", CELL("filename"), 1) - 1)</f>
        <v>PAYG Rates_PRT_ST_DD.xlsx</v>
      </c>
      <c r="H10" s="242" t="str">
        <f t="shared" ca="1" si="1"/>
        <v>PAYG Rates_PRT_ST_DD.xlsx</v>
      </c>
      <c r="I10" s="242" t="str">
        <f t="shared" ca="1" si="1"/>
        <v>PAYG Rates_PRT_ST_DD.xlsx</v>
      </c>
      <c r="J10" s="242" t="str">
        <f t="shared" ca="1" si="1"/>
        <v>PAYG Rates_PRT_ST_DD.xlsx</v>
      </c>
    </row>
  </sheetData>
  <sheetProtection sort="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zoomScale="85" zoomScaleNormal="85" workbookViewId="0"/>
  </sheetViews>
  <sheetFormatPr defaultColWidth="0" defaultRowHeight="13.5" zeroHeight="1" x14ac:dyDescent="0.35"/>
  <cols>
    <col min="1" max="1" width="1.625" style="5" customWidth="1"/>
    <col min="2" max="2" width="6.625" style="5" customWidth="1"/>
    <col min="3" max="3" width="78.125" style="5" bestFit="1" customWidth="1"/>
    <col min="4" max="4" width="11.625" style="5" customWidth="1"/>
    <col min="5" max="6" width="5.625" style="5" customWidth="1"/>
    <col min="7" max="7" width="12.625" style="5" customWidth="1"/>
    <col min="8" max="12" width="9.625" style="5" customWidth="1"/>
    <col min="13" max="13" width="12.625" style="5" bestFit="1" customWidth="1"/>
    <col min="14" max="18" width="9.625" style="5" customWidth="1"/>
    <col min="19" max="19" width="2.625" style="5" customWidth="1"/>
    <col min="20" max="20" width="26.625" style="5" bestFit="1" customWidth="1"/>
    <col min="21" max="21" width="27.125" style="5" bestFit="1" customWidth="1"/>
    <col min="22" max="22" width="2.625" style="8" customWidth="1"/>
    <col min="23" max="23" width="21.625" style="67" bestFit="1" customWidth="1"/>
    <col min="24" max="24" width="2.625" style="5" customWidth="1"/>
    <col min="25" max="25" width="3.625" style="6" hidden="1" customWidth="1"/>
    <col min="26" max="26" width="4.625" style="5" hidden="1" customWidth="1"/>
    <col min="27" max="37" width="2.5" style="5" hidden="1" customWidth="1"/>
    <col min="38" max="38" width="4.625" style="6" hidden="1" customWidth="1"/>
    <col min="39" max="16384" width="9.625" style="5" hidden="1"/>
  </cols>
  <sheetData>
    <row r="1" spans="2:37" ht="18.75" x14ac:dyDescent="0.35">
      <c r="B1" s="1" t="s">
        <v>180</v>
      </c>
      <c r="C1" s="1"/>
      <c r="D1" s="1"/>
      <c r="E1" s="1"/>
      <c r="F1" s="1"/>
      <c r="G1" s="1"/>
      <c r="H1" s="1"/>
      <c r="I1" s="1"/>
      <c r="J1" s="1"/>
      <c r="K1" s="1"/>
      <c r="L1" s="2"/>
      <c r="M1" s="2"/>
      <c r="N1" s="2"/>
      <c r="O1" s="2"/>
      <c r="P1" s="2"/>
      <c r="Q1" s="2"/>
      <c r="R1" s="3" t="s">
        <v>377</v>
      </c>
      <c r="S1" s="4"/>
      <c r="T1" s="548" t="s">
        <v>181</v>
      </c>
      <c r="U1" s="548"/>
      <c r="V1" s="548"/>
      <c r="W1" s="548"/>
    </row>
    <row r="2" spans="2:37" ht="13.9" thickBot="1" x14ac:dyDescent="0.4">
      <c r="B2" s="7"/>
      <c r="C2" s="7"/>
      <c r="D2" s="7"/>
      <c r="E2" s="7"/>
      <c r="F2" s="7"/>
      <c r="G2" s="7"/>
      <c r="H2" s="7"/>
      <c r="I2" s="7"/>
      <c r="J2" s="7"/>
      <c r="K2" s="7"/>
      <c r="L2" s="7"/>
      <c r="M2" s="7"/>
      <c r="N2" s="7"/>
      <c r="O2" s="7"/>
      <c r="P2" s="7"/>
      <c r="Q2" s="7"/>
      <c r="R2" s="7"/>
      <c r="S2" s="7"/>
      <c r="T2" s="7"/>
      <c r="U2" s="7"/>
      <c r="W2" s="9"/>
    </row>
    <row r="3" spans="2:37" ht="13.9" thickBot="1" x14ac:dyDescent="0.4">
      <c r="B3" s="549" t="s">
        <v>182</v>
      </c>
      <c r="C3" s="550"/>
      <c r="D3" s="10" t="s">
        <v>183</v>
      </c>
      <c r="E3" s="11" t="s">
        <v>184</v>
      </c>
      <c r="F3" s="12" t="s">
        <v>185</v>
      </c>
      <c r="G3" s="11" t="s">
        <v>186</v>
      </c>
      <c r="H3" s="11" t="s">
        <v>4</v>
      </c>
      <c r="I3" s="11" t="s">
        <v>5</v>
      </c>
      <c r="J3" s="11" t="s">
        <v>6</v>
      </c>
      <c r="K3" s="11" t="s">
        <v>7</v>
      </c>
      <c r="L3" s="12" t="s">
        <v>8</v>
      </c>
      <c r="M3" s="11" t="s">
        <v>187</v>
      </c>
      <c r="N3" s="11" t="s">
        <v>188</v>
      </c>
      <c r="O3" s="11" t="s">
        <v>189</v>
      </c>
      <c r="P3" s="11" t="s">
        <v>190</v>
      </c>
      <c r="Q3" s="11" t="s">
        <v>191</v>
      </c>
      <c r="R3" s="12" t="s">
        <v>192</v>
      </c>
      <c r="S3" s="7"/>
      <c r="T3" s="13" t="s">
        <v>193</v>
      </c>
      <c r="U3" s="14" t="s">
        <v>194</v>
      </c>
      <c r="W3" s="15" t="s">
        <v>195</v>
      </c>
      <c r="Z3" s="5" t="s">
        <v>196</v>
      </c>
    </row>
    <row r="4" spans="2:37" ht="13.9" thickBot="1" x14ac:dyDescent="0.4">
      <c r="B4" s="7"/>
      <c r="C4" s="7"/>
      <c r="D4" s="7"/>
      <c r="E4" s="7"/>
      <c r="F4" s="7"/>
      <c r="G4" s="7"/>
      <c r="H4" s="7"/>
      <c r="I4" s="7"/>
      <c r="J4" s="7"/>
      <c r="K4" s="7"/>
      <c r="L4" s="7"/>
      <c r="M4" s="7"/>
      <c r="N4" s="7"/>
      <c r="O4" s="7"/>
      <c r="P4" s="7"/>
      <c r="Q4" s="7"/>
      <c r="R4" s="7"/>
      <c r="S4" s="7"/>
      <c r="T4" s="7"/>
      <c r="U4" s="7"/>
      <c r="W4" s="9"/>
      <c r="Z4" s="5" t="s">
        <v>197</v>
      </c>
    </row>
    <row r="5" spans="2:37" ht="13.9" thickBot="1" x14ac:dyDescent="0.4">
      <c r="B5" s="16" t="s">
        <v>198</v>
      </c>
      <c r="C5" s="17" t="s">
        <v>199</v>
      </c>
      <c r="D5" s="7"/>
      <c r="E5" s="7"/>
      <c r="F5" s="7"/>
      <c r="G5" s="7"/>
      <c r="H5" s="7"/>
      <c r="I5" s="7"/>
      <c r="J5" s="7"/>
      <c r="K5" s="7"/>
      <c r="L5" s="7"/>
      <c r="M5" s="7"/>
      <c r="N5" s="7"/>
      <c r="O5" s="7"/>
      <c r="P5" s="7"/>
      <c r="Q5" s="7"/>
      <c r="R5" s="7"/>
      <c r="S5" s="7"/>
      <c r="T5" s="7"/>
      <c r="U5" s="7"/>
      <c r="W5" s="18"/>
    </row>
    <row r="6" spans="2:37" x14ac:dyDescent="0.35">
      <c r="B6" s="19">
        <v>1</v>
      </c>
      <c r="C6" s="20" t="s">
        <v>200</v>
      </c>
      <c r="D6" s="21" t="s">
        <v>201</v>
      </c>
      <c r="E6" s="22" t="s">
        <v>202</v>
      </c>
      <c r="F6" s="23">
        <v>2</v>
      </c>
      <c r="G6" s="24"/>
      <c r="H6" s="25">
        <v>6.6000000000000003E-2</v>
      </c>
      <c r="I6" s="26">
        <v>6.6000000000000003E-2</v>
      </c>
      <c r="J6" s="26">
        <v>6.6000000000000003E-2</v>
      </c>
      <c r="K6" s="26">
        <v>6.6000000000000003E-2</v>
      </c>
      <c r="L6" s="27">
        <v>6.6000000000000003E-2</v>
      </c>
      <c r="M6" s="24"/>
      <c r="N6" s="25">
        <v>6.6000000000000003E-2</v>
      </c>
      <c r="O6" s="26">
        <v>6.6000000000000003E-2</v>
      </c>
      <c r="P6" s="26">
        <v>6.6000000000000003E-2</v>
      </c>
      <c r="Q6" s="26">
        <v>6.6000000000000003E-2</v>
      </c>
      <c r="R6" s="27">
        <v>6.6000000000000003E-2</v>
      </c>
      <c r="S6" s="7"/>
      <c r="T6" s="28"/>
      <c r="U6" s="29"/>
      <c r="W6" s="18">
        <f>IF(SUM(Z6:AK6)=0,0,$Z$4)</f>
        <v>0</v>
      </c>
      <c r="Z6" s="30"/>
      <c r="AA6" s="30">
        <f>IF(ISNUMBER(H6),0,1)</f>
        <v>0</v>
      </c>
      <c r="AB6" s="30">
        <f t="shared" ref="AB6:AJ8" si="0">IF(ISNUMBER(I6),0,1)</f>
        <v>0</v>
      </c>
      <c r="AC6" s="30">
        <f t="shared" si="0"/>
        <v>0</v>
      </c>
      <c r="AD6" s="30">
        <f t="shared" si="0"/>
        <v>0</v>
      </c>
      <c r="AE6" s="30">
        <f t="shared" si="0"/>
        <v>0</v>
      </c>
      <c r="AF6" s="30"/>
      <c r="AG6" s="30">
        <f t="shared" si="0"/>
        <v>0</v>
      </c>
      <c r="AH6" s="30">
        <f t="shared" si="0"/>
        <v>0</v>
      </c>
      <c r="AI6" s="30">
        <f t="shared" si="0"/>
        <v>0</v>
      </c>
      <c r="AJ6" s="30">
        <f t="shared" si="0"/>
        <v>0</v>
      </c>
      <c r="AK6" s="30">
        <f>IF(ISNUMBER(R6),0,1)</f>
        <v>0</v>
      </c>
    </row>
    <row r="7" spans="2:37" x14ac:dyDescent="0.35">
      <c r="B7" s="19">
        <v>2</v>
      </c>
      <c r="C7" s="20" t="s">
        <v>203</v>
      </c>
      <c r="D7" s="31" t="s">
        <v>204</v>
      </c>
      <c r="E7" s="32" t="s">
        <v>202</v>
      </c>
      <c r="F7" s="33">
        <v>2</v>
      </c>
      <c r="G7" s="24"/>
      <c r="H7" s="34">
        <v>0</v>
      </c>
      <c r="I7" s="35">
        <v>0</v>
      </c>
      <c r="J7" s="35">
        <v>0</v>
      </c>
      <c r="K7" s="35">
        <v>0</v>
      </c>
      <c r="L7" s="36">
        <v>0</v>
      </c>
      <c r="M7" s="24"/>
      <c r="N7" s="34">
        <v>0</v>
      </c>
      <c r="O7" s="35">
        <v>0</v>
      </c>
      <c r="P7" s="35">
        <v>0</v>
      </c>
      <c r="Q7" s="35">
        <v>0</v>
      </c>
      <c r="R7" s="36">
        <v>0</v>
      </c>
      <c r="S7" s="7"/>
      <c r="T7" s="37"/>
      <c r="U7" s="38"/>
      <c r="W7" s="18">
        <f t="shared" ref="W7:W29" si="1">IF(SUM(Z7:AK7)=0,0,$Z$4)</f>
        <v>0</v>
      </c>
      <c r="Z7" s="30"/>
      <c r="AA7" s="30">
        <f>IF(ISNUMBER(H7),0,1)</f>
        <v>0</v>
      </c>
      <c r="AB7" s="30">
        <f t="shared" si="0"/>
        <v>0</v>
      </c>
      <c r="AC7" s="30">
        <f t="shared" si="0"/>
        <v>0</v>
      </c>
      <c r="AD7" s="30">
        <f t="shared" si="0"/>
        <v>0</v>
      </c>
      <c r="AE7" s="30">
        <f t="shared" si="0"/>
        <v>0</v>
      </c>
      <c r="AF7" s="30"/>
      <c r="AG7" s="30">
        <f t="shared" si="0"/>
        <v>0</v>
      </c>
      <c r="AH7" s="30">
        <f t="shared" si="0"/>
        <v>0</v>
      </c>
      <c r="AI7" s="30">
        <f t="shared" si="0"/>
        <v>0</v>
      </c>
      <c r="AJ7" s="30">
        <f t="shared" si="0"/>
        <v>0</v>
      </c>
      <c r="AK7" s="30">
        <f>IF(ISNUMBER(R7),0,1)</f>
        <v>0</v>
      </c>
    </row>
    <row r="8" spans="2:37" x14ac:dyDescent="0.35">
      <c r="B8" s="19">
        <v>3</v>
      </c>
      <c r="C8" s="20" t="s">
        <v>205</v>
      </c>
      <c r="D8" s="31" t="s">
        <v>206</v>
      </c>
      <c r="E8" s="32" t="s">
        <v>202</v>
      </c>
      <c r="F8" s="33">
        <v>2</v>
      </c>
      <c r="G8" s="24"/>
      <c r="H8" s="34">
        <v>0</v>
      </c>
      <c r="I8" s="35">
        <v>0</v>
      </c>
      <c r="J8" s="35">
        <v>0</v>
      </c>
      <c r="K8" s="35">
        <v>0</v>
      </c>
      <c r="L8" s="36">
        <v>0</v>
      </c>
      <c r="M8" s="24"/>
      <c r="N8" s="34">
        <v>0</v>
      </c>
      <c r="O8" s="35">
        <v>0</v>
      </c>
      <c r="P8" s="35">
        <v>0</v>
      </c>
      <c r="Q8" s="35">
        <v>0</v>
      </c>
      <c r="R8" s="36">
        <v>0</v>
      </c>
      <c r="S8" s="7"/>
      <c r="T8" s="37"/>
      <c r="U8" s="38"/>
      <c r="W8" s="18">
        <f t="shared" si="1"/>
        <v>0</v>
      </c>
      <c r="Z8" s="30"/>
      <c r="AA8" s="30">
        <f>IF(ISNUMBER(H8),0,1)</f>
        <v>0</v>
      </c>
      <c r="AB8" s="30">
        <f t="shared" si="0"/>
        <v>0</v>
      </c>
      <c r="AC8" s="30">
        <f t="shared" si="0"/>
        <v>0</v>
      </c>
      <c r="AD8" s="30">
        <f t="shared" si="0"/>
        <v>0</v>
      </c>
      <c r="AE8" s="30">
        <f t="shared" si="0"/>
        <v>0</v>
      </c>
      <c r="AF8" s="30"/>
      <c r="AG8" s="30">
        <f t="shared" si="0"/>
        <v>0</v>
      </c>
      <c r="AH8" s="30">
        <f t="shared" si="0"/>
        <v>0</v>
      </c>
      <c r="AI8" s="30">
        <f t="shared" si="0"/>
        <v>0</v>
      </c>
      <c r="AJ8" s="30">
        <f t="shared" si="0"/>
        <v>0</v>
      </c>
      <c r="AK8" s="30">
        <f>IF(ISNUMBER(R8),0,1)</f>
        <v>0</v>
      </c>
    </row>
    <row r="9" spans="2:37" ht="13.9" thickBot="1" x14ac:dyDescent="0.4">
      <c r="B9" s="19">
        <v>4</v>
      </c>
      <c r="C9" s="20" t="s">
        <v>207</v>
      </c>
      <c r="D9" s="31" t="s">
        <v>208</v>
      </c>
      <c r="E9" s="32" t="s">
        <v>202</v>
      </c>
      <c r="F9" s="33">
        <v>2</v>
      </c>
      <c r="G9" s="24"/>
      <c r="H9" s="39">
        <f>SUM(H6:H8)</f>
        <v>6.6000000000000003E-2</v>
      </c>
      <c r="I9" s="40">
        <f>SUM(I6:I8)</f>
        <v>6.6000000000000003E-2</v>
      </c>
      <c r="J9" s="40">
        <f>SUM(J6:J8)</f>
        <v>6.6000000000000003E-2</v>
      </c>
      <c r="K9" s="40">
        <f>SUM(K6:K8)</f>
        <v>6.6000000000000003E-2</v>
      </c>
      <c r="L9" s="41">
        <f>SUM(L6:L8)</f>
        <v>6.6000000000000003E-2</v>
      </c>
      <c r="M9" s="24"/>
      <c r="N9" s="39">
        <f>SUM(N6:N8)</f>
        <v>6.6000000000000003E-2</v>
      </c>
      <c r="O9" s="40">
        <f>SUM(O6:O8)</f>
        <v>6.6000000000000003E-2</v>
      </c>
      <c r="P9" s="40">
        <f>SUM(P6:P8)</f>
        <v>6.6000000000000003E-2</v>
      </c>
      <c r="Q9" s="40">
        <f>SUM(Q6:Q8)</f>
        <v>6.6000000000000003E-2</v>
      </c>
      <c r="R9" s="41">
        <f>SUM(R6:R8)</f>
        <v>6.6000000000000003E-2</v>
      </c>
      <c r="S9" s="7"/>
      <c r="T9" s="42" t="s">
        <v>209</v>
      </c>
      <c r="U9" s="43"/>
      <c r="W9" s="18"/>
      <c r="Z9" s="30"/>
      <c r="AA9" s="30"/>
      <c r="AB9" s="30"/>
      <c r="AC9" s="30"/>
      <c r="AD9" s="30"/>
      <c r="AE9" s="30"/>
      <c r="AF9" s="30"/>
      <c r="AG9" s="30"/>
      <c r="AH9" s="30"/>
      <c r="AI9" s="30"/>
      <c r="AJ9" s="30"/>
      <c r="AK9" s="30"/>
    </row>
    <row r="10" spans="2:37" ht="13.9" thickBot="1" x14ac:dyDescent="0.4">
      <c r="B10" s="44">
        <v>5</v>
      </c>
      <c r="C10" s="45" t="s">
        <v>210</v>
      </c>
      <c r="D10" s="46" t="s">
        <v>211</v>
      </c>
      <c r="E10" s="47" t="s">
        <v>212</v>
      </c>
      <c r="F10" s="48">
        <v>0</v>
      </c>
      <c r="G10" s="49" t="s">
        <v>213</v>
      </c>
      <c r="H10" s="50"/>
      <c r="I10" s="50"/>
      <c r="J10" s="50"/>
      <c r="K10" s="50"/>
      <c r="L10" s="50"/>
      <c r="M10" s="49" t="s">
        <v>213</v>
      </c>
      <c r="N10" s="50"/>
      <c r="O10" s="50"/>
      <c r="P10" s="50"/>
      <c r="Q10" s="50"/>
      <c r="R10" s="50"/>
      <c r="S10" s="7"/>
      <c r="T10" s="51"/>
      <c r="U10" s="52" t="s">
        <v>214</v>
      </c>
      <c r="W10" s="18">
        <f t="shared" si="1"/>
        <v>0</v>
      </c>
      <c r="Z10" s="30">
        <f>IF(ISTEXT(G10),0,1)</f>
        <v>0</v>
      </c>
      <c r="AA10" s="30"/>
      <c r="AB10" s="30"/>
      <c r="AC10" s="30"/>
      <c r="AD10" s="30"/>
      <c r="AE10" s="30"/>
      <c r="AF10" s="30">
        <f>IF(ISTEXT(M10),0,1)</f>
        <v>0</v>
      </c>
      <c r="AG10" s="30"/>
      <c r="AH10" s="30"/>
      <c r="AI10" s="30"/>
      <c r="AJ10" s="30"/>
      <c r="AK10" s="30"/>
    </row>
    <row r="11" spans="2:37" ht="13.9" thickBot="1" x14ac:dyDescent="0.4">
      <c r="B11" s="53"/>
      <c r="C11" s="54"/>
      <c r="D11" s="7"/>
      <c r="E11" s="7"/>
      <c r="F11" s="7"/>
      <c r="G11" s="7"/>
      <c r="H11" s="50"/>
      <c r="I11" s="50"/>
      <c r="J11" s="50"/>
      <c r="K11" s="50"/>
      <c r="L11" s="50"/>
      <c r="M11" s="50"/>
      <c r="N11" s="50"/>
      <c r="O11" s="50"/>
      <c r="P11" s="50"/>
      <c r="Q11" s="50"/>
      <c r="R11" s="50"/>
      <c r="S11" s="7"/>
      <c r="T11" s="55"/>
      <c r="U11" s="55"/>
      <c r="W11" s="18"/>
      <c r="Z11" s="30"/>
      <c r="AA11" s="30"/>
      <c r="AB11" s="30"/>
      <c r="AC11" s="30"/>
      <c r="AD11" s="30"/>
      <c r="AE11" s="30"/>
      <c r="AF11" s="30"/>
      <c r="AG11" s="30"/>
      <c r="AH11" s="30"/>
      <c r="AI11" s="30"/>
      <c r="AJ11" s="30"/>
      <c r="AK11" s="30"/>
    </row>
    <row r="12" spans="2:37" ht="13.9" thickBot="1" x14ac:dyDescent="0.4">
      <c r="B12" s="16" t="s">
        <v>215</v>
      </c>
      <c r="C12" s="17" t="s">
        <v>216</v>
      </c>
      <c r="D12" s="7"/>
      <c r="E12" s="7"/>
      <c r="F12" s="7"/>
      <c r="G12" s="7"/>
      <c r="H12" s="50"/>
      <c r="I12" s="50"/>
      <c r="J12" s="50"/>
      <c r="K12" s="50"/>
      <c r="L12" s="50"/>
      <c r="M12" s="50"/>
      <c r="N12" s="50"/>
      <c r="O12" s="50"/>
      <c r="P12" s="50"/>
      <c r="Q12" s="50"/>
      <c r="R12" s="50"/>
      <c r="S12" s="7"/>
      <c r="T12" s="55"/>
      <c r="U12" s="55"/>
      <c r="W12" s="18"/>
      <c r="Z12" s="30"/>
      <c r="AA12" s="30"/>
      <c r="AB12" s="30"/>
      <c r="AC12" s="30"/>
      <c r="AD12" s="30"/>
      <c r="AE12" s="30"/>
      <c r="AF12" s="30"/>
      <c r="AG12" s="30"/>
      <c r="AH12" s="30"/>
      <c r="AI12" s="30"/>
      <c r="AJ12" s="30"/>
      <c r="AK12" s="30"/>
    </row>
    <row r="13" spans="2:37" x14ac:dyDescent="0.35">
      <c r="B13" s="19">
        <v>6</v>
      </c>
      <c r="C13" s="20" t="s">
        <v>200</v>
      </c>
      <c r="D13" s="21" t="s">
        <v>217</v>
      </c>
      <c r="E13" s="22" t="s">
        <v>202</v>
      </c>
      <c r="F13" s="23">
        <v>2</v>
      </c>
      <c r="G13" s="24"/>
      <c r="H13" s="25">
        <v>6.6000000000000003E-2</v>
      </c>
      <c r="I13" s="26">
        <v>6.6000000000000003E-2</v>
      </c>
      <c r="J13" s="26">
        <v>6.6000000000000003E-2</v>
      </c>
      <c r="K13" s="26">
        <v>6.6000000000000003E-2</v>
      </c>
      <c r="L13" s="27">
        <v>6.6000000000000003E-2</v>
      </c>
      <c r="M13" s="24"/>
      <c r="N13" s="25">
        <v>6.6000000000000003E-2</v>
      </c>
      <c r="O13" s="26">
        <v>6.6000000000000003E-2</v>
      </c>
      <c r="P13" s="26">
        <v>6.6000000000000003E-2</v>
      </c>
      <c r="Q13" s="26">
        <v>6.6000000000000003E-2</v>
      </c>
      <c r="R13" s="27">
        <v>6.6000000000000003E-2</v>
      </c>
      <c r="S13" s="7"/>
      <c r="T13" s="56"/>
      <c r="U13" s="57"/>
      <c r="W13" s="18">
        <f t="shared" si="1"/>
        <v>0</v>
      </c>
      <c r="Z13" s="30"/>
      <c r="AA13" s="30">
        <f t="shared" ref="AA13:AE15" si="2">IF(ISNUMBER(H13),0,1)</f>
        <v>0</v>
      </c>
      <c r="AB13" s="30">
        <f t="shared" si="2"/>
        <v>0</v>
      </c>
      <c r="AC13" s="30">
        <f t="shared" si="2"/>
        <v>0</v>
      </c>
      <c r="AD13" s="30">
        <f t="shared" si="2"/>
        <v>0</v>
      </c>
      <c r="AE13" s="30">
        <f t="shared" si="2"/>
        <v>0</v>
      </c>
      <c r="AF13" s="30"/>
      <c r="AG13" s="30">
        <f t="shared" ref="AG13:AK15" si="3">IF(ISNUMBER(N13),0,1)</f>
        <v>0</v>
      </c>
      <c r="AH13" s="30">
        <f t="shared" si="3"/>
        <v>0</v>
      </c>
      <c r="AI13" s="30">
        <f t="shared" si="3"/>
        <v>0</v>
      </c>
      <c r="AJ13" s="30">
        <f t="shared" si="3"/>
        <v>0</v>
      </c>
      <c r="AK13" s="30">
        <f t="shared" si="3"/>
        <v>0</v>
      </c>
    </row>
    <row r="14" spans="2:37" x14ac:dyDescent="0.35">
      <c r="B14" s="19">
        <v>7</v>
      </c>
      <c r="C14" s="20" t="s">
        <v>203</v>
      </c>
      <c r="D14" s="31" t="s">
        <v>218</v>
      </c>
      <c r="E14" s="32" t="s">
        <v>202</v>
      </c>
      <c r="F14" s="33">
        <v>2</v>
      </c>
      <c r="G14" s="24"/>
      <c r="H14" s="34">
        <v>0</v>
      </c>
      <c r="I14" s="35">
        <v>0</v>
      </c>
      <c r="J14" s="35">
        <v>0</v>
      </c>
      <c r="K14" s="35">
        <v>0</v>
      </c>
      <c r="L14" s="36">
        <v>0</v>
      </c>
      <c r="M14" s="24"/>
      <c r="N14" s="34">
        <v>0</v>
      </c>
      <c r="O14" s="35">
        <v>0</v>
      </c>
      <c r="P14" s="35">
        <v>0</v>
      </c>
      <c r="Q14" s="35">
        <v>0</v>
      </c>
      <c r="R14" s="36">
        <v>0</v>
      </c>
      <c r="S14" s="7"/>
      <c r="T14" s="37"/>
      <c r="U14" s="38"/>
      <c r="W14" s="18">
        <f t="shared" si="1"/>
        <v>0</v>
      </c>
      <c r="Z14" s="30"/>
      <c r="AA14" s="30">
        <f t="shared" si="2"/>
        <v>0</v>
      </c>
      <c r="AB14" s="30">
        <f t="shared" si="2"/>
        <v>0</v>
      </c>
      <c r="AC14" s="30">
        <f t="shared" si="2"/>
        <v>0</v>
      </c>
      <c r="AD14" s="30">
        <f t="shared" si="2"/>
        <v>0</v>
      </c>
      <c r="AE14" s="30">
        <f t="shared" si="2"/>
        <v>0</v>
      </c>
      <c r="AF14" s="30"/>
      <c r="AG14" s="30">
        <f t="shared" si="3"/>
        <v>0</v>
      </c>
      <c r="AH14" s="30">
        <f t="shared" si="3"/>
        <v>0</v>
      </c>
      <c r="AI14" s="30">
        <f t="shared" si="3"/>
        <v>0</v>
      </c>
      <c r="AJ14" s="30">
        <f t="shared" si="3"/>
        <v>0</v>
      </c>
      <c r="AK14" s="30">
        <f t="shared" si="3"/>
        <v>0</v>
      </c>
    </row>
    <row r="15" spans="2:37" x14ac:dyDescent="0.35">
      <c r="B15" s="19">
        <v>8</v>
      </c>
      <c r="C15" s="20" t="s">
        <v>219</v>
      </c>
      <c r="D15" s="31" t="s">
        <v>220</v>
      </c>
      <c r="E15" s="32" t="s">
        <v>202</v>
      </c>
      <c r="F15" s="33">
        <v>2</v>
      </c>
      <c r="G15" s="24"/>
      <c r="H15" s="34">
        <v>0</v>
      </c>
      <c r="I15" s="35">
        <v>0</v>
      </c>
      <c r="J15" s="35">
        <v>0</v>
      </c>
      <c r="K15" s="35">
        <v>0</v>
      </c>
      <c r="L15" s="36">
        <v>0</v>
      </c>
      <c r="M15" s="24"/>
      <c r="N15" s="34">
        <v>0</v>
      </c>
      <c r="O15" s="35">
        <v>0</v>
      </c>
      <c r="P15" s="35">
        <v>0</v>
      </c>
      <c r="Q15" s="35">
        <v>0</v>
      </c>
      <c r="R15" s="36">
        <v>0</v>
      </c>
      <c r="S15" s="7"/>
      <c r="T15" s="37"/>
      <c r="U15" s="38"/>
      <c r="W15" s="18">
        <f t="shared" si="1"/>
        <v>0</v>
      </c>
      <c r="Z15" s="30"/>
      <c r="AA15" s="30">
        <f t="shared" si="2"/>
        <v>0</v>
      </c>
      <c r="AB15" s="30">
        <f t="shared" si="2"/>
        <v>0</v>
      </c>
      <c r="AC15" s="30">
        <f t="shared" si="2"/>
        <v>0</v>
      </c>
      <c r="AD15" s="30">
        <f t="shared" si="2"/>
        <v>0</v>
      </c>
      <c r="AE15" s="30">
        <f t="shared" si="2"/>
        <v>0</v>
      </c>
      <c r="AF15" s="30"/>
      <c r="AG15" s="30">
        <f t="shared" si="3"/>
        <v>0</v>
      </c>
      <c r="AH15" s="30">
        <f t="shared" si="3"/>
        <v>0</v>
      </c>
      <c r="AI15" s="30">
        <f t="shared" si="3"/>
        <v>0</v>
      </c>
      <c r="AJ15" s="30">
        <f t="shared" si="3"/>
        <v>0</v>
      </c>
      <c r="AK15" s="30">
        <f t="shared" si="3"/>
        <v>0</v>
      </c>
    </row>
    <row r="16" spans="2:37" ht="13.9" thickBot="1" x14ac:dyDescent="0.4">
      <c r="B16" s="19">
        <v>9</v>
      </c>
      <c r="C16" s="20" t="s">
        <v>221</v>
      </c>
      <c r="D16" s="31" t="s">
        <v>222</v>
      </c>
      <c r="E16" s="32" t="s">
        <v>202</v>
      </c>
      <c r="F16" s="33">
        <v>2</v>
      </c>
      <c r="G16" s="24"/>
      <c r="H16" s="39">
        <f>SUM(H13:H15)</f>
        <v>6.6000000000000003E-2</v>
      </c>
      <c r="I16" s="40">
        <f>SUM(I13:I15)</f>
        <v>6.6000000000000003E-2</v>
      </c>
      <c r="J16" s="40">
        <f>SUM(J13:J15)</f>
        <v>6.6000000000000003E-2</v>
      </c>
      <c r="K16" s="40">
        <f>SUM(K13:K15)</f>
        <v>6.6000000000000003E-2</v>
      </c>
      <c r="L16" s="41">
        <f>SUM(L13:L15)</f>
        <v>6.6000000000000003E-2</v>
      </c>
      <c r="M16" s="24"/>
      <c r="N16" s="39">
        <f>SUM(N13:N15)</f>
        <v>6.6000000000000003E-2</v>
      </c>
      <c r="O16" s="40">
        <f>SUM(O13:O15)</f>
        <v>6.6000000000000003E-2</v>
      </c>
      <c r="P16" s="40">
        <f>SUM(P13:P15)</f>
        <v>6.6000000000000003E-2</v>
      </c>
      <c r="Q16" s="40">
        <f>SUM(Q13:Q15)</f>
        <v>6.6000000000000003E-2</v>
      </c>
      <c r="R16" s="41">
        <f>SUM(R13:R15)</f>
        <v>6.6000000000000003E-2</v>
      </c>
      <c r="S16" s="7"/>
      <c r="T16" s="42" t="s">
        <v>223</v>
      </c>
      <c r="U16" s="43"/>
      <c r="W16" s="18"/>
      <c r="Z16" s="30"/>
      <c r="AA16" s="30"/>
      <c r="AB16" s="30"/>
      <c r="AC16" s="30"/>
      <c r="AD16" s="30"/>
      <c r="AE16" s="30"/>
      <c r="AF16" s="30"/>
      <c r="AG16" s="30"/>
      <c r="AH16" s="30"/>
      <c r="AI16" s="30"/>
      <c r="AJ16" s="30"/>
      <c r="AK16" s="30"/>
    </row>
    <row r="17" spans="2:37" ht="13.9" thickBot="1" x14ac:dyDescent="0.4">
      <c r="B17" s="44">
        <v>10</v>
      </c>
      <c r="C17" s="45" t="s">
        <v>224</v>
      </c>
      <c r="D17" s="46" t="s">
        <v>225</v>
      </c>
      <c r="E17" s="47" t="s">
        <v>212</v>
      </c>
      <c r="F17" s="48">
        <v>0</v>
      </c>
      <c r="G17" s="49" t="s">
        <v>213</v>
      </c>
      <c r="H17" s="50"/>
      <c r="I17" s="50"/>
      <c r="J17" s="50"/>
      <c r="K17" s="50"/>
      <c r="L17" s="50"/>
      <c r="M17" s="49" t="s">
        <v>213</v>
      </c>
      <c r="N17" s="50"/>
      <c r="O17" s="50"/>
      <c r="P17" s="50"/>
      <c r="Q17" s="50"/>
      <c r="R17" s="50"/>
      <c r="S17" s="7"/>
      <c r="T17" s="51"/>
      <c r="U17" s="52" t="s">
        <v>214</v>
      </c>
      <c r="W17" s="18">
        <f t="shared" si="1"/>
        <v>0</v>
      </c>
      <c r="Z17" s="30">
        <f>IF(ISTEXT(G17),0,1)</f>
        <v>0</v>
      </c>
      <c r="AA17" s="30"/>
      <c r="AB17" s="30"/>
      <c r="AC17" s="30"/>
      <c r="AD17" s="30"/>
      <c r="AE17" s="30"/>
      <c r="AF17" s="30">
        <f>IF(ISTEXT(M17),0,1)</f>
        <v>0</v>
      </c>
      <c r="AG17" s="30"/>
      <c r="AH17" s="30"/>
      <c r="AI17" s="30"/>
      <c r="AJ17" s="30"/>
      <c r="AK17" s="30"/>
    </row>
    <row r="18" spans="2:37" ht="13.9" thickBot="1" x14ac:dyDescent="0.4">
      <c r="B18" s="53"/>
      <c r="C18" s="54"/>
      <c r="D18" s="7"/>
      <c r="E18" s="7"/>
      <c r="F18" s="7"/>
      <c r="G18" s="7"/>
      <c r="H18" s="50"/>
      <c r="I18" s="50"/>
      <c r="J18" s="50"/>
      <c r="K18" s="50"/>
      <c r="L18" s="50"/>
      <c r="M18" s="50"/>
      <c r="N18" s="50"/>
      <c r="O18" s="50"/>
      <c r="P18" s="50"/>
      <c r="Q18" s="50"/>
      <c r="R18" s="50"/>
      <c r="S18" s="7"/>
      <c r="T18" s="55"/>
      <c r="U18" s="55"/>
      <c r="W18" s="18"/>
      <c r="Z18" s="30"/>
      <c r="AA18" s="30"/>
      <c r="AB18" s="30"/>
      <c r="AC18" s="30"/>
      <c r="AD18" s="30"/>
      <c r="AE18" s="30"/>
      <c r="AF18" s="30"/>
      <c r="AG18" s="30"/>
      <c r="AH18" s="30"/>
      <c r="AI18" s="30"/>
      <c r="AJ18" s="30"/>
      <c r="AK18" s="30"/>
    </row>
    <row r="19" spans="2:37" ht="13.9" thickBot="1" x14ac:dyDescent="0.4">
      <c r="B19" s="16" t="s">
        <v>226</v>
      </c>
      <c r="C19" s="17" t="s">
        <v>227</v>
      </c>
      <c r="D19" s="7"/>
      <c r="E19" s="7"/>
      <c r="F19" s="7"/>
      <c r="G19" s="7"/>
      <c r="H19" s="50"/>
      <c r="I19" s="50"/>
      <c r="J19" s="50"/>
      <c r="K19" s="50"/>
      <c r="L19" s="50"/>
      <c r="M19" s="50"/>
      <c r="N19" s="50"/>
      <c r="O19" s="50"/>
      <c r="P19" s="50"/>
      <c r="Q19" s="50"/>
      <c r="R19" s="50"/>
      <c r="S19" s="7"/>
      <c r="T19" s="55"/>
      <c r="U19" s="55"/>
      <c r="W19" s="18"/>
      <c r="Z19" s="30"/>
      <c r="AA19" s="30"/>
      <c r="AB19" s="30"/>
      <c r="AC19" s="30"/>
      <c r="AD19" s="30"/>
      <c r="AE19" s="30"/>
      <c r="AF19" s="30"/>
      <c r="AG19" s="30"/>
      <c r="AH19" s="30"/>
      <c r="AI19" s="30"/>
      <c r="AJ19" s="30"/>
      <c r="AK19" s="30"/>
    </row>
    <row r="20" spans="2:37" x14ac:dyDescent="0.35">
      <c r="B20" s="19">
        <v>11</v>
      </c>
      <c r="C20" s="20" t="s">
        <v>228</v>
      </c>
      <c r="D20" s="21" t="s">
        <v>229</v>
      </c>
      <c r="E20" s="22" t="s">
        <v>202</v>
      </c>
      <c r="F20" s="23">
        <v>2</v>
      </c>
      <c r="G20" s="24"/>
      <c r="H20" s="25">
        <v>1.2999999999999999E-3</v>
      </c>
      <c r="I20" s="26">
        <v>3.2000000000000002E-3</v>
      </c>
      <c r="J20" s="26">
        <v>4.4999999999999997E-3</v>
      </c>
      <c r="K20" s="26">
        <v>6.7999999999999996E-3</v>
      </c>
      <c r="L20" s="27">
        <v>1.0500000000000001E-2</v>
      </c>
      <c r="M20" s="24"/>
      <c r="N20" s="25">
        <v>1.6E-2</v>
      </c>
      <c r="O20" s="26">
        <v>2.1000000000000001E-2</v>
      </c>
      <c r="P20" s="26">
        <v>2.4E-2</v>
      </c>
      <c r="Q20" s="26">
        <v>2.4E-2</v>
      </c>
      <c r="R20" s="27">
        <v>2.4E-2</v>
      </c>
      <c r="S20" s="7"/>
      <c r="T20" s="56"/>
      <c r="U20" s="57"/>
      <c r="W20" s="18">
        <f t="shared" si="1"/>
        <v>0</v>
      </c>
      <c r="Z20" s="30"/>
      <c r="AA20" s="30">
        <f t="shared" ref="AA20:AE22" si="4">IF(ISNUMBER(H20),0,1)</f>
        <v>0</v>
      </c>
      <c r="AB20" s="30">
        <f t="shared" si="4"/>
        <v>0</v>
      </c>
      <c r="AC20" s="30">
        <f t="shared" si="4"/>
        <v>0</v>
      </c>
      <c r="AD20" s="30">
        <f t="shared" si="4"/>
        <v>0</v>
      </c>
      <c r="AE20" s="30">
        <f t="shared" si="4"/>
        <v>0</v>
      </c>
      <c r="AF20" s="30"/>
      <c r="AG20" s="30">
        <f t="shared" ref="AG20:AK22" si="5">IF(ISNUMBER(N20),0,1)</f>
        <v>0</v>
      </c>
      <c r="AH20" s="30">
        <f t="shared" si="5"/>
        <v>0</v>
      </c>
      <c r="AI20" s="30">
        <f t="shared" si="5"/>
        <v>0</v>
      </c>
      <c r="AJ20" s="30">
        <f t="shared" si="5"/>
        <v>0</v>
      </c>
      <c r="AK20" s="30">
        <f t="shared" si="5"/>
        <v>0</v>
      </c>
    </row>
    <row r="21" spans="2:37" x14ac:dyDescent="0.35">
      <c r="B21" s="19">
        <v>12</v>
      </c>
      <c r="C21" s="20" t="s">
        <v>230</v>
      </c>
      <c r="D21" s="31" t="s">
        <v>231</v>
      </c>
      <c r="E21" s="32" t="s">
        <v>202</v>
      </c>
      <c r="F21" s="33">
        <v>2</v>
      </c>
      <c r="G21" s="24"/>
      <c r="H21" s="34">
        <v>0</v>
      </c>
      <c r="I21" s="35">
        <v>0</v>
      </c>
      <c r="J21" s="35">
        <v>0</v>
      </c>
      <c r="K21" s="35">
        <v>0</v>
      </c>
      <c r="L21" s="36">
        <v>0</v>
      </c>
      <c r="M21" s="24"/>
      <c r="N21" s="34">
        <v>0</v>
      </c>
      <c r="O21" s="35">
        <v>0</v>
      </c>
      <c r="P21" s="35">
        <v>0</v>
      </c>
      <c r="Q21" s="35">
        <v>0</v>
      </c>
      <c r="R21" s="36">
        <v>0</v>
      </c>
      <c r="S21" s="7"/>
      <c r="T21" s="37"/>
      <c r="U21" s="38"/>
      <c r="W21" s="18">
        <f t="shared" si="1"/>
        <v>0</v>
      </c>
      <c r="Z21" s="30"/>
      <c r="AA21" s="30">
        <f t="shared" si="4"/>
        <v>0</v>
      </c>
      <c r="AB21" s="30">
        <f t="shared" si="4"/>
        <v>0</v>
      </c>
      <c r="AC21" s="30">
        <f t="shared" si="4"/>
        <v>0</v>
      </c>
      <c r="AD21" s="30">
        <f t="shared" si="4"/>
        <v>0</v>
      </c>
      <c r="AE21" s="30">
        <f t="shared" si="4"/>
        <v>0</v>
      </c>
      <c r="AF21" s="30"/>
      <c r="AG21" s="30">
        <f t="shared" si="5"/>
        <v>0</v>
      </c>
      <c r="AH21" s="30">
        <f t="shared" si="5"/>
        <v>0</v>
      </c>
      <c r="AI21" s="30">
        <f t="shared" si="5"/>
        <v>0</v>
      </c>
      <c r="AJ21" s="30">
        <f t="shared" si="5"/>
        <v>0</v>
      </c>
      <c r="AK21" s="30">
        <f t="shared" si="5"/>
        <v>0</v>
      </c>
    </row>
    <row r="22" spans="2:37" x14ac:dyDescent="0.35">
      <c r="B22" s="19">
        <v>13</v>
      </c>
      <c r="C22" s="20" t="s">
        <v>232</v>
      </c>
      <c r="D22" s="31" t="s">
        <v>233</v>
      </c>
      <c r="E22" s="32" t="s">
        <v>202</v>
      </c>
      <c r="F22" s="33">
        <v>2</v>
      </c>
      <c r="G22" s="24"/>
      <c r="H22" s="34">
        <v>0</v>
      </c>
      <c r="I22" s="35">
        <v>0</v>
      </c>
      <c r="J22" s="35">
        <v>0</v>
      </c>
      <c r="K22" s="35">
        <v>0</v>
      </c>
      <c r="L22" s="36">
        <v>0</v>
      </c>
      <c r="M22" s="24"/>
      <c r="N22" s="34">
        <v>0</v>
      </c>
      <c r="O22" s="35">
        <v>0</v>
      </c>
      <c r="P22" s="35">
        <v>0</v>
      </c>
      <c r="Q22" s="35">
        <v>0</v>
      </c>
      <c r="R22" s="36">
        <v>0</v>
      </c>
      <c r="S22" s="7"/>
      <c r="T22" s="37"/>
      <c r="U22" s="38"/>
      <c r="W22" s="18">
        <f t="shared" si="1"/>
        <v>0</v>
      </c>
      <c r="Z22" s="30"/>
      <c r="AA22" s="30">
        <f t="shared" si="4"/>
        <v>0</v>
      </c>
      <c r="AB22" s="30">
        <f t="shared" si="4"/>
        <v>0</v>
      </c>
      <c r="AC22" s="30">
        <f t="shared" si="4"/>
        <v>0</v>
      </c>
      <c r="AD22" s="30">
        <f t="shared" si="4"/>
        <v>0</v>
      </c>
      <c r="AE22" s="30">
        <f t="shared" si="4"/>
        <v>0</v>
      </c>
      <c r="AF22" s="30"/>
      <c r="AG22" s="30">
        <f t="shared" si="5"/>
        <v>0</v>
      </c>
      <c r="AH22" s="30">
        <f t="shared" si="5"/>
        <v>0</v>
      </c>
      <c r="AI22" s="30">
        <f t="shared" si="5"/>
        <v>0</v>
      </c>
      <c r="AJ22" s="30">
        <f t="shared" si="5"/>
        <v>0</v>
      </c>
      <c r="AK22" s="30">
        <f t="shared" si="5"/>
        <v>0</v>
      </c>
    </row>
    <row r="23" spans="2:37" ht="13.9" thickBot="1" x14ac:dyDescent="0.4">
      <c r="B23" s="19">
        <v>14</v>
      </c>
      <c r="C23" s="20" t="s">
        <v>234</v>
      </c>
      <c r="D23" s="31" t="s">
        <v>235</v>
      </c>
      <c r="E23" s="32" t="s">
        <v>202</v>
      </c>
      <c r="F23" s="33">
        <v>2</v>
      </c>
      <c r="G23" s="24"/>
      <c r="H23" s="39">
        <f>SUM(H20:H22)</f>
        <v>1.2999999999999999E-3</v>
      </c>
      <c r="I23" s="40">
        <f>SUM(I20:I22)</f>
        <v>3.2000000000000002E-3</v>
      </c>
      <c r="J23" s="40">
        <f>SUM(J20:J22)</f>
        <v>4.4999999999999997E-3</v>
      </c>
      <c r="K23" s="40">
        <f>SUM(K20:K22)</f>
        <v>6.7999999999999996E-3</v>
      </c>
      <c r="L23" s="41">
        <f>SUM(L20:L22)</f>
        <v>1.0500000000000001E-2</v>
      </c>
      <c r="M23" s="24"/>
      <c r="N23" s="39">
        <f>SUM(N20:N22)</f>
        <v>1.6E-2</v>
      </c>
      <c r="O23" s="40">
        <f>SUM(O20:O22)</f>
        <v>2.1000000000000001E-2</v>
      </c>
      <c r="P23" s="40">
        <f>SUM(P20:P22)</f>
        <v>2.4E-2</v>
      </c>
      <c r="Q23" s="40">
        <f>SUM(Q20:Q22)</f>
        <v>2.4E-2</v>
      </c>
      <c r="R23" s="41">
        <f>SUM(R20:R22)</f>
        <v>2.4E-2</v>
      </c>
      <c r="S23" s="7"/>
      <c r="T23" s="42" t="s">
        <v>236</v>
      </c>
      <c r="U23" s="43"/>
      <c r="W23" s="18"/>
      <c r="Z23" s="30"/>
      <c r="AA23" s="30"/>
      <c r="AB23" s="30"/>
      <c r="AC23" s="30"/>
      <c r="AD23" s="30"/>
      <c r="AE23" s="30"/>
      <c r="AF23" s="30"/>
      <c r="AG23" s="30"/>
      <c r="AH23" s="30"/>
      <c r="AI23" s="30"/>
      <c r="AJ23" s="30"/>
      <c r="AK23" s="30"/>
    </row>
    <row r="24" spans="2:37" ht="13.9" thickBot="1" x14ac:dyDescent="0.4">
      <c r="B24" s="44">
        <v>15</v>
      </c>
      <c r="C24" s="45" t="s">
        <v>237</v>
      </c>
      <c r="D24" s="46" t="s">
        <v>238</v>
      </c>
      <c r="E24" s="47" t="s">
        <v>212</v>
      </c>
      <c r="F24" s="48">
        <v>0</v>
      </c>
      <c r="G24" s="49" t="s">
        <v>239</v>
      </c>
      <c r="H24" s="50"/>
      <c r="I24" s="50"/>
      <c r="J24" s="50"/>
      <c r="K24" s="50"/>
      <c r="L24" s="50"/>
      <c r="M24" s="49" t="s">
        <v>239</v>
      </c>
      <c r="N24" s="50"/>
      <c r="O24" s="50"/>
      <c r="P24" s="50"/>
      <c r="Q24" s="50"/>
      <c r="R24" s="50"/>
      <c r="S24" s="7"/>
      <c r="T24" s="51"/>
      <c r="U24" s="52" t="s">
        <v>214</v>
      </c>
      <c r="W24" s="18">
        <f t="shared" si="1"/>
        <v>0</v>
      </c>
      <c r="Z24" s="30">
        <f>IF(ISTEXT(G24),0,1)</f>
        <v>0</v>
      </c>
      <c r="AA24" s="30"/>
      <c r="AB24" s="30"/>
      <c r="AC24" s="30"/>
      <c r="AD24" s="30"/>
      <c r="AE24" s="30"/>
      <c r="AF24" s="30">
        <f>IF(ISTEXT(M24),0,1)</f>
        <v>0</v>
      </c>
      <c r="AG24" s="30"/>
      <c r="AH24" s="30"/>
      <c r="AI24" s="30"/>
      <c r="AJ24" s="30"/>
      <c r="AK24" s="30"/>
    </row>
    <row r="25" spans="2:37" ht="15" customHeight="1" thickBot="1" x14ac:dyDescent="0.4">
      <c r="B25" s="53"/>
      <c r="C25" s="58"/>
      <c r="D25" s="7"/>
      <c r="E25" s="7"/>
      <c r="F25" s="7"/>
      <c r="G25" s="7"/>
      <c r="H25" s="50"/>
      <c r="I25" s="50"/>
      <c r="J25" s="50"/>
      <c r="K25" s="50"/>
      <c r="L25" s="50"/>
      <c r="M25" s="50"/>
      <c r="N25" s="50"/>
      <c r="O25" s="50"/>
      <c r="P25" s="50"/>
      <c r="Q25" s="50"/>
      <c r="R25" s="50"/>
      <c r="S25" s="7"/>
      <c r="T25" s="55"/>
      <c r="U25" s="55"/>
      <c r="W25" s="18"/>
      <c r="Z25" s="30"/>
      <c r="AA25" s="30"/>
      <c r="AB25" s="30"/>
      <c r="AC25" s="30"/>
      <c r="AD25" s="30"/>
      <c r="AE25" s="30"/>
      <c r="AF25" s="30"/>
      <c r="AG25" s="30"/>
      <c r="AH25" s="30"/>
      <c r="AI25" s="30"/>
      <c r="AJ25" s="30"/>
      <c r="AK25" s="30"/>
    </row>
    <row r="26" spans="2:37" ht="13.9" thickBot="1" x14ac:dyDescent="0.4">
      <c r="B26" s="16" t="s">
        <v>240</v>
      </c>
      <c r="C26" s="17" t="s">
        <v>3</v>
      </c>
      <c r="D26" s="7"/>
      <c r="E26" s="7"/>
      <c r="F26" s="7"/>
      <c r="G26" s="7"/>
      <c r="H26" s="50"/>
      <c r="I26" s="50"/>
      <c r="J26" s="50"/>
      <c r="K26" s="50"/>
      <c r="L26" s="50"/>
      <c r="M26" s="50"/>
      <c r="N26" s="50"/>
      <c r="O26" s="50"/>
      <c r="P26" s="50"/>
      <c r="Q26" s="50"/>
      <c r="R26" s="50"/>
      <c r="S26" s="7"/>
      <c r="T26" s="55"/>
      <c r="U26" s="55"/>
      <c r="W26" s="18"/>
      <c r="Z26" s="30"/>
      <c r="AA26" s="30"/>
      <c r="AB26" s="30"/>
      <c r="AC26" s="30"/>
      <c r="AD26" s="30"/>
      <c r="AE26" s="30"/>
      <c r="AF26" s="30"/>
      <c r="AG26" s="30"/>
      <c r="AH26" s="30"/>
      <c r="AI26" s="30"/>
      <c r="AJ26" s="30"/>
      <c r="AK26" s="30"/>
    </row>
    <row r="27" spans="2:37" x14ac:dyDescent="0.35">
      <c r="B27" s="19">
        <v>16</v>
      </c>
      <c r="C27" s="20" t="s">
        <v>9</v>
      </c>
      <c r="D27" s="21" t="s">
        <v>241</v>
      </c>
      <c r="E27" s="22" t="s">
        <v>202</v>
      </c>
      <c r="F27" s="23">
        <v>2</v>
      </c>
      <c r="G27" s="24"/>
      <c r="H27" s="25">
        <v>0.24970000000000001</v>
      </c>
      <c r="I27" s="26">
        <v>0.39250000000000002</v>
      </c>
      <c r="J27" s="26">
        <v>0.37</v>
      </c>
      <c r="K27" s="26">
        <v>0.1784</v>
      </c>
      <c r="L27" s="27">
        <v>0.1578</v>
      </c>
      <c r="M27" s="24"/>
      <c r="N27" s="25">
        <v>0.11799999999999999</v>
      </c>
      <c r="O27" s="26">
        <v>0.153</v>
      </c>
      <c r="P27" s="26">
        <v>0.313</v>
      </c>
      <c r="Q27" s="26">
        <v>0.73599999999999999</v>
      </c>
      <c r="R27" s="27">
        <v>0.84899999999999998</v>
      </c>
      <c r="S27" s="7"/>
      <c r="T27" s="56"/>
      <c r="U27" s="57"/>
      <c r="W27" s="18">
        <f t="shared" si="1"/>
        <v>0</v>
      </c>
      <c r="Z27" s="30"/>
      <c r="AA27" s="30">
        <f t="shared" ref="AA27:AE29" si="6">IF(ISNUMBER(H27),0,1)</f>
        <v>0</v>
      </c>
      <c r="AB27" s="30">
        <f t="shared" si="6"/>
        <v>0</v>
      </c>
      <c r="AC27" s="30">
        <f t="shared" si="6"/>
        <v>0</v>
      </c>
      <c r="AD27" s="30">
        <f t="shared" si="6"/>
        <v>0</v>
      </c>
      <c r="AE27" s="30">
        <f t="shared" si="6"/>
        <v>0</v>
      </c>
      <c r="AF27" s="30"/>
      <c r="AG27" s="30">
        <f t="shared" ref="AG27:AK29" si="7">IF(ISNUMBER(N27),0,1)</f>
        <v>0</v>
      </c>
      <c r="AH27" s="30">
        <f t="shared" si="7"/>
        <v>0</v>
      </c>
      <c r="AI27" s="30">
        <f t="shared" si="7"/>
        <v>0</v>
      </c>
      <c r="AJ27" s="30">
        <f t="shared" si="7"/>
        <v>0</v>
      </c>
      <c r="AK27" s="30">
        <f t="shared" si="7"/>
        <v>0</v>
      </c>
    </row>
    <row r="28" spans="2:37" x14ac:dyDescent="0.35">
      <c r="B28" s="19">
        <v>17</v>
      </c>
      <c r="C28" s="20" t="s">
        <v>10</v>
      </c>
      <c r="D28" s="31" t="s">
        <v>242</v>
      </c>
      <c r="E28" s="32" t="s">
        <v>202</v>
      </c>
      <c r="F28" s="33">
        <v>2</v>
      </c>
      <c r="G28" s="24"/>
      <c r="H28" s="34">
        <v>0</v>
      </c>
      <c r="I28" s="35">
        <v>0</v>
      </c>
      <c r="J28" s="35">
        <v>0</v>
      </c>
      <c r="K28" s="35">
        <v>0</v>
      </c>
      <c r="L28" s="36">
        <v>0</v>
      </c>
      <c r="M28" s="24"/>
      <c r="N28" s="34">
        <v>0</v>
      </c>
      <c r="O28" s="35">
        <v>0</v>
      </c>
      <c r="P28" s="35">
        <v>0</v>
      </c>
      <c r="Q28" s="35">
        <v>0</v>
      </c>
      <c r="R28" s="36">
        <v>0</v>
      </c>
      <c r="S28" s="7"/>
      <c r="T28" s="37"/>
      <c r="U28" s="38"/>
      <c r="W28" s="18">
        <f t="shared" si="1"/>
        <v>0</v>
      </c>
      <c r="Z28" s="30"/>
      <c r="AA28" s="30">
        <f t="shared" si="6"/>
        <v>0</v>
      </c>
      <c r="AB28" s="30">
        <f t="shared" si="6"/>
        <v>0</v>
      </c>
      <c r="AC28" s="30">
        <f t="shared" si="6"/>
        <v>0</v>
      </c>
      <c r="AD28" s="30">
        <f t="shared" si="6"/>
        <v>0</v>
      </c>
      <c r="AE28" s="30">
        <f t="shared" si="6"/>
        <v>0</v>
      </c>
      <c r="AF28" s="30"/>
      <c r="AG28" s="30">
        <f t="shared" si="7"/>
        <v>0</v>
      </c>
      <c r="AH28" s="30">
        <f t="shared" si="7"/>
        <v>0</v>
      </c>
      <c r="AI28" s="30">
        <f t="shared" si="7"/>
        <v>0</v>
      </c>
      <c r="AJ28" s="30">
        <f t="shared" si="7"/>
        <v>0</v>
      </c>
      <c r="AK28" s="30">
        <f t="shared" si="7"/>
        <v>0</v>
      </c>
    </row>
    <row r="29" spans="2:37" x14ac:dyDescent="0.35">
      <c r="B29" s="19">
        <v>18</v>
      </c>
      <c r="C29" s="20" t="s">
        <v>11</v>
      </c>
      <c r="D29" s="31" t="s">
        <v>243</v>
      </c>
      <c r="E29" s="32" t="s">
        <v>202</v>
      </c>
      <c r="F29" s="33">
        <v>2</v>
      </c>
      <c r="G29" s="24"/>
      <c r="H29" s="34">
        <v>4.8000000000000001E-2</v>
      </c>
      <c r="I29" s="35">
        <v>4.8000000000000001E-2</v>
      </c>
      <c r="J29" s="35">
        <v>4.8000000000000001E-2</v>
      </c>
      <c r="K29" s="35">
        <v>4.8000000000000001E-2</v>
      </c>
      <c r="L29" s="36">
        <v>4.8000000000000001E-2</v>
      </c>
      <c r="M29" s="24"/>
      <c r="N29" s="34">
        <v>0</v>
      </c>
      <c r="O29" s="35">
        <v>0</v>
      </c>
      <c r="P29" s="35">
        <v>0</v>
      </c>
      <c r="Q29" s="35">
        <v>0</v>
      </c>
      <c r="R29" s="36">
        <v>0</v>
      </c>
      <c r="S29" s="7"/>
      <c r="T29" s="37"/>
      <c r="U29" s="38"/>
      <c r="W29" s="18">
        <f t="shared" si="1"/>
        <v>0</v>
      </c>
      <c r="Z29" s="30"/>
      <c r="AA29" s="30">
        <f t="shared" si="6"/>
        <v>0</v>
      </c>
      <c r="AB29" s="30">
        <f t="shared" si="6"/>
        <v>0</v>
      </c>
      <c r="AC29" s="30">
        <f t="shared" si="6"/>
        <v>0</v>
      </c>
      <c r="AD29" s="30">
        <f t="shared" si="6"/>
        <v>0</v>
      </c>
      <c r="AE29" s="30">
        <f t="shared" si="6"/>
        <v>0</v>
      </c>
      <c r="AF29" s="30"/>
      <c r="AG29" s="30">
        <f t="shared" si="7"/>
        <v>0</v>
      </c>
      <c r="AH29" s="30">
        <f t="shared" si="7"/>
        <v>0</v>
      </c>
      <c r="AI29" s="30">
        <f t="shared" si="7"/>
        <v>0</v>
      </c>
      <c r="AJ29" s="30">
        <f t="shared" si="7"/>
        <v>0</v>
      </c>
      <c r="AK29" s="30">
        <f t="shared" si="7"/>
        <v>0</v>
      </c>
    </row>
    <row r="30" spans="2:37" ht="13.9" thickBot="1" x14ac:dyDescent="0.4">
      <c r="B30" s="59">
        <v>19</v>
      </c>
      <c r="C30" s="60" t="s">
        <v>12</v>
      </c>
      <c r="D30" s="61" t="s">
        <v>244</v>
      </c>
      <c r="E30" s="62" t="s">
        <v>202</v>
      </c>
      <c r="F30" s="63">
        <v>2</v>
      </c>
      <c r="G30" s="24"/>
      <c r="H30" s="39">
        <f>SUM(H27:H29)</f>
        <v>0.29770000000000002</v>
      </c>
      <c r="I30" s="40">
        <f>SUM(I27:I29)</f>
        <v>0.4405</v>
      </c>
      <c r="J30" s="40">
        <f>SUM(J27:J29)</f>
        <v>0.41799999999999998</v>
      </c>
      <c r="K30" s="40">
        <f>SUM(K27:K29)</f>
        <v>0.22639999999999999</v>
      </c>
      <c r="L30" s="41">
        <f>SUM(L27:L29)</f>
        <v>0.20579999999999998</v>
      </c>
      <c r="M30" s="24"/>
      <c r="N30" s="39">
        <f>SUM(N27:N29)</f>
        <v>0.11799999999999999</v>
      </c>
      <c r="O30" s="40">
        <f>SUM(O27:O29)</f>
        <v>0.153</v>
      </c>
      <c r="P30" s="40">
        <f>SUM(P27:P29)</f>
        <v>0.313</v>
      </c>
      <c r="Q30" s="40">
        <f>SUM(Q27:Q29)</f>
        <v>0.73599999999999999</v>
      </c>
      <c r="R30" s="41">
        <f>SUM(R27:R29)</f>
        <v>0.84899999999999998</v>
      </c>
      <c r="S30" s="7"/>
      <c r="T30" s="64" t="s">
        <v>245</v>
      </c>
      <c r="U30" s="65"/>
      <c r="W30" s="18"/>
      <c r="Z30" s="30"/>
      <c r="AA30" s="30"/>
      <c r="AB30" s="30"/>
      <c r="AC30" s="30"/>
      <c r="AD30" s="30"/>
      <c r="AE30" s="30"/>
      <c r="AF30" s="30"/>
      <c r="AG30" s="30"/>
      <c r="AH30" s="30"/>
      <c r="AI30" s="30"/>
      <c r="AJ30" s="30"/>
      <c r="AK30" s="30"/>
    </row>
    <row r="31" spans="2:37" x14ac:dyDescent="0.35">
      <c r="B31" s="53"/>
      <c r="C31" s="54"/>
      <c r="D31" s="66"/>
      <c r="E31" s="66"/>
      <c r="F31" s="66"/>
      <c r="G31" s="7"/>
      <c r="H31" s="7"/>
      <c r="I31" s="7"/>
      <c r="J31" s="7"/>
      <c r="K31" s="7"/>
      <c r="L31" s="7"/>
      <c r="M31" s="7"/>
      <c r="N31" s="7"/>
      <c r="O31" s="7"/>
      <c r="P31" s="7"/>
      <c r="Q31" s="7"/>
      <c r="R31" s="7"/>
      <c r="S31" s="7"/>
      <c r="T31" s="7"/>
      <c r="Z31" s="68">
        <f>SUM(Z6:AK30)</f>
        <v>0</v>
      </c>
    </row>
    <row r="32" spans="2:37" x14ac:dyDescent="0.35">
      <c r="B32" s="69" t="s">
        <v>246</v>
      </c>
      <c r="C32" s="70"/>
      <c r="D32" s="70"/>
      <c r="E32" s="70"/>
      <c r="F32" s="70"/>
      <c r="G32" s="70"/>
      <c r="H32" s="70"/>
      <c r="I32" s="70"/>
      <c r="J32" s="71"/>
      <c r="K32" s="71"/>
      <c r="L32" s="72"/>
      <c r="M32" s="72"/>
      <c r="N32" s="7"/>
      <c r="O32" s="7"/>
      <c r="P32" s="7"/>
      <c r="Q32" s="7"/>
      <c r="R32" s="7"/>
      <c r="S32" s="7"/>
      <c r="T32" s="7"/>
    </row>
    <row r="33" spans="2:20" x14ac:dyDescent="0.35">
      <c r="B33" s="73"/>
      <c r="C33" s="74" t="s">
        <v>247</v>
      </c>
      <c r="D33" s="74"/>
      <c r="E33" s="70"/>
      <c r="F33" s="70"/>
      <c r="G33" s="70"/>
      <c r="H33" s="70"/>
      <c r="I33" s="70"/>
      <c r="J33" s="70"/>
      <c r="K33" s="70"/>
      <c r="L33" s="72"/>
      <c r="M33" s="72"/>
      <c r="N33" s="7"/>
      <c r="O33" s="7"/>
      <c r="P33" s="7"/>
      <c r="Q33" s="7"/>
      <c r="R33" s="7"/>
      <c r="S33" s="7"/>
      <c r="T33" s="7"/>
    </row>
    <row r="34" spans="2:20" x14ac:dyDescent="0.35">
      <c r="B34" s="75"/>
      <c r="C34" s="74" t="s">
        <v>248</v>
      </c>
      <c r="D34" s="74"/>
      <c r="E34" s="70"/>
      <c r="F34" s="70"/>
      <c r="G34" s="70"/>
      <c r="H34" s="70"/>
      <c r="I34" s="70"/>
      <c r="J34" s="70"/>
      <c r="K34" s="70"/>
      <c r="L34" s="72"/>
      <c r="M34" s="72"/>
      <c r="N34" s="7"/>
      <c r="O34" s="7"/>
      <c r="P34" s="7"/>
      <c r="Q34" s="7"/>
      <c r="R34" s="7"/>
      <c r="S34" s="7"/>
      <c r="T34" s="7"/>
    </row>
    <row r="35" spans="2:20" x14ac:dyDescent="0.35">
      <c r="B35" s="76"/>
      <c r="C35" s="74" t="s">
        <v>249</v>
      </c>
      <c r="D35" s="74"/>
      <c r="E35" s="70"/>
      <c r="F35" s="70"/>
      <c r="G35" s="70"/>
      <c r="H35" s="70"/>
      <c r="I35" s="70"/>
      <c r="J35" s="70"/>
      <c r="K35" s="70"/>
      <c r="L35" s="72"/>
      <c r="M35" s="72"/>
      <c r="N35" s="7"/>
      <c r="O35" s="7"/>
      <c r="P35" s="7"/>
      <c r="Q35" s="7"/>
      <c r="R35" s="7"/>
      <c r="S35" s="7"/>
      <c r="T35" s="7"/>
    </row>
    <row r="36" spans="2:20" x14ac:dyDescent="0.35">
      <c r="B36" s="77"/>
      <c r="C36" s="74" t="s">
        <v>250</v>
      </c>
      <c r="D36" s="74"/>
      <c r="E36" s="70"/>
      <c r="F36" s="70"/>
      <c r="G36" s="70"/>
      <c r="H36" s="70"/>
      <c r="I36" s="70"/>
      <c r="J36" s="70"/>
      <c r="K36" s="70"/>
      <c r="L36" s="72"/>
      <c r="M36" s="72"/>
      <c r="N36" s="7"/>
      <c r="O36" s="7"/>
      <c r="P36" s="7"/>
      <c r="Q36" s="7"/>
      <c r="R36" s="7"/>
      <c r="S36" s="7"/>
      <c r="T36" s="7"/>
    </row>
    <row r="37" spans="2:20" ht="13.9" thickBot="1" x14ac:dyDescent="0.4">
      <c r="B37" s="78"/>
      <c r="C37" s="78"/>
      <c r="D37" s="78"/>
      <c r="E37" s="78"/>
      <c r="F37" s="78"/>
      <c r="G37" s="78"/>
      <c r="H37" s="78"/>
      <c r="I37" s="78"/>
      <c r="J37" s="78"/>
      <c r="K37" s="78"/>
      <c r="L37" s="72"/>
      <c r="M37" s="72"/>
      <c r="N37" s="7"/>
      <c r="O37" s="7"/>
      <c r="P37" s="7"/>
      <c r="Q37" s="7"/>
      <c r="R37" s="7"/>
      <c r="S37" s="7"/>
      <c r="T37" s="7"/>
    </row>
    <row r="38" spans="2:20" ht="15" thickBot="1" x14ac:dyDescent="0.4">
      <c r="B38" s="79" t="s">
        <v>251</v>
      </c>
      <c r="C38" s="80"/>
      <c r="D38" s="80"/>
      <c r="E38" s="80"/>
      <c r="F38" s="80"/>
      <c r="G38" s="80"/>
      <c r="H38" s="80"/>
      <c r="I38" s="80"/>
      <c r="J38" s="80"/>
      <c r="K38" s="80"/>
      <c r="L38" s="81"/>
      <c r="M38" s="82"/>
      <c r="N38" s="82"/>
      <c r="O38" s="82"/>
      <c r="P38" s="82"/>
      <c r="Q38" s="82"/>
      <c r="R38" s="82"/>
      <c r="S38" s="7"/>
      <c r="T38" s="7"/>
    </row>
    <row r="39" spans="2:20" ht="15" thickBot="1" x14ac:dyDescent="0.4">
      <c r="B39" s="82"/>
      <c r="C39" s="83"/>
      <c r="D39" s="84"/>
      <c r="E39" s="84"/>
      <c r="F39" s="84"/>
      <c r="G39" s="84"/>
      <c r="H39" s="84"/>
      <c r="I39" s="84"/>
      <c r="J39" s="78"/>
      <c r="K39" s="78"/>
      <c r="L39" s="72"/>
      <c r="M39" s="85"/>
      <c r="N39" s="7"/>
      <c r="O39" s="7"/>
      <c r="P39" s="7"/>
      <c r="Q39" s="7"/>
      <c r="R39" s="7"/>
      <c r="S39" s="7"/>
      <c r="T39" s="7"/>
    </row>
    <row r="40" spans="2:20" ht="225" customHeight="1" thickBot="1" x14ac:dyDescent="0.4">
      <c r="B40" s="551" t="s">
        <v>252</v>
      </c>
      <c r="C40" s="552"/>
      <c r="D40" s="552"/>
      <c r="E40" s="552"/>
      <c r="F40" s="552"/>
      <c r="G40" s="552"/>
      <c r="H40" s="552"/>
      <c r="I40" s="552"/>
      <c r="J40" s="552"/>
      <c r="K40" s="552"/>
      <c r="L40" s="553"/>
      <c r="M40" s="86"/>
      <c r="N40" s="86"/>
      <c r="O40" s="86"/>
      <c r="P40" s="86"/>
      <c r="Q40" s="86"/>
      <c r="R40" s="86"/>
      <c r="S40" s="7"/>
      <c r="T40" s="7"/>
    </row>
    <row r="41" spans="2:20" ht="13.9" thickBot="1" x14ac:dyDescent="0.4">
      <c r="B41" s="87"/>
      <c r="C41" s="88"/>
      <c r="D41" s="87"/>
      <c r="E41" s="87"/>
      <c r="F41" s="87"/>
      <c r="G41" s="89"/>
      <c r="H41" s="89"/>
      <c r="I41" s="89"/>
      <c r="J41" s="78"/>
      <c r="K41" s="78"/>
      <c r="L41" s="72"/>
      <c r="M41" s="85"/>
      <c r="N41" s="7"/>
      <c r="O41" s="7"/>
      <c r="P41" s="7"/>
      <c r="Q41" s="7"/>
      <c r="R41" s="7"/>
      <c r="S41" s="7"/>
      <c r="T41" s="7"/>
    </row>
    <row r="42" spans="2:20" ht="15" customHeight="1" x14ac:dyDescent="0.35">
      <c r="B42" s="90" t="s">
        <v>253</v>
      </c>
      <c r="C42" s="554" t="s">
        <v>254</v>
      </c>
      <c r="D42" s="555"/>
      <c r="E42" s="555"/>
      <c r="F42" s="555"/>
      <c r="G42" s="555"/>
      <c r="H42" s="555"/>
      <c r="I42" s="555"/>
      <c r="J42" s="555"/>
      <c r="K42" s="555"/>
      <c r="L42" s="556"/>
      <c r="M42" s="91"/>
      <c r="N42" s="91"/>
      <c r="O42" s="91"/>
      <c r="P42" s="91"/>
      <c r="Q42" s="91"/>
      <c r="R42" s="91"/>
      <c r="S42" s="7"/>
      <c r="T42" s="7"/>
    </row>
    <row r="43" spans="2:20" ht="15" customHeight="1" x14ac:dyDescent="0.35">
      <c r="B43" s="92" t="s">
        <v>255</v>
      </c>
      <c r="C43" s="93" t="str">
        <f>$C$5</f>
        <v>RCV run off rate ~ RPI linked RCV</v>
      </c>
      <c r="D43" s="93"/>
      <c r="E43" s="93"/>
      <c r="F43" s="93"/>
      <c r="G43" s="93"/>
      <c r="H43" s="93"/>
      <c r="I43" s="93"/>
      <c r="J43" s="93"/>
      <c r="K43" s="93"/>
      <c r="L43" s="94"/>
      <c r="M43" s="95"/>
      <c r="N43" s="95"/>
      <c r="O43" s="95"/>
      <c r="P43" s="95"/>
      <c r="Q43" s="95"/>
      <c r="R43" s="95"/>
      <c r="S43" s="7"/>
      <c r="T43" s="7"/>
    </row>
    <row r="44" spans="2:20" ht="30" customHeight="1" x14ac:dyDescent="0.35">
      <c r="B44" s="96">
        <v>1</v>
      </c>
      <c r="C44" s="545" t="s">
        <v>256</v>
      </c>
      <c r="D44" s="546"/>
      <c r="E44" s="546"/>
      <c r="F44" s="546"/>
      <c r="G44" s="546"/>
      <c r="H44" s="546"/>
      <c r="I44" s="546"/>
      <c r="J44" s="546"/>
      <c r="K44" s="546"/>
      <c r="L44" s="547"/>
      <c r="M44" s="97"/>
      <c r="N44" s="97"/>
      <c r="O44" s="97"/>
      <c r="P44" s="97"/>
      <c r="Q44" s="97"/>
      <c r="R44" s="97"/>
      <c r="S44" s="7"/>
      <c r="T44" s="7"/>
    </row>
    <row r="45" spans="2:20" ht="15" customHeight="1" x14ac:dyDescent="0.35">
      <c r="B45" s="96">
        <v>2</v>
      </c>
      <c r="C45" s="545" t="s">
        <v>257</v>
      </c>
      <c r="D45" s="546"/>
      <c r="E45" s="546"/>
      <c r="F45" s="546"/>
      <c r="G45" s="546"/>
      <c r="H45" s="546"/>
      <c r="I45" s="546"/>
      <c r="J45" s="546"/>
      <c r="K45" s="546"/>
      <c r="L45" s="547"/>
      <c r="M45" s="97"/>
      <c r="N45" s="97"/>
      <c r="O45" s="97"/>
      <c r="P45" s="97"/>
      <c r="Q45" s="97"/>
      <c r="R45" s="97"/>
      <c r="S45" s="7"/>
      <c r="T45" s="7"/>
    </row>
    <row r="46" spans="2:20" ht="15" customHeight="1" x14ac:dyDescent="0.35">
      <c r="B46" s="96">
        <v>3</v>
      </c>
      <c r="C46" s="545" t="s">
        <v>258</v>
      </c>
      <c r="D46" s="546"/>
      <c r="E46" s="546"/>
      <c r="F46" s="546"/>
      <c r="G46" s="546"/>
      <c r="H46" s="546"/>
      <c r="I46" s="546"/>
      <c r="J46" s="546"/>
      <c r="K46" s="546"/>
      <c r="L46" s="547"/>
      <c r="M46" s="97"/>
      <c r="N46" s="97"/>
      <c r="O46" s="97"/>
      <c r="P46" s="97"/>
      <c r="Q46" s="97"/>
      <c r="R46" s="97"/>
      <c r="S46" s="7"/>
      <c r="T46" s="7"/>
    </row>
    <row r="47" spans="2:20" ht="15" customHeight="1" x14ac:dyDescent="0.35">
      <c r="B47" s="96">
        <v>4</v>
      </c>
      <c r="C47" s="545" t="s">
        <v>259</v>
      </c>
      <c r="D47" s="546"/>
      <c r="E47" s="546"/>
      <c r="F47" s="546"/>
      <c r="G47" s="546"/>
      <c r="H47" s="546"/>
      <c r="I47" s="546"/>
      <c r="J47" s="546"/>
      <c r="K47" s="546"/>
      <c r="L47" s="547"/>
      <c r="M47" s="97"/>
      <c r="N47" s="97"/>
      <c r="O47" s="97"/>
      <c r="P47" s="97"/>
      <c r="Q47" s="97"/>
      <c r="R47" s="97"/>
      <c r="S47" s="7"/>
      <c r="T47" s="7"/>
    </row>
    <row r="48" spans="2:20" ht="30" customHeight="1" x14ac:dyDescent="0.35">
      <c r="B48" s="96">
        <v>5</v>
      </c>
      <c r="C48" s="545" t="s">
        <v>260</v>
      </c>
      <c r="D48" s="546"/>
      <c r="E48" s="546"/>
      <c r="F48" s="546"/>
      <c r="G48" s="546"/>
      <c r="H48" s="546"/>
      <c r="I48" s="546"/>
      <c r="J48" s="546"/>
      <c r="K48" s="546"/>
      <c r="L48" s="547"/>
      <c r="M48" s="97"/>
      <c r="N48" s="97"/>
      <c r="O48" s="97"/>
      <c r="P48" s="97"/>
      <c r="Q48" s="97"/>
      <c r="R48" s="97"/>
      <c r="S48" s="7"/>
      <c r="T48" s="7"/>
    </row>
    <row r="49" spans="2:20" ht="15" customHeight="1" x14ac:dyDescent="0.35">
      <c r="B49" s="92" t="s">
        <v>261</v>
      </c>
      <c r="C49" s="93" t="str">
        <f>$C$12</f>
        <v>RCV run off rate ~ CPI/CPI(H) linked RCV</v>
      </c>
      <c r="D49" s="93"/>
      <c r="E49" s="93"/>
      <c r="F49" s="93"/>
      <c r="G49" s="93"/>
      <c r="H49" s="93"/>
      <c r="I49" s="93"/>
      <c r="J49" s="93"/>
      <c r="K49" s="93"/>
      <c r="L49" s="94"/>
      <c r="M49" s="95"/>
      <c r="N49" s="95"/>
      <c r="O49" s="95"/>
      <c r="P49" s="95"/>
      <c r="Q49" s="95"/>
      <c r="R49" s="95"/>
      <c r="S49" s="7"/>
      <c r="T49" s="7"/>
    </row>
    <row r="50" spans="2:20" ht="30" customHeight="1" x14ac:dyDescent="0.35">
      <c r="B50" s="96">
        <v>6</v>
      </c>
      <c r="C50" s="545" t="s">
        <v>262</v>
      </c>
      <c r="D50" s="546"/>
      <c r="E50" s="546"/>
      <c r="F50" s="546"/>
      <c r="G50" s="546"/>
      <c r="H50" s="546"/>
      <c r="I50" s="546"/>
      <c r="J50" s="546"/>
      <c r="K50" s="546"/>
      <c r="L50" s="547"/>
      <c r="M50" s="97"/>
      <c r="N50" s="97"/>
      <c r="O50" s="97"/>
      <c r="P50" s="97"/>
      <c r="Q50" s="97"/>
      <c r="R50" s="97"/>
      <c r="S50" s="7"/>
      <c r="T50" s="7"/>
    </row>
    <row r="51" spans="2:20" ht="30" customHeight="1" x14ac:dyDescent="0.35">
      <c r="B51" s="96">
        <v>7</v>
      </c>
      <c r="C51" s="545" t="s">
        <v>263</v>
      </c>
      <c r="D51" s="546"/>
      <c r="E51" s="546"/>
      <c r="F51" s="546"/>
      <c r="G51" s="546"/>
      <c r="H51" s="546"/>
      <c r="I51" s="546"/>
      <c r="J51" s="546"/>
      <c r="K51" s="546"/>
      <c r="L51" s="547"/>
      <c r="M51" s="97"/>
      <c r="N51" s="97"/>
      <c r="O51" s="97"/>
      <c r="P51" s="97"/>
      <c r="Q51" s="97"/>
      <c r="R51" s="97"/>
      <c r="S51" s="7"/>
      <c r="T51" s="7"/>
    </row>
    <row r="52" spans="2:20" ht="15" customHeight="1" x14ac:dyDescent="0.35">
      <c r="B52" s="96">
        <v>8</v>
      </c>
      <c r="C52" s="545" t="s">
        <v>264</v>
      </c>
      <c r="D52" s="546"/>
      <c r="E52" s="546"/>
      <c r="F52" s="546"/>
      <c r="G52" s="546"/>
      <c r="H52" s="546"/>
      <c r="I52" s="546"/>
      <c r="J52" s="546"/>
      <c r="K52" s="546"/>
      <c r="L52" s="547"/>
      <c r="M52" s="97"/>
      <c r="N52" s="97"/>
      <c r="O52" s="97"/>
      <c r="P52" s="97"/>
      <c r="Q52" s="97"/>
      <c r="R52" s="97"/>
      <c r="S52" s="7"/>
      <c r="T52" s="7"/>
    </row>
    <row r="53" spans="2:20" ht="15" customHeight="1" x14ac:dyDescent="0.35">
      <c r="B53" s="96">
        <v>9</v>
      </c>
      <c r="C53" s="545" t="s">
        <v>265</v>
      </c>
      <c r="D53" s="546"/>
      <c r="E53" s="546"/>
      <c r="F53" s="546"/>
      <c r="G53" s="546"/>
      <c r="H53" s="546"/>
      <c r="I53" s="546"/>
      <c r="J53" s="546"/>
      <c r="K53" s="546"/>
      <c r="L53" s="547"/>
      <c r="M53" s="97"/>
      <c r="N53" s="97"/>
      <c r="O53" s="97"/>
      <c r="P53" s="97"/>
      <c r="Q53" s="97"/>
      <c r="R53" s="97"/>
      <c r="S53" s="7"/>
      <c r="T53" s="7"/>
    </row>
    <row r="54" spans="2:20" ht="30" customHeight="1" x14ac:dyDescent="0.35">
      <c r="B54" s="96">
        <v>10</v>
      </c>
      <c r="C54" s="545" t="s">
        <v>266</v>
      </c>
      <c r="D54" s="546"/>
      <c r="E54" s="546"/>
      <c r="F54" s="546"/>
      <c r="G54" s="546"/>
      <c r="H54" s="546"/>
      <c r="I54" s="546"/>
      <c r="J54" s="546"/>
      <c r="K54" s="546"/>
      <c r="L54" s="547"/>
      <c r="M54" s="97"/>
      <c r="N54" s="97"/>
      <c r="O54" s="97"/>
      <c r="P54" s="97"/>
      <c r="Q54" s="97"/>
      <c r="R54" s="97"/>
      <c r="S54" s="7"/>
      <c r="T54" s="7"/>
    </row>
    <row r="55" spans="2:20" ht="15" customHeight="1" x14ac:dyDescent="0.35">
      <c r="B55" s="92" t="s">
        <v>267</v>
      </c>
      <c r="C55" s="93" t="str">
        <f>$C$19</f>
        <v xml:space="preserve">Post 2020 investment run off rate </v>
      </c>
      <c r="D55" s="93"/>
      <c r="E55" s="93"/>
      <c r="F55" s="93"/>
      <c r="G55" s="93"/>
      <c r="H55" s="93"/>
      <c r="I55" s="93"/>
      <c r="J55" s="93"/>
      <c r="K55" s="93"/>
      <c r="L55" s="94"/>
      <c r="M55" s="95"/>
      <c r="N55" s="95"/>
      <c r="O55" s="95"/>
      <c r="P55" s="95"/>
      <c r="Q55" s="95"/>
      <c r="R55" s="95"/>
      <c r="S55" s="7"/>
      <c r="T55" s="7"/>
    </row>
    <row r="56" spans="2:20" ht="30" customHeight="1" x14ac:dyDescent="0.35">
      <c r="B56" s="96">
        <v>11</v>
      </c>
      <c r="C56" s="545" t="s">
        <v>268</v>
      </c>
      <c r="D56" s="546"/>
      <c r="E56" s="546"/>
      <c r="F56" s="546"/>
      <c r="G56" s="546"/>
      <c r="H56" s="546"/>
      <c r="I56" s="546"/>
      <c r="J56" s="546"/>
      <c r="K56" s="546"/>
      <c r="L56" s="547"/>
      <c r="M56" s="97"/>
      <c r="N56" s="97"/>
      <c r="O56" s="97"/>
      <c r="P56" s="97"/>
      <c r="Q56" s="97"/>
      <c r="R56" s="97"/>
      <c r="S56" s="7"/>
      <c r="T56" s="7"/>
    </row>
    <row r="57" spans="2:20" ht="30" customHeight="1" x14ac:dyDescent="0.35">
      <c r="B57" s="96">
        <v>12</v>
      </c>
      <c r="C57" s="545" t="s">
        <v>269</v>
      </c>
      <c r="D57" s="546"/>
      <c r="E57" s="546"/>
      <c r="F57" s="546"/>
      <c r="G57" s="546"/>
      <c r="H57" s="546"/>
      <c r="I57" s="546"/>
      <c r="J57" s="546"/>
      <c r="K57" s="546"/>
      <c r="L57" s="547"/>
      <c r="M57" s="97"/>
      <c r="N57" s="97"/>
      <c r="O57" s="97"/>
      <c r="P57" s="97"/>
      <c r="Q57" s="97"/>
      <c r="R57" s="97"/>
      <c r="S57" s="7"/>
      <c r="T57" s="7"/>
    </row>
    <row r="58" spans="2:20" ht="15" customHeight="1" x14ac:dyDescent="0.35">
      <c r="B58" s="96">
        <v>13</v>
      </c>
      <c r="C58" s="545" t="s">
        <v>270</v>
      </c>
      <c r="D58" s="546"/>
      <c r="E58" s="546"/>
      <c r="F58" s="546"/>
      <c r="G58" s="546"/>
      <c r="H58" s="546"/>
      <c r="I58" s="546"/>
      <c r="J58" s="546"/>
      <c r="K58" s="546"/>
      <c r="L58" s="547"/>
      <c r="M58" s="97"/>
      <c r="N58" s="97"/>
      <c r="O58" s="97"/>
      <c r="P58" s="97"/>
      <c r="Q58" s="97"/>
      <c r="R58" s="97"/>
      <c r="S58" s="7"/>
      <c r="T58" s="7"/>
    </row>
    <row r="59" spans="2:20" ht="15" customHeight="1" x14ac:dyDescent="0.35">
      <c r="B59" s="96">
        <v>14</v>
      </c>
      <c r="C59" s="545" t="s">
        <v>271</v>
      </c>
      <c r="D59" s="546"/>
      <c r="E59" s="546"/>
      <c r="F59" s="546"/>
      <c r="G59" s="546"/>
      <c r="H59" s="546"/>
      <c r="I59" s="546"/>
      <c r="J59" s="546"/>
      <c r="K59" s="546"/>
      <c r="L59" s="547"/>
      <c r="M59" s="97"/>
      <c r="N59" s="97"/>
      <c r="O59" s="97"/>
      <c r="P59" s="97"/>
      <c r="Q59" s="97"/>
      <c r="R59" s="97"/>
      <c r="S59" s="7"/>
      <c r="T59" s="7"/>
    </row>
    <row r="60" spans="2:20" ht="15" customHeight="1" x14ac:dyDescent="0.35">
      <c r="B60" s="96">
        <v>15</v>
      </c>
      <c r="C60" s="545" t="s">
        <v>272</v>
      </c>
      <c r="D60" s="546"/>
      <c r="E60" s="546"/>
      <c r="F60" s="546"/>
      <c r="G60" s="546"/>
      <c r="H60" s="546"/>
      <c r="I60" s="546"/>
      <c r="J60" s="546"/>
      <c r="K60" s="546"/>
      <c r="L60" s="547"/>
      <c r="M60" s="97"/>
      <c r="N60" s="97"/>
      <c r="O60" s="97"/>
      <c r="P60" s="97"/>
      <c r="Q60" s="97"/>
      <c r="R60" s="97"/>
      <c r="S60" s="7"/>
      <c r="T60" s="7"/>
    </row>
    <row r="61" spans="2:20" ht="15" customHeight="1" x14ac:dyDescent="0.35">
      <c r="B61" s="92" t="s">
        <v>273</v>
      </c>
      <c r="C61" s="93" t="str">
        <f>$C$26</f>
        <v>PAYG Rate ~ water resources</v>
      </c>
      <c r="D61" s="93"/>
      <c r="E61" s="93"/>
      <c r="F61" s="93"/>
      <c r="G61" s="93"/>
      <c r="H61" s="93"/>
      <c r="I61" s="93"/>
      <c r="J61" s="93"/>
      <c r="K61" s="93"/>
      <c r="L61" s="94"/>
      <c r="M61" s="95"/>
      <c r="N61" s="95"/>
      <c r="O61" s="95"/>
      <c r="P61" s="95"/>
      <c r="Q61" s="95"/>
      <c r="R61" s="95"/>
      <c r="S61" s="7"/>
      <c r="T61" s="7"/>
    </row>
    <row r="62" spans="2:20" ht="30" customHeight="1" x14ac:dyDescent="0.35">
      <c r="B62" s="96">
        <v>16</v>
      </c>
      <c r="C62" s="545" t="s">
        <v>274</v>
      </c>
      <c r="D62" s="546"/>
      <c r="E62" s="546"/>
      <c r="F62" s="546"/>
      <c r="G62" s="546"/>
      <c r="H62" s="546"/>
      <c r="I62" s="546"/>
      <c r="J62" s="546"/>
      <c r="K62" s="546"/>
      <c r="L62" s="547"/>
      <c r="M62" s="97"/>
      <c r="N62" s="97"/>
      <c r="O62" s="97"/>
      <c r="P62" s="97"/>
      <c r="Q62" s="97"/>
      <c r="R62" s="97"/>
      <c r="S62" s="7"/>
      <c r="T62" s="7"/>
    </row>
    <row r="63" spans="2:20" ht="15" customHeight="1" x14ac:dyDescent="0.35">
      <c r="B63" s="96">
        <v>17</v>
      </c>
      <c r="C63" s="545" t="s">
        <v>275</v>
      </c>
      <c r="D63" s="546"/>
      <c r="E63" s="546"/>
      <c r="F63" s="546"/>
      <c r="G63" s="546"/>
      <c r="H63" s="546"/>
      <c r="I63" s="546"/>
      <c r="J63" s="546"/>
      <c r="K63" s="546"/>
      <c r="L63" s="547"/>
      <c r="M63" s="97"/>
      <c r="N63" s="97"/>
      <c r="O63" s="97"/>
      <c r="P63" s="97"/>
      <c r="Q63" s="97"/>
      <c r="R63" s="97"/>
      <c r="S63" s="7"/>
      <c r="T63" s="7"/>
    </row>
    <row r="64" spans="2:20" ht="15" customHeight="1" x14ac:dyDescent="0.35">
      <c r="B64" s="98">
        <v>18</v>
      </c>
      <c r="C64" s="545" t="s">
        <v>276</v>
      </c>
      <c r="D64" s="546"/>
      <c r="E64" s="546"/>
      <c r="F64" s="546"/>
      <c r="G64" s="546"/>
      <c r="H64" s="546"/>
      <c r="I64" s="546"/>
      <c r="J64" s="546"/>
      <c r="K64" s="546"/>
      <c r="L64" s="547"/>
      <c r="M64" s="97"/>
      <c r="N64" s="97"/>
      <c r="O64" s="97"/>
      <c r="P64" s="97"/>
      <c r="Q64" s="97"/>
      <c r="R64" s="97"/>
      <c r="S64" s="7"/>
      <c r="T64" s="7"/>
    </row>
    <row r="65" spans="2:20" ht="15" customHeight="1" thickBot="1" x14ac:dyDescent="0.4">
      <c r="B65" s="99">
        <v>19</v>
      </c>
      <c r="C65" s="557" t="s">
        <v>277</v>
      </c>
      <c r="D65" s="558"/>
      <c r="E65" s="558"/>
      <c r="F65" s="558"/>
      <c r="G65" s="558"/>
      <c r="H65" s="558"/>
      <c r="I65" s="558"/>
      <c r="J65" s="558"/>
      <c r="K65" s="558"/>
      <c r="L65" s="559"/>
      <c r="M65" s="97"/>
      <c r="N65" s="97"/>
      <c r="O65" s="97"/>
      <c r="P65" s="97"/>
      <c r="Q65" s="97"/>
      <c r="R65" s="97"/>
      <c r="S65" s="7"/>
      <c r="T65" s="7"/>
    </row>
    <row r="66" spans="2:20" x14ac:dyDescent="0.35"/>
    <row r="67" spans="2:20" x14ac:dyDescent="0.35"/>
  </sheetData>
  <mergeCells count="23">
    <mergeCell ref="C60:L60"/>
    <mergeCell ref="C62:L62"/>
    <mergeCell ref="C63:L63"/>
    <mergeCell ref="C64:L64"/>
    <mergeCell ref="C65:L65"/>
    <mergeCell ref="C59:L59"/>
    <mergeCell ref="C46:L46"/>
    <mergeCell ref="C47:L47"/>
    <mergeCell ref="C48:L48"/>
    <mergeCell ref="C50:L50"/>
    <mergeCell ref="C51:L51"/>
    <mergeCell ref="C52:L52"/>
    <mergeCell ref="C53:L53"/>
    <mergeCell ref="C54:L54"/>
    <mergeCell ref="C56:L56"/>
    <mergeCell ref="C57:L57"/>
    <mergeCell ref="C58:L58"/>
    <mergeCell ref="C45:L45"/>
    <mergeCell ref="T1:W1"/>
    <mergeCell ref="B3:C3"/>
    <mergeCell ref="B40:L40"/>
    <mergeCell ref="C42:L42"/>
    <mergeCell ref="C44:L44"/>
  </mergeCells>
  <conditionalFormatting sqref="W5:W30">
    <cfRule type="cellIs" dxfId="7" priority="1"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53"/>
  <sheetViews>
    <sheetView zoomScale="85" zoomScaleNormal="85" workbookViewId="0"/>
  </sheetViews>
  <sheetFormatPr defaultColWidth="0" defaultRowHeight="13.5" zeroHeight="1" x14ac:dyDescent="0.35"/>
  <cols>
    <col min="1" max="1" width="1.625" style="5" customWidth="1"/>
    <col min="2" max="2" width="6.625" style="5" customWidth="1"/>
    <col min="3" max="3" width="80.125" style="5" bestFit="1" customWidth="1"/>
    <col min="4" max="4" width="11.625" style="5" customWidth="1"/>
    <col min="5" max="6" width="5.625" style="5" customWidth="1"/>
    <col min="7" max="7" width="12.625" style="5" bestFit="1" customWidth="1"/>
    <col min="8" max="12" width="9.625" style="5" customWidth="1"/>
    <col min="13" max="13" width="12.625" style="5" bestFit="1" customWidth="1"/>
    <col min="14" max="18" width="9.625" style="5" customWidth="1"/>
    <col min="19" max="19" width="2.625" style="5" customWidth="1"/>
    <col min="20" max="20" width="26.625" style="5" bestFit="1" customWidth="1"/>
    <col min="21" max="21" width="27.125" style="5" bestFit="1" customWidth="1"/>
    <col min="22" max="22" width="3.5" style="5" customWidth="1"/>
    <col min="23" max="24" width="24.5" style="5" customWidth="1"/>
    <col min="25" max="25" width="4.625" style="5" customWidth="1"/>
    <col min="26" max="26" width="2.625" style="6" hidden="1" customWidth="1"/>
    <col min="27" max="27" width="4.625" style="100" hidden="1" customWidth="1"/>
    <col min="28" max="38" width="3" style="100" hidden="1" customWidth="1"/>
    <col min="39" max="39" width="2.625" style="6" hidden="1" customWidth="1"/>
    <col min="40" max="40" width="4.625" style="100" hidden="1" customWidth="1"/>
    <col min="41" max="51" width="1.125" style="100" hidden="1" customWidth="1"/>
    <col min="52" max="52" width="3.625" style="6" hidden="1" customWidth="1"/>
    <col min="53" max="16384" width="9.625" style="5" hidden="1"/>
  </cols>
  <sheetData>
    <row r="1" spans="2:52" ht="18.75" x14ac:dyDescent="0.35">
      <c r="B1" s="1" t="s">
        <v>278</v>
      </c>
      <c r="C1" s="1"/>
      <c r="D1" s="1"/>
      <c r="E1" s="1"/>
      <c r="F1" s="1"/>
      <c r="G1" s="1"/>
      <c r="H1" s="1"/>
      <c r="I1" s="1"/>
      <c r="J1" s="1"/>
      <c r="K1" s="1"/>
      <c r="L1" s="2"/>
      <c r="M1" s="2"/>
      <c r="N1" s="2"/>
      <c r="O1" s="2"/>
      <c r="P1" s="2"/>
      <c r="Q1" s="2"/>
      <c r="R1" s="3" t="s">
        <v>377</v>
      </c>
      <c r="S1" s="4"/>
      <c r="T1" s="205" t="s">
        <v>181</v>
      </c>
      <c r="U1" s="205"/>
      <c r="V1" s="205"/>
      <c r="W1" s="205"/>
      <c r="X1" s="205"/>
      <c r="Y1" s="7"/>
    </row>
    <row r="2" spans="2:52" ht="13.9" thickBot="1" x14ac:dyDescent="0.4">
      <c r="B2" s="7"/>
      <c r="C2" s="7"/>
      <c r="D2" s="7"/>
      <c r="E2" s="7"/>
      <c r="F2" s="7"/>
      <c r="G2" s="7"/>
      <c r="H2" s="7"/>
      <c r="I2" s="7"/>
      <c r="J2" s="7"/>
      <c r="K2" s="7"/>
      <c r="L2" s="7"/>
      <c r="M2" s="7"/>
      <c r="N2" s="7"/>
      <c r="O2" s="7"/>
      <c r="P2" s="7"/>
      <c r="Q2" s="7"/>
      <c r="R2" s="7"/>
      <c r="S2" s="7"/>
      <c r="T2" s="7"/>
      <c r="U2" s="7"/>
      <c r="V2" s="7"/>
      <c r="Y2" s="7"/>
    </row>
    <row r="3" spans="2:52" ht="13.9" thickBot="1" x14ac:dyDescent="0.4">
      <c r="B3" s="549" t="s">
        <v>182</v>
      </c>
      <c r="C3" s="550"/>
      <c r="D3" s="10" t="s">
        <v>183</v>
      </c>
      <c r="E3" s="11" t="s">
        <v>184</v>
      </c>
      <c r="F3" s="12" t="s">
        <v>185</v>
      </c>
      <c r="G3" s="11" t="s">
        <v>186</v>
      </c>
      <c r="H3" s="11" t="s">
        <v>4</v>
      </c>
      <c r="I3" s="11" t="s">
        <v>5</v>
      </c>
      <c r="J3" s="11" t="s">
        <v>6</v>
      </c>
      <c r="K3" s="11" t="s">
        <v>7</v>
      </c>
      <c r="L3" s="12" t="s">
        <v>8</v>
      </c>
      <c r="M3" s="11" t="s">
        <v>187</v>
      </c>
      <c r="N3" s="11" t="s">
        <v>188</v>
      </c>
      <c r="O3" s="11" t="s">
        <v>189</v>
      </c>
      <c r="P3" s="11" t="s">
        <v>190</v>
      </c>
      <c r="Q3" s="11" t="s">
        <v>191</v>
      </c>
      <c r="R3" s="12" t="s">
        <v>192</v>
      </c>
      <c r="S3" s="7"/>
      <c r="T3" s="13" t="s">
        <v>193</v>
      </c>
      <c r="U3" s="14" t="s">
        <v>194</v>
      </c>
      <c r="V3" s="7"/>
      <c r="W3" s="13" t="s">
        <v>195</v>
      </c>
      <c r="X3" s="14" t="s">
        <v>279</v>
      </c>
      <c r="Y3" s="7"/>
      <c r="AA3" s="5" t="s">
        <v>196</v>
      </c>
      <c r="AN3" s="5" t="s">
        <v>279</v>
      </c>
      <c r="AO3" s="5"/>
      <c r="AP3" s="5"/>
      <c r="AQ3" s="5"/>
      <c r="AR3" s="5"/>
      <c r="AS3" s="5"/>
      <c r="AT3" s="5"/>
      <c r="AU3" s="5"/>
      <c r="AV3" s="5"/>
      <c r="AW3" s="5"/>
      <c r="AX3" s="5"/>
      <c r="AY3" s="5"/>
    </row>
    <row r="4" spans="2:52" ht="13.9" thickBot="1" x14ac:dyDescent="0.4">
      <c r="B4" s="7"/>
      <c r="C4" s="7"/>
      <c r="D4" s="7"/>
      <c r="E4" s="7"/>
      <c r="F4" s="7"/>
      <c r="G4" s="7"/>
      <c r="H4" s="7"/>
      <c r="I4" s="7"/>
      <c r="J4" s="7"/>
      <c r="K4" s="7"/>
      <c r="L4" s="7"/>
      <c r="M4" s="7"/>
      <c r="N4" s="7"/>
      <c r="O4" s="7"/>
      <c r="P4" s="7"/>
      <c r="Q4" s="7"/>
      <c r="R4" s="7"/>
      <c r="S4" s="7"/>
      <c r="T4" s="7"/>
      <c r="U4" s="7"/>
      <c r="V4" s="7"/>
      <c r="W4" s="7"/>
      <c r="X4" s="7"/>
      <c r="Y4" s="7"/>
      <c r="AA4" s="5" t="s">
        <v>197</v>
      </c>
      <c r="AN4" s="5"/>
      <c r="AO4" s="5"/>
      <c r="AP4" s="5"/>
      <c r="AQ4" s="5"/>
      <c r="AR4" s="5"/>
      <c r="AS4" s="5"/>
      <c r="AT4" s="5"/>
      <c r="AU4" s="5"/>
      <c r="AV4" s="5"/>
      <c r="AW4" s="5"/>
      <c r="AX4" s="5"/>
      <c r="AY4" s="5"/>
    </row>
    <row r="5" spans="2:52" ht="13.9" thickBot="1" x14ac:dyDescent="0.4">
      <c r="B5" s="16" t="s">
        <v>198</v>
      </c>
      <c r="C5" s="17" t="s">
        <v>199</v>
      </c>
      <c r="D5" s="7"/>
      <c r="E5" s="7"/>
      <c r="F5" s="7"/>
      <c r="G5" s="7"/>
      <c r="H5" s="7"/>
      <c r="I5" s="7"/>
      <c r="J5" s="7"/>
      <c r="K5" s="7"/>
      <c r="L5" s="7"/>
      <c r="M5" s="7"/>
      <c r="N5" s="7"/>
      <c r="O5" s="7"/>
      <c r="P5" s="7"/>
      <c r="Q5" s="7"/>
      <c r="R5" s="7"/>
      <c r="S5" s="7"/>
      <c r="T5" s="7"/>
      <c r="U5" s="7"/>
      <c r="V5" s="7"/>
      <c r="W5" s="18"/>
      <c r="X5" s="101"/>
      <c r="Y5" s="7"/>
      <c r="AA5" s="102"/>
      <c r="AB5" s="102"/>
      <c r="AC5" s="102"/>
      <c r="AD5" s="102"/>
      <c r="AE5" s="102"/>
      <c r="AF5" s="102"/>
      <c r="AG5" s="102"/>
      <c r="AH5" s="102"/>
      <c r="AI5" s="102"/>
      <c r="AJ5" s="102"/>
      <c r="AK5" s="102"/>
      <c r="AL5" s="102"/>
      <c r="AM5" s="103"/>
      <c r="AN5" s="102"/>
      <c r="AO5" s="102"/>
      <c r="AP5" s="102"/>
      <c r="AQ5" s="102"/>
      <c r="AR5" s="102"/>
      <c r="AS5" s="102"/>
      <c r="AT5" s="102"/>
      <c r="AU5" s="102"/>
      <c r="AV5" s="102"/>
      <c r="AW5" s="102"/>
      <c r="AX5" s="102"/>
      <c r="AY5" s="102"/>
    </row>
    <row r="6" spans="2:52" x14ac:dyDescent="0.35">
      <c r="B6" s="19">
        <v>1</v>
      </c>
      <c r="C6" s="20" t="s">
        <v>280</v>
      </c>
      <c r="D6" s="21" t="s">
        <v>281</v>
      </c>
      <c r="E6" s="22" t="s">
        <v>202</v>
      </c>
      <c r="F6" s="23">
        <v>2</v>
      </c>
      <c r="G6" s="7"/>
      <c r="H6" s="25">
        <v>4.4999999999999998E-2</v>
      </c>
      <c r="I6" s="26">
        <v>4.4999999999999998E-2</v>
      </c>
      <c r="J6" s="26">
        <v>4.4999999999999998E-2</v>
      </c>
      <c r="K6" s="26">
        <v>4.4999999999999998E-2</v>
      </c>
      <c r="L6" s="27">
        <v>4.4999999999999998E-2</v>
      </c>
      <c r="M6" s="50"/>
      <c r="N6" s="25">
        <v>4.4999999999999998E-2</v>
      </c>
      <c r="O6" s="26">
        <v>4.4999999999999998E-2</v>
      </c>
      <c r="P6" s="26">
        <v>4.4999999999999998E-2</v>
      </c>
      <c r="Q6" s="26">
        <v>4.4999999999999998E-2</v>
      </c>
      <c r="R6" s="27">
        <v>4.4999999999999998E-2</v>
      </c>
      <c r="S6" s="7"/>
      <c r="T6" s="104"/>
      <c r="U6" s="105"/>
      <c r="V6" s="106"/>
      <c r="W6" s="18">
        <f>IF(SUM(AA6:AL6)=0,0,$AA$4)</f>
        <v>0</v>
      </c>
      <c r="X6" s="101"/>
      <c r="Y6" s="107"/>
      <c r="AA6" s="108"/>
      <c r="AB6" s="109">
        <f t="shared" ref="AB6:AF8" si="0">IF(ISNUMBER(H6),0,1)</f>
        <v>0</v>
      </c>
      <c r="AC6" s="109">
        <f t="shared" si="0"/>
        <v>0</v>
      </c>
      <c r="AD6" s="109">
        <f t="shared" si="0"/>
        <v>0</v>
      </c>
      <c r="AE6" s="109">
        <f t="shared" si="0"/>
        <v>0</v>
      </c>
      <c r="AF6" s="109">
        <f t="shared" si="0"/>
        <v>0</v>
      </c>
      <c r="AG6" s="108"/>
      <c r="AH6" s="109">
        <f>IF(ISNUMBER(N6),0,1)</f>
        <v>0</v>
      </c>
      <c r="AI6" s="109">
        <f>IF(ISNUMBER(O6),0,1)</f>
        <v>0</v>
      </c>
      <c r="AJ6" s="109">
        <f>IF(ISNUMBER(P6),0,1)</f>
        <v>0</v>
      </c>
      <c r="AK6" s="109">
        <f>IF(ISNUMBER(Q6),0,1)</f>
        <v>0</v>
      </c>
      <c r="AL6" s="109">
        <f>IF(ISNUMBER(R6),0,1)</f>
        <v>0</v>
      </c>
      <c r="AM6" s="110"/>
      <c r="AN6" s="108"/>
      <c r="AO6" s="108"/>
      <c r="AP6" s="108"/>
      <c r="AQ6" s="108"/>
      <c r="AR6" s="108"/>
      <c r="AS6" s="108"/>
      <c r="AT6" s="108"/>
      <c r="AU6" s="108"/>
      <c r="AV6" s="108"/>
      <c r="AW6" s="108"/>
      <c r="AX6" s="108"/>
      <c r="AY6" s="108"/>
      <c r="AZ6" s="110"/>
    </row>
    <row r="7" spans="2:52" x14ac:dyDescent="0.35">
      <c r="B7" s="19">
        <v>2</v>
      </c>
      <c r="C7" s="20" t="s">
        <v>282</v>
      </c>
      <c r="D7" s="111" t="s">
        <v>283</v>
      </c>
      <c r="E7" s="32" t="s">
        <v>202</v>
      </c>
      <c r="F7" s="33">
        <v>2</v>
      </c>
      <c r="G7" s="7"/>
      <c r="H7" s="34">
        <v>0</v>
      </c>
      <c r="I7" s="35">
        <v>0</v>
      </c>
      <c r="J7" s="35">
        <v>0</v>
      </c>
      <c r="K7" s="35">
        <v>0</v>
      </c>
      <c r="L7" s="36">
        <v>0</v>
      </c>
      <c r="M7" s="50"/>
      <c r="N7" s="34">
        <v>0</v>
      </c>
      <c r="O7" s="35">
        <v>0</v>
      </c>
      <c r="P7" s="35">
        <v>0</v>
      </c>
      <c r="Q7" s="35">
        <v>0</v>
      </c>
      <c r="R7" s="36">
        <v>0</v>
      </c>
      <c r="S7" s="7"/>
      <c r="T7" s="112"/>
      <c r="U7" s="113"/>
      <c r="V7" s="114"/>
      <c r="W7" s="18">
        <f t="shared" ref="W7:W23" si="1">IF(SUM(AA7:AL7)=0,0,$AA$4)</f>
        <v>0</v>
      </c>
      <c r="X7" s="101"/>
      <c r="Y7" s="107"/>
      <c r="AA7" s="108"/>
      <c r="AB7" s="109">
        <f t="shared" si="0"/>
        <v>0</v>
      </c>
      <c r="AC7" s="109">
        <f t="shared" si="0"/>
        <v>0</v>
      </c>
      <c r="AD7" s="109">
        <f t="shared" si="0"/>
        <v>0</v>
      </c>
      <c r="AE7" s="109">
        <f t="shared" si="0"/>
        <v>0</v>
      </c>
      <c r="AF7" s="109">
        <f t="shared" si="0"/>
        <v>0</v>
      </c>
      <c r="AG7" s="108"/>
      <c r="AH7" s="109">
        <f>IF(ISNUMBER(N7),0,1)</f>
        <v>0</v>
      </c>
      <c r="AI7" s="109">
        <f t="shared" ref="AI7:AL8" si="2">IF(ISNUMBER(O7),0,1)</f>
        <v>0</v>
      </c>
      <c r="AJ7" s="109">
        <f t="shared" si="2"/>
        <v>0</v>
      </c>
      <c r="AK7" s="109">
        <f t="shared" si="2"/>
        <v>0</v>
      </c>
      <c r="AL7" s="109">
        <f t="shared" si="2"/>
        <v>0</v>
      </c>
      <c r="AM7" s="110"/>
      <c r="AN7" s="108"/>
      <c r="AO7" s="108"/>
      <c r="AP7" s="108"/>
      <c r="AQ7" s="108"/>
      <c r="AR7" s="108"/>
      <c r="AS7" s="108"/>
      <c r="AT7" s="108"/>
      <c r="AU7" s="108"/>
      <c r="AV7" s="108"/>
      <c r="AW7" s="108"/>
      <c r="AX7" s="108"/>
      <c r="AY7" s="108"/>
      <c r="AZ7" s="110"/>
    </row>
    <row r="8" spans="2:52" x14ac:dyDescent="0.35">
      <c r="B8" s="19">
        <v>3</v>
      </c>
      <c r="C8" s="20" t="s">
        <v>284</v>
      </c>
      <c r="D8" s="111" t="s">
        <v>285</v>
      </c>
      <c r="E8" s="32" t="s">
        <v>202</v>
      </c>
      <c r="F8" s="33">
        <v>2</v>
      </c>
      <c r="G8" s="7"/>
      <c r="H8" s="34">
        <v>0</v>
      </c>
      <c r="I8" s="35">
        <v>0</v>
      </c>
      <c r="J8" s="35">
        <v>0</v>
      </c>
      <c r="K8" s="35">
        <v>0</v>
      </c>
      <c r="L8" s="36">
        <v>0</v>
      </c>
      <c r="M8" s="50"/>
      <c r="N8" s="34">
        <v>0</v>
      </c>
      <c r="O8" s="35">
        <v>0</v>
      </c>
      <c r="P8" s="35">
        <v>0</v>
      </c>
      <c r="Q8" s="35">
        <v>0</v>
      </c>
      <c r="R8" s="36">
        <v>0</v>
      </c>
      <c r="S8" s="7"/>
      <c r="T8" s="112"/>
      <c r="U8" s="113"/>
      <c r="V8" s="114"/>
      <c r="W8" s="18">
        <f t="shared" si="1"/>
        <v>0</v>
      </c>
      <c r="X8" s="101"/>
      <c r="Y8" s="107"/>
      <c r="AA8" s="108"/>
      <c r="AB8" s="109">
        <f t="shared" si="0"/>
        <v>0</v>
      </c>
      <c r="AC8" s="109">
        <f t="shared" si="0"/>
        <v>0</v>
      </c>
      <c r="AD8" s="109">
        <f t="shared" si="0"/>
        <v>0</v>
      </c>
      <c r="AE8" s="109">
        <f t="shared" si="0"/>
        <v>0</v>
      </c>
      <c r="AF8" s="109">
        <f t="shared" si="0"/>
        <v>0</v>
      </c>
      <c r="AG8" s="108"/>
      <c r="AH8" s="109">
        <f>IF(ISNUMBER(N8),0,1)</f>
        <v>0</v>
      </c>
      <c r="AI8" s="109">
        <f t="shared" si="2"/>
        <v>0</v>
      </c>
      <c r="AJ8" s="109">
        <f t="shared" si="2"/>
        <v>0</v>
      </c>
      <c r="AK8" s="109">
        <f t="shared" si="2"/>
        <v>0</v>
      </c>
      <c r="AL8" s="109">
        <f t="shared" si="2"/>
        <v>0</v>
      </c>
      <c r="AM8" s="110"/>
      <c r="AN8" s="108"/>
      <c r="AO8" s="108"/>
      <c r="AP8" s="108"/>
      <c r="AQ8" s="108"/>
      <c r="AR8" s="108"/>
      <c r="AS8" s="108"/>
      <c r="AT8" s="108"/>
      <c r="AU8" s="108"/>
      <c r="AV8" s="108"/>
      <c r="AW8" s="108"/>
      <c r="AX8" s="108"/>
      <c r="AY8" s="108"/>
      <c r="AZ8" s="110"/>
    </row>
    <row r="9" spans="2:52" ht="13.9" thickBot="1" x14ac:dyDescent="0.4">
      <c r="B9" s="19">
        <v>4</v>
      </c>
      <c r="C9" s="20" t="s">
        <v>286</v>
      </c>
      <c r="D9" s="111" t="s">
        <v>287</v>
      </c>
      <c r="E9" s="32" t="s">
        <v>202</v>
      </c>
      <c r="F9" s="33">
        <v>2</v>
      </c>
      <c r="G9" s="7"/>
      <c r="H9" s="39">
        <f>SUM(H6:H8)</f>
        <v>4.4999999999999998E-2</v>
      </c>
      <c r="I9" s="40">
        <f>SUM(I6:I8)</f>
        <v>4.4999999999999998E-2</v>
      </c>
      <c r="J9" s="40">
        <f>SUM(J6:J8)</f>
        <v>4.4999999999999998E-2</v>
      </c>
      <c r="K9" s="40">
        <f>SUM(K6:K8)</f>
        <v>4.4999999999999998E-2</v>
      </c>
      <c r="L9" s="41">
        <f>SUM(L6:L8)</f>
        <v>4.4999999999999998E-2</v>
      </c>
      <c r="M9" s="50"/>
      <c r="N9" s="39">
        <f>SUM(N6:N8)</f>
        <v>4.4999999999999998E-2</v>
      </c>
      <c r="O9" s="40">
        <f>SUM(O6:O8)</f>
        <v>4.4999999999999998E-2</v>
      </c>
      <c r="P9" s="40">
        <f>SUM(P6:P8)</f>
        <v>4.4999999999999998E-2</v>
      </c>
      <c r="Q9" s="40">
        <f>SUM(Q6:Q8)</f>
        <v>4.4999999999999998E-2</v>
      </c>
      <c r="R9" s="41">
        <f>SUM(R6:R8)</f>
        <v>4.4999999999999998E-2</v>
      </c>
      <c r="S9" s="7"/>
      <c r="T9" s="42" t="s">
        <v>209</v>
      </c>
      <c r="U9" s="115"/>
      <c r="V9" s="116"/>
      <c r="W9" s="18"/>
      <c r="X9" s="101"/>
      <c r="Y9" s="107"/>
      <c r="AA9" s="108"/>
      <c r="AB9" s="108"/>
      <c r="AC9" s="108"/>
      <c r="AD9" s="108"/>
      <c r="AE9" s="108"/>
      <c r="AF9" s="108"/>
      <c r="AG9" s="108"/>
      <c r="AH9" s="108"/>
      <c r="AI9" s="108"/>
      <c r="AJ9" s="108"/>
      <c r="AK9" s="108"/>
      <c r="AL9" s="108"/>
      <c r="AM9" s="110"/>
      <c r="AN9" s="108"/>
      <c r="AO9" s="108"/>
      <c r="AP9" s="108"/>
      <c r="AQ9" s="108"/>
      <c r="AR9" s="108"/>
      <c r="AS9" s="108"/>
      <c r="AT9" s="108"/>
      <c r="AU9" s="108"/>
      <c r="AV9" s="108"/>
      <c r="AW9" s="108"/>
      <c r="AX9" s="108"/>
      <c r="AY9" s="108"/>
      <c r="AZ9" s="110"/>
    </row>
    <row r="10" spans="2:52" ht="13.9" thickBot="1" x14ac:dyDescent="0.4">
      <c r="B10" s="44">
        <v>5</v>
      </c>
      <c r="C10" s="45" t="s">
        <v>288</v>
      </c>
      <c r="D10" s="61" t="s">
        <v>289</v>
      </c>
      <c r="E10" s="47" t="s">
        <v>212</v>
      </c>
      <c r="F10" s="48">
        <v>0</v>
      </c>
      <c r="G10" s="117" t="s">
        <v>213</v>
      </c>
      <c r="H10" s="50"/>
      <c r="I10" s="50"/>
      <c r="J10" s="50"/>
      <c r="K10" s="50"/>
      <c r="L10" s="50"/>
      <c r="M10" s="117" t="s">
        <v>213</v>
      </c>
      <c r="N10" s="50"/>
      <c r="O10" s="50"/>
      <c r="P10" s="50"/>
      <c r="Q10" s="50"/>
      <c r="R10" s="50"/>
      <c r="S10" s="7"/>
      <c r="T10" s="51"/>
      <c r="U10" s="118" t="s">
        <v>214</v>
      </c>
      <c r="V10" s="114"/>
      <c r="W10" s="18">
        <f>IF(SUM(AA10:AL10)=0,0,$AA$4)</f>
        <v>0</v>
      </c>
      <c r="X10" s="101">
        <f>IF(SUM(AN10:AY10)=0,0,U10)</f>
        <v>0</v>
      </c>
      <c r="Y10" s="107"/>
      <c r="AA10" s="119">
        <f>IF(ISTEXT(G10),0,1)</f>
        <v>0</v>
      </c>
      <c r="AB10" s="108"/>
      <c r="AC10" s="108"/>
      <c r="AD10" s="108"/>
      <c r="AE10" s="108"/>
      <c r="AF10" s="108"/>
      <c r="AG10" s="119">
        <f>IF(ISTEXT(M10),0,1)</f>
        <v>0</v>
      </c>
      <c r="AH10" s="108"/>
      <c r="AI10" s="108"/>
      <c r="AJ10" s="108"/>
      <c r="AK10" s="108"/>
      <c r="AL10" s="108"/>
      <c r="AM10" s="110"/>
      <c r="AN10" s="119">
        <f>IF(M10=G10,0,1)</f>
        <v>0</v>
      </c>
      <c r="AO10" s="120"/>
      <c r="AP10" s="120"/>
      <c r="AQ10" s="120"/>
      <c r="AR10" s="120"/>
      <c r="AS10" s="120"/>
      <c r="AT10" s="120"/>
      <c r="AU10" s="120"/>
      <c r="AV10" s="120"/>
      <c r="AW10" s="120"/>
      <c r="AX10" s="120"/>
      <c r="AY10" s="120"/>
      <c r="AZ10" s="110"/>
    </row>
    <row r="11" spans="2:52" ht="13.9" thickBot="1" x14ac:dyDescent="0.4">
      <c r="B11" s="53"/>
      <c r="C11" s="54"/>
      <c r="D11" s="7"/>
      <c r="E11" s="7"/>
      <c r="F11" s="7"/>
      <c r="G11" s="7"/>
      <c r="H11" s="50"/>
      <c r="I11" s="50"/>
      <c r="J11" s="50"/>
      <c r="K11" s="50"/>
      <c r="L11" s="50"/>
      <c r="M11" s="50"/>
      <c r="N11" s="50"/>
      <c r="O11" s="50"/>
      <c r="P11" s="50"/>
      <c r="Q11" s="50"/>
      <c r="R11" s="50"/>
      <c r="S11" s="7"/>
      <c r="T11" s="55"/>
      <c r="U11" s="7"/>
      <c r="V11" s="7"/>
      <c r="W11" s="18"/>
      <c r="X11" s="101"/>
      <c r="Y11" s="55"/>
      <c r="AA11" s="108"/>
      <c r="AB11" s="108"/>
      <c r="AC11" s="108"/>
      <c r="AD11" s="108"/>
      <c r="AE11" s="108"/>
      <c r="AF11" s="108"/>
      <c r="AG11" s="108"/>
      <c r="AH11" s="108"/>
      <c r="AI11" s="108"/>
      <c r="AJ11" s="108"/>
      <c r="AK11" s="108"/>
      <c r="AL11" s="108"/>
      <c r="AM11" s="110"/>
      <c r="AN11" s="108"/>
      <c r="AO11" s="108"/>
      <c r="AP11" s="108"/>
      <c r="AQ11" s="108"/>
      <c r="AR11" s="108"/>
      <c r="AS11" s="108"/>
      <c r="AT11" s="108"/>
      <c r="AU11" s="108"/>
      <c r="AV11" s="108"/>
      <c r="AW11" s="108"/>
      <c r="AX11" s="108"/>
      <c r="AY11" s="108"/>
      <c r="AZ11" s="110"/>
    </row>
    <row r="12" spans="2:52" ht="13.9" thickBot="1" x14ac:dyDescent="0.4">
      <c r="B12" s="16" t="s">
        <v>215</v>
      </c>
      <c r="C12" s="17" t="s">
        <v>216</v>
      </c>
      <c r="D12" s="7"/>
      <c r="E12" s="7"/>
      <c r="F12" s="7"/>
      <c r="G12" s="7"/>
      <c r="H12" s="50"/>
      <c r="I12" s="50"/>
      <c r="J12" s="50"/>
      <c r="K12" s="50"/>
      <c r="L12" s="50"/>
      <c r="M12" s="50"/>
      <c r="N12" s="50"/>
      <c r="O12" s="50"/>
      <c r="P12" s="50"/>
      <c r="Q12" s="50"/>
      <c r="R12" s="50"/>
      <c r="S12" s="7"/>
      <c r="T12" s="55"/>
      <c r="U12" s="7"/>
      <c r="V12" s="7"/>
      <c r="W12" s="18"/>
      <c r="X12" s="101"/>
      <c r="Y12" s="55"/>
      <c r="AA12" s="108"/>
      <c r="AB12" s="108"/>
      <c r="AC12" s="108"/>
      <c r="AD12" s="108"/>
      <c r="AE12" s="108"/>
      <c r="AF12" s="108"/>
      <c r="AG12" s="108"/>
      <c r="AH12" s="108"/>
      <c r="AI12" s="108"/>
      <c r="AJ12" s="108"/>
      <c r="AK12" s="108"/>
      <c r="AL12" s="108"/>
      <c r="AM12" s="110"/>
      <c r="AN12" s="108"/>
      <c r="AO12" s="108"/>
      <c r="AP12" s="108"/>
      <c r="AQ12" s="108"/>
      <c r="AR12" s="108"/>
      <c r="AS12" s="108"/>
      <c r="AT12" s="108"/>
      <c r="AU12" s="108"/>
      <c r="AV12" s="108"/>
      <c r="AW12" s="108"/>
      <c r="AX12" s="108"/>
      <c r="AY12" s="108"/>
      <c r="AZ12" s="110"/>
    </row>
    <row r="13" spans="2:52" x14ac:dyDescent="0.35">
      <c r="B13" s="19">
        <v>6</v>
      </c>
      <c r="C13" s="20" t="s">
        <v>280</v>
      </c>
      <c r="D13" s="21" t="s">
        <v>290</v>
      </c>
      <c r="E13" s="22" t="s">
        <v>202</v>
      </c>
      <c r="F13" s="23">
        <v>2</v>
      </c>
      <c r="G13" s="7"/>
      <c r="H13" s="25">
        <v>4.4999999999999998E-2</v>
      </c>
      <c r="I13" s="26">
        <v>4.4499999999999998E-2</v>
      </c>
      <c r="J13" s="26">
        <v>4.3999999999999997E-2</v>
      </c>
      <c r="K13" s="26">
        <v>4.2000000000000003E-2</v>
      </c>
      <c r="L13" s="27">
        <v>4.0500000000000001E-2</v>
      </c>
      <c r="M13" s="50"/>
      <c r="N13" s="25">
        <v>4.4999999999999998E-2</v>
      </c>
      <c r="O13" s="26">
        <v>4.4499999999999998E-2</v>
      </c>
      <c r="P13" s="26">
        <v>4.3999999999999997E-2</v>
      </c>
      <c r="Q13" s="26">
        <v>4.2000000000000003E-2</v>
      </c>
      <c r="R13" s="27">
        <v>4.0500000000000001E-2</v>
      </c>
      <c r="S13" s="7"/>
      <c r="T13" s="56"/>
      <c r="U13" s="121"/>
      <c r="V13" s="114"/>
      <c r="W13" s="18">
        <f t="shared" si="1"/>
        <v>0</v>
      </c>
      <c r="X13" s="101"/>
      <c r="Y13" s="107"/>
      <c r="AA13" s="108"/>
      <c r="AB13" s="109">
        <f t="shared" ref="AB13:AF15" si="3">IF(ISNUMBER(H13),0,1)</f>
        <v>0</v>
      </c>
      <c r="AC13" s="109">
        <f t="shared" si="3"/>
        <v>0</v>
      </c>
      <c r="AD13" s="109">
        <f t="shared" si="3"/>
        <v>0</v>
      </c>
      <c r="AE13" s="109">
        <f t="shared" si="3"/>
        <v>0</v>
      </c>
      <c r="AF13" s="109">
        <f t="shared" si="3"/>
        <v>0</v>
      </c>
      <c r="AG13" s="108"/>
      <c r="AH13" s="109">
        <f t="shared" ref="AH13:AL15" si="4">IF(ISNUMBER(N13),0,1)</f>
        <v>0</v>
      </c>
      <c r="AI13" s="109">
        <f t="shared" si="4"/>
        <v>0</v>
      </c>
      <c r="AJ13" s="109">
        <f t="shared" si="4"/>
        <v>0</v>
      </c>
      <c r="AK13" s="109">
        <f t="shared" si="4"/>
        <v>0</v>
      </c>
      <c r="AL13" s="109">
        <f t="shared" si="4"/>
        <v>0</v>
      </c>
      <c r="AM13" s="110"/>
      <c r="AN13" s="108"/>
      <c r="AO13" s="108"/>
      <c r="AP13" s="108"/>
      <c r="AQ13" s="108"/>
      <c r="AR13" s="108"/>
      <c r="AS13" s="108"/>
      <c r="AT13" s="108"/>
      <c r="AU13" s="108"/>
      <c r="AV13" s="108"/>
      <c r="AW13" s="108"/>
      <c r="AX13" s="108"/>
      <c r="AY13" s="108"/>
      <c r="AZ13" s="110"/>
    </row>
    <row r="14" spans="2:52" x14ac:dyDescent="0.35">
      <c r="B14" s="19">
        <v>7</v>
      </c>
      <c r="C14" s="20" t="s">
        <v>282</v>
      </c>
      <c r="D14" s="111" t="s">
        <v>291</v>
      </c>
      <c r="E14" s="32" t="s">
        <v>202</v>
      </c>
      <c r="F14" s="33">
        <v>2</v>
      </c>
      <c r="G14" s="7"/>
      <c r="H14" s="34">
        <v>0</v>
      </c>
      <c r="I14" s="35">
        <v>0</v>
      </c>
      <c r="J14" s="35">
        <v>0</v>
      </c>
      <c r="K14" s="35">
        <v>0</v>
      </c>
      <c r="L14" s="36">
        <v>0</v>
      </c>
      <c r="M14" s="50"/>
      <c r="N14" s="34">
        <v>0</v>
      </c>
      <c r="O14" s="35">
        <v>0</v>
      </c>
      <c r="P14" s="35">
        <v>0</v>
      </c>
      <c r="Q14" s="35">
        <v>0</v>
      </c>
      <c r="R14" s="36">
        <v>0</v>
      </c>
      <c r="S14" s="7"/>
      <c r="T14" s="37"/>
      <c r="U14" s="113"/>
      <c r="V14" s="114"/>
      <c r="W14" s="18">
        <f t="shared" si="1"/>
        <v>0</v>
      </c>
      <c r="X14" s="101"/>
      <c r="Y14" s="107"/>
      <c r="AA14" s="108"/>
      <c r="AB14" s="109">
        <f t="shared" si="3"/>
        <v>0</v>
      </c>
      <c r="AC14" s="109">
        <f t="shared" si="3"/>
        <v>0</v>
      </c>
      <c r="AD14" s="109">
        <f t="shared" si="3"/>
        <v>0</v>
      </c>
      <c r="AE14" s="109">
        <f t="shared" si="3"/>
        <v>0</v>
      </c>
      <c r="AF14" s="109">
        <f t="shared" si="3"/>
        <v>0</v>
      </c>
      <c r="AG14" s="108"/>
      <c r="AH14" s="109">
        <f t="shared" si="4"/>
        <v>0</v>
      </c>
      <c r="AI14" s="109">
        <f t="shared" si="4"/>
        <v>0</v>
      </c>
      <c r="AJ14" s="109">
        <f t="shared" si="4"/>
        <v>0</v>
      </c>
      <c r="AK14" s="109">
        <f t="shared" si="4"/>
        <v>0</v>
      </c>
      <c r="AL14" s="109">
        <f t="shared" si="4"/>
        <v>0</v>
      </c>
      <c r="AM14" s="110"/>
      <c r="AN14" s="108"/>
      <c r="AO14" s="108"/>
      <c r="AP14" s="108"/>
      <c r="AQ14" s="108"/>
      <c r="AR14" s="108"/>
      <c r="AS14" s="108"/>
      <c r="AT14" s="108"/>
      <c r="AU14" s="108"/>
      <c r="AV14" s="108"/>
      <c r="AW14" s="108"/>
      <c r="AX14" s="108"/>
      <c r="AY14" s="108"/>
      <c r="AZ14" s="110"/>
    </row>
    <row r="15" spans="2:52" x14ac:dyDescent="0.35">
      <c r="B15" s="19">
        <v>8</v>
      </c>
      <c r="C15" s="20" t="s">
        <v>292</v>
      </c>
      <c r="D15" s="111" t="s">
        <v>293</v>
      </c>
      <c r="E15" s="32" t="s">
        <v>202</v>
      </c>
      <c r="F15" s="33">
        <v>2</v>
      </c>
      <c r="G15" s="7"/>
      <c r="H15" s="34">
        <v>0</v>
      </c>
      <c r="I15" s="35">
        <v>0</v>
      </c>
      <c r="J15" s="35">
        <v>0</v>
      </c>
      <c r="K15" s="35">
        <v>0</v>
      </c>
      <c r="L15" s="36">
        <v>0</v>
      </c>
      <c r="M15" s="50"/>
      <c r="N15" s="34">
        <v>0</v>
      </c>
      <c r="O15" s="35">
        <v>0</v>
      </c>
      <c r="P15" s="35">
        <v>0</v>
      </c>
      <c r="Q15" s="35">
        <v>0</v>
      </c>
      <c r="R15" s="36">
        <v>0</v>
      </c>
      <c r="S15" s="7"/>
      <c r="T15" s="37"/>
      <c r="U15" s="113"/>
      <c r="V15" s="114"/>
      <c r="W15" s="18">
        <f t="shared" si="1"/>
        <v>0</v>
      </c>
      <c r="X15" s="101"/>
      <c r="Y15" s="107"/>
      <c r="AA15" s="108"/>
      <c r="AB15" s="109">
        <f t="shared" si="3"/>
        <v>0</v>
      </c>
      <c r="AC15" s="109">
        <f t="shared" si="3"/>
        <v>0</v>
      </c>
      <c r="AD15" s="109">
        <f t="shared" si="3"/>
        <v>0</v>
      </c>
      <c r="AE15" s="109">
        <f t="shared" si="3"/>
        <v>0</v>
      </c>
      <c r="AF15" s="109">
        <f t="shared" si="3"/>
        <v>0</v>
      </c>
      <c r="AG15" s="108"/>
      <c r="AH15" s="109">
        <f t="shared" si="4"/>
        <v>0</v>
      </c>
      <c r="AI15" s="109">
        <f t="shared" si="4"/>
        <v>0</v>
      </c>
      <c r="AJ15" s="109">
        <f t="shared" si="4"/>
        <v>0</v>
      </c>
      <c r="AK15" s="109">
        <f t="shared" si="4"/>
        <v>0</v>
      </c>
      <c r="AL15" s="109">
        <f t="shared" si="4"/>
        <v>0</v>
      </c>
      <c r="AM15" s="110"/>
      <c r="AN15" s="108"/>
      <c r="AO15" s="108"/>
      <c r="AP15" s="108"/>
      <c r="AQ15" s="108"/>
      <c r="AR15" s="108"/>
      <c r="AS15" s="108"/>
      <c r="AT15" s="108"/>
      <c r="AU15" s="108"/>
      <c r="AV15" s="108"/>
      <c r="AW15" s="108"/>
      <c r="AX15" s="108"/>
      <c r="AY15" s="108"/>
      <c r="AZ15" s="110"/>
    </row>
    <row r="16" spans="2:52" ht="13.9" thickBot="1" x14ac:dyDescent="0.4">
      <c r="B16" s="19">
        <v>9</v>
      </c>
      <c r="C16" s="20" t="s">
        <v>294</v>
      </c>
      <c r="D16" s="111" t="s">
        <v>295</v>
      </c>
      <c r="E16" s="32" t="s">
        <v>202</v>
      </c>
      <c r="F16" s="33">
        <v>2</v>
      </c>
      <c r="G16" s="7"/>
      <c r="H16" s="39">
        <f>SUM(H13:H15)</f>
        <v>4.4999999999999998E-2</v>
      </c>
      <c r="I16" s="40">
        <f>SUM(I13:I15)</f>
        <v>4.4499999999999998E-2</v>
      </c>
      <c r="J16" s="40">
        <f>SUM(J13:J15)</f>
        <v>4.3999999999999997E-2</v>
      </c>
      <c r="K16" s="40">
        <f>SUM(K13:K15)</f>
        <v>4.2000000000000003E-2</v>
      </c>
      <c r="L16" s="41">
        <f>SUM(L13:L15)</f>
        <v>4.0500000000000001E-2</v>
      </c>
      <c r="M16" s="50"/>
      <c r="N16" s="39">
        <f>SUM(N13:N15)</f>
        <v>4.4999999999999998E-2</v>
      </c>
      <c r="O16" s="40">
        <f>SUM(O13:O15)</f>
        <v>4.4499999999999998E-2</v>
      </c>
      <c r="P16" s="40">
        <f>SUM(P13:P15)</f>
        <v>4.3999999999999997E-2</v>
      </c>
      <c r="Q16" s="40">
        <f>SUM(Q13:Q15)</f>
        <v>4.2000000000000003E-2</v>
      </c>
      <c r="R16" s="41">
        <f>SUM(R13:R15)</f>
        <v>4.0500000000000001E-2</v>
      </c>
      <c r="S16" s="7"/>
      <c r="T16" s="42" t="s">
        <v>223</v>
      </c>
      <c r="U16" s="115"/>
      <c r="V16" s="116"/>
      <c r="W16" s="18"/>
      <c r="X16" s="101"/>
      <c r="Y16" s="107"/>
      <c r="AA16" s="108"/>
      <c r="AB16" s="108"/>
      <c r="AC16" s="108"/>
      <c r="AD16" s="108"/>
      <c r="AE16" s="108"/>
      <c r="AF16" s="108"/>
      <c r="AG16" s="108"/>
      <c r="AH16" s="108"/>
      <c r="AI16" s="108"/>
      <c r="AJ16" s="108"/>
      <c r="AK16" s="108"/>
      <c r="AL16" s="108"/>
      <c r="AM16" s="110"/>
      <c r="AN16" s="108"/>
      <c r="AO16" s="108"/>
      <c r="AP16" s="108"/>
      <c r="AQ16" s="108"/>
      <c r="AR16" s="108"/>
      <c r="AS16" s="108"/>
      <c r="AT16" s="108"/>
      <c r="AU16" s="108"/>
      <c r="AV16" s="108"/>
      <c r="AW16" s="108"/>
      <c r="AX16" s="108"/>
      <c r="AY16" s="108"/>
      <c r="AZ16" s="110"/>
    </row>
    <row r="17" spans="2:52" ht="13.9" thickBot="1" x14ac:dyDescent="0.4">
      <c r="B17" s="44">
        <v>10</v>
      </c>
      <c r="C17" s="45" t="s">
        <v>296</v>
      </c>
      <c r="D17" s="61" t="s">
        <v>297</v>
      </c>
      <c r="E17" s="47" t="s">
        <v>212</v>
      </c>
      <c r="F17" s="48">
        <v>0</v>
      </c>
      <c r="G17" s="117" t="s">
        <v>213</v>
      </c>
      <c r="H17" s="50"/>
      <c r="I17" s="50"/>
      <c r="J17" s="50"/>
      <c r="K17" s="50"/>
      <c r="L17" s="50"/>
      <c r="M17" s="117" t="s">
        <v>213</v>
      </c>
      <c r="N17" s="50"/>
      <c r="O17" s="50"/>
      <c r="P17" s="50"/>
      <c r="Q17" s="50"/>
      <c r="R17" s="50"/>
      <c r="S17" s="7"/>
      <c r="T17" s="51"/>
      <c r="U17" s="118" t="s">
        <v>214</v>
      </c>
      <c r="V17" s="114"/>
      <c r="W17" s="18">
        <f t="shared" si="1"/>
        <v>0</v>
      </c>
      <c r="X17" s="101">
        <f>IF(SUM(AN17:AY17)=0,0,U17)</f>
        <v>0</v>
      </c>
      <c r="Y17" s="107"/>
      <c r="AA17" s="119">
        <f>IF(ISTEXT(G17),0,1)</f>
        <v>0</v>
      </c>
      <c r="AB17" s="108"/>
      <c r="AC17" s="108"/>
      <c r="AD17" s="108"/>
      <c r="AE17" s="108"/>
      <c r="AF17" s="108"/>
      <c r="AG17" s="119">
        <f>IF(ISTEXT(M17),0,1)</f>
        <v>0</v>
      </c>
      <c r="AH17" s="108"/>
      <c r="AI17" s="108"/>
      <c r="AJ17" s="108"/>
      <c r="AK17" s="108"/>
      <c r="AL17" s="108"/>
      <c r="AM17" s="110"/>
      <c r="AN17" s="119">
        <f>IF(M17=G17,0,1)</f>
        <v>0</v>
      </c>
      <c r="AO17" s="120"/>
      <c r="AP17" s="120"/>
      <c r="AQ17" s="120"/>
      <c r="AR17" s="120"/>
      <c r="AS17" s="120"/>
      <c r="AT17" s="120"/>
      <c r="AU17" s="120"/>
      <c r="AV17" s="120"/>
      <c r="AW17" s="120"/>
      <c r="AX17" s="120"/>
      <c r="AY17" s="120"/>
      <c r="AZ17" s="110"/>
    </row>
    <row r="18" spans="2:52" ht="13.9" thickBot="1" x14ac:dyDescent="0.4">
      <c r="B18" s="53"/>
      <c r="C18" s="54"/>
      <c r="D18" s="7"/>
      <c r="E18" s="7"/>
      <c r="F18" s="7"/>
      <c r="G18" s="7"/>
      <c r="H18" s="50"/>
      <c r="I18" s="50"/>
      <c r="J18" s="50"/>
      <c r="K18" s="50"/>
      <c r="L18" s="50"/>
      <c r="M18" s="50"/>
      <c r="N18" s="50"/>
      <c r="O18" s="50"/>
      <c r="P18" s="50"/>
      <c r="Q18" s="50"/>
      <c r="R18" s="50"/>
      <c r="S18" s="7"/>
      <c r="T18" s="55"/>
      <c r="U18" s="7"/>
      <c r="V18" s="7"/>
      <c r="W18" s="18"/>
      <c r="X18" s="101"/>
      <c r="Y18" s="55"/>
      <c r="AA18" s="108"/>
      <c r="AB18" s="108"/>
      <c r="AC18" s="108"/>
      <c r="AD18" s="108"/>
      <c r="AE18" s="108"/>
      <c r="AF18" s="108"/>
      <c r="AG18" s="108"/>
      <c r="AH18" s="108"/>
      <c r="AI18" s="108"/>
      <c r="AJ18" s="108"/>
      <c r="AK18" s="108"/>
      <c r="AL18" s="108"/>
      <c r="AM18" s="110"/>
      <c r="AN18" s="108"/>
      <c r="AO18" s="108"/>
      <c r="AP18" s="108"/>
      <c r="AQ18" s="108"/>
      <c r="AR18" s="108"/>
      <c r="AS18" s="108"/>
      <c r="AT18" s="108"/>
      <c r="AU18" s="108"/>
      <c r="AV18" s="108"/>
      <c r="AW18" s="108"/>
      <c r="AX18" s="108"/>
      <c r="AY18" s="108"/>
      <c r="AZ18" s="110"/>
    </row>
    <row r="19" spans="2:52" ht="13.9" thickBot="1" x14ac:dyDescent="0.4">
      <c r="B19" s="16" t="s">
        <v>226</v>
      </c>
      <c r="C19" s="17" t="s">
        <v>13</v>
      </c>
      <c r="D19" s="7"/>
      <c r="E19" s="7"/>
      <c r="F19" s="7"/>
      <c r="G19" s="7"/>
      <c r="H19" s="50"/>
      <c r="I19" s="50"/>
      <c r="J19" s="50"/>
      <c r="K19" s="50"/>
      <c r="L19" s="50"/>
      <c r="M19" s="50"/>
      <c r="N19" s="50"/>
      <c r="O19" s="50"/>
      <c r="P19" s="50"/>
      <c r="Q19" s="50"/>
      <c r="R19" s="50"/>
      <c r="S19" s="7"/>
      <c r="T19" s="55"/>
      <c r="U19" s="7"/>
      <c r="V19" s="7"/>
      <c r="W19" s="18"/>
      <c r="X19" s="101"/>
      <c r="Y19" s="55"/>
      <c r="AA19" s="108"/>
      <c r="AB19" s="108"/>
      <c r="AC19" s="108"/>
      <c r="AD19" s="108"/>
      <c r="AE19" s="108"/>
      <c r="AF19" s="108"/>
      <c r="AG19" s="108"/>
      <c r="AH19" s="108"/>
      <c r="AI19" s="108"/>
      <c r="AJ19" s="108"/>
      <c r="AK19" s="108"/>
      <c r="AL19" s="108"/>
      <c r="AM19" s="110"/>
      <c r="AN19" s="108"/>
      <c r="AO19" s="108"/>
      <c r="AP19" s="108"/>
      <c r="AQ19" s="108"/>
      <c r="AR19" s="108"/>
      <c r="AS19" s="108"/>
      <c r="AT19" s="108"/>
      <c r="AU19" s="108"/>
      <c r="AV19" s="108"/>
      <c r="AW19" s="108"/>
      <c r="AX19" s="108"/>
      <c r="AY19" s="108"/>
      <c r="AZ19" s="110"/>
    </row>
    <row r="20" spans="2:52" x14ac:dyDescent="0.35">
      <c r="B20" s="19">
        <v>11</v>
      </c>
      <c r="C20" s="20" t="s">
        <v>14</v>
      </c>
      <c r="D20" s="21" t="s">
        <v>298</v>
      </c>
      <c r="E20" s="22" t="s">
        <v>202</v>
      </c>
      <c r="F20" s="23">
        <v>2</v>
      </c>
      <c r="G20" s="7"/>
      <c r="H20" s="25">
        <v>0.62129999999999996</v>
      </c>
      <c r="I20" s="26">
        <v>0.63739999999999997</v>
      </c>
      <c r="J20" s="26">
        <v>0.63800000000000001</v>
      </c>
      <c r="K20" s="26">
        <v>0.63829999999999998</v>
      </c>
      <c r="L20" s="27">
        <v>0.64170000000000005</v>
      </c>
      <c r="M20" s="50"/>
      <c r="N20" s="25">
        <v>0.56200000000000006</v>
      </c>
      <c r="O20" s="26">
        <v>0.56200000000000006</v>
      </c>
      <c r="P20" s="26">
        <v>0.56200000000000006</v>
      </c>
      <c r="Q20" s="26">
        <v>0.56200000000000006</v>
      </c>
      <c r="R20" s="27">
        <v>0.56200000000000006</v>
      </c>
      <c r="S20" s="7"/>
      <c r="T20" s="56"/>
      <c r="U20" s="121"/>
      <c r="V20" s="114"/>
      <c r="W20" s="18">
        <f t="shared" si="1"/>
        <v>0</v>
      </c>
      <c r="X20" s="101"/>
      <c r="Y20" s="107"/>
      <c r="AA20" s="108"/>
      <c r="AB20" s="109">
        <f t="shared" ref="AB20:AF22" si="5">IF(ISNUMBER(H20),0,1)</f>
        <v>0</v>
      </c>
      <c r="AC20" s="109">
        <f t="shared" si="5"/>
        <v>0</v>
      </c>
      <c r="AD20" s="109">
        <f t="shared" si="5"/>
        <v>0</v>
      </c>
      <c r="AE20" s="109">
        <f t="shared" si="5"/>
        <v>0</v>
      </c>
      <c r="AF20" s="109">
        <f t="shared" si="5"/>
        <v>0</v>
      </c>
      <c r="AG20" s="108"/>
      <c r="AH20" s="109">
        <f t="shared" ref="AH20:AL22" si="6">IF(ISNUMBER(N20),0,1)</f>
        <v>0</v>
      </c>
      <c r="AI20" s="109">
        <f t="shared" si="6"/>
        <v>0</v>
      </c>
      <c r="AJ20" s="109">
        <f t="shared" si="6"/>
        <v>0</v>
      </c>
      <c r="AK20" s="109">
        <f t="shared" si="6"/>
        <v>0</v>
      </c>
      <c r="AL20" s="109">
        <f t="shared" si="6"/>
        <v>0</v>
      </c>
      <c r="AM20" s="110"/>
      <c r="AN20" s="108"/>
      <c r="AO20" s="108"/>
      <c r="AP20" s="108"/>
      <c r="AQ20" s="108"/>
      <c r="AR20" s="108"/>
      <c r="AS20" s="108"/>
      <c r="AT20" s="108"/>
      <c r="AU20" s="108"/>
      <c r="AV20" s="108"/>
      <c r="AW20" s="108"/>
      <c r="AX20" s="108"/>
      <c r="AY20" s="108"/>
      <c r="AZ20" s="110"/>
    </row>
    <row r="21" spans="2:52" x14ac:dyDescent="0.35">
      <c r="B21" s="19">
        <v>12</v>
      </c>
      <c r="C21" s="20" t="s">
        <v>15</v>
      </c>
      <c r="D21" s="111" t="s">
        <v>299</v>
      </c>
      <c r="E21" s="32" t="s">
        <v>202</v>
      </c>
      <c r="F21" s="33">
        <v>2</v>
      </c>
      <c r="G21" s="7"/>
      <c r="H21" s="34">
        <v>0</v>
      </c>
      <c r="I21" s="35">
        <v>0</v>
      </c>
      <c r="J21" s="35">
        <v>0</v>
      </c>
      <c r="K21" s="35">
        <v>0</v>
      </c>
      <c r="L21" s="36">
        <v>0</v>
      </c>
      <c r="M21" s="50"/>
      <c r="N21" s="34">
        <v>0</v>
      </c>
      <c r="O21" s="35">
        <v>0</v>
      </c>
      <c r="P21" s="35">
        <v>0</v>
      </c>
      <c r="Q21" s="35">
        <v>0</v>
      </c>
      <c r="R21" s="36">
        <v>0</v>
      </c>
      <c r="S21" s="7"/>
      <c r="T21" s="37"/>
      <c r="U21" s="113"/>
      <c r="V21" s="114"/>
      <c r="W21" s="18">
        <f t="shared" si="1"/>
        <v>0</v>
      </c>
      <c r="X21" s="101"/>
      <c r="Y21" s="107"/>
      <c r="AA21" s="108"/>
      <c r="AB21" s="109">
        <f t="shared" si="5"/>
        <v>0</v>
      </c>
      <c r="AC21" s="109">
        <f t="shared" si="5"/>
        <v>0</v>
      </c>
      <c r="AD21" s="109">
        <f t="shared" si="5"/>
        <v>0</v>
      </c>
      <c r="AE21" s="109">
        <f t="shared" si="5"/>
        <v>0</v>
      </c>
      <c r="AF21" s="109">
        <f t="shared" si="5"/>
        <v>0</v>
      </c>
      <c r="AG21" s="108"/>
      <c r="AH21" s="109">
        <f t="shared" si="6"/>
        <v>0</v>
      </c>
      <c r="AI21" s="109">
        <f t="shared" si="6"/>
        <v>0</v>
      </c>
      <c r="AJ21" s="109">
        <f t="shared" si="6"/>
        <v>0</v>
      </c>
      <c r="AK21" s="109">
        <f t="shared" si="6"/>
        <v>0</v>
      </c>
      <c r="AL21" s="109">
        <f t="shared" si="6"/>
        <v>0</v>
      </c>
      <c r="AM21" s="110"/>
      <c r="AN21" s="108"/>
      <c r="AO21" s="108"/>
      <c r="AP21" s="108"/>
      <c r="AQ21" s="108"/>
      <c r="AR21" s="108"/>
      <c r="AS21" s="108"/>
      <c r="AT21" s="108"/>
      <c r="AU21" s="108"/>
      <c r="AV21" s="108"/>
      <c r="AW21" s="108"/>
      <c r="AX21" s="108"/>
      <c r="AY21" s="108"/>
      <c r="AZ21" s="110"/>
    </row>
    <row r="22" spans="2:52" x14ac:dyDescent="0.35">
      <c r="B22" s="19">
        <v>13</v>
      </c>
      <c r="C22" s="20" t="s">
        <v>16</v>
      </c>
      <c r="D22" s="111" t="s">
        <v>300</v>
      </c>
      <c r="E22" s="32" t="s">
        <v>202</v>
      </c>
      <c r="F22" s="33">
        <v>2</v>
      </c>
      <c r="G22" s="7"/>
      <c r="H22" s="34">
        <v>0</v>
      </c>
      <c r="I22" s="35">
        <v>0</v>
      </c>
      <c r="J22" s="35">
        <v>0</v>
      </c>
      <c r="K22" s="35">
        <v>0</v>
      </c>
      <c r="L22" s="36">
        <v>0</v>
      </c>
      <c r="M22" s="50"/>
      <c r="N22" s="34">
        <v>0</v>
      </c>
      <c r="O22" s="35">
        <v>0</v>
      </c>
      <c r="P22" s="35">
        <v>0</v>
      </c>
      <c r="Q22" s="35">
        <v>0</v>
      </c>
      <c r="R22" s="36">
        <v>0</v>
      </c>
      <c r="S22" s="7"/>
      <c r="T22" s="37"/>
      <c r="U22" s="113"/>
      <c r="V22" s="114"/>
      <c r="W22" s="18">
        <f t="shared" si="1"/>
        <v>0</v>
      </c>
      <c r="X22" s="101"/>
      <c r="Y22" s="107"/>
      <c r="AA22" s="108"/>
      <c r="AB22" s="109">
        <f t="shared" si="5"/>
        <v>0</v>
      </c>
      <c r="AC22" s="109">
        <f t="shared" si="5"/>
        <v>0</v>
      </c>
      <c r="AD22" s="109">
        <f t="shared" si="5"/>
        <v>0</v>
      </c>
      <c r="AE22" s="109">
        <f t="shared" si="5"/>
        <v>0</v>
      </c>
      <c r="AF22" s="109">
        <f t="shared" si="5"/>
        <v>0</v>
      </c>
      <c r="AG22" s="108"/>
      <c r="AH22" s="109">
        <f t="shared" si="6"/>
        <v>0</v>
      </c>
      <c r="AI22" s="109">
        <f t="shared" si="6"/>
        <v>0</v>
      </c>
      <c r="AJ22" s="109">
        <f t="shared" si="6"/>
        <v>0</v>
      </c>
      <c r="AK22" s="109">
        <f t="shared" si="6"/>
        <v>0</v>
      </c>
      <c r="AL22" s="109">
        <f t="shared" si="6"/>
        <v>0</v>
      </c>
      <c r="AM22" s="110"/>
      <c r="AN22" s="108"/>
      <c r="AO22" s="108"/>
      <c r="AP22" s="108"/>
      <c r="AQ22" s="108"/>
      <c r="AR22" s="108"/>
      <c r="AS22" s="108"/>
      <c r="AT22" s="108"/>
      <c r="AU22" s="108"/>
      <c r="AV22" s="108"/>
      <c r="AW22" s="108"/>
      <c r="AX22" s="108"/>
      <c r="AY22" s="108"/>
      <c r="AZ22" s="110"/>
    </row>
    <row r="23" spans="2:52" ht="13.9" thickBot="1" x14ac:dyDescent="0.4">
      <c r="B23" s="59">
        <v>14</v>
      </c>
      <c r="C23" s="60" t="s">
        <v>17</v>
      </c>
      <c r="D23" s="61" t="s">
        <v>301</v>
      </c>
      <c r="E23" s="62" t="s">
        <v>202</v>
      </c>
      <c r="F23" s="63">
        <v>2</v>
      </c>
      <c r="G23" s="7"/>
      <c r="H23" s="39">
        <f>SUM(H20:H22)</f>
        <v>0.62129999999999996</v>
      </c>
      <c r="I23" s="40">
        <f>SUM(I20:I22)</f>
        <v>0.63739999999999997</v>
      </c>
      <c r="J23" s="40">
        <f>SUM(J20:J22)</f>
        <v>0.63800000000000001</v>
      </c>
      <c r="K23" s="40">
        <f>SUM(K20:K22)</f>
        <v>0.63829999999999998</v>
      </c>
      <c r="L23" s="41">
        <f>SUM(L20:L22)</f>
        <v>0.64170000000000005</v>
      </c>
      <c r="M23" s="50"/>
      <c r="N23" s="39">
        <f>SUM(N20:N22)</f>
        <v>0.56200000000000006</v>
      </c>
      <c r="O23" s="40">
        <f>SUM(O20:O22)</f>
        <v>0.56200000000000006</v>
      </c>
      <c r="P23" s="40">
        <f>SUM(P20:P22)</f>
        <v>0.56200000000000006</v>
      </c>
      <c r="Q23" s="40">
        <f>SUM(Q20:Q22)</f>
        <v>0.56200000000000006</v>
      </c>
      <c r="R23" s="41">
        <f>SUM(R20:R22)</f>
        <v>0.56200000000000006</v>
      </c>
      <c r="S23" s="7"/>
      <c r="T23" s="122" t="s">
        <v>236</v>
      </c>
      <c r="U23" s="123"/>
      <c r="V23" s="116"/>
      <c r="W23" s="18">
        <f t="shared" si="1"/>
        <v>0</v>
      </c>
      <c r="X23" s="101"/>
      <c r="Y23" s="107"/>
      <c r="AA23" s="108"/>
      <c r="AB23" s="108"/>
      <c r="AC23" s="108"/>
      <c r="AD23" s="108"/>
      <c r="AE23" s="108"/>
      <c r="AF23" s="108"/>
      <c r="AG23" s="108"/>
      <c r="AH23" s="108"/>
      <c r="AI23" s="108"/>
      <c r="AJ23" s="108"/>
      <c r="AK23" s="108"/>
      <c r="AL23" s="108"/>
      <c r="AM23" s="110"/>
      <c r="AN23" s="108"/>
      <c r="AO23" s="108"/>
      <c r="AP23" s="108"/>
      <c r="AQ23" s="108"/>
      <c r="AR23" s="108"/>
      <c r="AS23" s="108"/>
      <c r="AT23" s="108"/>
      <c r="AU23" s="108"/>
      <c r="AV23" s="108"/>
      <c r="AW23" s="108"/>
      <c r="AX23" s="108"/>
      <c r="AY23" s="108"/>
      <c r="AZ23" s="110"/>
    </row>
    <row r="24" spans="2:52" x14ac:dyDescent="0.35">
      <c r="B24" s="53"/>
      <c r="C24" s="54"/>
      <c r="D24" s="66"/>
      <c r="E24" s="66"/>
      <c r="F24" s="66"/>
      <c r="G24" s="7"/>
      <c r="H24" s="7"/>
      <c r="I24" s="7"/>
      <c r="J24" s="7"/>
      <c r="K24" s="7"/>
      <c r="L24" s="7"/>
      <c r="M24" s="7"/>
      <c r="N24" s="7"/>
      <c r="O24" s="7"/>
      <c r="P24" s="7"/>
      <c r="Q24" s="7"/>
      <c r="R24" s="7"/>
      <c r="S24" s="7"/>
      <c r="T24" s="7"/>
      <c r="W24" s="18"/>
      <c r="X24" s="101"/>
      <c r="AA24" s="124">
        <f>SUM(AA6:AL23)</f>
        <v>0</v>
      </c>
      <c r="AB24" s="125"/>
      <c r="AC24" s="125"/>
      <c r="AD24" s="125"/>
      <c r="AE24" s="125"/>
      <c r="AF24" s="125"/>
      <c r="AG24" s="125"/>
      <c r="AH24" s="125"/>
      <c r="AI24" s="125"/>
      <c r="AJ24" s="125"/>
      <c r="AK24" s="125"/>
      <c r="AL24" s="125"/>
      <c r="AM24" s="110"/>
      <c r="AN24" s="126">
        <f>SUM(AN6:AN23)</f>
        <v>0</v>
      </c>
      <c r="AO24" s="127"/>
      <c r="AP24" s="127"/>
      <c r="AQ24" s="127"/>
      <c r="AR24" s="127"/>
      <c r="AS24" s="127"/>
      <c r="AT24" s="127"/>
      <c r="AU24" s="127"/>
      <c r="AV24" s="127"/>
      <c r="AW24" s="127"/>
      <c r="AX24" s="127"/>
      <c r="AY24" s="127"/>
      <c r="AZ24" s="110"/>
    </row>
    <row r="25" spans="2:52" x14ac:dyDescent="0.35">
      <c r="B25" s="69" t="s">
        <v>246</v>
      </c>
      <c r="C25" s="70"/>
      <c r="D25" s="70"/>
      <c r="E25" s="70"/>
      <c r="F25" s="70"/>
      <c r="G25" s="70"/>
      <c r="H25" s="70"/>
      <c r="I25" s="70"/>
      <c r="J25" s="71"/>
      <c r="K25" s="71"/>
      <c r="L25" s="72"/>
      <c r="M25" s="72"/>
      <c r="N25" s="7"/>
      <c r="O25" s="7"/>
      <c r="P25" s="7"/>
      <c r="Q25" s="7"/>
      <c r="R25" s="7"/>
      <c r="S25" s="7"/>
      <c r="T25" s="7"/>
      <c r="W25" s="18"/>
      <c r="X25" s="101"/>
      <c r="AA25" s="125"/>
      <c r="AB25" s="125"/>
      <c r="AC25" s="125"/>
      <c r="AD25" s="125"/>
      <c r="AE25" s="125"/>
      <c r="AF25" s="125"/>
      <c r="AG25" s="125"/>
      <c r="AH25" s="125"/>
      <c r="AI25" s="125"/>
      <c r="AJ25" s="125"/>
      <c r="AK25" s="125"/>
      <c r="AL25" s="125"/>
      <c r="AM25" s="110"/>
      <c r="AN25" s="125"/>
      <c r="AO25" s="125"/>
      <c r="AP25" s="125"/>
      <c r="AQ25" s="125"/>
      <c r="AR25" s="125"/>
      <c r="AS25" s="125"/>
      <c r="AT25" s="125"/>
      <c r="AU25" s="125"/>
      <c r="AV25" s="125"/>
      <c r="AW25" s="125"/>
      <c r="AX25" s="125"/>
      <c r="AY25" s="125"/>
      <c r="AZ25" s="110"/>
    </row>
    <row r="26" spans="2:52" x14ac:dyDescent="0.35">
      <c r="B26" s="73"/>
      <c r="C26" s="74" t="s">
        <v>247</v>
      </c>
      <c r="D26" s="74"/>
      <c r="E26" s="70"/>
      <c r="F26" s="70"/>
      <c r="G26" s="70"/>
      <c r="H26" s="70"/>
      <c r="I26" s="70"/>
      <c r="J26" s="70"/>
      <c r="K26" s="70"/>
      <c r="L26" s="72"/>
      <c r="M26" s="72"/>
      <c r="N26" s="7"/>
      <c r="O26" s="7"/>
      <c r="P26" s="7"/>
      <c r="Q26" s="7"/>
      <c r="R26" s="7"/>
      <c r="S26" s="7"/>
      <c r="T26" s="7"/>
      <c r="AA26" s="125"/>
      <c r="AB26" s="125"/>
      <c r="AC26" s="125"/>
      <c r="AD26" s="125"/>
      <c r="AE26" s="125"/>
      <c r="AF26" s="125"/>
      <c r="AG26" s="125"/>
      <c r="AH26" s="125"/>
      <c r="AI26" s="125"/>
      <c r="AJ26" s="125"/>
      <c r="AK26" s="125"/>
      <c r="AL26" s="125"/>
      <c r="AM26" s="110"/>
      <c r="AN26" s="125"/>
      <c r="AO26" s="125"/>
      <c r="AP26" s="125"/>
      <c r="AQ26" s="125"/>
      <c r="AR26" s="125"/>
      <c r="AS26" s="125"/>
      <c r="AT26" s="125"/>
      <c r="AU26" s="125"/>
      <c r="AV26" s="125"/>
      <c r="AW26" s="125"/>
      <c r="AX26" s="125"/>
      <c r="AY26" s="125"/>
      <c r="AZ26" s="110"/>
    </row>
    <row r="27" spans="2:52" x14ac:dyDescent="0.35">
      <c r="B27" s="75"/>
      <c r="C27" s="74" t="s">
        <v>248</v>
      </c>
      <c r="D27" s="74"/>
      <c r="E27" s="70"/>
      <c r="F27" s="70"/>
      <c r="G27" s="70"/>
      <c r="H27" s="70"/>
      <c r="I27" s="70"/>
      <c r="J27" s="70"/>
      <c r="K27" s="70"/>
      <c r="L27" s="72"/>
      <c r="M27" s="72"/>
      <c r="N27" s="7"/>
      <c r="O27" s="7"/>
      <c r="P27" s="7"/>
      <c r="Q27" s="7"/>
      <c r="R27" s="7"/>
      <c r="S27" s="7"/>
      <c r="T27" s="7"/>
    </row>
    <row r="28" spans="2:52" x14ac:dyDescent="0.35">
      <c r="B28" s="76"/>
      <c r="C28" s="74" t="s">
        <v>249</v>
      </c>
      <c r="D28" s="74"/>
      <c r="E28" s="70"/>
      <c r="F28" s="70"/>
      <c r="G28" s="70"/>
      <c r="H28" s="70"/>
      <c r="I28" s="70"/>
      <c r="J28" s="70"/>
      <c r="K28" s="70"/>
      <c r="L28" s="72"/>
      <c r="M28" s="72"/>
      <c r="N28" s="7"/>
      <c r="O28" s="7"/>
      <c r="P28" s="7"/>
      <c r="Q28" s="7"/>
      <c r="R28" s="7"/>
      <c r="S28" s="7"/>
      <c r="T28" s="7"/>
    </row>
    <row r="29" spans="2:52" x14ac:dyDescent="0.35">
      <c r="B29" s="77"/>
      <c r="C29" s="74" t="s">
        <v>250</v>
      </c>
      <c r="D29" s="74"/>
      <c r="E29" s="70"/>
      <c r="F29" s="70"/>
      <c r="G29" s="70"/>
      <c r="H29" s="70"/>
      <c r="I29" s="70"/>
      <c r="J29" s="70"/>
      <c r="K29" s="70"/>
      <c r="L29" s="72"/>
      <c r="M29" s="72"/>
      <c r="N29" s="7"/>
      <c r="O29" s="7"/>
      <c r="P29" s="7"/>
      <c r="Q29" s="7"/>
      <c r="R29" s="7"/>
      <c r="S29" s="7"/>
      <c r="T29" s="7"/>
    </row>
    <row r="30" spans="2:52" ht="13.9" thickBot="1" x14ac:dyDescent="0.4">
      <c r="B30" s="78"/>
      <c r="C30" s="78"/>
      <c r="D30" s="78"/>
      <c r="E30" s="78"/>
      <c r="F30" s="78"/>
      <c r="G30" s="78"/>
      <c r="H30" s="78"/>
      <c r="I30" s="78"/>
      <c r="J30" s="78"/>
      <c r="K30" s="78"/>
      <c r="L30" s="72"/>
      <c r="M30" s="72"/>
      <c r="N30" s="7"/>
      <c r="O30" s="7"/>
      <c r="P30" s="7"/>
      <c r="Q30" s="7"/>
      <c r="R30" s="7"/>
      <c r="S30" s="7"/>
      <c r="T30" s="7"/>
    </row>
    <row r="31" spans="2:52" ht="15" thickBot="1" x14ac:dyDescent="0.4">
      <c r="B31" s="560" t="s">
        <v>302</v>
      </c>
      <c r="C31" s="561"/>
      <c r="D31" s="561"/>
      <c r="E31" s="561"/>
      <c r="F31" s="561"/>
      <c r="G31" s="561"/>
      <c r="H31" s="561"/>
      <c r="I31" s="561"/>
      <c r="J31" s="561"/>
      <c r="K31" s="561"/>
      <c r="L31" s="562"/>
      <c r="M31" s="82"/>
      <c r="N31" s="82"/>
      <c r="O31" s="82"/>
      <c r="P31" s="82"/>
      <c r="Q31" s="82"/>
      <c r="R31" s="82"/>
      <c r="S31" s="7"/>
      <c r="T31" s="7"/>
    </row>
    <row r="32" spans="2:52" ht="15" thickBot="1" x14ac:dyDescent="0.4">
      <c r="B32" s="82"/>
      <c r="C32" s="83"/>
      <c r="D32" s="84"/>
      <c r="E32" s="84"/>
      <c r="F32" s="84"/>
      <c r="G32" s="84"/>
      <c r="H32" s="84"/>
      <c r="I32" s="84"/>
      <c r="J32" s="78"/>
      <c r="K32" s="78"/>
      <c r="L32" s="72"/>
      <c r="M32" s="85"/>
      <c r="N32" s="7"/>
      <c r="O32" s="7"/>
      <c r="P32" s="7"/>
      <c r="Q32" s="7"/>
      <c r="R32" s="7"/>
      <c r="S32" s="7"/>
      <c r="T32" s="7"/>
    </row>
    <row r="33" spans="2:20" ht="225" customHeight="1" thickBot="1" x14ac:dyDescent="0.4">
      <c r="B33" s="551" t="s">
        <v>303</v>
      </c>
      <c r="C33" s="552"/>
      <c r="D33" s="552"/>
      <c r="E33" s="552"/>
      <c r="F33" s="552"/>
      <c r="G33" s="552"/>
      <c r="H33" s="552"/>
      <c r="I33" s="552"/>
      <c r="J33" s="552"/>
      <c r="K33" s="552"/>
      <c r="L33" s="553"/>
      <c r="M33" s="86"/>
      <c r="N33" s="86"/>
      <c r="O33" s="86"/>
      <c r="P33" s="86"/>
      <c r="Q33" s="86"/>
      <c r="R33" s="86"/>
      <c r="S33" s="7"/>
      <c r="T33" s="7"/>
    </row>
    <row r="34" spans="2:20" ht="13.9" thickBot="1" x14ac:dyDescent="0.4">
      <c r="B34" s="87"/>
      <c r="C34" s="88"/>
      <c r="D34" s="87"/>
      <c r="E34" s="87"/>
      <c r="F34" s="87"/>
      <c r="G34" s="89"/>
      <c r="H34" s="89"/>
      <c r="I34" s="89"/>
      <c r="J34" s="78"/>
      <c r="K34" s="78"/>
      <c r="L34" s="72"/>
      <c r="M34" s="85"/>
      <c r="N34" s="7"/>
      <c r="O34" s="7"/>
      <c r="P34" s="7"/>
      <c r="Q34" s="7"/>
      <c r="R34" s="7"/>
      <c r="S34" s="7"/>
      <c r="T34" s="7"/>
    </row>
    <row r="35" spans="2:20" ht="15" customHeight="1" x14ac:dyDescent="0.35">
      <c r="B35" s="90" t="s">
        <v>253</v>
      </c>
      <c r="C35" s="554" t="s">
        <v>254</v>
      </c>
      <c r="D35" s="555"/>
      <c r="E35" s="555"/>
      <c r="F35" s="555"/>
      <c r="G35" s="555"/>
      <c r="H35" s="555"/>
      <c r="I35" s="555"/>
      <c r="J35" s="555"/>
      <c r="K35" s="555"/>
      <c r="L35" s="556"/>
      <c r="M35" s="91"/>
      <c r="N35" s="91"/>
      <c r="O35" s="91"/>
      <c r="P35" s="91"/>
      <c r="Q35" s="91"/>
      <c r="R35" s="91"/>
      <c r="S35" s="7"/>
      <c r="T35" s="7"/>
    </row>
    <row r="36" spans="2:20" ht="15" customHeight="1" x14ac:dyDescent="0.35">
      <c r="B36" s="92" t="s">
        <v>255</v>
      </c>
      <c r="C36" s="93" t="str">
        <f>$C$5</f>
        <v>RCV run off rate ~ RPI linked RCV</v>
      </c>
      <c r="D36" s="93"/>
      <c r="E36" s="93"/>
      <c r="F36" s="93"/>
      <c r="G36" s="93"/>
      <c r="H36" s="93"/>
      <c r="I36" s="93"/>
      <c r="J36" s="93"/>
      <c r="K36" s="93"/>
      <c r="L36" s="94"/>
      <c r="M36" s="97"/>
      <c r="N36" s="97"/>
      <c r="O36" s="97"/>
      <c r="P36" s="97"/>
      <c r="Q36" s="97"/>
      <c r="R36" s="97"/>
      <c r="S36" s="7"/>
      <c r="T36" s="7"/>
    </row>
    <row r="37" spans="2:20" ht="30" customHeight="1" x14ac:dyDescent="0.35">
      <c r="B37" s="96">
        <v>1</v>
      </c>
      <c r="C37" s="545" t="s">
        <v>304</v>
      </c>
      <c r="D37" s="546"/>
      <c r="E37" s="546"/>
      <c r="F37" s="546"/>
      <c r="G37" s="546"/>
      <c r="H37" s="546"/>
      <c r="I37" s="546"/>
      <c r="J37" s="546"/>
      <c r="K37" s="546"/>
      <c r="L37" s="547"/>
      <c r="M37" s="97"/>
      <c r="N37" s="97"/>
      <c r="O37" s="97"/>
      <c r="P37" s="97"/>
      <c r="Q37" s="97"/>
      <c r="R37" s="97"/>
      <c r="S37" s="7"/>
      <c r="T37" s="7"/>
    </row>
    <row r="38" spans="2:20" ht="30" customHeight="1" x14ac:dyDescent="0.35">
      <c r="B38" s="96">
        <v>2</v>
      </c>
      <c r="C38" s="545" t="s">
        <v>305</v>
      </c>
      <c r="D38" s="546"/>
      <c r="E38" s="546"/>
      <c r="F38" s="546"/>
      <c r="G38" s="546"/>
      <c r="H38" s="546"/>
      <c r="I38" s="546"/>
      <c r="J38" s="546"/>
      <c r="K38" s="546"/>
      <c r="L38" s="547"/>
      <c r="M38" s="97"/>
      <c r="N38" s="97"/>
      <c r="O38" s="97"/>
      <c r="P38" s="97"/>
      <c r="Q38" s="97"/>
      <c r="R38" s="97"/>
      <c r="S38" s="7"/>
      <c r="T38" s="7"/>
    </row>
    <row r="39" spans="2:20" ht="15" customHeight="1" x14ac:dyDescent="0.35">
      <c r="B39" s="96">
        <v>3</v>
      </c>
      <c r="C39" s="545" t="s">
        <v>306</v>
      </c>
      <c r="D39" s="546"/>
      <c r="E39" s="546"/>
      <c r="F39" s="546"/>
      <c r="G39" s="546"/>
      <c r="H39" s="546"/>
      <c r="I39" s="546"/>
      <c r="J39" s="546"/>
      <c r="K39" s="546"/>
      <c r="L39" s="547"/>
      <c r="M39" s="97"/>
      <c r="N39" s="97"/>
      <c r="O39" s="97"/>
      <c r="P39" s="97"/>
      <c r="Q39" s="97"/>
      <c r="R39" s="97"/>
      <c r="S39" s="7"/>
      <c r="T39" s="7"/>
    </row>
    <row r="40" spans="2:20" ht="15" customHeight="1" x14ac:dyDescent="0.35">
      <c r="B40" s="96">
        <v>4</v>
      </c>
      <c r="C40" s="545" t="s">
        <v>307</v>
      </c>
      <c r="D40" s="546"/>
      <c r="E40" s="546"/>
      <c r="F40" s="546"/>
      <c r="G40" s="546"/>
      <c r="H40" s="546"/>
      <c r="I40" s="546"/>
      <c r="J40" s="546"/>
      <c r="K40" s="546"/>
      <c r="L40" s="547"/>
      <c r="M40" s="97"/>
      <c r="N40" s="97"/>
      <c r="O40" s="97"/>
      <c r="P40" s="97"/>
      <c r="Q40" s="97"/>
      <c r="R40" s="97"/>
      <c r="S40" s="7"/>
      <c r="T40" s="7"/>
    </row>
    <row r="41" spans="2:20" ht="30" customHeight="1" x14ac:dyDescent="0.35">
      <c r="B41" s="96">
        <v>5</v>
      </c>
      <c r="C41" s="545" t="s">
        <v>260</v>
      </c>
      <c r="D41" s="546"/>
      <c r="E41" s="546"/>
      <c r="F41" s="546"/>
      <c r="G41" s="546"/>
      <c r="H41" s="546"/>
      <c r="I41" s="546"/>
      <c r="J41" s="546"/>
      <c r="K41" s="546"/>
      <c r="L41" s="547"/>
      <c r="M41" s="97"/>
      <c r="N41" s="97"/>
      <c r="O41" s="97"/>
      <c r="P41" s="97"/>
      <c r="Q41" s="97"/>
      <c r="R41" s="97"/>
      <c r="S41" s="7"/>
      <c r="T41" s="7"/>
    </row>
    <row r="42" spans="2:20" ht="15" customHeight="1" x14ac:dyDescent="0.35">
      <c r="B42" s="92" t="s">
        <v>261</v>
      </c>
      <c r="C42" s="93" t="str">
        <f>$C$12</f>
        <v>RCV run off rate ~ CPI/CPI(H) linked RCV</v>
      </c>
      <c r="D42" s="93"/>
      <c r="E42" s="93"/>
      <c r="F42" s="93"/>
      <c r="G42" s="93"/>
      <c r="H42" s="93"/>
      <c r="I42" s="93"/>
      <c r="J42" s="93"/>
      <c r="K42" s="93"/>
      <c r="L42" s="94"/>
      <c r="M42" s="97"/>
      <c r="N42" s="97"/>
      <c r="O42" s="97"/>
      <c r="P42" s="97"/>
      <c r="Q42" s="97"/>
      <c r="R42" s="97"/>
      <c r="S42" s="7"/>
      <c r="T42" s="7"/>
    </row>
    <row r="43" spans="2:20" ht="30" customHeight="1" x14ac:dyDescent="0.35">
      <c r="B43" s="96">
        <v>6</v>
      </c>
      <c r="C43" s="545" t="s">
        <v>308</v>
      </c>
      <c r="D43" s="546"/>
      <c r="E43" s="546"/>
      <c r="F43" s="546"/>
      <c r="G43" s="546"/>
      <c r="H43" s="546"/>
      <c r="I43" s="546"/>
      <c r="J43" s="546"/>
      <c r="K43" s="546"/>
      <c r="L43" s="547"/>
      <c r="M43" s="97"/>
      <c r="N43" s="97"/>
      <c r="O43" s="97"/>
      <c r="P43" s="97"/>
      <c r="Q43" s="97"/>
      <c r="R43" s="97"/>
      <c r="S43" s="7"/>
      <c r="T43" s="7"/>
    </row>
    <row r="44" spans="2:20" ht="30" customHeight="1" x14ac:dyDescent="0.35">
      <c r="B44" s="96">
        <v>7</v>
      </c>
      <c r="C44" s="545" t="s">
        <v>309</v>
      </c>
      <c r="D44" s="546"/>
      <c r="E44" s="546"/>
      <c r="F44" s="546"/>
      <c r="G44" s="546"/>
      <c r="H44" s="546"/>
      <c r="I44" s="546"/>
      <c r="J44" s="546"/>
      <c r="K44" s="546"/>
      <c r="L44" s="547"/>
      <c r="M44" s="97"/>
      <c r="N44" s="97"/>
      <c r="O44" s="97"/>
      <c r="P44" s="97"/>
      <c r="Q44" s="97"/>
      <c r="R44" s="97"/>
      <c r="S44" s="7"/>
      <c r="T44" s="7"/>
    </row>
    <row r="45" spans="2:20" ht="15" customHeight="1" x14ac:dyDescent="0.35">
      <c r="B45" s="96">
        <v>8</v>
      </c>
      <c r="C45" s="545" t="s">
        <v>310</v>
      </c>
      <c r="D45" s="546"/>
      <c r="E45" s="546"/>
      <c r="F45" s="546"/>
      <c r="G45" s="546"/>
      <c r="H45" s="546"/>
      <c r="I45" s="546"/>
      <c r="J45" s="546"/>
      <c r="K45" s="546"/>
      <c r="L45" s="547"/>
      <c r="M45" s="97"/>
      <c r="N45" s="97"/>
      <c r="O45" s="97"/>
      <c r="P45" s="97"/>
      <c r="Q45" s="97"/>
      <c r="R45" s="97"/>
      <c r="S45" s="7"/>
      <c r="T45" s="7"/>
    </row>
    <row r="46" spans="2:20" ht="15" customHeight="1" x14ac:dyDescent="0.35">
      <c r="B46" s="96">
        <v>9</v>
      </c>
      <c r="C46" s="545" t="s">
        <v>311</v>
      </c>
      <c r="D46" s="546"/>
      <c r="E46" s="546"/>
      <c r="F46" s="546"/>
      <c r="G46" s="546"/>
      <c r="H46" s="546"/>
      <c r="I46" s="546"/>
      <c r="J46" s="546"/>
      <c r="K46" s="546"/>
      <c r="L46" s="547"/>
      <c r="M46" s="97"/>
      <c r="N46" s="97"/>
      <c r="O46" s="97"/>
      <c r="P46" s="97"/>
      <c r="Q46" s="97"/>
      <c r="R46" s="97"/>
      <c r="S46" s="7"/>
      <c r="T46" s="7"/>
    </row>
    <row r="47" spans="2:20" ht="30" customHeight="1" x14ac:dyDescent="0.35">
      <c r="B47" s="96">
        <v>10</v>
      </c>
      <c r="C47" s="545" t="s">
        <v>266</v>
      </c>
      <c r="D47" s="546"/>
      <c r="E47" s="546"/>
      <c r="F47" s="546"/>
      <c r="G47" s="546"/>
      <c r="H47" s="546"/>
      <c r="I47" s="546"/>
      <c r="J47" s="546"/>
      <c r="K47" s="546"/>
      <c r="L47" s="547"/>
      <c r="M47" s="97"/>
      <c r="N47" s="97"/>
      <c r="O47" s="97"/>
      <c r="P47" s="97"/>
      <c r="Q47" s="97"/>
      <c r="R47" s="97"/>
      <c r="S47" s="7"/>
      <c r="T47" s="7"/>
    </row>
    <row r="48" spans="2:20" ht="15" customHeight="1" x14ac:dyDescent="0.35">
      <c r="B48" s="92" t="s">
        <v>267</v>
      </c>
      <c r="C48" s="93" t="str">
        <f>$C$19</f>
        <v>PAYG Rate ~ water network plus</v>
      </c>
      <c r="D48" s="93"/>
      <c r="E48" s="93"/>
      <c r="F48" s="93"/>
      <c r="G48" s="93"/>
      <c r="H48" s="93"/>
      <c r="I48" s="93"/>
      <c r="J48" s="93"/>
      <c r="K48" s="93"/>
      <c r="L48" s="94"/>
      <c r="M48" s="97"/>
      <c r="N48" s="97"/>
      <c r="O48" s="97"/>
      <c r="P48" s="97"/>
      <c r="Q48" s="97"/>
      <c r="R48" s="97"/>
      <c r="S48" s="7"/>
      <c r="T48" s="7"/>
    </row>
    <row r="49" spans="2:16" ht="30" customHeight="1" x14ac:dyDescent="0.35">
      <c r="B49" s="96">
        <v>11</v>
      </c>
      <c r="C49" s="545" t="s">
        <v>312</v>
      </c>
      <c r="D49" s="546"/>
      <c r="E49" s="546"/>
      <c r="F49" s="546"/>
      <c r="G49" s="546"/>
      <c r="H49" s="546"/>
      <c r="I49" s="546"/>
      <c r="J49" s="546"/>
      <c r="K49" s="546"/>
      <c r="L49" s="547"/>
      <c r="M49" s="97"/>
      <c r="N49" s="97"/>
      <c r="O49" s="85"/>
      <c r="P49" s="85"/>
    </row>
    <row r="50" spans="2:16" ht="15" customHeight="1" x14ac:dyDescent="0.35">
      <c r="B50" s="96">
        <v>12</v>
      </c>
      <c r="C50" s="545" t="s">
        <v>313</v>
      </c>
      <c r="D50" s="546"/>
      <c r="E50" s="546"/>
      <c r="F50" s="546"/>
      <c r="G50" s="546"/>
      <c r="H50" s="546"/>
      <c r="I50" s="546"/>
      <c r="J50" s="546"/>
      <c r="K50" s="546"/>
      <c r="L50" s="547"/>
      <c r="M50" s="97"/>
      <c r="N50" s="97"/>
      <c r="O50" s="85"/>
      <c r="P50" s="85"/>
    </row>
    <row r="51" spans="2:16" ht="15" customHeight="1" x14ac:dyDescent="0.35">
      <c r="B51" s="98">
        <v>13</v>
      </c>
      <c r="C51" s="545" t="s">
        <v>314</v>
      </c>
      <c r="D51" s="546"/>
      <c r="E51" s="546"/>
      <c r="F51" s="546"/>
      <c r="G51" s="546"/>
      <c r="H51" s="546"/>
      <c r="I51" s="546"/>
      <c r="J51" s="546"/>
      <c r="K51" s="546"/>
      <c r="L51" s="547"/>
      <c r="M51" s="97"/>
      <c r="N51" s="97"/>
      <c r="O51" s="85"/>
      <c r="P51" s="85"/>
    </row>
    <row r="52" spans="2:16" ht="15" customHeight="1" thickBot="1" x14ac:dyDescent="0.4">
      <c r="B52" s="99">
        <v>14</v>
      </c>
      <c r="C52" s="557" t="s">
        <v>315</v>
      </c>
      <c r="D52" s="558"/>
      <c r="E52" s="558"/>
      <c r="F52" s="558"/>
      <c r="G52" s="558"/>
      <c r="H52" s="558"/>
      <c r="I52" s="558"/>
      <c r="J52" s="558"/>
      <c r="K52" s="558"/>
      <c r="L52" s="559"/>
      <c r="M52" s="97"/>
      <c r="N52" s="97"/>
      <c r="O52" s="85"/>
      <c r="P52" s="85"/>
    </row>
    <row r="53" spans="2:16" x14ac:dyDescent="0.35"/>
  </sheetData>
  <mergeCells count="18">
    <mergeCell ref="C52:L52"/>
    <mergeCell ref="C39:L39"/>
    <mergeCell ref="C40:L40"/>
    <mergeCell ref="C41:L41"/>
    <mergeCell ref="C43:L43"/>
    <mergeCell ref="C44:L44"/>
    <mergeCell ref="C45:L45"/>
    <mergeCell ref="C46:L46"/>
    <mergeCell ref="C47:L47"/>
    <mergeCell ref="C49:L49"/>
    <mergeCell ref="C50:L50"/>
    <mergeCell ref="C51:L51"/>
    <mergeCell ref="C38:L38"/>
    <mergeCell ref="B3:C3"/>
    <mergeCell ref="B31:L31"/>
    <mergeCell ref="B33:L33"/>
    <mergeCell ref="C35:L35"/>
    <mergeCell ref="C37:L37"/>
  </mergeCells>
  <conditionalFormatting sqref="W24:X25">
    <cfRule type="cellIs" dxfId="6" priority="5" operator="equal">
      <formula>0</formula>
    </cfRule>
  </conditionalFormatting>
  <conditionalFormatting sqref="Y6:Y10 Y13:Y17 Y20:Y23">
    <cfRule type="cellIs" dxfId="5" priority="2" operator="equal">
      <formula>0</formula>
    </cfRule>
  </conditionalFormatting>
  <conditionalFormatting sqref="W5:X23">
    <cfRule type="cellIs" dxfId="4" priority="1" operator="equal">
      <formula>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00"/>
  <sheetViews>
    <sheetView zoomScale="90" zoomScaleNormal="90" workbookViewId="0"/>
  </sheetViews>
  <sheetFormatPr defaultColWidth="0" defaultRowHeight="13.5" zeroHeight="1" x14ac:dyDescent="0.35"/>
  <cols>
    <col min="1" max="1" width="1.625" style="8" customWidth="1"/>
    <col min="2" max="2" width="6.625" style="8" customWidth="1"/>
    <col min="3" max="3" width="45.625" style="8" customWidth="1"/>
    <col min="4" max="4" width="8.625" style="8" customWidth="1"/>
    <col min="5" max="6" width="5.625" style="8" customWidth="1"/>
    <col min="7" max="46" width="9.625" style="8" customWidth="1"/>
    <col min="47" max="47" width="2.625" style="8" customWidth="1"/>
    <col min="48" max="48" width="28.625" style="8" bestFit="1" customWidth="1"/>
    <col min="49" max="49" width="69.625" style="8" bestFit="1" customWidth="1"/>
    <col min="50" max="50" width="3.125" style="8" customWidth="1"/>
    <col min="51" max="51" width="49.625" style="8" customWidth="1"/>
    <col min="52" max="52" width="54.5" style="8" customWidth="1"/>
    <col min="53" max="53" width="9.625" style="461" customWidth="1"/>
    <col min="54" max="54" width="6.625" style="8" customWidth="1"/>
    <col min="55" max="55" width="45.625" style="8" customWidth="1"/>
    <col min="56" max="57" width="5.625" style="8" customWidth="1"/>
    <col min="58" max="62" width="12.625" style="8" customWidth="1"/>
    <col min="63" max="63" width="9.625" style="8" customWidth="1"/>
    <col min="64" max="64" width="1.625" style="461" hidden="1" customWidth="1"/>
    <col min="65" max="65" width="34.5" style="461" hidden="1" customWidth="1"/>
    <col min="66" max="66" width="2.5" hidden="1" customWidth="1"/>
    <col min="67" max="67" width="19.875" hidden="1" customWidth="1"/>
    <col min="68" max="70" width="1.75" hidden="1" customWidth="1"/>
    <col min="71" max="71" width="3.5" hidden="1" customWidth="1"/>
    <col min="72" max="75" width="1.75" hidden="1" customWidth="1"/>
    <col min="76" max="76" width="3.5" hidden="1" customWidth="1"/>
    <col min="77" max="80" width="1.75" hidden="1" customWidth="1"/>
    <col min="81" max="81" width="3.5" hidden="1" customWidth="1"/>
    <col min="82" max="85" width="1.75" hidden="1" customWidth="1"/>
    <col min="86" max="86" width="3.5" hidden="1" customWidth="1"/>
    <col min="87" max="90" width="1.75" hidden="1" customWidth="1"/>
    <col min="91" max="91" width="3.5" hidden="1" customWidth="1"/>
    <col min="92" max="95" width="1.75" hidden="1" customWidth="1"/>
    <col min="96" max="96" width="3.5" hidden="1" customWidth="1"/>
    <col min="97" max="100" width="1.75" hidden="1" customWidth="1"/>
    <col min="101" max="101" width="3.5" hidden="1" customWidth="1"/>
    <col min="102" max="105" width="1.75" hidden="1" customWidth="1"/>
    <col min="106" max="106" width="3.125" hidden="1" customWidth="1"/>
    <col min="107" max="107" width="1.625" style="461" hidden="1" customWidth="1"/>
    <col min="108" max="109" width="3.125" style="462" hidden="1" customWidth="1"/>
    <col min="110" max="110" width="1.625" style="461" hidden="1" customWidth="1"/>
    <col min="111" max="111" width="3.5" hidden="1" customWidth="1"/>
    <col min="112" max="150" width="4" hidden="1" customWidth="1"/>
    <col min="151" max="151" width="3.5" hidden="1" customWidth="1"/>
    <col min="152" max="152" width="1.625" style="461" hidden="1" customWidth="1"/>
    <col min="153" max="16384" width="9" style="8" hidden="1"/>
  </cols>
  <sheetData>
    <row r="1" spans="2:152" s="5" customFormat="1" ht="18.75" x14ac:dyDescent="0.35">
      <c r="B1" s="264" t="s">
        <v>376</v>
      </c>
      <c r="C1" s="264"/>
      <c r="D1" s="265"/>
      <c r="E1" s="264"/>
      <c r="F1" s="264"/>
      <c r="G1" s="264"/>
      <c r="H1" s="264"/>
      <c r="I1" s="264"/>
      <c r="J1" s="264"/>
      <c r="K1" s="264"/>
      <c r="L1" s="264"/>
      <c r="M1" s="264"/>
      <c r="N1" s="264"/>
      <c r="O1" s="264"/>
      <c r="P1" s="264"/>
      <c r="Q1" s="264"/>
      <c r="R1" s="264"/>
      <c r="S1" s="264"/>
      <c r="T1" s="264"/>
      <c r="U1" s="266"/>
      <c r="V1" s="266"/>
      <c r="W1" s="266"/>
      <c r="X1" s="266"/>
      <c r="Y1" s="266"/>
      <c r="Z1" s="266"/>
      <c r="AA1" s="266"/>
      <c r="AB1" s="266"/>
      <c r="AC1" s="266"/>
      <c r="AD1" s="266"/>
      <c r="AE1" s="266"/>
      <c r="AF1" s="266"/>
      <c r="AG1" s="266"/>
      <c r="AH1" s="266"/>
      <c r="AI1" s="266"/>
      <c r="AJ1" s="266"/>
      <c r="AK1" s="264"/>
      <c r="AL1" s="264"/>
      <c r="AM1" s="264"/>
      <c r="AN1" s="264"/>
      <c r="AO1" s="264"/>
      <c r="AP1" s="264"/>
      <c r="AQ1" s="264"/>
      <c r="AR1" s="264"/>
      <c r="AS1" s="264"/>
      <c r="AT1" s="3" t="s">
        <v>377</v>
      </c>
      <c r="AU1" s="267"/>
      <c r="AV1" s="588" t="s">
        <v>181</v>
      </c>
      <c r="AW1" s="588"/>
      <c r="AX1" s="588"/>
      <c r="AY1" s="588"/>
      <c r="AZ1" s="588"/>
      <c r="BB1" s="264" t="s">
        <v>378</v>
      </c>
      <c r="BC1" s="264"/>
      <c r="BD1" s="264"/>
      <c r="BE1" s="264"/>
      <c r="BF1" s="264"/>
      <c r="BG1" s="264"/>
      <c r="BH1" s="264"/>
      <c r="BI1" s="264"/>
      <c r="BJ1" s="266" t="s">
        <v>379</v>
      </c>
      <c r="BL1" s="268"/>
      <c r="BM1" s="269"/>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68"/>
      <c r="DF1" s="268"/>
      <c r="DG1" s="270"/>
      <c r="DH1" s="270"/>
      <c r="DI1" s="270"/>
      <c r="DJ1" s="270"/>
      <c r="DK1" s="270"/>
      <c r="DL1" s="270"/>
      <c r="DM1" s="270"/>
      <c r="DN1" s="270"/>
      <c r="DO1" s="270"/>
      <c r="DP1" s="270"/>
      <c r="DQ1" s="270"/>
      <c r="DR1" s="270"/>
      <c r="DS1" s="270"/>
      <c r="DT1" s="270"/>
      <c r="DU1" s="270"/>
      <c r="DV1" s="270"/>
      <c r="DW1" s="270"/>
      <c r="DX1" s="270"/>
      <c r="DY1" s="270"/>
      <c r="DZ1" s="270"/>
      <c r="EA1" s="270"/>
      <c r="EB1" s="270"/>
      <c r="EC1" s="270"/>
      <c r="ED1" s="270"/>
      <c r="EE1" s="270"/>
      <c r="EF1" s="270"/>
      <c r="EG1" s="270"/>
      <c r="EH1" s="270"/>
      <c r="EI1" s="270"/>
      <c r="EJ1" s="270"/>
      <c r="EK1" s="270"/>
      <c r="EL1" s="270"/>
      <c r="EM1" s="270"/>
      <c r="EN1" s="270"/>
      <c r="EO1" s="270"/>
      <c r="EP1" s="270"/>
      <c r="EQ1" s="270"/>
      <c r="ER1" s="270"/>
      <c r="ES1" s="270"/>
      <c r="ET1" s="270"/>
      <c r="EU1" s="270"/>
      <c r="EV1" s="268"/>
    </row>
    <row r="2" spans="2:152" s="5" customFormat="1" ht="19.149999999999999" thickBot="1" x14ac:dyDescent="0.4">
      <c r="B2" s="271"/>
      <c r="C2" s="272"/>
      <c r="D2" s="273"/>
      <c r="E2" s="272"/>
      <c r="F2" s="272"/>
      <c r="G2" s="272"/>
      <c r="H2" s="272"/>
      <c r="I2" s="272"/>
      <c r="J2" s="272"/>
      <c r="K2" s="272"/>
      <c r="L2" s="272"/>
      <c r="M2" s="272"/>
      <c r="N2" s="272"/>
      <c r="O2" s="272"/>
      <c r="P2" s="272"/>
      <c r="Q2" s="272"/>
      <c r="R2" s="272"/>
      <c r="S2" s="272"/>
      <c r="T2" s="272"/>
      <c r="U2" s="274"/>
      <c r="V2" s="274"/>
      <c r="W2" s="274"/>
      <c r="X2" s="274"/>
      <c r="Y2" s="274"/>
      <c r="Z2" s="274"/>
      <c r="AA2" s="274"/>
      <c r="AB2" s="274"/>
      <c r="AC2" s="274"/>
      <c r="AD2" s="274"/>
      <c r="AE2" s="274"/>
      <c r="AF2" s="274"/>
      <c r="AG2" s="274"/>
      <c r="AH2" s="274"/>
      <c r="AI2" s="274"/>
      <c r="AJ2" s="274"/>
      <c r="AK2" s="272"/>
      <c r="AL2" s="275"/>
      <c r="AM2" s="275"/>
      <c r="AN2" s="275"/>
      <c r="AO2" s="275"/>
      <c r="AP2" s="275"/>
      <c r="AQ2" s="275"/>
      <c r="AR2" s="275"/>
      <c r="AS2" s="275"/>
      <c r="AT2" s="275"/>
      <c r="AU2" s="275"/>
      <c r="AV2" s="275"/>
      <c r="AW2" s="275"/>
      <c r="AX2" s="275"/>
      <c r="AY2" s="275"/>
      <c r="AZ2" s="275"/>
      <c r="BB2" s="271"/>
      <c r="BC2" s="272"/>
      <c r="BD2" s="272"/>
      <c r="BE2" s="272"/>
      <c r="BF2" s="272"/>
      <c r="BG2" s="272"/>
      <c r="BH2" s="272"/>
      <c r="BI2" s="272"/>
      <c r="BJ2" s="272"/>
      <c r="BL2" s="268"/>
      <c r="BM2" s="269"/>
      <c r="BN2" s="276"/>
      <c r="BO2" s="276"/>
      <c r="BP2" s="276"/>
      <c r="BQ2" s="276"/>
      <c r="BR2" s="276"/>
      <c r="BS2" s="276"/>
      <c r="BT2" s="276"/>
      <c r="BU2" s="276"/>
      <c r="BV2" s="276"/>
      <c r="BW2" s="276"/>
      <c r="BX2" s="276"/>
      <c r="BY2" s="276"/>
      <c r="BZ2" s="276"/>
      <c r="CA2" s="276"/>
      <c r="CB2" s="276"/>
      <c r="CC2" s="276"/>
      <c r="CD2" s="276"/>
      <c r="CE2" s="276"/>
      <c r="CF2" s="276"/>
      <c r="CG2" s="276"/>
      <c r="CH2" s="276"/>
      <c r="CI2" s="276"/>
      <c r="CJ2" s="276"/>
      <c r="CK2" s="276"/>
      <c r="CL2" s="276"/>
      <c r="CM2" s="276"/>
      <c r="CN2" s="276"/>
      <c r="CO2" s="276"/>
      <c r="CP2" s="276"/>
      <c r="CQ2" s="276"/>
      <c r="CR2" s="276"/>
      <c r="CS2" s="276"/>
      <c r="CT2" s="276"/>
      <c r="CU2" s="276"/>
      <c r="CV2" s="276"/>
      <c r="CW2" s="276"/>
      <c r="CX2" s="276"/>
      <c r="CY2" s="276"/>
      <c r="CZ2" s="276"/>
      <c r="DA2" s="276"/>
      <c r="DB2" s="276"/>
      <c r="DC2" s="268"/>
      <c r="DF2" s="268"/>
      <c r="DG2" s="276"/>
      <c r="DH2" s="276"/>
      <c r="DI2" s="276"/>
      <c r="DJ2" s="276"/>
      <c r="DK2" s="276"/>
      <c r="DL2" s="276"/>
      <c r="DM2" s="276"/>
      <c r="DN2" s="276"/>
      <c r="DO2" s="276"/>
      <c r="DP2" s="276"/>
      <c r="DQ2" s="276"/>
      <c r="DR2" s="276"/>
      <c r="DS2" s="276"/>
      <c r="DT2" s="276"/>
      <c r="DU2" s="276"/>
      <c r="DV2" s="276"/>
      <c r="DW2" s="276"/>
      <c r="DX2" s="276"/>
      <c r="DY2" s="276"/>
      <c r="DZ2" s="276"/>
      <c r="EA2" s="276"/>
      <c r="EB2" s="276"/>
      <c r="EC2" s="276"/>
      <c r="ED2" s="276"/>
      <c r="EE2" s="276"/>
      <c r="EF2" s="276"/>
      <c r="EG2" s="276"/>
      <c r="EH2" s="276"/>
      <c r="EI2" s="276"/>
      <c r="EJ2" s="276"/>
      <c r="EK2" s="276"/>
      <c r="EL2" s="276"/>
      <c r="EM2" s="276"/>
      <c r="EN2" s="276"/>
      <c r="EO2" s="276"/>
      <c r="EP2" s="276"/>
      <c r="EQ2" s="276"/>
      <c r="ER2" s="276"/>
      <c r="ES2" s="276"/>
      <c r="ET2" s="276"/>
      <c r="EU2" s="276"/>
      <c r="EV2" s="268"/>
    </row>
    <row r="3" spans="2:152" s="5" customFormat="1" ht="13.9" thickBot="1" x14ac:dyDescent="0.4">
      <c r="B3" s="277"/>
      <c r="C3" s="275"/>
      <c r="D3" s="278"/>
      <c r="E3" s="275"/>
      <c r="F3" s="275"/>
      <c r="G3" s="583" t="s">
        <v>380</v>
      </c>
      <c r="H3" s="584"/>
      <c r="I3" s="584"/>
      <c r="J3" s="584"/>
      <c r="K3" s="585"/>
      <c r="L3" s="583" t="s">
        <v>381</v>
      </c>
      <c r="M3" s="584"/>
      <c r="N3" s="584"/>
      <c r="O3" s="584"/>
      <c r="P3" s="585"/>
      <c r="Q3" s="583" t="s">
        <v>382</v>
      </c>
      <c r="R3" s="584"/>
      <c r="S3" s="584"/>
      <c r="T3" s="584"/>
      <c r="U3" s="585"/>
      <c r="V3" s="583" t="s">
        <v>383</v>
      </c>
      <c r="W3" s="584"/>
      <c r="X3" s="584"/>
      <c r="Y3" s="584"/>
      <c r="Z3" s="585"/>
      <c r="AA3" s="583" t="s">
        <v>384</v>
      </c>
      <c r="AB3" s="584"/>
      <c r="AC3" s="584"/>
      <c r="AD3" s="584"/>
      <c r="AE3" s="585"/>
      <c r="AF3" s="583" t="s">
        <v>385</v>
      </c>
      <c r="AG3" s="589"/>
      <c r="AH3" s="589"/>
      <c r="AI3" s="589"/>
      <c r="AJ3" s="590"/>
      <c r="AK3" s="583" t="s">
        <v>386</v>
      </c>
      <c r="AL3" s="589"/>
      <c r="AM3" s="589"/>
      <c r="AN3" s="589"/>
      <c r="AO3" s="590"/>
      <c r="AP3" s="583" t="s">
        <v>387</v>
      </c>
      <c r="AQ3" s="589"/>
      <c r="AR3" s="589"/>
      <c r="AS3" s="589"/>
      <c r="AT3" s="590"/>
      <c r="AU3" s="275"/>
      <c r="AV3" s="275"/>
      <c r="AW3" s="275"/>
      <c r="AX3" s="275"/>
      <c r="AY3" s="275"/>
      <c r="AZ3" s="275"/>
      <c r="BB3" s="277"/>
      <c r="BC3" s="275"/>
      <c r="BD3" s="275"/>
      <c r="BE3" s="275"/>
      <c r="BF3" s="583" t="s">
        <v>388</v>
      </c>
      <c r="BG3" s="584"/>
      <c r="BH3" s="584"/>
      <c r="BI3" s="584"/>
      <c r="BJ3" s="585"/>
      <c r="BL3" s="268"/>
      <c r="BM3" s="279"/>
      <c r="BN3" s="279"/>
      <c r="BO3" s="280" t="s">
        <v>196</v>
      </c>
      <c r="BP3" s="280"/>
      <c r="BQ3" s="280"/>
      <c r="BR3" s="280"/>
      <c r="BS3" s="280"/>
      <c r="BT3" s="280"/>
      <c r="BU3" s="280"/>
      <c r="BV3" s="280"/>
      <c r="BW3" s="280"/>
      <c r="BX3" s="280"/>
      <c r="BY3" s="280"/>
      <c r="BZ3" s="280"/>
      <c r="CA3" s="280"/>
      <c r="CB3" s="280"/>
      <c r="CC3" s="280"/>
      <c r="CD3" s="280"/>
      <c r="CE3" s="280"/>
      <c r="CF3" s="280"/>
      <c r="CG3" s="280"/>
      <c r="CH3" s="280"/>
      <c r="CI3" s="280"/>
      <c r="CJ3" s="280"/>
      <c r="CK3" s="280"/>
      <c r="CL3" s="280"/>
      <c r="CM3" s="280"/>
      <c r="CN3" s="280"/>
      <c r="CO3" s="280"/>
      <c r="CP3" s="280"/>
      <c r="CQ3" s="280"/>
      <c r="CR3" s="280"/>
      <c r="CS3" s="280"/>
      <c r="CT3" s="280"/>
      <c r="CU3" s="280"/>
      <c r="CV3" s="280"/>
      <c r="CW3" s="280"/>
      <c r="CX3" s="280"/>
      <c r="CY3" s="280"/>
      <c r="CZ3" s="280"/>
      <c r="DA3" s="280"/>
      <c r="DB3" s="280"/>
      <c r="DC3" s="268"/>
      <c r="DF3" s="268"/>
      <c r="DG3" s="270"/>
      <c r="DH3" s="280" t="s">
        <v>279</v>
      </c>
      <c r="DI3" s="280"/>
      <c r="DJ3" s="280"/>
      <c r="DK3" s="280"/>
      <c r="DL3" s="280"/>
      <c r="DM3" s="280"/>
      <c r="DN3" s="280"/>
      <c r="DO3" s="280"/>
      <c r="DP3" s="280"/>
      <c r="DQ3" s="280"/>
      <c r="DR3" s="280"/>
      <c r="DS3" s="280"/>
      <c r="DT3" s="280"/>
      <c r="DU3" s="280"/>
      <c r="DV3" s="280"/>
      <c r="DW3" s="280"/>
      <c r="DX3" s="280"/>
      <c r="DY3" s="280"/>
      <c r="DZ3" s="280"/>
      <c r="EA3" s="280"/>
      <c r="EB3" s="280"/>
      <c r="EC3" s="280"/>
      <c r="ED3" s="280"/>
      <c r="EE3" s="280"/>
      <c r="EF3" s="280"/>
      <c r="EG3" s="280"/>
      <c r="EH3" s="280"/>
      <c r="EI3" s="280"/>
      <c r="EJ3" s="280"/>
      <c r="EK3" s="280"/>
      <c r="EL3" s="280"/>
      <c r="EM3" s="280"/>
      <c r="EN3" s="280"/>
      <c r="EO3" s="280"/>
      <c r="EP3" s="280"/>
      <c r="EQ3" s="280"/>
      <c r="ER3" s="280"/>
      <c r="ES3" s="280"/>
      <c r="ET3" s="280"/>
      <c r="EU3" s="280"/>
      <c r="EV3" s="268"/>
    </row>
    <row r="4" spans="2:152" s="5" customFormat="1" ht="40.9" thickBot="1" x14ac:dyDescent="0.4">
      <c r="B4" s="586" t="s">
        <v>182</v>
      </c>
      <c r="C4" s="587"/>
      <c r="D4" s="281" t="s">
        <v>183</v>
      </c>
      <c r="E4" s="282" t="s">
        <v>184</v>
      </c>
      <c r="F4" s="283" t="s">
        <v>185</v>
      </c>
      <c r="G4" s="284" t="s">
        <v>71</v>
      </c>
      <c r="H4" s="281" t="s">
        <v>389</v>
      </c>
      <c r="I4" s="281" t="s">
        <v>390</v>
      </c>
      <c r="J4" s="285" t="s">
        <v>391</v>
      </c>
      <c r="K4" s="286" t="s">
        <v>162</v>
      </c>
      <c r="L4" s="284" t="s">
        <v>71</v>
      </c>
      <c r="M4" s="281" t="s">
        <v>389</v>
      </c>
      <c r="N4" s="281" t="s">
        <v>390</v>
      </c>
      <c r="O4" s="285" t="s">
        <v>391</v>
      </c>
      <c r="P4" s="286" t="s">
        <v>162</v>
      </c>
      <c r="Q4" s="284" t="s">
        <v>71</v>
      </c>
      <c r="R4" s="281" t="s">
        <v>389</v>
      </c>
      <c r="S4" s="281" t="s">
        <v>390</v>
      </c>
      <c r="T4" s="285" t="s">
        <v>391</v>
      </c>
      <c r="U4" s="286" t="s">
        <v>162</v>
      </c>
      <c r="V4" s="284" t="s">
        <v>71</v>
      </c>
      <c r="W4" s="281" t="s">
        <v>389</v>
      </c>
      <c r="X4" s="281" t="s">
        <v>390</v>
      </c>
      <c r="Y4" s="285" t="s">
        <v>391</v>
      </c>
      <c r="Z4" s="286" t="s">
        <v>162</v>
      </c>
      <c r="AA4" s="284" t="s">
        <v>71</v>
      </c>
      <c r="AB4" s="281" t="s">
        <v>389</v>
      </c>
      <c r="AC4" s="281" t="s">
        <v>390</v>
      </c>
      <c r="AD4" s="285" t="s">
        <v>391</v>
      </c>
      <c r="AE4" s="286" t="s">
        <v>162</v>
      </c>
      <c r="AF4" s="284" t="s">
        <v>71</v>
      </c>
      <c r="AG4" s="281" t="s">
        <v>389</v>
      </c>
      <c r="AH4" s="281" t="s">
        <v>390</v>
      </c>
      <c r="AI4" s="285" t="s">
        <v>391</v>
      </c>
      <c r="AJ4" s="286" t="s">
        <v>162</v>
      </c>
      <c r="AK4" s="284" t="s">
        <v>71</v>
      </c>
      <c r="AL4" s="281" t="s">
        <v>389</v>
      </c>
      <c r="AM4" s="281" t="s">
        <v>390</v>
      </c>
      <c r="AN4" s="285" t="s">
        <v>391</v>
      </c>
      <c r="AO4" s="286" t="s">
        <v>162</v>
      </c>
      <c r="AP4" s="284" t="s">
        <v>71</v>
      </c>
      <c r="AQ4" s="281" t="s">
        <v>389</v>
      </c>
      <c r="AR4" s="281" t="s">
        <v>390</v>
      </c>
      <c r="AS4" s="285" t="s">
        <v>391</v>
      </c>
      <c r="AT4" s="286" t="s">
        <v>162</v>
      </c>
      <c r="AU4" s="275"/>
      <c r="AV4" s="13" t="s">
        <v>193</v>
      </c>
      <c r="AW4" s="14" t="s">
        <v>194</v>
      </c>
      <c r="AX4" s="287"/>
      <c r="AY4" s="13" t="s">
        <v>195</v>
      </c>
      <c r="AZ4" s="14" t="s">
        <v>279</v>
      </c>
      <c r="BB4" s="586" t="s">
        <v>182</v>
      </c>
      <c r="BC4" s="587"/>
      <c r="BD4" s="282" t="s">
        <v>184</v>
      </c>
      <c r="BE4" s="283" t="s">
        <v>185</v>
      </c>
      <c r="BF4" s="284" t="s">
        <v>71</v>
      </c>
      <c r="BG4" s="281" t="s">
        <v>389</v>
      </c>
      <c r="BH4" s="281" t="s">
        <v>390</v>
      </c>
      <c r="BI4" s="285" t="s">
        <v>391</v>
      </c>
      <c r="BJ4" s="286" t="s">
        <v>162</v>
      </c>
      <c r="BL4" s="268"/>
      <c r="BM4" s="288" t="s">
        <v>392</v>
      </c>
      <c r="BN4" s="289"/>
      <c r="BO4" s="288" t="s">
        <v>197</v>
      </c>
      <c r="BP4" s="290"/>
      <c r="BQ4" s="269"/>
      <c r="BR4" s="269"/>
      <c r="BS4" s="269"/>
      <c r="BT4" s="269"/>
      <c r="BU4" s="269"/>
      <c r="BV4" s="269"/>
      <c r="BW4" s="269"/>
      <c r="BX4" s="269"/>
      <c r="BY4" s="269"/>
      <c r="BZ4" s="269"/>
      <c r="CA4" s="269"/>
      <c r="CB4" s="269"/>
      <c r="CC4" s="269"/>
      <c r="CD4" s="269"/>
      <c r="CE4" s="269"/>
      <c r="CF4" s="269"/>
      <c r="CG4" s="269"/>
      <c r="CH4" s="269"/>
      <c r="CI4" s="269"/>
      <c r="CJ4" s="269"/>
      <c r="CK4" s="269"/>
      <c r="CL4" s="269"/>
      <c r="CM4" s="269"/>
      <c r="CN4" s="269"/>
      <c r="CO4" s="269"/>
      <c r="CP4" s="269"/>
      <c r="CQ4" s="269"/>
      <c r="CR4" s="269"/>
      <c r="CS4" s="269"/>
      <c r="CT4" s="269"/>
      <c r="CU4" s="269"/>
      <c r="CV4" s="269"/>
      <c r="CW4" s="269"/>
      <c r="CX4" s="269"/>
      <c r="CY4" s="269"/>
      <c r="CZ4" s="269"/>
      <c r="DA4" s="269"/>
      <c r="DB4" s="269"/>
      <c r="DC4" s="268"/>
      <c r="DF4" s="268"/>
      <c r="DG4" s="270"/>
      <c r="DH4" s="269"/>
      <c r="DI4" s="269"/>
      <c r="DJ4" s="269"/>
      <c r="DK4" s="269"/>
      <c r="DL4" s="269"/>
      <c r="DM4" s="269"/>
      <c r="DN4" s="269"/>
      <c r="DO4" s="269"/>
      <c r="DP4" s="269"/>
      <c r="DQ4" s="269"/>
      <c r="DR4" s="269"/>
      <c r="DS4" s="269"/>
      <c r="DT4" s="269"/>
      <c r="DU4" s="269"/>
      <c r="DV4" s="269"/>
      <c r="DW4" s="269"/>
      <c r="DX4" s="269"/>
      <c r="DY4" s="269"/>
      <c r="DZ4" s="269"/>
      <c r="EA4" s="269"/>
      <c r="EB4" s="269"/>
      <c r="EC4" s="269"/>
      <c r="ED4" s="269"/>
      <c r="EE4" s="269"/>
      <c r="EF4" s="269"/>
      <c r="EG4" s="269"/>
      <c r="EH4" s="269"/>
      <c r="EI4" s="269"/>
      <c r="EJ4" s="269"/>
      <c r="EK4" s="269"/>
      <c r="EL4" s="269"/>
      <c r="EM4" s="269"/>
      <c r="EN4" s="269"/>
      <c r="EO4" s="269"/>
      <c r="EP4" s="269"/>
      <c r="EQ4" s="269"/>
      <c r="ER4" s="269"/>
      <c r="ES4" s="269"/>
      <c r="ET4" s="269"/>
      <c r="EU4" s="269"/>
      <c r="EV4" s="268"/>
    </row>
    <row r="5" spans="2:152" s="5" customFormat="1" ht="15" customHeight="1" thickBot="1" x14ac:dyDescent="0.4">
      <c r="B5" s="291"/>
      <c r="C5" s="291"/>
      <c r="D5" s="292"/>
      <c r="E5" s="292"/>
      <c r="F5" s="292"/>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75"/>
      <c r="AV5" s="72"/>
      <c r="AW5" s="72"/>
      <c r="AX5" s="72"/>
      <c r="AY5" s="72"/>
      <c r="AZ5" s="72"/>
      <c r="BB5" s="291"/>
      <c r="BC5" s="291"/>
      <c r="BD5" s="292"/>
      <c r="BE5" s="292"/>
      <c r="BF5" s="293"/>
      <c r="BG5" s="293"/>
      <c r="BH5" s="293"/>
      <c r="BI5" s="293"/>
      <c r="BJ5" s="293"/>
      <c r="BL5" s="268"/>
      <c r="BM5" s="269"/>
      <c r="BN5" s="270"/>
      <c r="BO5" s="290"/>
      <c r="BP5" s="290"/>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c r="CY5" s="294"/>
      <c r="CZ5" s="294"/>
      <c r="DA5" s="294"/>
      <c r="DB5" s="294"/>
      <c r="DC5" s="268"/>
      <c r="DF5" s="268"/>
      <c r="DG5" s="270"/>
      <c r="DH5" s="295" t="s">
        <v>393</v>
      </c>
      <c r="DI5" s="294"/>
      <c r="DJ5" s="294"/>
      <c r="DK5" s="294"/>
      <c r="DL5" s="294"/>
      <c r="DM5" s="294"/>
      <c r="DN5" s="294"/>
      <c r="DO5" s="294"/>
      <c r="DP5" s="294"/>
      <c r="DQ5" s="294"/>
      <c r="DR5" s="294"/>
      <c r="DS5" s="294"/>
      <c r="DT5" s="294"/>
      <c r="DU5" s="294"/>
      <c r="DV5" s="294"/>
      <c r="DW5" s="294" t="s">
        <v>394</v>
      </c>
      <c r="DX5" s="294"/>
      <c r="DY5" s="294"/>
      <c r="DZ5" s="294"/>
      <c r="EA5" s="294"/>
      <c r="EB5" s="294"/>
      <c r="EC5" s="294"/>
      <c r="ED5" s="294"/>
      <c r="EE5" s="294"/>
      <c r="EF5" s="294"/>
      <c r="EG5" s="294"/>
      <c r="EH5" s="294"/>
      <c r="EI5" s="294"/>
      <c r="EJ5" s="294"/>
      <c r="EK5" s="294"/>
      <c r="EL5" s="294"/>
      <c r="EM5" s="294"/>
      <c r="EN5" s="294"/>
      <c r="EO5" s="294"/>
      <c r="EP5" s="294"/>
      <c r="EQ5" s="294"/>
      <c r="ER5" s="294"/>
      <c r="ES5" s="294"/>
      <c r="ET5" s="294"/>
      <c r="EU5" s="294"/>
      <c r="EV5" s="268"/>
    </row>
    <row r="6" spans="2:152" s="5" customFormat="1" ht="15" customHeight="1" thickBot="1" x14ac:dyDescent="0.4">
      <c r="B6" s="574" t="s">
        <v>395</v>
      </c>
      <c r="C6" s="575"/>
      <c r="D6" s="575"/>
      <c r="E6" s="575"/>
      <c r="F6" s="576"/>
      <c r="G6" s="571" t="s">
        <v>396</v>
      </c>
      <c r="H6" s="572"/>
      <c r="I6" s="572"/>
      <c r="J6" s="572"/>
      <c r="K6" s="573"/>
      <c r="L6" s="571" t="s">
        <v>396</v>
      </c>
      <c r="M6" s="572"/>
      <c r="N6" s="572"/>
      <c r="O6" s="572"/>
      <c r="P6" s="573"/>
      <c r="Q6" s="571" t="s">
        <v>396</v>
      </c>
      <c r="R6" s="572"/>
      <c r="S6" s="572"/>
      <c r="T6" s="572"/>
      <c r="U6" s="573"/>
      <c r="V6" s="571" t="s">
        <v>397</v>
      </c>
      <c r="W6" s="572"/>
      <c r="X6" s="572"/>
      <c r="Y6" s="572"/>
      <c r="Z6" s="573"/>
      <c r="AA6" s="571" t="s">
        <v>397</v>
      </c>
      <c r="AB6" s="572"/>
      <c r="AC6" s="572"/>
      <c r="AD6" s="572"/>
      <c r="AE6" s="573"/>
      <c r="AF6" s="571" t="s">
        <v>397</v>
      </c>
      <c r="AG6" s="572"/>
      <c r="AH6" s="572"/>
      <c r="AI6" s="572"/>
      <c r="AJ6" s="573"/>
      <c r="AK6" s="571" t="s">
        <v>397</v>
      </c>
      <c r="AL6" s="572"/>
      <c r="AM6" s="572"/>
      <c r="AN6" s="572"/>
      <c r="AO6" s="573"/>
      <c r="AP6" s="571" t="s">
        <v>397</v>
      </c>
      <c r="AQ6" s="572"/>
      <c r="AR6" s="572"/>
      <c r="AS6" s="572"/>
      <c r="AT6" s="573"/>
      <c r="AU6" s="275"/>
      <c r="AV6" s="72"/>
      <c r="AW6" s="72"/>
      <c r="AX6" s="72"/>
      <c r="AY6" s="72"/>
      <c r="AZ6" s="72"/>
      <c r="BB6" s="574" t="s">
        <v>395</v>
      </c>
      <c r="BC6" s="575"/>
      <c r="BD6" s="575"/>
      <c r="BE6" s="576"/>
      <c r="BF6" s="571" t="s">
        <v>398</v>
      </c>
      <c r="BG6" s="572"/>
      <c r="BH6" s="572"/>
      <c r="BI6" s="572"/>
      <c r="BJ6" s="573"/>
      <c r="BL6" s="268"/>
      <c r="BM6" s="269"/>
      <c r="BN6" s="270"/>
      <c r="BO6" s="294"/>
      <c r="BP6" s="294"/>
      <c r="BQ6" s="294"/>
      <c r="BR6" s="294"/>
      <c r="BS6" s="294"/>
      <c r="BT6" s="294"/>
      <c r="BU6" s="294"/>
      <c r="BV6" s="294"/>
      <c r="BW6" s="294"/>
      <c r="BX6" s="294"/>
      <c r="BY6" s="294"/>
      <c r="BZ6" s="294"/>
      <c r="CA6" s="294"/>
      <c r="CB6" s="294"/>
      <c r="CC6" s="294"/>
      <c r="CD6" s="294"/>
      <c r="CE6" s="294"/>
      <c r="CF6" s="294"/>
      <c r="CG6" s="294"/>
      <c r="CH6" s="294"/>
      <c r="CI6" s="294"/>
      <c r="CJ6" s="294"/>
      <c r="CK6" s="294"/>
      <c r="CL6" s="294"/>
      <c r="CM6" s="294"/>
      <c r="CN6" s="294"/>
      <c r="CO6" s="294"/>
      <c r="CP6" s="294"/>
      <c r="CQ6" s="294"/>
      <c r="CR6" s="294"/>
      <c r="CS6" s="294"/>
      <c r="CT6" s="294"/>
      <c r="CU6" s="294"/>
      <c r="CV6" s="294"/>
      <c r="CW6" s="294"/>
      <c r="CX6" s="294"/>
      <c r="CY6" s="294"/>
      <c r="CZ6" s="294"/>
      <c r="DA6" s="294"/>
      <c r="DB6" s="296"/>
      <c r="DC6" s="268"/>
      <c r="DF6" s="268"/>
      <c r="DG6" s="270"/>
      <c r="DH6" s="297" t="s">
        <v>399</v>
      </c>
      <c r="DI6" s="294"/>
      <c r="DJ6" s="294"/>
      <c r="DK6" s="294"/>
      <c r="DL6" s="294"/>
      <c r="DM6" s="294"/>
      <c r="DN6" s="294"/>
      <c r="DO6" s="294"/>
      <c r="DP6" s="294"/>
      <c r="DQ6" s="294"/>
      <c r="DR6" s="294"/>
      <c r="DS6" s="294"/>
      <c r="DT6" s="294"/>
      <c r="DU6" s="294"/>
      <c r="DV6" s="294"/>
      <c r="DW6" s="294"/>
      <c r="DX6" s="294"/>
      <c r="DY6" s="294"/>
      <c r="DZ6" s="294"/>
      <c r="EA6" s="294"/>
      <c r="EB6" s="294"/>
      <c r="EC6" s="294"/>
      <c r="ED6" s="294"/>
      <c r="EE6" s="294"/>
      <c r="EF6" s="294"/>
      <c r="EG6" s="294"/>
      <c r="EH6" s="294"/>
      <c r="EI6" s="294"/>
      <c r="EJ6" s="294"/>
      <c r="EK6" s="294"/>
      <c r="EL6" s="294"/>
      <c r="EM6" s="294"/>
      <c r="EN6" s="294"/>
      <c r="EO6" s="294"/>
      <c r="EP6" s="294"/>
      <c r="EQ6" s="294"/>
      <c r="ER6" s="294"/>
      <c r="ES6" s="294"/>
      <c r="ET6" s="294"/>
      <c r="EU6" s="294"/>
      <c r="EV6" s="268"/>
    </row>
    <row r="7" spans="2:152" s="5" customFormat="1" ht="13.9" thickBot="1" x14ac:dyDescent="0.4">
      <c r="B7" s="291"/>
      <c r="C7" s="291"/>
      <c r="D7" s="292"/>
      <c r="E7" s="292"/>
      <c r="F7" s="292"/>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75"/>
      <c r="AV7" s="72"/>
      <c r="AW7" s="72"/>
      <c r="AX7" s="72"/>
      <c r="AY7" s="72"/>
      <c r="AZ7" s="72"/>
      <c r="BB7" s="291"/>
      <c r="BC7" s="291"/>
      <c r="BD7" s="292"/>
      <c r="BE7" s="292"/>
      <c r="BF7" s="293"/>
      <c r="BG7" s="293"/>
      <c r="BH7" s="293"/>
      <c r="BI7" s="293"/>
      <c r="BJ7" s="293"/>
      <c r="BL7" s="268"/>
      <c r="BM7" s="269"/>
      <c r="BN7" s="270"/>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4"/>
      <c r="CT7" s="294"/>
      <c r="CU7" s="294"/>
      <c r="CV7" s="294"/>
      <c r="CW7" s="296"/>
      <c r="CX7" s="294"/>
      <c r="CY7" s="294"/>
      <c r="CZ7" s="294"/>
      <c r="DA7" s="294"/>
      <c r="DB7" s="296"/>
      <c r="DC7" s="268"/>
      <c r="DF7" s="268"/>
      <c r="DG7" s="270"/>
      <c r="DH7" s="295" t="s">
        <v>400</v>
      </c>
      <c r="DI7" s="294"/>
      <c r="DJ7" s="294"/>
      <c r="DK7" s="294"/>
      <c r="DL7" s="294"/>
      <c r="DM7" s="294"/>
      <c r="DN7" s="294"/>
      <c r="DO7" s="294"/>
      <c r="DP7" s="294"/>
      <c r="DQ7" s="294"/>
      <c r="DR7" s="294"/>
      <c r="DS7" s="294"/>
      <c r="DT7" s="294"/>
      <c r="DU7" s="294"/>
      <c r="DV7" s="294"/>
      <c r="DW7" s="294"/>
      <c r="DX7" s="294"/>
      <c r="DY7" s="294"/>
      <c r="DZ7" s="294"/>
      <c r="EA7" s="294"/>
      <c r="EB7" s="294"/>
      <c r="EC7" s="294"/>
      <c r="ED7" s="294"/>
      <c r="EE7" s="294"/>
      <c r="EF7" s="294"/>
      <c r="EG7" s="294"/>
      <c r="EH7" s="294"/>
      <c r="EI7" s="294"/>
      <c r="EJ7" s="294"/>
      <c r="EK7" s="294"/>
      <c r="EL7" s="294"/>
      <c r="EM7" s="294"/>
      <c r="EN7" s="294"/>
      <c r="EO7" s="294"/>
      <c r="EP7" s="294"/>
      <c r="EQ7" s="294"/>
      <c r="ER7" s="294"/>
      <c r="ES7" s="294"/>
      <c r="ET7" s="294"/>
      <c r="EU7" s="294"/>
      <c r="EV7" s="268"/>
    </row>
    <row r="8" spans="2:152" s="5" customFormat="1" ht="13.9" thickBot="1" x14ac:dyDescent="0.4">
      <c r="B8" s="298" t="s">
        <v>198</v>
      </c>
      <c r="C8" s="299" t="s">
        <v>401</v>
      </c>
      <c r="D8" s="292"/>
      <c r="E8" s="300"/>
      <c r="F8" s="300"/>
      <c r="G8" s="275"/>
      <c r="H8" s="275"/>
      <c r="I8" s="275"/>
      <c r="J8" s="275"/>
      <c r="K8" s="275"/>
      <c r="L8" s="275"/>
      <c r="M8" s="275"/>
      <c r="N8" s="275"/>
      <c r="O8" s="275"/>
      <c r="P8" s="275"/>
      <c r="Q8" s="275"/>
      <c r="R8" s="275"/>
      <c r="S8" s="275"/>
      <c r="T8" s="275"/>
      <c r="U8" s="275"/>
      <c r="V8" s="275"/>
      <c r="W8" s="275"/>
      <c r="X8" s="275"/>
      <c r="Y8" s="275"/>
      <c r="Z8" s="275"/>
      <c r="AA8" s="275"/>
      <c r="AB8" s="275"/>
      <c r="AC8" s="275"/>
      <c r="AD8" s="275"/>
      <c r="AE8" s="275"/>
      <c r="AF8" s="275"/>
      <c r="AG8" s="275"/>
      <c r="AH8" s="275"/>
      <c r="AI8" s="275"/>
      <c r="AJ8" s="275"/>
      <c r="AK8" s="275"/>
      <c r="AL8" s="275"/>
      <c r="AM8" s="275"/>
      <c r="AN8" s="275"/>
      <c r="AO8" s="275"/>
      <c r="AP8" s="275"/>
      <c r="AQ8" s="275"/>
      <c r="AR8" s="275"/>
      <c r="AS8" s="275"/>
      <c r="AT8" s="275"/>
      <c r="AU8" s="275"/>
      <c r="AV8" s="275"/>
      <c r="AW8" s="275"/>
      <c r="AX8" s="275"/>
      <c r="AY8" s="18"/>
      <c r="AZ8" s="18"/>
      <c r="BB8" s="298" t="s">
        <v>198</v>
      </c>
      <c r="BC8" s="299" t="s">
        <v>401</v>
      </c>
      <c r="BD8" s="300"/>
      <c r="BE8" s="300"/>
      <c r="BF8" s="275"/>
      <c r="BG8" s="275"/>
      <c r="BH8" s="275"/>
      <c r="BI8" s="275"/>
      <c r="BJ8" s="275"/>
      <c r="BL8" s="268"/>
      <c r="BM8" s="269"/>
      <c r="BN8" s="270"/>
      <c r="BO8" s="294"/>
      <c r="BP8" s="294"/>
      <c r="BQ8" s="294"/>
      <c r="BR8" s="294"/>
      <c r="BS8" s="296"/>
      <c r="BT8" s="294"/>
      <c r="BU8" s="294"/>
      <c r="BV8" s="294"/>
      <c r="BW8" s="294"/>
      <c r="BX8" s="296"/>
      <c r="BY8" s="294"/>
      <c r="BZ8" s="294"/>
      <c r="CA8" s="294"/>
      <c r="CB8" s="294"/>
      <c r="CC8" s="296"/>
      <c r="CD8" s="294"/>
      <c r="CE8" s="294"/>
      <c r="CF8" s="294"/>
      <c r="CG8" s="294"/>
      <c r="CH8" s="296"/>
      <c r="CI8" s="294"/>
      <c r="CJ8" s="294"/>
      <c r="CK8" s="294"/>
      <c r="CL8" s="294"/>
      <c r="CM8" s="296"/>
      <c r="CN8" s="294"/>
      <c r="CO8" s="294"/>
      <c r="CP8" s="294"/>
      <c r="CQ8" s="294"/>
      <c r="CR8" s="296"/>
      <c r="CS8" s="294"/>
      <c r="CT8" s="294"/>
      <c r="CU8" s="294"/>
      <c r="CV8" s="294"/>
      <c r="CW8" s="296"/>
      <c r="CX8" s="294"/>
      <c r="CY8" s="294"/>
      <c r="CZ8" s="294"/>
      <c r="DA8" s="294"/>
      <c r="DB8" s="296"/>
      <c r="DC8" s="268"/>
      <c r="DF8" s="268"/>
      <c r="DG8" s="270"/>
      <c r="DH8" s="297" t="s">
        <v>402</v>
      </c>
      <c r="DI8" s="294"/>
      <c r="DJ8" s="294"/>
      <c r="DK8" s="294"/>
      <c r="DL8" s="294"/>
      <c r="DM8" s="294"/>
      <c r="DN8" s="294"/>
      <c r="DO8" s="294"/>
      <c r="DP8" s="294"/>
      <c r="DQ8" s="294"/>
      <c r="DR8" s="294"/>
      <c r="DS8" s="294"/>
      <c r="DT8" s="294"/>
      <c r="DU8" s="294"/>
      <c r="DV8" s="294"/>
      <c r="DW8" s="294"/>
      <c r="DX8" s="294"/>
      <c r="DY8" s="294"/>
      <c r="DZ8" s="294"/>
      <c r="EA8" s="294"/>
      <c r="EB8" s="294"/>
      <c r="EC8" s="294"/>
      <c r="ED8" s="294"/>
      <c r="EE8" s="294"/>
      <c r="EF8" s="294"/>
      <c r="EG8" s="294"/>
      <c r="EH8" s="294"/>
      <c r="EI8" s="294"/>
      <c r="EJ8" s="294"/>
      <c r="EK8" s="294"/>
      <c r="EL8" s="294"/>
      <c r="EM8" s="294"/>
      <c r="EN8" s="294"/>
      <c r="EO8" s="294"/>
      <c r="EP8" s="294"/>
      <c r="EQ8" s="294"/>
      <c r="ER8" s="294"/>
      <c r="ES8" s="294"/>
      <c r="ET8" s="294"/>
      <c r="EU8" s="294"/>
      <c r="EV8" s="268"/>
    </row>
    <row r="9" spans="2:152" s="5" customFormat="1" x14ac:dyDescent="0.35">
      <c r="B9" s="301">
        <v>1</v>
      </c>
      <c r="C9" s="302" t="s">
        <v>403</v>
      </c>
      <c r="D9" s="303" t="s">
        <v>404</v>
      </c>
      <c r="E9" s="303" t="s">
        <v>32</v>
      </c>
      <c r="F9" s="304">
        <v>3</v>
      </c>
      <c r="G9" s="305">
        <v>0.92300000000000004</v>
      </c>
      <c r="H9" s="306">
        <v>3.0000000000000001E-3</v>
      </c>
      <c r="I9" s="306">
        <v>0.22</v>
      </c>
      <c r="J9" s="307">
        <v>1.0980000000000001</v>
      </c>
      <c r="K9" s="308">
        <v>2.2440000000000002</v>
      </c>
      <c r="L9" s="305">
        <v>1.0049999999999999</v>
      </c>
      <c r="M9" s="306">
        <v>4.0000000000000001E-3</v>
      </c>
      <c r="N9" s="306">
        <v>0.23899999999999999</v>
      </c>
      <c r="O9" s="307">
        <v>1.1950000000000001</v>
      </c>
      <c r="P9" s="308">
        <v>2.4429999999999996</v>
      </c>
      <c r="Q9" s="305">
        <v>1.0620000000000001</v>
      </c>
      <c r="R9" s="306">
        <v>4.0000000000000001E-3</v>
      </c>
      <c r="S9" s="306">
        <v>0.253</v>
      </c>
      <c r="T9" s="307">
        <v>1.262</v>
      </c>
      <c r="U9" s="308">
        <v>2.581</v>
      </c>
      <c r="V9" s="305">
        <v>1.0580000000000001</v>
      </c>
      <c r="W9" s="306">
        <v>4.0000000000000001E-3</v>
      </c>
      <c r="X9" s="306">
        <v>0.252</v>
      </c>
      <c r="Y9" s="307">
        <v>1.2569999999999999</v>
      </c>
      <c r="Z9" s="308">
        <v>2.5709999999999997</v>
      </c>
      <c r="AA9" s="305">
        <v>1.0629999999999999</v>
      </c>
      <c r="AB9" s="306">
        <v>4.0000000000000001E-3</v>
      </c>
      <c r="AC9" s="306">
        <v>0.253</v>
      </c>
      <c r="AD9" s="307">
        <v>1.264</v>
      </c>
      <c r="AE9" s="308">
        <v>2.5839999999999996</v>
      </c>
      <c r="AF9" s="305">
        <v>1.0640000000000001</v>
      </c>
      <c r="AG9" s="306">
        <v>4.0000000000000001E-3</v>
      </c>
      <c r="AH9" s="306">
        <v>0.253</v>
      </c>
      <c r="AI9" s="307">
        <v>1.266</v>
      </c>
      <c r="AJ9" s="308">
        <v>2.5870000000000002</v>
      </c>
      <c r="AK9" s="305">
        <v>1.069</v>
      </c>
      <c r="AL9" s="306">
        <v>4.0000000000000001E-3</v>
      </c>
      <c r="AM9" s="306">
        <v>0.254</v>
      </c>
      <c r="AN9" s="307">
        <v>1.27</v>
      </c>
      <c r="AO9" s="308">
        <v>2.597</v>
      </c>
      <c r="AP9" s="305">
        <v>1.0860000000000001</v>
      </c>
      <c r="AQ9" s="306">
        <v>4.0000000000000001E-3</v>
      </c>
      <c r="AR9" s="306">
        <v>0.25800000000000001</v>
      </c>
      <c r="AS9" s="307">
        <v>1.2909999999999999</v>
      </c>
      <c r="AT9" s="308">
        <v>2.6390000000000002</v>
      </c>
      <c r="AU9" s="275"/>
      <c r="AV9" s="28"/>
      <c r="AW9" s="309" t="s">
        <v>405</v>
      </c>
      <c r="AX9" s="310"/>
      <c r="AY9" s="18">
        <v>0</v>
      </c>
      <c r="AZ9" s="18">
        <v>0</v>
      </c>
      <c r="BB9" s="301">
        <v>1</v>
      </c>
      <c r="BC9" s="302" t="s">
        <v>403</v>
      </c>
      <c r="BD9" s="303" t="s">
        <v>32</v>
      </c>
      <c r="BE9" s="304">
        <v>3</v>
      </c>
      <c r="BF9" s="311" t="s">
        <v>406</v>
      </c>
      <c r="BG9" s="312" t="s">
        <v>407</v>
      </c>
      <c r="BH9" s="312" t="s">
        <v>408</v>
      </c>
      <c r="BI9" s="313" t="s">
        <v>409</v>
      </c>
      <c r="BJ9" s="314" t="s">
        <v>410</v>
      </c>
      <c r="BL9" s="268"/>
      <c r="BM9" s="269"/>
      <c r="BN9" s="269"/>
      <c r="BO9" s="315">
        <v>0</v>
      </c>
      <c r="BP9" s="315">
        <v>0</v>
      </c>
      <c r="BQ9" s="315">
        <v>0</v>
      </c>
      <c r="BR9" s="315">
        <v>0</v>
      </c>
      <c r="BS9" s="316"/>
      <c r="BT9" s="315">
        <v>0</v>
      </c>
      <c r="BU9" s="315">
        <v>0</v>
      </c>
      <c r="BV9" s="315">
        <v>0</v>
      </c>
      <c r="BW9" s="315">
        <v>0</v>
      </c>
      <c r="BX9" s="316"/>
      <c r="BY9" s="315">
        <v>0</v>
      </c>
      <c r="BZ9" s="315">
        <v>0</v>
      </c>
      <c r="CA9" s="315">
        <v>0</v>
      </c>
      <c r="CB9" s="315">
        <v>0</v>
      </c>
      <c r="CC9" s="316"/>
      <c r="CD9" s="315">
        <v>0</v>
      </c>
      <c r="CE9" s="315">
        <v>0</v>
      </c>
      <c r="CF9" s="315">
        <v>0</v>
      </c>
      <c r="CG9" s="315">
        <v>0</v>
      </c>
      <c r="CH9" s="316"/>
      <c r="CI9" s="315">
        <v>0</v>
      </c>
      <c r="CJ9" s="315">
        <v>0</v>
      </c>
      <c r="CK9" s="315">
        <v>0</v>
      </c>
      <c r="CL9" s="315">
        <v>0</v>
      </c>
      <c r="CM9" s="316"/>
      <c r="CN9" s="315">
        <v>0</v>
      </c>
      <c r="CO9" s="315">
        <v>0</v>
      </c>
      <c r="CP9" s="315">
        <v>0</v>
      </c>
      <c r="CQ9" s="315">
        <v>0</v>
      </c>
      <c r="CR9" s="316"/>
      <c r="CS9" s="315">
        <v>0</v>
      </c>
      <c r="CT9" s="315">
        <v>0</v>
      </c>
      <c r="CU9" s="315">
        <v>0</v>
      </c>
      <c r="CV9" s="315">
        <v>0</v>
      </c>
      <c r="CW9" s="316"/>
      <c r="CX9" s="315">
        <v>0</v>
      </c>
      <c r="CY9" s="315">
        <v>0</v>
      </c>
      <c r="CZ9" s="315">
        <v>0</v>
      </c>
      <c r="DA9" s="315">
        <v>0</v>
      </c>
      <c r="DB9" s="316"/>
      <c r="DC9" s="268"/>
      <c r="DF9" s="268"/>
      <c r="DG9" s="275"/>
      <c r="DH9" s="317">
        <v>0</v>
      </c>
      <c r="DI9" s="316"/>
      <c r="DJ9" s="316"/>
      <c r="DK9" s="316"/>
      <c r="DL9" s="316"/>
      <c r="DM9" s="317">
        <v>0</v>
      </c>
      <c r="DN9" s="316"/>
      <c r="DO9" s="316"/>
      <c r="DP9" s="316"/>
      <c r="DQ9" s="316"/>
      <c r="DR9" s="317">
        <v>0</v>
      </c>
      <c r="DS9" s="316"/>
      <c r="DT9" s="316"/>
      <c r="DU9" s="316"/>
      <c r="DV9" s="316"/>
      <c r="DW9" s="317">
        <v>0</v>
      </c>
      <c r="DX9" s="316"/>
      <c r="DY9" s="316"/>
      <c r="DZ9" s="316"/>
      <c r="EA9" s="316"/>
      <c r="EB9" s="317">
        <v>0</v>
      </c>
      <c r="EC9" s="316"/>
      <c r="ED9" s="316"/>
      <c r="EE9" s="316"/>
      <c r="EF9" s="316"/>
      <c r="EG9" s="317">
        <v>0</v>
      </c>
      <c r="EH9" s="316"/>
      <c r="EI9" s="316"/>
      <c r="EJ9" s="316"/>
      <c r="EK9" s="316"/>
      <c r="EL9" s="317">
        <v>0</v>
      </c>
      <c r="EM9" s="316"/>
      <c r="EN9" s="316"/>
      <c r="EO9" s="316"/>
      <c r="EP9" s="316"/>
      <c r="EQ9" s="317">
        <v>0</v>
      </c>
      <c r="ER9" s="316"/>
      <c r="ES9" s="316"/>
      <c r="ET9" s="316"/>
      <c r="EU9" s="316"/>
      <c r="EV9" s="268"/>
    </row>
    <row r="10" spans="2:152" s="5" customFormat="1" x14ac:dyDescent="0.35">
      <c r="B10" s="318">
        <v>2</v>
      </c>
      <c r="C10" s="319" t="s">
        <v>411</v>
      </c>
      <c r="D10" s="320" t="s">
        <v>412</v>
      </c>
      <c r="E10" s="320" t="s">
        <v>32</v>
      </c>
      <c r="F10" s="321">
        <v>3</v>
      </c>
      <c r="G10" s="322">
        <v>0</v>
      </c>
      <c r="H10" s="323">
        <v>0</v>
      </c>
      <c r="I10" s="323">
        <v>0</v>
      </c>
      <c r="J10" s="324">
        <v>0</v>
      </c>
      <c r="K10" s="325">
        <v>0</v>
      </c>
      <c r="L10" s="322">
        <v>0</v>
      </c>
      <c r="M10" s="323">
        <v>0</v>
      </c>
      <c r="N10" s="323">
        <v>0</v>
      </c>
      <c r="O10" s="324">
        <v>0</v>
      </c>
      <c r="P10" s="325">
        <v>0</v>
      </c>
      <c r="Q10" s="322">
        <v>0</v>
      </c>
      <c r="R10" s="323">
        <v>0</v>
      </c>
      <c r="S10" s="323">
        <v>0</v>
      </c>
      <c r="T10" s="324">
        <v>0</v>
      </c>
      <c r="U10" s="325">
        <v>0</v>
      </c>
      <c r="V10" s="322">
        <v>0</v>
      </c>
      <c r="W10" s="323">
        <v>0</v>
      </c>
      <c r="X10" s="323">
        <v>0</v>
      </c>
      <c r="Y10" s="324">
        <v>0</v>
      </c>
      <c r="Z10" s="325">
        <v>0</v>
      </c>
      <c r="AA10" s="322">
        <v>0</v>
      </c>
      <c r="AB10" s="323">
        <v>0</v>
      </c>
      <c r="AC10" s="323">
        <v>0</v>
      </c>
      <c r="AD10" s="324">
        <v>0</v>
      </c>
      <c r="AE10" s="325">
        <v>0</v>
      </c>
      <c r="AF10" s="322">
        <v>0</v>
      </c>
      <c r="AG10" s="323">
        <v>0</v>
      </c>
      <c r="AH10" s="323">
        <v>0</v>
      </c>
      <c r="AI10" s="324">
        <v>0</v>
      </c>
      <c r="AJ10" s="325">
        <v>0</v>
      </c>
      <c r="AK10" s="322">
        <v>0</v>
      </c>
      <c r="AL10" s="323">
        <v>0</v>
      </c>
      <c r="AM10" s="323">
        <v>0</v>
      </c>
      <c r="AN10" s="324">
        <v>0</v>
      </c>
      <c r="AO10" s="325">
        <v>0</v>
      </c>
      <c r="AP10" s="322">
        <v>0</v>
      </c>
      <c r="AQ10" s="323">
        <v>0</v>
      </c>
      <c r="AR10" s="323">
        <v>0</v>
      </c>
      <c r="AS10" s="324">
        <v>0</v>
      </c>
      <c r="AT10" s="325">
        <v>0</v>
      </c>
      <c r="AU10" s="275"/>
      <c r="AV10" s="326"/>
      <c r="AW10" s="295"/>
      <c r="AX10" s="327"/>
      <c r="AY10" s="18">
        <v>0</v>
      </c>
      <c r="AZ10" s="18"/>
      <c r="BB10" s="318">
        <v>2</v>
      </c>
      <c r="BC10" s="319" t="s">
        <v>411</v>
      </c>
      <c r="BD10" s="320" t="s">
        <v>32</v>
      </c>
      <c r="BE10" s="321">
        <v>3</v>
      </c>
      <c r="BF10" s="328" t="s">
        <v>413</v>
      </c>
      <c r="BG10" s="329" t="s">
        <v>414</v>
      </c>
      <c r="BH10" s="329" t="s">
        <v>415</v>
      </c>
      <c r="BI10" s="330" t="s">
        <v>416</v>
      </c>
      <c r="BJ10" s="331" t="s">
        <v>417</v>
      </c>
      <c r="BL10" s="268"/>
      <c r="BM10" s="269"/>
      <c r="BN10" s="269"/>
      <c r="BO10" s="315">
        <v>0</v>
      </c>
      <c r="BP10" s="315">
        <v>0</v>
      </c>
      <c r="BQ10" s="315">
        <v>0</v>
      </c>
      <c r="BR10" s="315">
        <v>0</v>
      </c>
      <c r="BS10" s="316"/>
      <c r="BT10" s="315">
        <v>0</v>
      </c>
      <c r="BU10" s="315">
        <v>0</v>
      </c>
      <c r="BV10" s="315">
        <v>0</v>
      </c>
      <c r="BW10" s="315">
        <v>0</v>
      </c>
      <c r="BX10" s="316"/>
      <c r="BY10" s="315">
        <v>0</v>
      </c>
      <c r="BZ10" s="315">
        <v>0</v>
      </c>
      <c r="CA10" s="315">
        <v>0</v>
      </c>
      <c r="CB10" s="315">
        <v>0</v>
      </c>
      <c r="CC10" s="316"/>
      <c r="CD10" s="315">
        <v>0</v>
      </c>
      <c r="CE10" s="315">
        <v>0</v>
      </c>
      <c r="CF10" s="315">
        <v>0</v>
      </c>
      <c r="CG10" s="315">
        <v>0</v>
      </c>
      <c r="CH10" s="316"/>
      <c r="CI10" s="315">
        <v>0</v>
      </c>
      <c r="CJ10" s="315">
        <v>0</v>
      </c>
      <c r="CK10" s="315">
        <v>0</v>
      </c>
      <c r="CL10" s="315">
        <v>0</v>
      </c>
      <c r="CM10" s="316"/>
      <c r="CN10" s="315">
        <v>0</v>
      </c>
      <c r="CO10" s="315">
        <v>0</v>
      </c>
      <c r="CP10" s="315">
        <v>0</v>
      </c>
      <c r="CQ10" s="315">
        <v>0</v>
      </c>
      <c r="CR10" s="316"/>
      <c r="CS10" s="315">
        <v>0</v>
      </c>
      <c r="CT10" s="315">
        <v>0</v>
      </c>
      <c r="CU10" s="315">
        <v>0</v>
      </c>
      <c r="CV10" s="315">
        <v>0</v>
      </c>
      <c r="CW10" s="316"/>
      <c r="CX10" s="315">
        <v>0</v>
      </c>
      <c r="CY10" s="315">
        <v>0</v>
      </c>
      <c r="CZ10" s="315">
        <v>0</v>
      </c>
      <c r="DA10" s="315">
        <v>0</v>
      </c>
      <c r="DB10" s="316"/>
      <c r="DC10" s="268"/>
      <c r="DF10" s="268"/>
      <c r="DG10" s="275"/>
      <c r="DH10" s="316"/>
      <c r="DI10" s="316"/>
      <c r="DJ10" s="316"/>
      <c r="DK10" s="316"/>
      <c r="DL10" s="316"/>
      <c r="DM10" s="316"/>
      <c r="DN10" s="316"/>
      <c r="DO10" s="316"/>
      <c r="DP10" s="316"/>
      <c r="DQ10" s="316"/>
      <c r="DR10" s="316"/>
      <c r="DS10" s="316"/>
      <c r="DT10" s="316"/>
      <c r="DU10" s="316"/>
      <c r="DV10" s="316"/>
      <c r="DW10" s="316"/>
      <c r="DX10" s="316"/>
      <c r="DY10" s="316"/>
      <c r="DZ10" s="316"/>
      <c r="EA10" s="316"/>
      <c r="EB10" s="316"/>
      <c r="EC10" s="316"/>
      <c r="ED10" s="316"/>
      <c r="EE10" s="316"/>
      <c r="EF10" s="316"/>
      <c r="EG10" s="316"/>
      <c r="EH10" s="316"/>
      <c r="EI10" s="316"/>
      <c r="EJ10" s="316"/>
      <c r="EK10" s="316"/>
      <c r="EL10" s="316"/>
      <c r="EM10" s="316"/>
      <c r="EN10" s="316"/>
      <c r="EO10" s="316"/>
      <c r="EP10" s="316"/>
      <c r="EQ10" s="316"/>
      <c r="ER10" s="316"/>
      <c r="ES10" s="316"/>
      <c r="ET10" s="316"/>
      <c r="EU10" s="316"/>
      <c r="EV10" s="268"/>
    </row>
    <row r="11" spans="2:152" s="5" customFormat="1" x14ac:dyDescent="0.35">
      <c r="B11" s="318">
        <v>3</v>
      </c>
      <c r="C11" s="319" t="s">
        <v>418</v>
      </c>
      <c r="D11" s="320" t="s">
        <v>419</v>
      </c>
      <c r="E11" s="320" t="s">
        <v>32</v>
      </c>
      <c r="F11" s="321">
        <v>3</v>
      </c>
      <c r="G11" s="322">
        <v>1.3220000000000001</v>
      </c>
      <c r="H11" s="323">
        <v>0</v>
      </c>
      <c r="I11" s="323">
        <v>0</v>
      </c>
      <c r="J11" s="324">
        <v>0</v>
      </c>
      <c r="K11" s="325">
        <v>1.3220000000000001</v>
      </c>
      <c r="L11" s="322">
        <v>1.3220000000000001</v>
      </c>
      <c r="M11" s="323">
        <v>0</v>
      </c>
      <c r="N11" s="323">
        <v>0</v>
      </c>
      <c r="O11" s="324">
        <v>0</v>
      </c>
      <c r="P11" s="325">
        <v>1.3220000000000001</v>
      </c>
      <c r="Q11" s="322">
        <v>1.3220000000000001</v>
      </c>
      <c r="R11" s="323">
        <v>0</v>
      </c>
      <c r="S11" s="323">
        <v>0</v>
      </c>
      <c r="T11" s="324">
        <v>0</v>
      </c>
      <c r="U11" s="325">
        <v>1.3220000000000001</v>
      </c>
      <c r="V11" s="322">
        <v>1.2709999999999999</v>
      </c>
      <c r="W11" s="323">
        <v>0</v>
      </c>
      <c r="X11" s="323">
        <v>0</v>
      </c>
      <c r="Y11" s="324">
        <v>0</v>
      </c>
      <c r="Z11" s="325">
        <v>1.2709999999999999</v>
      </c>
      <c r="AA11" s="322">
        <v>1.27</v>
      </c>
      <c r="AB11" s="323">
        <v>0</v>
      </c>
      <c r="AC11" s="323">
        <v>0</v>
      </c>
      <c r="AD11" s="324">
        <v>0</v>
      </c>
      <c r="AE11" s="325">
        <v>1.27</v>
      </c>
      <c r="AF11" s="322">
        <v>1.27</v>
      </c>
      <c r="AG11" s="323">
        <v>0</v>
      </c>
      <c r="AH11" s="323">
        <v>0</v>
      </c>
      <c r="AI11" s="324">
        <v>0</v>
      </c>
      <c r="AJ11" s="325">
        <v>1.27</v>
      </c>
      <c r="AK11" s="322">
        <v>1.27</v>
      </c>
      <c r="AL11" s="323">
        <v>0</v>
      </c>
      <c r="AM11" s="323">
        <v>0</v>
      </c>
      <c r="AN11" s="324">
        <v>0</v>
      </c>
      <c r="AO11" s="325">
        <v>1.27</v>
      </c>
      <c r="AP11" s="322">
        <v>1.2709999999999999</v>
      </c>
      <c r="AQ11" s="323">
        <v>0</v>
      </c>
      <c r="AR11" s="323">
        <v>0</v>
      </c>
      <c r="AS11" s="324">
        <v>0</v>
      </c>
      <c r="AT11" s="325">
        <v>1.2709999999999999</v>
      </c>
      <c r="AU11" s="275"/>
      <c r="AV11" s="326"/>
      <c r="AW11" s="295" t="s">
        <v>420</v>
      </c>
      <c r="AX11" s="327"/>
      <c r="AY11" s="18">
        <v>0</v>
      </c>
      <c r="AZ11" s="18">
        <v>0</v>
      </c>
      <c r="BB11" s="318">
        <v>3</v>
      </c>
      <c r="BC11" s="319" t="s">
        <v>418</v>
      </c>
      <c r="BD11" s="320" t="s">
        <v>32</v>
      </c>
      <c r="BE11" s="321">
        <v>3</v>
      </c>
      <c r="BF11" s="328" t="s">
        <v>421</v>
      </c>
      <c r="BG11" s="329" t="s">
        <v>422</v>
      </c>
      <c r="BH11" s="329" t="s">
        <v>423</v>
      </c>
      <c r="BI11" s="330" t="s">
        <v>424</v>
      </c>
      <c r="BJ11" s="331" t="s">
        <v>425</v>
      </c>
      <c r="BL11" s="268"/>
      <c r="BM11" s="269"/>
      <c r="BN11" s="269"/>
      <c r="BO11" s="315">
        <v>0</v>
      </c>
      <c r="BP11" s="315">
        <v>0</v>
      </c>
      <c r="BQ11" s="315">
        <v>0</v>
      </c>
      <c r="BR11" s="315">
        <v>0</v>
      </c>
      <c r="BS11" s="316"/>
      <c r="BT11" s="315">
        <v>0</v>
      </c>
      <c r="BU11" s="315">
        <v>0</v>
      </c>
      <c r="BV11" s="315">
        <v>0</v>
      </c>
      <c r="BW11" s="315">
        <v>0</v>
      </c>
      <c r="BX11" s="316"/>
      <c r="BY11" s="315">
        <v>0</v>
      </c>
      <c r="BZ11" s="315">
        <v>0</v>
      </c>
      <c r="CA11" s="315">
        <v>0</v>
      </c>
      <c r="CB11" s="315">
        <v>0</v>
      </c>
      <c r="CC11" s="316"/>
      <c r="CD11" s="315">
        <v>0</v>
      </c>
      <c r="CE11" s="315">
        <v>0</v>
      </c>
      <c r="CF11" s="315">
        <v>0</v>
      </c>
      <c r="CG11" s="315">
        <v>0</v>
      </c>
      <c r="CH11" s="316"/>
      <c r="CI11" s="315">
        <v>0</v>
      </c>
      <c r="CJ11" s="315">
        <v>0</v>
      </c>
      <c r="CK11" s="315">
        <v>0</v>
      </c>
      <c r="CL11" s="315">
        <v>0</v>
      </c>
      <c r="CM11" s="316"/>
      <c r="CN11" s="315">
        <v>0</v>
      </c>
      <c r="CO11" s="315">
        <v>0</v>
      </c>
      <c r="CP11" s="315">
        <v>0</v>
      </c>
      <c r="CQ11" s="315">
        <v>0</v>
      </c>
      <c r="CR11" s="316"/>
      <c r="CS11" s="315">
        <v>0</v>
      </c>
      <c r="CT11" s="315">
        <v>0</v>
      </c>
      <c r="CU11" s="315">
        <v>0</v>
      </c>
      <c r="CV11" s="315">
        <v>0</v>
      </c>
      <c r="CW11" s="316"/>
      <c r="CX11" s="315">
        <v>0</v>
      </c>
      <c r="CY11" s="315">
        <v>0</v>
      </c>
      <c r="CZ11" s="315">
        <v>0</v>
      </c>
      <c r="DA11" s="315">
        <v>0</v>
      </c>
      <c r="DB11" s="316"/>
      <c r="DC11" s="268"/>
      <c r="DF11" s="268"/>
      <c r="DG11" s="275"/>
      <c r="DH11" s="317">
        <v>0</v>
      </c>
      <c r="DI11" s="317">
        <v>0</v>
      </c>
      <c r="DJ11" s="317">
        <v>0</v>
      </c>
      <c r="DK11" s="317">
        <v>0</v>
      </c>
      <c r="DL11" s="316"/>
      <c r="DM11" s="317">
        <v>0</v>
      </c>
      <c r="DN11" s="317">
        <v>0</v>
      </c>
      <c r="DO11" s="317">
        <v>0</v>
      </c>
      <c r="DP11" s="317">
        <v>0</v>
      </c>
      <c r="DQ11" s="316"/>
      <c r="DR11" s="317">
        <v>0</v>
      </c>
      <c r="DS11" s="317">
        <v>0</v>
      </c>
      <c r="DT11" s="317">
        <v>0</v>
      </c>
      <c r="DU11" s="317">
        <v>0</v>
      </c>
      <c r="DV11" s="316"/>
      <c r="DW11" s="317">
        <v>0</v>
      </c>
      <c r="DX11" s="317">
        <v>0</v>
      </c>
      <c r="DY11" s="317">
        <v>0</v>
      </c>
      <c r="DZ11" s="317">
        <v>0</v>
      </c>
      <c r="EA11" s="316"/>
      <c r="EB11" s="317">
        <v>0</v>
      </c>
      <c r="EC11" s="317">
        <v>0</v>
      </c>
      <c r="ED11" s="317">
        <v>0</v>
      </c>
      <c r="EE11" s="317">
        <v>0</v>
      </c>
      <c r="EF11" s="316"/>
      <c r="EG11" s="317">
        <v>0</v>
      </c>
      <c r="EH11" s="317">
        <v>0</v>
      </c>
      <c r="EI11" s="317">
        <v>0</v>
      </c>
      <c r="EJ11" s="317">
        <v>0</v>
      </c>
      <c r="EK11" s="316"/>
      <c r="EL11" s="317">
        <v>0</v>
      </c>
      <c r="EM11" s="317">
        <v>0</v>
      </c>
      <c r="EN11" s="317">
        <v>0</v>
      </c>
      <c r="EO11" s="317">
        <v>0</v>
      </c>
      <c r="EP11" s="316"/>
      <c r="EQ11" s="317">
        <v>0</v>
      </c>
      <c r="ER11" s="317">
        <v>0</v>
      </c>
      <c r="ES11" s="317">
        <v>0</v>
      </c>
      <c r="ET11" s="317">
        <v>0</v>
      </c>
      <c r="EU11" s="316"/>
      <c r="EV11" s="268"/>
    </row>
    <row r="12" spans="2:152" s="5" customFormat="1" ht="13.9" thickBot="1" x14ac:dyDescent="0.4">
      <c r="B12" s="318">
        <v>4</v>
      </c>
      <c r="C12" s="319" t="s">
        <v>426</v>
      </c>
      <c r="D12" s="320" t="s">
        <v>427</v>
      </c>
      <c r="E12" s="320" t="s">
        <v>32</v>
      </c>
      <c r="F12" s="321">
        <v>3</v>
      </c>
      <c r="G12" s="322">
        <v>0</v>
      </c>
      <c r="H12" s="323">
        <v>0</v>
      </c>
      <c r="I12" s="323">
        <v>0</v>
      </c>
      <c r="J12" s="324">
        <v>0</v>
      </c>
      <c r="K12" s="325">
        <v>0</v>
      </c>
      <c r="L12" s="322">
        <v>0</v>
      </c>
      <c r="M12" s="323">
        <v>0</v>
      </c>
      <c r="N12" s="323">
        <v>0</v>
      </c>
      <c r="O12" s="324">
        <v>0</v>
      </c>
      <c r="P12" s="325">
        <v>0</v>
      </c>
      <c r="Q12" s="322">
        <v>0</v>
      </c>
      <c r="R12" s="323">
        <v>0</v>
      </c>
      <c r="S12" s="323">
        <v>0</v>
      </c>
      <c r="T12" s="324">
        <v>0</v>
      </c>
      <c r="U12" s="325">
        <v>0</v>
      </c>
      <c r="V12" s="322">
        <v>0</v>
      </c>
      <c r="W12" s="323">
        <v>0</v>
      </c>
      <c r="X12" s="323">
        <v>0</v>
      </c>
      <c r="Y12" s="324">
        <v>0</v>
      </c>
      <c r="Z12" s="325">
        <v>0</v>
      </c>
      <c r="AA12" s="322">
        <v>0</v>
      </c>
      <c r="AB12" s="323">
        <v>0</v>
      </c>
      <c r="AC12" s="323">
        <v>0</v>
      </c>
      <c r="AD12" s="324">
        <v>0</v>
      </c>
      <c r="AE12" s="325">
        <v>0</v>
      </c>
      <c r="AF12" s="322">
        <v>0</v>
      </c>
      <c r="AG12" s="323">
        <v>0</v>
      </c>
      <c r="AH12" s="323">
        <v>0</v>
      </c>
      <c r="AI12" s="324">
        <v>0</v>
      </c>
      <c r="AJ12" s="325">
        <v>0</v>
      </c>
      <c r="AK12" s="322">
        <v>0</v>
      </c>
      <c r="AL12" s="323">
        <v>0</v>
      </c>
      <c r="AM12" s="323">
        <v>0</v>
      </c>
      <c r="AN12" s="324">
        <v>0</v>
      </c>
      <c r="AO12" s="325">
        <v>0</v>
      </c>
      <c r="AP12" s="322">
        <v>0</v>
      </c>
      <c r="AQ12" s="323">
        <v>0</v>
      </c>
      <c r="AR12" s="323">
        <v>0</v>
      </c>
      <c r="AS12" s="324">
        <v>0</v>
      </c>
      <c r="AT12" s="325">
        <v>0</v>
      </c>
      <c r="AU12" s="275"/>
      <c r="AV12" s="332"/>
      <c r="AW12" s="333"/>
      <c r="AX12" s="327"/>
      <c r="AY12" s="18">
        <v>0</v>
      </c>
      <c r="AZ12" s="18"/>
      <c r="BB12" s="318">
        <v>4</v>
      </c>
      <c r="BC12" s="319" t="s">
        <v>426</v>
      </c>
      <c r="BD12" s="320" t="s">
        <v>32</v>
      </c>
      <c r="BE12" s="321">
        <v>3</v>
      </c>
      <c r="BF12" s="328" t="s">
        <v>428</v>
      </c>
      <c r="BG12" s="329" t="s">
        <v>429</v>
      </c>
      <c r="BH12" s="329" t="s">
        <v>430</v>
      </c>
      <c r="BI12" s="330" t="s">
        <v>431</v>
      </c>
      <c r="BJ12" s="331" t="s">
        <v>432</v>
      </c>
      <c r="BL12" s="268"/>
      <c r="BM12" s="269"/>
      <c r="BN12" s="269"/>
      <c r="BO12" s="315">
        <v>0</v>
      </c>
      <c r="BP12" s="315">
        <v>0</v>
      </c>
      <c r="BQ12" s="315">
        <v>0</v>
      </c>
      <c r="BR12" s="315">
        <v>0</v>
      </c>
      <c r="BS12" s="316"/>
      <c r="BT12" s="315">
        <v>0</v>
      </c>
      <c r="BU12" s="315">
        <v>0</v>
      </c>
      <c r="BV12" s="315">
        <v>0</v>
      </c>
      <c r="BW12" s="315">
        <v>0</v>
      </c>
      <c r="BX12" s="316"/>
      <c r="BY12" s="315">
        <v>0</v>
      </c>
      <c r="BZ12" s="315">
        <v>0</v>
      </c>
      <c r="CA12" s="315">
        <v>0</v>
      </c>
      <c r="CB12" s="315">
        <v>0</v>
      </c>
      <c r="CC12" s="316"/>
      <c r="CD12" s="315">
        <v>0</v>
      </c>
      <c r="CE12" s="315">
        <v>0</v>
      </c>
      <c r="CF12" s="315">
        <v>0</v>
      </c>
      <c r="CG12" s="315">
        <v>0</v>
      </c>
      <c r="CH12" s="316"/>
      <c r="CI12" s="315">
        <v>0</v>
      </c>
      <c r="CJ12" s="315">
        <v>0</v>
      </c>
      <c r="CK12" s="315">
        <v>0</v>
      </c>
      <c r="CL12" s="315">
        <v>0</v>
      </c>
      <c r="CM12" s="316"/>
      <c r="CN12" s="315">
        <v>0</v>
      </c>
      <c r="CO12" s="315">
        <v>0</v>
      </c>
      <c r="CP12" s="315">
        <v>0</v>
      </c>
      <c r="CQ12" s="315">
        <v>0</v>
      </c>
      <c r="CR12" s="316"/>
      <c r="CS12" s="315">
        <v>0</v>
      </c>
      <c r="CT12" s="315">
        <v>0</v>
      </c>
      <c r="CU12" s="315">
        <v>0</v>
      </c>
      <c r="CV12" s="315">
        <v>0</v>
      </c>
      <c r="CW12" s="316"/>
      <c r="CX12" s="315">
        <v>0</v>
      </c>
      <c r="CY12" s="315">
        <v>0</v>
      </c>
      <c r="CZ12" s="315">
        <v>0</v>
      </c>
      <c r="DA12" s="315">
        <v>0</v>
      </c>
      <c r="DB12" s="316"/>
      <c r="DC12" s="268"/>
      <c r="DF12" s="268"/>
      <c r="DG12" s="275"/>
      <c r="DH12" s="316"/>
      <c r="DI12" s="316"/>
      <c r="DJ12" s="316"/>
      <c r="DK12" s="316"/>
      <c r="DL12" s="316"/>
      <c r="DM12" s="316"/>
      <c r="DN12" s="316"/>
      <c r="DO12" s="316"/>
      <c r="DP12" s="316"/>
      <c r="DQ12" s="316"/>
      <c r="DR12" s="316"/>
      <c r="DS12" s="316"/>
      <c r="DT12" s="316"/>
      <c r="DU12" s="316"/>
      <c r="DV12" s="316"/>
      <c r="DW12" s="316"/>
      <c r="DX12" s="316"/>
      <c r="DY12" s="316"/>
      <c r="DZ12" s="316"/>
      <c r="EA12" s="316"/>
      <c r="EB12" s="316"/>
      <c r="EC12" s="316"/>
      <c r="ED12" s="316"/>
      <c r="EE12" s="316"/>
      <c r="EF12" s="316"/>
      <c r="EG12" s="316"/>
      <c r="EH12" s="316"/>
      <c r="EI12" s="316"/>
      <c r="EJ12" s="316"/>
      <c r="EK12" s="316"/>
      <c r="EL12" s="316"/>
      <c r="EM12" s="316"/>
      <c r="EN12" s="316"/>
      <c r="EO12" s="316"/>
      <c r="EP12" s="316"/>
      <c r="EQ12" s="316"/>
      <c r="ER12" s="316"/>
      <c r="ES12" s="316"/>
      <c r="ET12" s="316"/>
      <c r="EU12" s="316"/>
      <c r="EV12" s="268"/>
    </row>
    <row r="13" spans="2:152" s="5" customFormat="1" ht="13.9" thickBot="1" x14ac:dyDescent="0.4">
      <c r="B13" s="318"/>
      <c r="C13" s="334" t="s">
        <v>433</v>
      </c>
      <c r="D13" s="320"/>
      <c r="E13" s="320"/>
      <c r="F13" s="335"/>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7"/>
      <c r="AU13" s="275"/>
      <c r="AV13" s="327"/>
      <c r="AW13" s="327"/>
      <c r="AX13" s="327"/>
      <c r="AY13" s="18"/>
      <c r="AZ13" s="18"/>
      <c r="BB13" s="318"/>
      <c r="BC13" s="334" t="s">
        <v>433</v>
      </c>
      <c r="BD13" s="320"/>
      <c r="BE13" s="335"/>
      <c r="BF13" s="338"/>
      <c r="BG13" s="338"/>
      <c r="BH13" s="338"/>
      <c r="BI13" s="338"/>
      <c r="BJ13" s="339"/>
      <c r="BL13" s="268"/>
      <c r="BM13" s="269"/>
      <c r="BN13" s="269"/>
      <c r="BO13" s="294"/>
      <c r="BP13" s="294"/>
      <c r="BQ13" s="294"/>
      <c r="BR13" s="294"/>
      <c r="BS13" s="296"/>
      <c r="BT13" s="294"/>
      <c r="BU13" s="294"/>
      <c r="BV13" s="294"/>
      <c r="BW13" s="294"/>
      <c r="BX13" s="296"/>
      <c r="BY13" s="294"/>
      <c r="BZ13" s="294"/>
      <c r="CA13" s="294"/>
      <c r="CB13" s="294"/>
      <c r="CC13" s="296"/>
      <c r="CD13" s="294"/>
      <c r="CE13" s="294"/>
      <c r="CF13" s="294"/>
      <c r="CG13" s="294"/>
      <c r="CH13" s="296"/>
      <c r="CI13" s="294"/>
      <c r="CJ13" s="294"/>
      <c r="CK13" s="294"/>
      <c r="CL13" s="294"/>
      <c r="CM13" s="296"/>
      <c r="CN13" s="294"/>
      <c r="CO13" s="294"/>
      <c r="CP13" s="294"/>
      <c r="CQ13" s="294"/>
      <c r="CR13" s="296"/>
      <c r="CS13" s="294"/>
      <c r="CT13" s="294"/>
      <c r="CU13" s="294"/>
      <c r="CV13" s="294"/>
      <c r="CW13" s="296"/>
      <c r="CX13" s="294"/>
      <c r="CY13" s="294"/>
      <c r="CZ13" s="294"/>
      <c r="DA13" s="294"/>
      <c r="DB13" s="316"/>
      <c r="DC13" s="268"/>
      <c r="DF13" s="268"/>
      <c r="DG13" s="275"/>
      <c r="DH13" s="316"/>
      <c r="DI13" s="316"/>
      <c r="DJ13" s="316"/>
      <c r="DK13" s="316"/>
      <c r="DL13" s="316"/>
      <c r="DM13" s="316"/>
      <c r="DN13" s="316"/>
      <c r="DO13" s="316"/>
      <c r="DP13" s="316"/>
      <c r="DQ13" s="316"/>
      <c r="DR13" s="316"/>
      <c r="DS13" s="316"/>
      <c r="DT13" s="316"/>
      <c r="DU13" s="316"/>
      <c r="DV13" s="316"/>
      <c r="DW13" s="316"/>
      <c r="DX13" s="316"/>
      <c r="DY13" s="316"/>
      <c r="DZ13" s="316"/>
      <c r="EA13" s="316"/>
      <c r="EB13" s="316"/>
      <c r="EC13" s="316"/>
      <c r="ED13" s="316"/>
      <c r="EE13" s="316"/>
      <c r="EF13" s="316"/>
      <c r="EG13" s="316"/>
      <c r="EH13" s="316"/>
      <c r="EI13" s="316"/>
      <c r="EJ13" s="316"/>
      <c r="EK13" s="316"/>
      <c r="EL13" s="316"/>
      <c r="EM13" s="316"/>
      <c r="EN13" s="316"/>
      <c r="EO13" s="316"/>
      <c r="EP13" s="316"/>
      <c r="EQ13" s="316"/>
      <c r="ER13" s="316"/>
      <c r="ES13" s="316"/>
      <c r="ET13" s="316"/>
      <c r="EU13" s="340"/>
      <c r="EV13" s="268"/>
    </row>
    <row r="14" spans="2:152" s="5" customFormat="1" x14ac:dyDescent="0.35">
      <c r="B14" s="341">
        <v>5</v>
      </c>
      <c r="C14" s="342" t="s">
        <v>434</v>
      </c>
      <c r="D14" s="343"/>
      <c r="E14" s="344" t="s">
        <v>32</v>
      </c>
      <c r="F14" s="345">
        <v>3</v>
      </c>
      <c r="G14" s="322">
        <v>0</v>
      </c>
      <c r="H14" s="323">
        <v>0</v>
      </c>
      <c r="I14" s="323">
        <v>0</v>
      </c>
      <c r="J14" s="324">
        <v>2.851</v>
      </c>
      <c r="K14" s="325">
        <v>2.851</v>
      </c>
      <c r="L14" s="322">
        <v>0</v>
      </c>
      <c r="M14" s="323">
        <v>0</v>
      </c>
      <c r="N14" s="323">
        <v>0</v>
      </c>
      <c r="O14" s="324">
        <v>3.68</v>
      </c>
      <c r="P14" s="325">
        <v>3.68</v>
      </c>
      <c r="Q14" s="322">
        <v>0</v>
      </c>
      <c r="R14" s="323">
        <v>0</v>
      </c>
      <c r="S14" s="323">
        <v>0</v>
      </c>
      <c r="T14" s="324">
        <v>3.8250000000000002</v>
      </c>
      <c r="U14" s="325">
        <v>3.8250000000000002</v>
      </c>
      <c r="V14" s="322">
        <v>0</v>
      </c>
      <c r="W14" s="323">
        <v>0</v>
      </c>
      <c r="X14" s="323">
        <v>0</v>
      </c>
      <c r="Y14" s="324">
        <v>3.343</v>
      </c>
      <c r="Z14" s="325">
        <v>3.343</v>
      </c>
      <c r="AA14" s="322">
        <v>0</v>
      </c>
      <c r="AB14" s="323">
        <v>0</v>
      </c>
      <c r="AC14" s="323">
        <v>0</v>
      </c>
      <c r="AD14" s="324">
        <v>3.343</v>
      </c>
      <c r="AE14" s="325">
        <v>3.343</v>
      </c>
      <c r="AF14" s="322">
        <v>0</v>
      </c>
      <c r="AG14" s="323">
        <v>0</v>
      </c>
      <c r="AH14" s="323">
        <v>0</v>
      </c>
      <c r="AI14" s="324">
        <v>3.343</v>
      </c>
      <c r="AJ14" s="325">
        <v>3.343</v>
      </c>
      <c r="AK14" s="322">
        <v>0</v>
      </c>
      <c r="AL14" s="323">
        <v>0</v>
      </c>
      <c r="AM14" s="323">
        <v>0</v>
      </c>
      <c r="AN14" s="324">
        <v>3.343</v>
      </c>
      <c r="AO14" s="325">
        <v>3.343</v>
      </c>
      <c r="AP14" s="322">
        <v>0</v>
      </c>
      <c r="AQ14" s="323">
        <v>0</v>
      </c>
      <c r="AR14" s="323">
        <v>0</v>
      </c>
      <c r="AS14" s="324">
        <v>3.343</v>
      </c>
      <c r="AT14" s="325">
        <v>3.343</v>
      </c>
      <c r="AU14" s="275"/>
      <c r="AV14" s="346"/>
      <c r="AW14" s="297"/>
      <c r="AX14" s="327"/>
      <c r="AY14" s="18">
        <v>0</v>
      </c>
      <c r="AZ14" s="18"/>
      <c r="BB14" s="341">
        <v>5</v>
      </c>
      <c r="BC14" s="342" t="s">
        <v>434</v>
      </c>
      <c r="BD14" s="344" t="s">
        <v>32</v>
      </c>
      <c r="BE14" s="345">
        <v>3</v>
      </c>
      <c r="BF14" s="328" t="s">
        <v>435</v>
      </c>
      <c r="BG14" s="329" t="s">
        <v>436</v>
      </c>
      <c r="BH14" s="329" t="s">
        <v>437</v>
      </c>
      <c r="BI14" s="330" t="s">
        <v>438</v>
      </c>
      <c r="BJ14" s="331" t="s">
        <v>439</v>
      </c>
      <c r="BL14" s="268"/>
      <c r="BM14" s="269"/>
      <c r="BN14" s="269"/>
      <c r="BO14" s="315">
        <v>0</v>
      </c>
      <c r="BP14" s="315">
        <v>0</v>
      </c>
      <c r="BQ14" s="315">
        <v>0</v>
      </c>
      <c r="BR14" s="315">
        <v>0</v>
      </c>
      <c r="BS14" s="316"/>
      <c r="BT14" s="315">
        <v>0</v>
      </c>
      <c r="BU14" s="315">
        <v>0</v>
      </c>
      <c r="BV14" s="315">
        <v>0</v>
      </c>
      <c r="BW14" s="315">
        <v>0</v>
      </c>
      <c r="BX14" s="316"/>
      <c r="BY14" s="315">
        <v>0</v>
      </c>
      <c r="BZ14" s="315">
        <v>0</v>
      </c>
      <c r="CA14" s="315">
        <v>0</v>
      </c>
      <c r="CB14" s="315">
        <v>0</v>
      </c>
      <c r="CC14" s="316"/>
      <c r="CD14" s="315">
        <v>0</v>
      </c>
      <c r="CE14" s="315">
        <v>0</v>
      </c>
      <c r="CF14" s="315">
        <v>0</v>
      </c>
      <c r="CG14" s="315">
        <v>0</v>
      </c>
      <c r="CH14" s="316"/>
      <c r="CI14" s="315">
        <v>0</v>
      </c>
      <c r="CJ14" s="315">
        <v>0</v>
      </c>
      <c r="CK14" s="315">
        <v>0</v>
      </c>
      <c r="CL14" s="315">
        <v>0</v>
      </c>
      <c r="CM14" s="316"/>
      <c r="CN14" s="315">
        <v>0</v>
      </c>
      <c r="CO14" s="315">
        <v>0</v>
      </c>
      <c r="CP14" s="315">
        <v>0</v>
      </c>
      <c r="CQ14" s="315">
        <v>0</v>
      </c>
      <c r="CR14" s="316"/>
      <c r="CS14" s="315">
        <v>0</v>
      </c>
      <c r="CT14" s="315">
        <v>0</v>
      </c>
      <c r="CU14" s="315">
        <v>0</v>
      </c>
      <c r="CV14" s="315">
        <v>0</v>
      </c>
      <c r="CW14" s="316"/>
      <c r="CX14" s="315">
        <v>0</v>
      </c>
      <c r="CY14" s="315">
        <v>0</v>
      </c>
      <c r="CZ14" s="315">
        <v>0</v>
      </c>
      <c r="DA14" s="315">
        <v>0</v>
      </c>
      <c r="DB14" s="316"/>
      <c r="DC14" s="268"/>
      <c r="DF14" s="268"/>
      <c r="DG14" s="275"/>
      <c r="DH14" s="316"/>
      <c r="DI14" s="316"/>
      <c r="DJ14" s="316"/>
      <c r="DK14" s="316"/>
      <c r="DL14" s="316"/>
      <c r="DM14" s="316"/>
      <c r="DN14" s="316"/>
      <c r="DO14" s="316"/>
      <c r="DP14" s="316"/>
      <c r="DQ14" s="316"/>
      <c r="DR14" s="316"/>
      <c r="DS14" s="316"/>
      <c r="DT14" s="316"/>
      <c r="DU14" s="316"/>
      <c r="DV14" s="316"/>
      <c r="DW14" s="316"/>
      <c r="DX14" s="316"/>
      <c r="DY14" s="316"/>
      <c r="DZ14" s="316"/>
      <c r="EA14" s="316"/>
      <c r="EB14" s="316"/>
      <c r="EC14" s="316"/>
      <c r="ED14" s="316"/>
      <c r="EE14" s="316"/>
      <c r="EF14" s="316"/>
      <c r="EG14" s="316"/>
      <c r="EH14" s="316"/>
      <c r="EI14" s="316"/>
      <c r="EJ14" s="316"/>
      <c r="EK14" s="316"/>
      <c r="EL14" s="316"/>
      <c r="EM14" s="316"/>
      <c r="EN14" s="316"/>
      <c r="EO14" s="316"/>
      <c r="EP14" s="316"/>
      <c r="EQ14" s="316"/>
      <c r="ER14" s="316"/>
      <c r="ES14" s="316"/>
      <c r="ET14" s="316"/>
      <c r="EU14" s="316"/>
      <c r="EV14" s="268"/>
    </row>
    <row r="15" spans="2:152" s="5" customFormat="1" x14ac:dyDescent="0.35">
      <c r="B15" s="318">
        <v>6</v>
      </c>
      <c r="C15" s="319" t="s">
        <v>440</v>
      </c>
      <c r="D15" s="343"/>
      <c r="E15" s="320" t="s">
        <v>32</v>
      </c>
      <c r="F15" s="321">
        <v>3</v>
      </c>
      <c r="G15" s="322">
        <v>0</v>
      </c>
      <c r="H15" s="323">
        <v>0</v>
      </c>
      <c r="I15" s="323">
        <v>0</v>
      </c>
      <c r="J15" s="324">
        <v>0</v>
      </c>
      <c r="K15" s="325">
        <v>0</v>
      </c>
      <c r="L15" s="322">
        <v>0</v>
      </c>
      <c r="M15" s="323">
        <v>0</v>
      </c>
      <c r="N15" s="323">
        <v>0</v>
      </c>
      <c r="O15" s="324">
        <v>0</v>
      </c>
      <c r="P15" s="325">
        <v>0</v>
      </c>
      <c r="Q15" s="322">
        <v>0</v>
      </c>
      <c r="R15" s="323">
        <v>0</v>
      </c>
      <c r="S15" s="323">
        <v>0</v>
      </c>
      <c r="T15" s="324">
        <v>0</v>
      </c>
      <c r="U15" s="325">
        <v>0</v>
      </c>
      <c r="V15" s="322">
        <v>0</v>
      </c>
      <c r="W15" s="323">
        <v>0</v>
      </c>
      <c r="X15" s="323">
        <v>0</v>
      </c>
      <c r="Y15" s="324">
        <v>0</v>
      </c>
      <c r="Z15" s="325">
        <v>0</v>
      </c>
      <c r="AA15" s="322">
        <v>0</v>
      </c>
      <c r="AB15" s="323">
        <v>0</v>
      </c>
      <c r="AC15" s="323">
        <v>0</v>
      </c>
      <c r="AD15" s="324">
        <v>0</v>
      </c>
      <c r="AE15" s="325">
        <v>0</v>
      </c>
      <c r="AF15" s="322">
        <v>0</v>
      </c>
      <c r="AG15" s="323">
        <v>0</v>
      </c>
      <c r="AH15" s="323">
        <v>0</v>
      </c>
      <c r="AI15" s="324">
        <v>0</v>
      </c>
      <c r="AJ15" s="325">
        <v>0</v>
      </c>
      <c r="AK15" s="322">
        <v>0</v>
      </c>
      <c r="AL15" s="323">
        <v>0</v>
      </c>
      <c r="AM15" s="323">
        <v>0</v>
      </c>
      <c r="AN15" s="324">
        <v>0</v>
      </c>
      <c r="AO15" s="325">
        <v>0</v>
      </c>
      <c r="AP15" s="322">
        <v>0</v>
      </c>
      <c r="AQ15" s="323">
        <v>0</v>
      </c>
      <c r="AR15" s="323">
        <v>0</v>
      </c>
      <c r="AS15" s="324">
        <v>0</v>
      </c>
      <c r="AT15" s="325">
        <v>0</v>
      </c>
      <c r="AU15" s="275"/>
      <c r="AV15" s="347"/>
      <c r="AW15" s="295"/>
      <c r="AX15" s="327"/>
      <c r="AY15" s="18">
        <v>0</v>
      </c>
      <c r="AZ15" s="18"/>
      <c r="BB15" s="318">
        <v>6</v>
      </c>
      <c r="BC15" s="319" t="s">
        <v>440</v>
      </c>
      <c r="BD15" s="320" t="s">
        <v>32</v>
      </c>
      <c r="BE15" s="321">
        <v>3</v>
      </c>
      <c r="BF15" s="328" t="s">
        <v>441</v>
      </c>
      <c r="BG15" s="329" t="s">
        <v>442</v>
      </c>
      <c r="BH15" s="329" t="s">
        <v>443</v>
      </c>
      <c r="BI15" s="330" t="s">
        <v>444</v>
      </c>
      <c r="BJ15" s="331" t="s">
        <v>445</v>
      </c>
      <c r="BL15" s="268"/>
      <c r="BM15" s="269"/>
      <c r="BN15" s="269"/>
      <c r="BO15" s="315">
        <v>0</v>
      </c>
      <c r="BP15" s="315">
        <v>0</v>
      </c>
      <c r="BQ15" s="315">
        <v>0</v>
      </c>
      <c r="BR15" s="315">
        <v>0</v>
      </c>
      <c r="BS15" s="316"/>
      <c r="BT15" s="315">
        <v>0</v>
      </c>
      <c r="BU15" s="315">
        <v>0</v>
      </c>
      <c r="BV15" s="315">
        <v>0</v>
      </c>
      <c r="BW15" s="315">
        <v>0</v>
      </c>
      <c r="BX15" s="316"/>
      <c r="BY15" s="315">
        <v>0</v>
      </c>
      <c r="BZ15" s="315">
        <v>0</v>
      </c>
      <c r="CA15" s="315">
        <v>0</v>
      </c>
      <c r="CB15" s="315">
        <v>0</v>
      </c>
      <c r="CC15" s="316"/>
      <c r="CD15" s="315">
        <v>0</v>
      </c>
      <c r="CE15" s="315">
        <v>0</v>
      </c>
      <c r="CF15" s="315">
        <v>0</v>
      </c>
      <c r="CG15" s="315">
        <v>0</v>
      </c>
      <c r="CH15" s="316"/>
      <c r="CI15" s="315">
        <v>0</v>
      </c>
      <c r="CJ15" s="315">
        <v>0</v>
      </c>
      <c r="CK15" s="315">
        <v>0</v>
      </c>
      <c r="CL15" s="315">
        <v>0</v>
      </c>
      <c r="CM15" s="316"/>
      <c r="CN15" s="315">
        <v>0</v>
      </c>
      <c r="CO15" s="315">
        <v>0</v>
      </c>
      <c r="CP15" s="315">
        <v>0</v>
      </c>
      <c r="CQ15" s="315">
        <v>0</v>
      </c>
      <c r="CR15" s="316"/>
      <c r="CS15" s="315">
        <v>0</v>
      </c>
      <c r="CT15" s="315">
        <v>0</v>
      </c>
      <c r="CU15" s="315">
        <v>0</v>
      </c>
      <c r="CV15" s="315">
        <v>0</v>
      </c>
      <c r="CW15" s="316"/>
      <c r="CX15" s="315">
        <v>0</v>
      </c>
      <c r="CY15" s="315">
        <v>0</v>
      </c>
      <c r="CZ15" s="315">
        <v>0</v>
      </c>
      <c r="DA15" s="315">
        <v>0</v>
      </c>
      <c r="DB15" s="316"/>
      <c r="DC15" s="268"/>
      <c r="DF15" s="268"/>
      <c r="DG15" s="275"/>
      <c r="DH15" s="316"/>
      <c r="DI15" s="316"/>
      <c r="DJ15" s="316"/>
      <c r="DK15" s="316"/>
      <c r="DL15" s="316"/>
      <c r="DM15" s="316"/>
      <c r="DN15" s="316"/>
      <c r="DO15" s="316"/>
      <c r="DP15" s="316"/>
      <c r="DQ15" s="316"/>
      <c r="DR15" s="316"/>
      <c r="DS15" s="316"/>
      <c r="DT15" s="316"/>
      <c r="DU15" s="316"/>
      <c r="DV15" s="316"/>
      <c r="DW15" s="316"/>
      <c r="DX15" s="316"/>
      <c r="DY15" s="316"/>
      <c r="DZ15" s="316"/>
      <c r="EA15" s="316"/>
      <c r="EB15" s="316"/>
      <c r="EC15" s="316"/>
      <c r="ED15" s="316"/>
      <c r="EE15" s="316"/>
      <c r="EF15" s="316"/>
      <c r="EG15" s="316"/>
      <c r="EH15" s="316"/>
      <c r="EI15" s="316"/>
      <c r="EJ15" s="316"/>
      <c r="EK15" s="316"/>
      <c r="EL15" s="316"/>
      <c r="EM15" s="316"/>
      <c r="EN15" s="316"/>
      <c r="EO15" s="316"/>
      <c r="EP15" s="316"/>
      <c r="EQ15" s="316"/>
      <c r="ER15" s="316"/>
      <c r="ES15" s="316"/>
      <c r="ET15" s="316"/>
      <c r="EU15" s="316"/>
      <c r="EV15" s="268"/>
    </row>
    <row r="16" spans="2:152" s="5" customFormat="1" x14ac:dyDescent="0.35">
      <c r="B16" s="318">
        <v>7</v>
      </c>
      <c r="C16" s="319" t="s">
        <v>446</v>
      </c>
      <c r="D16" s="343"/>
      <c r="E16" s="344" t="s">
        <v>32</v>
      </c>
      <c r="F16" s="321">
        <v>3</v>
      </c>
      <c r="G16" s="322">
        <v>1.3320000000000001</v>
      </c>
      <c r="H16" s="323">
        <v>6.3E-2</v>
      </c>
      <c r="I16" s="323">
        <v>2.7559999999999998</v>
      </c>
      <c r="J16" s="324">
        <v>8.0779999999999994</v>
      </c>
      <c r="K16" s="325">
        <v>12.228999999999999</v>
      </c>
      <c r="L16" s="322">
        <v>1.5080000000000002</v>
      </c>
      <c r="M16" s="323">
        <v>6.8000000000000005E-2</v>
      </c>
      <c r="N16" s="323">
        <v>2.9569999999999999</v>
      </c>
      <c r="O16" s="324">
        <v>8.516</v>
      </c>
      <c r="P16" s="325">
        <v>13.048999999999999</v>
      </c>
      <c r="Q16" s="322">
        <v>1.329</v>
      </c>
      <c r="R16" s="323">
        <v>6.7000000000000004E-2</v>
      </c>
      <c r="S16" s="323">
        <v>2.8370000000000002</v>
      </c>
      <c r="T16" s="324">
        <v>8.2820000000000018</v>
      </c>
      <c r="U16" s="325">
        <v>12.515000000000002</v>
      </c>
      <c r="V16" s="322">
        <v>1.665</v>
      </c>
      <c r="W16" s="323">
        <v>6.3E-2</v>
      </c>
      <c r="X16" s="323">
        <v>2.5249999999999999</v>
      </c>
      <c r="Y16" s="324">
        <v>8.3390000000000004</v>
      </c>
      <c r="Z16" s="325">
        <v>12.592000000000001</v>
      </c>
      <c r="AA16" s="322">
        <v>1.7450000000000001</v>
      </c>
      <c r="AB16" s="323">
        <v>6.5000000000000002E-2</v>
      </c>
      <c r="AC16" s="323">
        <v>2.5659999999999998</v>
      </c>
      <c r="AD16" s="324">
        <v>8.3810000000000002</v>
      </c>
      <c r="AE16" s="325">
        <v>12.757</v>
      </c>
      <c r="AF16" s="322">
        <v>1.778</v>
      </c>
      <c r="AG16" s="323">
        <v>6.5000000000000002E-2</v>
      </c>
      <c r="AH16" s="323">
        <v>2.5630000000000002</v>
      </c>
      <c r="AI16" s="324">
        <v>8.3330000000000002</v>
      </c>
      <c r="AJ16" s="325">
        <v>12.739000000000001</v>
      </c>
      <c r="AK16" s="322">
        <v>1.7090000000000001</v>
      </c>
      <c r="AL16" s="323">
        <v>6.4000000000000001E-2</v>
      </c>
      <c r="AM16" s="323">
        <v>2.5230000000000001</v>
      </c>
      <c r="AN16" s="324">
        <v>8.238999999999999</v>
      </c>
      <c r="AO16" s="325">
        <v>12.535</v>
      </c>
      <c r="AP16" s="322">
        <v>1.597</v>
      </c>
      <c r="AQ16" s="323">
        <v>6.3E-2</v>
      </c>
      <c r="AR16" s="323">
        <v>2.4590000000000001</v>
      </c>
      <c r="AS16" s="324">
        <v>8.125</v>
      </c>
      <c r="AT16" s="325">
        <v>12.244</v>
      </c>
      <c r="AU16" s="275"/>
      <c r="AV16" s="347"/>
      <c r="AW16" s="295"/>
      <c r="AX16" s="327"/>
      <c r="AY16" s="18">
        <v>0</v>
      </c>
      <c r="AZ16" s="18"/>
      <c r="BB16" s="318">
        <v>7</v>
      </c>
      <c r="BC16" s="319" t="s">
        <v>446</v>
      </c>
      <c r="BD16" s="344" t="s">
        <v>32</v>
      </c>
      <c r="BE16" s="321">
        <v>3</v>
      </c>
      <c r="BF16" s="328" t="s">
        <v>447</v>
      </c>
      <c r="BG16" s="329" t="s">
        <v>448</v>
      </c>
      <c r="BH16" s="329" t="s">
        <v>449</v>
      </c>
      <c r="BI16" s="330" t="s">
        <v>450</v>
      </c>
      <c r="BJ16" s="331" t="s">
        <v>451</v>
      </c>
      <c r="BL16" s="268"/>
      <c r="BM16" s="269"/>
      <c r="BN16" s="269"/>
      <c r="BO16" s="315">
        <v>0</v>
      </c>
      <c r="BP16" s="315">
        <v>0</v>
      </c>
      <c r="BQ16" s="315">
        <v>0</v>
      </c>
      <c r="BR16" s="315">
        <v>0</v>
      </c>
      <c r="BS16" s="316"/>
      <c r="BT16" s="315">
        <v>0</v>
      </c>
      <c r="BU16" s="315">
        <v>0</v>
      </c>
      <c r="BV16" s="315">
        <v>0</v>
      </c>
      <c r="BW16" s="315">
        <v>0</v>
      </c>
      <c r="BX16" s="316"/>
      <c r="BY16" s="315">
        <v>0</v>
      </c>
      <c r="BZ16" s="315">
        <v>0</v>
      </c>
      <c r="CA16" s="315">
        <v>0</v>
      </c>
      <c r="CB16" s="315">
        <v>0</v>
      </c>
      <c r="CC16" s="316"/>
      <c r="CD16" s="315">
        <v>0</v>
      </c>
      <c r="CE16" s="315">
        <v>0</v>
      </c>
      <c r="CF16" s="315">
        <v>0</v>
      </c>
      <c r="CG16" s="315">
        <v>0</v>
      </c>
      <c r="CH16" s="316"/>
      <c r="CI16" s="315">
        <v>0</v>
      </c>
      <c r="CJ16" s="315">
        <v>0</v>
      </c>
      <c r="CK16" s="315">
        <v>0</v>
      </c>
      <c r="CL16" s="315">
        <v>0</v>
      </c>
      <c r="CM16" s="316"/>
      <c r="CN16" s="315">
        <v>0</v>
      </c>
      <c r="CO16" s="315">
        <v>0</v>
      </c>
      <c r="CP16" s="315">
        <v>0</v>
      </c>
      <c r="CQ16" s="315">
        <v>0</v>
      </c>
      <c r="CR16" s="316"/>
      <c r="CS16" s="315">
        <v>0</v>
      </c>
      <c r="CT16" s="315">
        <v>0</v>
      </c>
      <c r="CU16" s="315">
        <v>0</v>
      </c>
      <c r="CV16" s="315">
        <v>0</v>
      </c>
      <c r="CW16" s="316"/>
      <c r="CX16" s="315">
        <v>0</v>
      </c>
      <c r="CY16" s="315">
        <v>0</v>
      </c>
      <c r="CZ16" s="315">
        <v>0</v>
      </c>
      <c r="DA16" s="315">
        <v>0</v>
      </c>
      <c r="DB16" s="316"/>
      <c r="DC16" s="268"/>
      <c r="DF16" s="268"/>
      <c r="DG16" s="275"/>
      <c r="DH16" s="316"/>
      <c r="DI16" s="316"/>
      <c r="DJ16" s="316"/>
      <c r="DK16" s="316"/>
      <c r="DL16" s="316"/>
      <c r="DM16" s="316"/>
      <c r="DN16" s="316"/>
      <c r="DO16" s="316"/>
      <c r="DP16" s="316"/>
      <c r="DQ16" s="316"/>
      <c r="DR16" s="316"/>
      <c r="DS16" s="316"/>
      <c r="DT16" s="316"/>
      <c r="DU16" s="316"/>
      <c r="DV16" s="316"/>
      <c r="DW16" s="316"/>
      <c r="DX16" s="316"/>
      <c r="DY16" s="316"/>
      <c r="DZ16" s="316"/>
      <c r="EA16" s="316"/>
      <c r="EB16" s="316"/>
      <c r="EC16" s="316"/>
      <c r="ED16" s="316"/>
      <c r="EE16" s="316"/>
      <c r="EF16" s="316"/>
      <c r="EG16" s="316"/>
      <c r="EH16" s="316"/>
      <c r="EI16" s="316"/>
      <c r="EJ16" s="316"/>
      <c r="EK16" s="316"/>
      <c r="EL16" s="316"/>
      <c r="EM16" s="316"/>
      <c r="EN16" s="316"/>
      <c r="EO16" s="316"/>
      <c r="EP16" s="316"/>
      <c r="EQ16" s="316"/>
      <c r="ER16" s="316"/>
      <c r="ES16" s="316"/>
      <c r="ET16" s="316"/>
      <c r="EU16" s="316"/>
      <c r="EV16" s="268"/>
    </row>
    <row r="17" spans="2:152" s="5" customFormat="1" x14ac:dyDescent="0.35">
      <c r="B17" s="318">
        <v>8</v>
      </c>
      <c r="C17" s="319" t="s">
        <v>452</v>
      </c>
      <c r="D17" s="320"/>
      <c r="E17" s="320" t="s">
        <v>32</v>
      </c>
      <c r="F17" s="321">
        <v>3</v>
      </c>
      <c r="G17" s="322">
        <v>0.45300000000000001</v>
      </c>
      <c r="H17" s="323">
        <v>1.0999999999999999E-2</v>
      </c>
      <c r="I17" s="323">
        <v>1.107</v>
      </c>
      <c r="J17" s="324">
        <v>0.53100000000000003</v>
      </c>
      <c r="K17" s="325">
        <v>2.1019999999999999</v>
      </c>
      <c r="L17" s="322">
        <v>0.45100000000000001</v>
      </c>
      <c r="M17" s="323">
        <v>1.0999999999999999E-2</v>
      </c>
      <c r="N17" s="323">
        <v>1.1060000000000001</v>
      </c>
      <c r="O17" s="324">
        <v>0.53</v>
      </c>
      <c r="P17" s="325">
        <v>2.0979999999999999</v>
      </c>
      <c r="Q17" s="322">
        <v>0.45200000000000001</v>
      </c>
      <c r="R17" s="323">
        <v>1.0999999999999999E-2</v>
      </c>
      <c r="S17" s="323">
        <v>1.105</v>
      </c>
      <c r="T17" s="324">
        <v>0.53</v>
      </c>
      <c r="U17" s="325">
        <v>2.0979999999999999</v>
      </c>
      <c r="V17" s="322">
        <v>0.434</v>
      </c>
      <c r="W17" s="323">
        <v>1.0999999999999999E-2</v>
      </c>
      <c r="X17" s="323">
        <v>1.0629999999999999</v>
      </c>
      <c r="Y17" s="324">
        <v>0.50900000000000001</v>
      </c>
      <c r="Z17" s="325">
        <v>2.0169999999999999</v>
      </c>
      <c r="AA17" s="322">
        <v>0.434</v>
      </c>
      <c r="AB17" s="323">
        <v>1.0999999999999999E-2</v>
      </c>
      <c r="AC17" s="323">
        <v>1.0620000000000001</v>
      </c>
      <c r="AD17" s="324">
        <v>0.50900000000000001</v>
      </c>
      <c r="AE17" s="325">
        <v>2.016</v>
      </c>
      <c r="AF17" s="322">
        <v>0.434</v>
      </c>
      <c r="AG17" s="323">
        <v>1.0999999999999999E-2</v>
      </c>
      <c r="AH17" s="323">
        <v>1.0620000000000001</v>
      </c>
      <c r="AI17" s="324">
        <v>0.50900000000000001</v>
      </c>
      <c r="AJ17" s="325">
        <v>2.016</v>
      </c>
      <c r="AK17" s="322">
        <v>0.434</v>
      </c>
      <c r="AL17" s="323">
        <v>1.0999999999999999E-2</v>
      </c>
      <c r="AM17" s="323">
        <v>1.0620000000000001</v>
      </c>
      <c r="AN17" s="324">
        <v>0.50900000000000001</v>
      </c>
      <c r="AO17" s="325">
        <v>2.016</v>
      </c>
      <c r="AP17" s="322">
        <v>0.434</v>
      </c>
      <c r="AQ17" s="323">
        <v>1.0999999999999999E-2</v>
      </c>
      <c r="AR17" s="323">
        <v>1.0620000000000001</v>
      </c>
      <c r="AS17" s="324">
        <v>0.50900000000000001</v>
      </c>
      <c r="AT17" s="325">
        <v>2.016</v>
      </c>
      <c r="AU17" s="275"/>
      <c r="AV17" s="348"/>
      <c r="AW17" s="349"/>
      <c r="AX17" s="350"/>
      <c r="AY17" s="18">
        <v>0</v>
      </c>
      <c r="AZ17" s="18"/>
      <c r="BB17" s="318">
        <v>8</v>
      </c>
      <c r="BC17" s="319" t="s">
        <v>452</v>
      </c>
      <c r="BD17" s="320" t="s">
        <v>32</v>
      </c>
      <c r="BE17" s="321">
        <v>3</v>
      </c>
      <c r="BF17" s="328" t="s">
        <v>453</v>
      </c>
      <c r="BG17" s="329" t="s">
        <v>454</v>
      </c>
      <c r="BH17" s="329" t="s">
        <v>455</v>
      </c>
      <c r="BI17" s="330" t="s">
        <v>456</v>
      </c>
      <c r="BJ17" s="331" t="s">
        <v>457</v>
      </c>
      <c r="BL17" s="268"/>
      <c r="BM17" s="269"/>
      <c r="BN17" s="269"/>
      <c r="BO17" s="315">
        <v>0</v>
      </c>
      <c r="BP17" s="315">
        <v>0</v>
      </c>
      <c r="BQ17" s="315">
        <v>0</v>
      </c>
      <c r="BR17" s="315">
        <v>0</v>
      </c>
      <c r="BS17" s="316"/>
      <c r="BT17" s="315">
        <v>0</v>
      </c>
      <c r="BU17" s="315">
        <v>0</v>
      </c>
      <c r="BV17" s="315">
        <v>0</v>
      </c>
      <c r="BW17" s="315">
        <v>0</v>
      </c>
      <c r="BX17" s="316"/>
      <c r="BY17" s="315">
        <v>0</v>
      </c>
      <c r="BZ17" s="315">
        <v>0</v>
      </c>
      <c r="CA17" s="315">
        <v>0</v>
      </c>
      <c r="CB17" s="315">
        <v>0</v>
      </c>
      <c r="CC17" s="316"/>
      <c r="CD17" s="315">
        <v>0</v>
      </c>
      <c r="CE17" s="315">
        <v>0</v>
      </c>
      <c r="CF17" s="315">
        <v>0</v>
      </c>
      <c r="CG17" s="315">
        <v>0</v>
      </c>
      <c r="CH17" s="316"/>
      <c r="CI17" s="315">
        <v>0</v>
      </c>
      <c r="CJ17" s="315">
        <v>0</v>
      </c>
      <c r="CK17" s="315">
        <v>0</v>
      </c>
      <c r="CL17" s="315">
        <v>0</v>
      </c>
      <c r="CM17" s="316"/>
      <c r="CN17" s="315">
        <v>0</v>
      </c>
      <c r="CO17" s="315">
        <v>0</v>
      </c>
      <c r="CP17" s="315">
        <v>0</v>
      </c>
      <c r="CQ17" s="315">
        <v>0</v>
      </c>
      <c r="CR17" s="316"/>
      <c r="CS17" s="315">
        <v>0</v>
      </c>
      <c r="CT17" s="315">
        <v>0</v>
      </c>
      <c r="CU17" s="315">
        <v>0</v>
      </c>
      <c r="CV17" s="315">
        <v>0</v>
      </c>
      <c r="CW17" s="316"/>
      <c r="CX17" s="315">
        <v>0</v>
      </c>
      <c r="CY17" s="315">
        <v>0</v>
      </c>
      <c r="CZ17" s="315">
        <v>0</v>
      </c>
      <c r="DA17" s="315">
        <v>0</v>
      </c>
      <c r="DB17" s="316"/>
      <c r="DC17" s="268"/>
      <c r="DF17" s="268"/>
      <c r="DG17" s="275"/>
      <c r="DH17" s="316"/>
      <c r="DI17" s="316"/>
      <c r="DJ17" s="316"/>
      <c r="DK17" s="316"/>
      <c r="DL17" s="316"/>
      <c r="DM17" s="316"/>
      <c r="DN17" s="316"/>
      <c r="DO17" s="316"/>
      <c r="DP17" s="316"/>
      <c r="DQ17" s="316"/>
      <c r="DR17" s="316"/>
      <c r="DS17" s="316"/>
      <c r="DT17" s="316"/>
      <c r="DU17" s="316"/>
      <c r="DV17" s="316"/>
      <c r="DW17" s="316"/>
      <c r="DX17" s="316"/>
      <c r="DY17" s="316"/>
      <c r="DZ17" s="316"/>
      <c r="EA17" s="316"/>
      <c r="EB17" s="316"/>
      <c r="EC17" s="316"/>
      <c r="ED17" s="316"/>
      <c r="EE17" s="316"/>
      <c r="EF17" s="316"/>
      <c r="EG17" s="316"/>
      <c r="EH17" s="316"/>
      <c r="EI17" s="316"/>
      <c r="EJ17" s="316"/>
      <c r="EK17" s="316"/>
      <c r="EL17" s="316"/>
      <c r="EM17" s="316"/>
      <c r="EN17" s="316"/>
      <c r="EO17" s="316"/>
      <c r="EP17" s="316"/>
      <c r="EQ17" s="316"/>
      <c r="ER17" s="316"/>
      <c r="ES17" s="316"/>
      <c r="ET17" s="316"/>
      <c r="EU17" s="316"/>
      <c r="EV17" s="268"/>
    </row>
    <row r="18" spans="2:152" s="5" customFormat="1" ht="13.9" thickBot="1" x14ac:dyDescent="0.4">
      <c r="B18" s="351">
        <v>9</v>
      </c>
      <c r="C18" s="352" t="s">
        <v>458</v>
      </c>
      <c r="D18" s="353"/>
      <c r="E18" s="353" t="s">
        <v>32</v>
      </c>
      <c r="F18" s="354">
        <v>3</v>
      </c>
      <c r="G18" s="355">
        <v>4.03</v>
      </c>
      <c r="H18" s="356">
        <v>7.6999999999999999E-2</v>
      </c>
      <c r="I18" s="357">
        <v>4.0830000000000002</v>
      </c>
      <c r="J18" s="358">
        <v>12.558</v>
      </c>
      <c r="K18" s="359">
        <v>20.748000000000001</v>
      </c>
      <c r="L18" s="355">
        <v>4.2859999999999996</v>
      </c>
      <c r="M18" s="356">
        <v>8.3000000000000004E-2</v>
      </c>
      <c r="N18" s="357">
        <v>4.3019999999999996</v>
      </c>
      <c r="O18" s="358">
        <v>13.920999999999999</v>
      </c>
      <c r="P18" s="359">
        <v>22.591999999999999</v>
      </c>
      <c r="Q18" s="355">
        <v>4.165</v>
      </c>
      <c r="R18" s="356">
        <v>8.2000000000000003E-2</v>
      </c>
      <c r="S18" s="357">
        <v>4.1950000000000003</v>
      </c>
      <c r="T18" s="358">
        <v>13.899000000000001</v>
      </c>
      <c r="U18" s="359">
        <v>22.341000000000001</v>
      </c>
      <c r="V18" s="355">
        <v>4.4279999999999999</v>
      </c>
      <c r="W18" s="356">
        <v>7.8E-2</v>
      </c>
      <c r="X18" s="357">
        <v>3.84</v>
      </c>
      <c r="Y18" s="358">
        <v>13.448</v>
      </c>
      <c r="Z18" s="359">
        <v>21.794</v>
      </c>
      <c r="AA18" s="355">
        <v>4.5120000000000005</v>
      </c>
      <c r="AB18" s="356">
        <v>0.08</v>
      </c>
      <c r="AC18" s="357">
        <v>3.8810000000000002</v>
      </c>
      <c r="AD18" s="358">
        <v>13.497</v>
      </c>
      <c r="AE18" s="359">
        <v>21.97</v>
      </c>
      <c r="AF18" s="355">
        <v>4.5460000000000003</v>
      </c>
      <c r="AG18" s="356">
        <v>0.08</v>
      </c>
      <c r="AH18" s="357">
        <v>3.8780000000000001</v>
      </c>
      <c r="AI18" s="358">
        <v>13.451000000000001</v>
      </c>
      <c r="AJ18" s="359">
        <v>21.955000000000002</v>
      </c>
      <c r="AK18" s="355">
        <v>4.4820000000000002</v>
      </c>
      <c r="AL18" s="356">
        <v>7.9000000000000001E-2</v>
      </c>
      <c r="AM18" s="357">
        <v>3.8390000000000004</v>
      </c>
      <c r="AN18" s="358">
        <v>13.360999999999999</v>
      </c>
      <c r="AO18" s="359">
        <v>21.760999999999999</v>
      </c>
      <c r="AP18" s="355">
        <v>4.3879999999999999</v>
      </c>
      <c r="AQ18" s="356">
        <v>7.8E-2</v>
      </c>
      <c r="AR18" s="357">
        <v>3.7789999999999999</v>
      </c>
      <c r="AS18" s="358">
        <v>13.268000000000001</v>
      </c>
      <c r="AT18" s="359">
        <v>21.513000000000002</v>
      </c>
      <c r="AU18" s="275"/>
      <c r="AV18" s="360" t="s">
        <v>459</v>
      </c>
      <c r="AW18" s="361"/>
      <c r="AX18" s="350"/>
      <c r="AY18" s="18"/>
      <c r="AZ18" s="18"/>
      <c r="BB18" s="351">
        <v>9</v>
      </c>
      <c r="BC18" s="352" t="s">
        <v>458</v>
      </c>
      <c r="BD18" s="353" t="s">
        <v>32</v>
      </c>
      <c r="BE18" s="354">
        <v>3</v>
      </c>
      <c r="BF18" s="362" t="s">
        <v>460</v>
      </c>
      <c r="BG18" s="363" t="s">
        <v>461</v>
      </c>
      <c r="BH18" s="364" t="s">
        <v>462</v>
      </c>
      <c r="BI18" s="365" t="s">
        <v>463</v>
      </c>
      <c r="BJ18" s="366" t="s">
        <v>464</v>
      </c>
      <c r="BL18" s="268"/>
      <c r="BM18" s="269"/>
      <c r="BN18" s="269"/>
      <c r="BO18" s="294"/>
      <c r="BP18" s="294"/>
      <c r="BQ18" s="294"/>
      <c r="BR18" s="294"/>
      <c r="BS18" s="296"/>
      <c r="BT18" s="294"/>
      <c r="BU18" s="294"/>
      <c r="BV18" s="294"/>
      <c r="BW18" s="294"/>
      <c r="BX18" s="296"/>
      <c r="BY18" s="294"/>
      <c r="BZ18" s="294"/>
      <c r="CA18" s="294"/>
      <c r="CB18" s="294"/>
      <c r="CC18" s="296"/>
      <c r="CD18" s="294"/>
      <c r="CE18" s="294"/>
      <c r="CF18" s="294"/>
      <c r="CG18" s="294"/>
      <c r="CH18" s="296"/>
      <c r="CI18" s="294"/>
      <c r="CJ18" s="294"/>
      <c r="CK18" s="294"/>
      <c r="CL18" s="294"/>
      <c r="CM18" s="296"/>
      <c r="CN18" s="294"/>
      <c r="CO18" s="294"/>
      <c r="CP18" s="294"/>
      <c r="CQ18" s="294"/>
      <c r="CR18" s="296"/>
      <c r="CS18" s="294"/>
      <c r="CT18" s="294"/>
      <c r="CU18" s="294"/>
      <c r="CV18" s="294"/>
      <c r="CW18" s="296"/>
      <c r="CX18" s="294"/>
      <c r="CY18" s="294"/>
      <c r="CZ18" s="294"/>
      <c r="DA18" s="294"/>
      <c r="DB18" s="316"/>
      <c r="DC18" s="268"/>
      <c r="DF18" s="268"/>
      <c r="DG18" s="275"/>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40"/>
      <c r="EV18" s="268"/>
    </row>
    <row r="19" spans="2:152" s="5" customFormat="1" ht="13.9" thickBot="1" x14ac:dyDescent="0.4">
      <c r="B19" s="89"/>
      <c r="C19" s="89"/>
      <c r="D19" s="367"/>
      <c r="E19" s="368"/>
      <c r="F19" s="368"/>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69"/>
      <c r="AN19" s="369"/>
      <c r="AO19" s="369"/>
      <c r="AP19" s="369"/>
      <c r="AQ19" s="369"/>
      <c r="AR19" s="369"/>
      <c r="AS19" s="369"/>
      <c r="AT19" s="369"/>
      <c r="AU19" s="275"/>
      <c r="AV19" s="370"/>
      <c r="AW19" s="370"/>
      <c r="AX19" s="370"/>
      <c r="AY19" s="18"/>
      <c r="AZ19" s="18"/>
      <c r="BB19" s="89"/>
      <c r="BC19" s="89"/>
      <c r="BD19" s="368"/>
      <c r="BE19" s="368"/>
      <c r="BF19" s="371"/>
      <c r="BG19" s="371"/>
      <c r="BH19" s="371"/>
      <c r="BI19" s="371"/>
      <c r="BJ19" s="371"/>
      <c r="BL19" s="268"/>
      <c r="BM19" s="269"/>
      <c r="BN19" s="269"/>
      <c r="BO19" s="294"/>
      <c r="BP19" s="294"/>
      <c r="BQ19" s="294"/>
      <c r="BR19" s="294"/>
      <c r="BS19" s="296"/>
      <c r="BT19" s="294"/>
      <c r="BU19" s="294"/>
      <c r="BV19" s="294"/>
      <c r="BW19" s="294"/>
      <c r="BX19" s="296"/>
      <c r="BY19" s="294"/>
      <c r="BZ19" s="294"/>
      <c r="CA19" s="294"/>
      <c r="CB19" s="294"/>
      <c r="CC19" s="296"/>
      <c r="CD19" s="294"/>
      <c r="CE19" s="294"/>
      <c r="CF19" s="294"/>
      <c r="CG19" s="294"/>
      <c r="CH19" s="296"/>
      <c r="CI19" s="294"/>
      <c r="CJ19" s="294"/>
      <c r="CK19" s="294"/>
      <c r="CL19" s="294"/>
      <c r="CM19" s="296"/>
      <c r="CN19" s="294"/>
      <c r="CO19" s="294"/>
      <c r="CP19" s="294"/>
      <c r="CQ19" s="294"/>
      <c r="CR19" s="296"/>
      <c r="CS19" s="294"/>
      <c r="CT19" s="294"/>
      <c r="CU19" s="294"/>
      <c r="CV19" s="294"/>
      <c r="CW19" s="296"/>
      <c r="CX19" s="294"/>
      <c r="CY19" s="294"/>
      <c r="CZ19" s="294"/>
      <c r="DA19" s="294"/>
      <c r="DB19" s="316"/>
      <c r="DC19" s="268"/>
      <c r="DF19" s="268"/>
      <c r="DG19" s="275"/>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40"/>
      <c r="EV19" s="268"/>
    </row>
    <row r="20" spans="2:152" s="5" customFormat="1" x14ac:dyDescent="0.35">
      <c r="B20" s="301">
        <v>10</v>
      </c>
      <c r="C20" s="302" t="s">
        <v>465</v>
      </c>
      <c r="D20" s="303"/>
      <c r="E20" s="303" t="s">
        <v>32</v>
      </c>
      <c r="F20" s="304">
        <v>3</v>
      </c>
      <c r="G20" s="305">
        <v>0</v>
      </c>
      <c r="H20" s="306">
        <v>0</v>
      </c>
      <c r="I20" s="306">
        <v>0</v>
      </c>
      <c r="J20" s="372">
        <v>0.73199999999999998</v>
      </c>
      <c r="K20" s="308">
        <v>0.73199999999999998</v>
      </c>
      <c r="L20" s="305">
        <v>0</v>
      </c>
      <c r="M20" s="306">
        <v>0</v>
      </c>
      <c r="N20" s="306">
        <v>0</v>
      </c>
      <c r="O20" s="372">
        <v>0.92800000000000005</v>
      </c>
      <c r="P20" s="308">
        <v>0.92800000000000005</v>
      </c>
      <c r="Q20" s="305">
        <v>0</v>
      </c>
      <c r="R20" s="306">
        <v>0</v>
      </c>
      <c r="S20" s="306">
        <v>0</v>
      </c>
      <c r="T20" s="372">
        <v>0.67200000000000004</v>
      </c>
      <c r="U20" s="308">
        <v>0.67200000000000004</v>
      </c>
      <c r="V20" s="305">
        <v>0</v>
      </c>
      <c r="W20" s="306">
        <v>0</v>
      </c>
      <c r="X20" s="306">
        <v>0</v>
      </c>
      <c r="Y20" s="372">
        <v>0.249</v>
      </c>
      <c r="Z20" s="308">
        <v>0.249</v>
      </c>
      <c r="AA20" s="305">
        <v>0</v>
      </c>
      <c r="AB20" s="306">
        <v>0</v>
      </c>
      <c r="AC20" s="306">
        <v>0</v>
      </c>
      <c r="AD20" s="372">
        <v>0.249</v>
      </c>
      <c r="AE20" s="308">
        <v>0.249</v>
      </c>
      <c r="AF20" s="305">
        <v>0</v>
      </c>
      <c r="AG20" s="306">
        <v>0</v>
      </c>
      <c r="AH20" s="306">
        <v>0</v>
      </c>
      <c r="AI20" s="372">
        <v>0.249</v>
      </c>
      <c r="AJ20" s="308">
        <v>0.249</v>
      </c>
      <c r="AK20" s="305">
        <v>0</v>
      </c>
      <c r="AL20" s="306">
        <v>0</v>
      </c>
      <c r="AM20" s="306">
        <v>0</v>
      </c>
      <c r="AN20" s="372">
        <v>0.249</v>
      </c>
      <c r="AO20" s="308">
        <v>0.249</v>
      </c>
      <c r="AP20" s="305">
        <v>0</v>
      </c>
      <c r="AQ20" s="306">
        <v>0</v>
      </c>
      <c r="AR20" s="306">
        <v>0</v>
      </c>
      <c r="AS20" s="372">
        <v>0.249</v>
      </c>
      <c r="AT20" s="308">
        <v>0.249</v>
      </c>
      <c r="AU20" s="275"/>
      <c r="AV20" s="346"/>
      <c r="AW20" s="297" t="s">
        <v>466</v>
      </c>
      <c r="AX20" s="327"/>
      <c r="AY20" s="18">
        <v>0</v>
      </c>
      <c r="AZ20" s="18">
        <v>0</v>
      </c>
      <c r="BB20" s="301">
        <v>10</v>
      </c>
      <c r="BC20" s="302" t="s">
        <v>465</v>
      </c>
      <c r="BD20" s="303" t="s">
        <v>32</v>
      </c>
      <c r="BE20" s="304">
        <v>3</v>
      </c>
      <c r="BF20" s="311" t="s">
        <v>467</v>
      </c>
      <c r="BG20" s="312" t="s">
        <v>468</v>
      </c>
      <c r="BH20" s="312" t="s">
        <v>469</v>
      </c>
      <c r="BI20" s="373" t="s">
        <v>470</v>
      </c>
      <c r="BJ20" s="314" t="s">
        <v>471</v>
      </c>
      <c r="BL20" s="268"/>
      <c r="BM20" s="269"/>
      <c r="BN20" s="269"/>
      <c r="BO20" s="315">
        <v>0</v>
      </c>
      <c r="BP20" s="315">
        <v>0</v>
      </c>
      <c r="BQ20" s="315">
        <v>0</v>
      </c>
      <c r="BR20" s="315">
        <v>0</v>
      </c>
      <c r="BS20" s="316"/>
      <c r="BT20" s="315">
        <v>0</v>
      </c>
      <c r="BU20" s="315">
        <v>0</v>
      </c>
      <c r="BV20" s="315">
        <v>0</v>
      </c>
      <c r="BW20" s="315">
        <v>0</v>
      </c>
      <c r="BX20" s="316"/>
      <c r="BY20" s="315">
        <v>0</v>
      </c>
      <c r="BZ20" s="315">
        <v>0</v>
      </c>
      <c r="CA20" s="315">
        <v>0</v>
      </c>
      <c r="CB20" s="315">
        <v>0</v>
      </c>
      <c r="CC20" s="316"/>
      <c r="CD20" s="315">
        <v>0</v>
      </c>
      <c r="CE20" s="315">
        <v>0</v>
      </c>
      <c r="CF20" s="315">
        <v>0</v>
      </c>
      <c r="CG20" s="315">
        <v>0</v>
      </c>
      <c r="CH20" s="316"/>
      <c r="CI20" s="315">
        <v>0</v>
      </c>
      <c r="CJ20" s="315">
        <v>0</v>
      </c>
      <c r="CK20" s="315">
        <v>0</v>
      </c>
      <c r="CL20" s="315">
        <v>0</v>
      </c>
      <c r="CM20" s="316"/>
      <c r="CN20" s="315">
        <v>0</v>
      </c>
      <c r="CO20" s="315">
        <v>0</v>
      </c>
      <c r="CP20" s="315">
        <v>0</v>
      </c>
      <c r="CQ20" s="315">
        <v>0</v>
      </c>
      <c r="CR20" s="316"/>
      <c r="CS20" s="315">
        <v>0</v>
      </c>
      <c r="CT20" s="315">
        <v>0</v>
      </c>
      <c r="CU20" s="315">
        <v>0</v>
      </c>
      <c r="CV20" s="315">
        <v>0</v>
      </c>
      <c r="CW20" s="316"/>
      <c r="CX20" s="315">
        <v>0</v>
      </c>
      <c r="CY20" s="315">
        <v>0</v>
      </c>
      <c r="CZ20" s="315">
        <v>0</v>
      </c>
      <c r="DA20" s="315">
        <v>0</v>
      </c>
      <c r="DB20" s="316"/>
      <c r="DC20" s="268"/>
      <c r="DF20" s="268"/>
      <c r="DG20" s="275"/>
      <c r="DH20" s="317">
        <v>0</v>
      </c>
      <c r="DI20" s="317">
        <v>0</v>
      </c>
      <c r="DJ20" s="317">
        <v>0</v>
      </c>
      <c r="DK20" s="317">
        <v>0</v>
      </c>
      <c r="DL20" s="316"/>
      <c r="DM20" s="317">
        <v>0</v>
      </c>
      <c r="DN20" s="317">
        <v>0</v>
      </c>
      <c r="DO20" s="317">
        <v>0</v>
      </c>
      <c r="DP20" s="317">
        <v>0</v>
      </c>
      <c r="DQ20" s="316"/>
      <c r="DR20" s="317">
        <v>0</v>
      </c>
      <c r="DS20" s="317">
        <v>0</v>
      </c>
      <c r="DT20" s="317">
        <v>0</v>
      </c>
      <c r="DU20" s="317">
        <v>0</v>
      </c>
      <c r="DV20" s="316"/>
      <c r="DW20" s="317">
        <v>0</v>
      </c>
      <c r="DX20" s="317">
        <v>0</v>
      </c>
      <c r="DY20" s="317">
        <v>0</v>
      </c>
      <c r="DZ20" s="317">
        <v>0</v>
      </c>
      <c r="EA20" s="316"/>
      <c r="EB20" s="317">
        <v>0</v>
      </c>
      <c r="EC20" s="317">
        <v>0</v>
      </c>
      <c r="ED20" s="317">
        <v>0</v>
      </c>
      <c r="EE20" s="317">
        <v>0</v>
      </c>
      <c r="EF20" s="316"/>
      <c r="EG20" s="317">
        <v>0</v>
      </c>
      <c r="EH20" s="317">
        <v>0</v>
      </c>
      <c r="EI20" s="317">
        <v>0</v>
      </c>
      <c r="EJ20" s="317">
        <v>0</v>
      </c>
      <c r="EK20" s="316"/>
      <c r="EL20" s="317">
        <v>0</v>
      </c>
      <c r="EM20" s="317">
        <v>0</v>
      </c>
      <c r="EN20" s="317">
        <v>0</v>
      </c>
      <c r="EO20" s="317">
        <v>0</v>
      </c>
      <c r="EP20" s="316"/>
      <c r="EQ20" s="317">
        <v>0</v>
      </c>
      <c r="ER20" s="317">
        <v>0</v>
      </c>
      <c r="ES20" s="317">
        <v>0</v>
      </c>
      <c r="ET20" s="317">
        <v>0</v>
      </c>
      <c r="EU20" s="316"/>
      <c r="EV20" s="268"/>
    </row>
    <row r="21" spans="2:152" s="5" customFormat="1" ht="13.9" thickBot="1" x14ac:dyDescent="0.4">
      <c r="B21" s="351">
        <v>11</v>
      </c>
      <c r="C21" s="352" t="s">
        <v>472</v>
      </c>
      <c r="D21" s="353"/>
      <c r="E21" s="353" t="s">
        <v>32</v>
      </c>
      <c r="F21" s="354">
        <v>3</v>
      </c>
      <c r="G21" s="355">
        <v>4.03</v>
      </c>
      <c r="H21" s="357">
        <v>7.6999999999999999E-2</v>
      </c>
      <c r="I21" s="357">
        <v>4.0830000000000002</v>
      </c>
      <c r="J21" s="358">
        <v>13.29</v>
      </c>
      <c r="K21" s="359">
        <v>21.48</v>
      </c>
      <c r="L21" s="355">
        <v>4.2859999999999996</v>
      </c>
      <c r="M21" s="357">
        <v>8.3000000000000004E-2</v>
      </c>
      <c r="N21" s="357">
        <v>4.3019999999999996</v>
      </c>
      <c r="O21" s="358">
        <v>14.849</v>
      </c>
      <c r="P21" s="359">
        <v>23.52</v>
      </c>
      <c r="Q21" s="355">
        <v>4.165</v>
      </c>
      <c r="R21" s="357">
        <v>8.2000000000000003E-2</v>
      </c>
      <c r="S21" s="357">
        <v>4.1950000000000003</v>
      </c>
      <c r="T21" s="358">
        <v>14.571000000000002</v>
      </c>
      <c r="U21" s="359">
        <v>23.013000000000002</v>
      </c>
      <c r="V21" s="355">
        <v>4.4279999999999999</v>
      </c>
      <c r="W21" s="357">
        <v>7.8E-2</v>
      </c>
      <c r="X21" s="357">
        <v>3.84</v>
      </c>
      <c r="Y21" s="358">
        <v>13.697000000000001</v>
      </c>
      <c r="Z21" s="359">
        <v>22.042999999999999</v>
      </c>
      <c r="AA21" s="355">
        <v>4.5120000000000005</v>
      </c>
      <c r="AB21" s="357">
        <v>0.08</v>
      </c>
      <c r="AC21" s="357">
        <v>3.8810000000000002</v>
      </c>
      <c r="AD21" s="358">
        <v>13.746</v>
      </c>
      <c r="AE21" s="359">
        <v>22.219000000000001</v>
      </c>
      <c r="AF21" s="355">
        <v>4.5460000000000003</v>
      </c>
      <c r="AG21" s="357">
        <v>0.08</v>
      </c>
      <c r="AH21" s="357">
        <v>3.8780000000000001</v>
      </c>
      <c r="AI21" s="358">
        <v>13.700000000000001</v>
      </c>
      <c r="AJ21" s="359">
        <v>22.204000000000001</v>
      </c>
      <c r="AK21" s="355">
        <v>4.4820000000000002</v>
      </c>
      <c r="AL21" s="357">
        <v>7.9000000000000001E-2</v>
      </c>
      <c r="AM21" s="357">
        <v>3.8390000000000004</v>
      </c>
      <c r="AN21" s="358">
        <v>13.61</v>
      </c>
      <c r="AO21" s="359">
        <v>22.009999999999998</v>
      </c>
      <c r="AP21" s="355">
        <v>4.3879999999999999</v>
      </c>
      <c r="AQ21" s="357">
        <v>7.8E-2</v>
      </c>
      <c r="AR21" s="357">
        <v>3.7789999999999999</v>
      </c>
      <c r="AS21" s="358">
        <v>13.517000000000001</v>
      </c>
      <c r="AT21" s="359">
        <v>21.762</v>
      </c>
      <c r="AU21" s="275"/>
      <c r="AV21" s="360" t="s">
        <v>473</v>
      </c>
      <c r="AW21" s="361"/>
      <c r="AX21" s="350"/>
      <c r="AY21" s="18"/>
      <c r="AZ21" s="18"/>
      <c r="BB21" s="351">
        <v>11</v>
      </c>
      <c r="BC21" s="352" t="s">
        <v>472</v>
      </c>
      <c r="BD21" s="353" t="s">
        <v>32</v>
      </c>
      <c r="BE21" s="354">
        <v>3</v>
      </c>
      <c r="BF21" s="362" t="s">
        <v>109</v>
      </c>
      <c r="BG21" s="364" t="s">
        <v>111</v>
      </c>
      <c r="BH21" s="364" t="s">
        <v>113</v>
      </c>
      <c r="BI21" s="365" t="s">
        <v>115</v>
      </c>
      <c r="BJ21" s="366" t="s">
        <v>117</v>
      </c>
      <c r="BL21" s="268"/>
      <c r="BM21" s="269"/>
      <c r="BN21" s="269"/>
      <c r="BO21" s="294"/>
      <c r="BP21" s="294"/>
      <c r="BQ21" s="294"/>
      <c r="BR21" s="294"/>
      <c r="BS21" s="296"/>
      <c r="BT21" s="294"/>
      <c r="BU21" s="294"/>
      <c r="BV21" s="294"/>
      <c r="BW21" s="294"/>
      <c r="BX21" s="296"/>
      <c r="BY21" s="294"/>
      <c r="BZ21" s="294"/>
      <c r="CA21" s="294"/>
      <c r="CB21" s="294"/>
      <c r="CC21" s="296"/>
      <c r="CD21" s="294"/>
      <c r="CE21" s="294"/>
      <c r="CF21" s="294"/>
      <c r="CG21" s="294"/>
      <c r="CH21" s="296"/>
      <c r="CI21" s="294"/>
      <c r="CJ21" s="294"/>
      <c r="CK21" s="294"/>
      <c r="CL21" s="294"/>
      <c r="CM21" s="296"/>
      <c r="CN21" s="294"/>
      <c r="CO21" s="294"/>
      <c r="CP21" s="294"/>
      <c r="CQ21" s="294"/>
      <c r="CR21" s="296"/>
      <c r="CS21" s="294"/>
      <c r="CT21" s="294"/>
      <c r="CU21" s="294"/>
      <c r="CV21" s="294"/>
      <c r="CW21" s="296"/>
      <c r="CX21" s="294"/>
      <c r="CY21" s="294"/>
      <c r="CZ21" s="294"/>
      <c r="DA21" s="294"/>
      <c r="DB21" s="316"/>
      <c r="DC21" s="268"/>
      <c r="DF21" s="268"/>
      <c r="DG21" s="275"/>
      <c r="DH21" s="316"/>
      <c r="DI21" s="316"/>
      <c r="DJ21" s="316"/>
      <c r="DK21" s="316"/>
      <c r="DL21" s="316"/>
      <c r="DM21" s="316"/>
      <c r="DN21" s="316"/>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16"/>
      <c r="EN21" s="316"/>
      <c r="EO21" s="316"/>
      <c r="EP21" s="316"/>
      <c r="EQ21" s="316"/>
      <c r="ER21" s="316"/>
      <c r="ES21" s="316"/>
      <c r="ET21" s="316"/>
      <c r="EU21" s="340"/>
      <c r="EV21" s="268"/>
    </row>
    <row r="22" spans="2:152" s="5" customFormat="1" ht="13.9" thickBot="1" x14ac:dyDescent="0.4">
      <c r="B22" s="89"/>
      <c r="C22" s="89"/>
      <c r="D22" s="292"/>
      <c r="E22" s="292"/>
      <c r="F22" s="292"/>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275"/>
      <c r="AV22" s="375"/>
      <c r="AW22" s="375"/>
      <c r="AX22" s="375"/>
      <c r="AY22" s="18"/>
      <c r="AZ22" s="18"/>
      <c r="BB22" s="89"/>
      <c r="BC22" s="89"/>
      <c r="BD22" s="292"/>
      <c r="BE22" s="292"/>
      <c r="BF22" s="376"/>
      <c r="BG22" s="376"/>
      <c r="BH22" s="376"/>
      <c r="BI22" s="376"/>
      <c r="BJ22" s="376"/>
      <c r="BL22" s="268"/>
      <c r="BM22" s="269"/>
      <c r="BN22" s="269"/>
      <c r="BO22" s="294"/>
      <c r="BP22" s="294"/>
      <c r="BQ22" s="294"/>
      <c r="BR22" s="294"/>
      <c r="BS22" s="296"/>
      <c r="BT22" s="294"/>
      <c r="BU22" s="294"/>
      <c r="BV22" s="294"/>
      <c r="BW22" s="294"/>
      <c r="BX22" s="296"/>
      <c r="BY22" s="294"/>
      <c r="BZ22" s="294"/>
      <c r="CA22" s="294"/>
      <c r="CB22" s="294"/>
      <c r="CC22" s="296"/>
      <c r="CD22" s="294"/>
      <c r="CE22" s="294"/>
      <c r="CF22" s="294"/>
      <c r="CG22" s="294"/>
      <c r="CH22" s="296"/>
      <c r="CI22" s="294"/>
      <c r="CJ22" s="294"/>
      <c r="CK22" s="294"/>
      <c r="CL22" s="294"/>
      <c r="CM22" s="296"/>
      <c r="CN22" s="294"/>
      <c r="CO22" s="294"/>
      <c r="CP22" s="294"/>
      <c r="CQ22" s="294"/>
      <c r="CR22" s="296"/>
      <c r="CS22" s="294"/>
      <c r="CT22" s="294"/>
      <c r="CU22" s="294"/>
      <c r="CV22" s="294"/>
      <c r="CW22" s="296"/>
      <c r="CX22" s="294"/>
      <c r="CY22" s="294"/>
      <c r="CZ22" s="294"/>
      <c r="DA22" s="294"/>
      <c r="DB22" s="316"/>
      <c r="DC22" s="268"/>
      <c r="DF22" s="268"/>
      <c r="DG22" s="275"/>
      <c r="DH22" s="316"/>
      <c r="DI22" s="316"/>
      <c r="DJ22" s="316"/>
      <c r="DK22" s="316"/>
      <c r="DL22" s="316"/>
      <c r="DM22" s="316"/>
      <c r="DN22" s="316"/>
      <c r="DO22" s="316"/>
      <c r="DP22" s="316"/>
      <c r="DQ22" s="316"/>
      <c r="DR22" s="316"/>
      <c r="DS22" s="316"/>
      <c r="DT22" s="316"/>
      <c r="DU22" s="316"/>
      <c r="DV22" s="316"/>
      <c r="DW22" s="316"/>
      <c r="DX22" s="316"/>
      <c r="DY22" s="316"/>
      <c r="DZ22" s="316"/>
      <c r="EA22" s="316"/>
      <c r="EB22" s="316"/>
      <c r="EC22" s="316"/>
      <c r="ED22" s="316"/>
      <c r="EE22" s="316"/>
      <c r="EF22" s="316"/>
      <c r="EG22" s="316"/>
      <c r="EH22" s="316"/>
      <c r="EI22" s="316"/>
      <c r="EJ22" s="316"/>
      <c r="EK22" s="316"/>
      <c r="EL22" s="316"/>
      <c r="EM22" s="316"/>
      <c r="EN22" s="316"/>
      <c r="EO22" s="316"/>
      <c r="EP22" s="316"/>
      <c r="EQ22" s="316"/>
      <c r="ER22" s="316"/>
      <c r="ES22" s="316"/>
      <c r="ET22" s="316"/>
      <c r="EU22" s="340"/>
      <c r="EV22" s="268"/>
    </row>
    <row r="23" spans="2:152" s="5" customFormat="1" ht="13.9" thickBot="1" x14ac:dyDescent="0.4">
      <c r="B23" s="298" t="s">
        <v>215</v>
      </c>
      <c r="C23" s="299" t="s">
        <v>474</v>
      </c>
      <c r="D23" s="292"/>
      <c r="E23" s="300"/>
      <c r="F23" s="300"/>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c r="AL23" s="377"/>
      <c r="AM23" s="377"/>
      <c r="AN23" s="377"/>
      <c r="AO23" s="377"/>
      <c r="AP23" s="377"/>
      <c r="AQ23" s="377"/>
      <c r="AR23" s="377"/>
      <c r="AS23" s="377"/>
      <c r="AT23" s="377"/>
      <c r="AU23" s="275"/>
      <c r="AV23" s="370"/>
      <c r="AW23" s="370"/>
      <c r="AX23" s="370"/>
      <c r="AY23" s="18"/>
      <c r="AZ23" s="18"/>
      <c r="BB23" s="298" t="s">
        <v>215</v>
      </c>
      <c r="BC23" s="299" t="s">
        <v>474</v>
      </c>
      <c r="BD23" s="300"/>
      <c r="BE23" s="300"/>
      <c r="BF23" s="378"/>
      <c r="BG23" s="378"/>
      <c r="BH23" s="378"/>
      <c r="BI23" s="378"/>
      <c r="BJ23" s="378"/>
      <c r="BL23" s="379"/>
      <c r="BM23" s="380"/>
      <c r="BN23" s="380"/>
      <c r="BO23" s="294"/>
      <c r="BP23" s="294"/>
      <c r="BQ23" s="294"/>
      <c r="BR23" s="294"/>
      <c r="BS23" s="296"/>
      <c r="BT23" s="294"/>
      <c r="BU23" s="294"/>
      <c r="BV23" s="294"/>
      <c r="BW23" s="294"/>
      <c r="BX23" s="296"/>
      <c r="BY23" s="294"/>
      <c r="BZ23" s="294"/>
      <c r="CA23" s="294"/>
      <c r="CB23" s="294"/>
      <c r="CC23" s="296"/>
      <c r="CD23" s="294"/>
      <c r="CE23" s="294"/>
      <c r="CF23" s="294"/>
      <c r="CG23" s="294"/>
      <c r="CH23" s="296"/>
      <c r="CI23" s="294"/>
      <c r="CJ23" s="294"/>
      <c r="CK23" s="294"/>
      <c r="CL23" s="294"/>
      <c r="CM23" s="296"/>
      <c r="CN23" s="294"/>
      <c r="CO23" s="294"/>
      <c r="CP23" s="294"/>
      <c r="CQ23" s="294"/>
      <c r="CR23" s="296"/>
      <c r="CS23" s="294"/>
      <c r="CT23" s="294"/>
      <c r="CU23" s="294"/>
      <c r="CV23" s="294"/>
      <c r="CW23" s="296"/>
      <c r="CX23" s="294"/>
      <c r="CY23" s="294"/>
      <c r="CZ23" s="294"/>
      <c r="DA23" s="294"/>
      <c r="DB23" s="316"/>
      <c r="DC23" s="379"/>
      <c r="DF23" s="379"/>
      <c r="DG23" s="275"/>
      <c r="DH23" s="316"/>
      <c r="DI23" s="316"/>
      <c r="DJ23" s="316"/>
      <c r="DK23" s="316"/>
      <c r="DL23" s="316"/>
      <c r="DM23" s="316"/>
      <c r="DN23" s="316"/>
      <c r="DO23" s="316"/>
      <c r="DP23" s="316"/>
      <c r="DQ23" s="316"/>
      <c r="DR23" s="316"/>
      <c r="DS23" s="316"/>
      <c r="DT23" s="316"/>
      <c r="DU23" s="316"/>
      <c r="DV23" s="316"/>
      <c r="DW23" s="316"/>
      <c r="DX23" s="316"/>
      <c r="DY23" s="316"/>
      <c r="DZ23" s="316"/>
      <c r="EA23" s="316"/>
      <c r="EB23" s="316"/>
      <c r="EC23" s="316"/>
      <c r="ED23" s="316"/>
      <c r="EE23" s="316"/>
      <c r="EF23" s="316"/>
      <c r="EG23" s="316"/>
      <c r="EH23" s="316"/>
      <c r="EI23" s="316"/>
      <c r="EJ23" s="316"/>
      <c r="EK23" s="316"/>
      <c r="EL23" s="316"/>
      <c r="EM23" s="316"/>
      <c r="EN23" s="316"/>
      <c r="EO23" s="316"/>
      <c r="EP23" s="316"/>
      <c r="EQ23" s="316"/>
      <c r="ER23" s="316"/>
      <c r="ES23" s="316"/>
      <c r="ET23" s="316"/>
      <c r="EU23" s="340"/>
      <c r="EV23" s="379"/>
    </row>
    <row r="24" spans="2:152" s="5" customFormat="1" x14ac:dyDescent="0.35">
      <c r="B24" s="301">
        <v>12</v>
      </c>
      <c r="C24" s="302" t="s">
        <v>371</v>
      </c>
      <c r="D24" s="303"/>
      <c r="E24" s="303" t="s">
        <v>32</v>
      </c>
      <c r="F24" s="304">
        <v>3</v>
      </c>
      <c r="G24" s="305">
        <v>0</v>
      </c>
      <c r="H24" s="306">
        <v>0</v>
      </c>
      <c r="I24" s="306">
        <v>0</v>
      </c>
      <c r="J24" s="307">
        <v>1.4319999999999999</v>
      </c>
      <c r="K24" s="381">
        <v>1.4319999999999999</v>
      </c>
      <c r="L24" s="305">
        <v>0</v>
      </c>
      <c r="M24" s="306">
        <v>0</v>
      </c>
      <c r="N24" s="306">
        <v>0</v>
      </c>
      <c r="O24" s="307">
        <v>0.92</v>
      </c>
      <c r="P24" s="381">
        <v>0.92</v>
      </c>
      <c r="Q24" s="305">
        <v>0</v>
      </c>
      <c r="R24" s="306">
        <v>0</v>
      </c>
      <c r="S24" s="306">
        <v>0</v>
      </c>
      <c r="T24" s="307">
        <v>0.95699999999999996</v>
      </c>
      <c r="U24" s="381">
        <v>0.95699999999999996</v>
      </c>
      <c r="V24" s="305">
        <v>0</v>
      </c>
      <c r="W24" s="306">
        <v>0</v>
      </c>
      <c r="X24" s="306">
        <v>0</v>
      </c>
      <c r="Y24" s="307">
        <v>1.198</v>
      </c>
      <c r="Z24" s="381">
        <v>1.198</v>
      </c>
      <c r="AA24" s="305">
        <v>0</v>
      </c>
      <c r="AB24" s="306">
        <v>0</v>
      </c>
      <c r="AC24" s="306">
        <v>0</v>
      </c>
      <c r="AD24" s="307">
        <v>1.175</v>
      </c>
      <c r="AE24" s="381">
        <v>1.175</v>
      </c>
      <c r="AF24" s="305">
        <v>0</v>
      </c>
      <c r="AG24" s="306">
        <v>0</v>
      </c>
      <c r="AH24" s="306">
        <v>0</v>
      </c>
      <c r="AI24" s="307">
        <v>1.458</v>
      </c>
      <c r="AJ24" s="381">
        <v>1.458</v>
      </c>
      <c r="AK24" s="305">
        <v>0</v>
      </c>
      <c r="AL24" s="306">
        <v>0</v>
      </c>
      <c r="AM24" s="306">
        <v>0</v>
      </c>
      <c r="AN24" s="307">
        <v>1.4359999999999999</v>
      </c>
      <c r="AO24" s="381">
        <v>1.4359999999999999</v>
      </c>
      <c r="AP24" s="305">
        <v>0</v>
      </c>
      <c r="AQ24" s="306">
        <v>0</v>
      </c>
      <c r="AR24" s="306">
        <v>0</v>
      </c>
      <c r="AS24" s="307">
        <v>1.202</v>
      </c>
      <c r="AT24" s="381">
        <v>1.202</v>
      </c>
      <c r="AU24" s="89"/>
      <c r="AV24" s="346"/>
      <c r="AW24" s="297"/>
      <c r="AX24" s="327"/>
      <c r="AY24" s="18">
        <v>0</v>
      </c>
      <c r="AZ24" s="18"/>
      <c r="BB24" s="301">
        <v>12</v>
      </c>
      <c r="BC24" s="302" t="s">
        <v>371</v>
      </c>
      <c r="BD24" s="303" t="s">
        <v>32</v>
      </c>
      <c r="BE24" s="304">
        <v>3</v>
      </c>
      <c r="BF24" s="311" t="s">
        <v>475</v>
      </c>
      <c r="BG24" s="312" t="s">
        <v>476</v>
      </c>
      <c r="BH24" s="312" t="s">
        <v>477</v>
      </c>
      <c r="BI24" s="313" t="s">
        <v>478</v>
      </c>
      <c r="BJ24" s="382" t="s">
        <v>479</v>
      </c>
      <c r="BL24" s="379"/>
      <c r="BM24" s="380"/>
      <c r="BN24" s="380"/>
      <c r="BO24" s="315">
        <v>0</v>
      </c>
      <c r="BP24" s="315">
        <v>0</v>
      </c>
      <c r="BQ24" s="315">
        <v>0</v>
      </c>
      <c r="BR24" s="315">
        <v>0</v>
      </c>
      <c r="BS24" s="316"/>
      <c r="BT24" s="315">
        <v>0</v>
      </c>
      <c r="BU24" s="315">
        <v>0</v>
      </c>
      <c r="BV24" s="315">
        <v>0</v>
      </c>
      <c r="BW24" s="315">
        <v>0</v>
      </c>
      <c r="BX24" s="316"/>
      <c r="BY24" s="315">
        <v>0</v>
      </c>
      <c r="BZ24" s="315">
        <v>0</v>
      </c>
      <c r="CA24" s="315">
        <v>0</v>
      </c>
      <c r="CB24" s="315">
        <v>0</v>
      </c>
      <c r="CC24" s="316"/>
      <c r="CD24" s="315">
        <v>0</v>
      </c>
      <c r="CE24" s="315">
        <v>0</v>
      </c>
      <c r="CF24" s="315">
        <v>0</v>
      </c>
      <c r="CG24" s="315">
        <v>0</v>
      </c>
      <c r="CH24" s="316"/>
      <c r="CI24" s="315">
        <v>0</v>
      </c>
      <c r="CJ24" s="315">
        <v>0</v>
      </c>
      <c r="CK24" s="315">
        <v>0</v>
      </c>
      <c r="CL24" s="315">
        <v>0</v>
      </c>
      <c r="CM24" s="316"/>
      <c r="CN24" s="315">
        <v>0</v>
      </c>
      <c r="CO24" s="315">
        <v>0</v>
      </c>
      <c r="CP24" s="315">
        <v>0</v>
      </c>
      <c r="CQ24" s="315">
        <v>0</v>
      </c>
      <c r="CR24" s="316"/>
      <c r="CS24" s="315">
        <v>0</v>
      </c>
      <c r="CT24" s="315">
        <v>0</v>
      </c>
      <c r="CU24" s="315">
        <v>0</v>
      </c>
      <c r="CV24" s="315">
        <v>0</v>
      </c>
      <c r="CW24" s="316"/>
      <c r="CX24" s="315">
        <v>0</v>
      </c>
      <c r="CY24" s="315">
        <v>0</v>
      </c>
      <c r="CZ24" s="315">
        <v>0</v>
      </c>
      <c r="DA24" s="315">
        <v>0</v>
      </c>
      <c r="DB24" s="316"/>
      <c r="DC24" s="379"/>
      <c r="DF24" s="379"/>
      <c r="DG24" s="275"/>
      <c r="DH24" s="316"/>
      <c r="DI24" s="316"/>
      <c r="DJ24" s="316"/>
      <c r="DK24" s="316"/>
      <c r="DL24" s="316"/>
      <c r="DM24" s="316"/>
      <c r="DN24" s="316"/>
      <c r="DO24" s="316"/>
      <c r="DP24" s="316"/>
      <c r="DQ24" s="316"/>
      <c r="DR24" s="316"/>
      <c r="DS24" s="316"/>
      <c r="DT24" s="316"/>
      <c r="DU24" s="316"/>
      <c r="DV24" s="316"/>
      <c r="DW24" s="316"/>
      <c r="DX24" s="316"/>
      <c r="DY24" s="316"/>
      <c r="DZ24" s="316"/>
      <c r="EA24" s="316"/>
      <c r="EB24" s="316"/>
      <c r="EC24" s="316"/>
      <c r="ED24" s="316"/>
      <c r="EE24" s="316"/>
      <c r="EF24" s="316"/>
      <c r="EG24" s="316"/>
      <c r="EH24" s="316"/>
      <c r="EI24" s="316"/>
      <c r="EJ24" s="316"/>
      <c r="EK24" s="316"/>
      <c r="EL24" s="316"/>
      <c r="EM24" s="316"/>
      <c r="EN24" s="316"/>
      <c r="EO24" s="316"/>
      <c r="EP24" s="316"/>
      <c r="EQ24" s="316"/>
      <c r="ER24" s="316"/>
      <c r="ES24" s="316"/>
      <c r="ET24" s="316"/>
      <c r="EU24" s="316"/>
      <c r="EV24" s="379"/>
    </row>
    <row r="25" spans="2:152" s="5" customFormat="1" x14ac:dyDescent="0.35">
      <c r="B25" s="318">
        <v>13</v>
      </c>
      <c r="C25" s="319" t="s">
        <v>480</v>
      </c>
      <c r="D25" s="320"/>
      <c r="E25" s="320" t="s">
        <v>32</v>
      </c>
      <c r="F25" s="321">
        <v>3</v>
      </c>
      <c r="G25" s="322">
        <v>0.05</v>
      </c>
      <c r="H25" s="323">
        <v>2E-3</v>
      </c>
      <c r="I25" s="323">
        <v>0.26100000000000001</v>
      </c>
      <c r="J25" s="324">
        <v>1.23</v>
      </c>
      <c r="K25" s="383">
        <v>1.5429999999999999</v>
      </c>
      <c r="L25" s="322">
        <v>0.42099999999999999</v>
      </c>
      <c r="M25" s="323">
        <v>0</v>
      </c>
      <c r="N25" s="323">
        <v>4.742</v>
      </c>
      <c r="O25" s="324">
        <v>4.4889999999999999</v>
      </c>
      <c r="P25" s="383">
        <v>9.652000000000001</v>
      </c>
      <c r="Q25" s="322">
        <v>0.26800000000000002</v>
      </c>
      <c r="R25" s="323">
        <v>0</v>
      </c>
      <c r="S25" s="323">
        <v>5.7060000000000004</v>
      </c>
      <c r="T25" s="324">
        <v>4.1360000000000001</v>
      </c>
      <c r="U25" s="383">
        <v>10.11</v>
      </c>
      <c r="V25" s="322">
        <v>0.184</v>
      </c>
      <c r="W25" s="323">
        <v>0</v>
      </c>
      <c r="X25" s="323">
        <v>1.599</v>
      </c>
      <c r="Y25" s="324">
        <v>1.762</v>
      </c>
      <c r="Z25" s="383">
        <v>3.5449999999999999</v>
      </c>
      <c r="AA25" s="322">
        <v>0.38700000000000001</v>
      </c>
      <c r="AB25" s="323">
        <v>0.19600000000000001</v>
      </c>
      <c r="AC25" s="323">
        <v>2.3279999999999998</v>
      </c>
      <c r="AD25" s="324">
        <v>2.6920000000000002</v>
      </c>
      <c r="AE25" s="383">
        <v>5.6029999999999998</v>
      </c>
      <c r="AF25" s="322">
        <v>8.4999999999999992E-2</v>
      </c>
      <c r="AG25" s="323">
        <v>0</v>
      </c>
      <c r="AH25" s="323">
        <v>3.0150000000000001</v>
      </c>
      <c r="AI25" s="324">
        <v>3.2470000000000003</v>
      </c>
      <c r="AJ25" s="383">
        <v>6.3470000000000004</v>
      </c>
      <c r="AK25" s="322">
        <v>0.29599999999999999</v>
      </c>
      <c r="AL25" s="323">
        <v>0</v>
      </c>
      <c r="AM25" s="323">
        <v>1.758</v>
      </c>
      <c r="AN25" s="324">
        <v>1.8779999999999999</v>
      </c>
      <c r="AO25" s="383">
        <v>3.9319999999999995</v>
      </c>
      <c r="AP25" s="322">
        <v>0.30599999999999999</v>
      </c>
      <c r="AQ25" s="323">
        <v>0</v>
      </c>
      <c r="AR25" s="323">
        <v>1.409</v>
      </c>
      <c r="AS25" s="324">
        <v>3.3410000000000002</v>
      </c>
      <c r="AT25" s="383">
        <v>5.056</v>
      </c>
      <c r="AU25" s="89"/>
      <c r="AV25" s="347"/>
      <c r="AW25" s="295"/>
      <c r="AX25" s="327"/>
      <c r="AY25" s="18">
        <v>0</v>
      </c>
      <c r="AZ25" s="18"/>
      <c r="BB25" s="318">
        <v>13</v>
      </c>
      <c r="BC25" s="319" t="s">
        <v>480</v>
      </c>
      <c r="BD25" s="320" t="s">
        <v>32</v>
      </c>
      <c r="BE25" s="321">
        <v>3</v>
      </c>
      <c r="BF25" s="328" t="s">
        <v>481</v>
      </c>
      <c r="BG25" s="329" t="s">
        <v>482</v>
      </c>
      <c r="BH25" s="329" t="s">
        <v>483</v>
      </c>
      <c r="BI25" s="330" t="s">
        <v>484</v>
      </c>
      <c r="BJ25" s="384" t="s">
        <v>485</v>
      </c>
      <c r="BL25" s="379"/>
      <c r="BM25" s="380"/>
      <c r="BN25" s="380"/>
      <c r="BO25" s="315">
        <v>0</v>
      </c>
      <c r="BP25" s="315">
        <v>0</v>
      </c>
      <c r="BQ25" s="315">
        <v>0</v>
      </c>
      <c r="BR25" s="315">
        <v>0</v>
      </c>
      <c r="BS25" s="316"/>
      <c r="BT25" s="315">
        <v>0</v>
      </c>
      <c r="BU25" s="315">
        <v>0</v>
      </c>
      <c r="BV25" s="315">
        <v>0</v>
      </c>
      <c r="BW25" s="315">
        <v>0</v>
      </c>
      <c r="BX25" s="316"/>
      <c r="BY25" s="315">
        <v>0</v>
      </c>
      <c r="BZ25" s="315">
        <v>0</v>
      </c>
      <c r="CA25" s="315">
        <v>0</v>
      </c>
      <c r="CB25" s="315">
        <v>0</v>
      </c>
      <c r="CC25" s="316"/>
      <c r="CD25" s="315">
        <v>0</v>
      </c>
      <c r="CE25" s="315">
        <v>0</v>
      </c>
      <c r="CF25" s="315">
        <v>0</v>
      </c>
      <c r="CG25" s="315">
        <v>0</v>
      </c>
      <c r="CH25" s="316"/>
      <c r="CI25" s="315">
        <v>0</v>
      </c>
      <c r="CJ25" s="315">
        <v>0</v>
      </c>
      <c r="CK25" s="315">
        <v>0</v>
      </c>
      <c r="CL25" s="315">
        <v>0</v>
      </c>
      <c r="CM25" s="316"/>
      <c r="CN25" s="315">
        <v>0</v>
      </c>
      <c r="CO25" s="315">
        <v>0</v>
      </c>
      <c r="CP25" s="315">
        <v>0</v>
      </c>
      <c r="CQ25" s="315">
        <v>0</v>
      </c>
      <c r="CR25" s="316"/>
      <c r="CS25" s="315">
        <v>0</v>
      </c>
      <c r="CT25" s="315">
        <v>0</v>
      </c>
      <c r="CU25" s="315">
        <v>0</v>
      </c>
      <c r="CV25" s="315">
        <v>0</v>
      </c>
      <c r="CW25" s="316"/>
      <c r="CX25" s="315">
        <v>0</v>
      </c>
      <c r="CY25" s="315">
        <v>0</v>
      </c>
      <c r="CZ25" s="315">
        <v>0</v>
      </c>
      <c r="DA25" s="315">
        <v>0</v>
      </c>
      <c r="DB25" s="316"/>
      <c r="DC25" s="379"/>
      <c r="DF25" s="379"/>
      <c r="DG25" s="275"/>
      <c r="DH25" s="316"/>
      <c r="DI25" s="316"/>
      <c r="DJ25" s="316"/>
      <c r="DK25" s="316"/>
      <c r="DL25" s="316"/>
      <c r="DM25" s="316"/>
      <c r="DN25" s="316"/>
      <c r="DO25" s="316"/>
      <c r="DP25" s="316"/>
      <c r="DQ25" s="316"/>
      <c r="DR25" s="316"/>
      <c r="DS25" s="316"/>
      <c r="DT25" s="316"/>
      <c r="DU25" s="316"/>
      <c r="DV25" s="316"/>
      <c r="DW25" s="316"/>
      <c r="DX25" s="316"/>
      <c r="DY25" s="316"/>
      <c r="DZ25" s="316"/>
      <c r="EA25" s="316"/>
      <c r="EB25" s="316"/>
      <c r="EC25" s="316"/>
      <c r="ED25" s="316"/>
      <c r="EE25" s="316"/>
      <c r="EF25" s="316"/>
      <c r="EG25" s="316"/>
      <c r="EH25" s="316"/>
      <c r="EI25" s="316"/>
      <c r="EJ25" s="316"/>
      <c r="EK25" s="316"/>
      <c r="EL25" s="316"/>
      <c r="EM25" s="316"/>
      <c r="EN25" s="316"/>
      <c r="EO25" s="316"/>
      <c r="EP25" s="316"/>
      <c r="EQ25" s="316"/>
      <c r="ER25" s="316"/>
      <c r="ES25" s="316"/>
      <c r="ET25" s="316"/>
      <c r="EU25" s="316"/>
      <c r="EV25" s="379"/>
    </row>
    <row r="26" spans="2:152" s="5" customFormat="1" x14ac:dyDescent="0.35">
      <c r="B26" s="318">
        <v>14</v>
      </c>
      <c r="C26" s="319" t="s">
        <v>486</v>
      </c>
      <c r="D26" s="320"/>
      <c r="E26" s="320" t="s">
        <v>32</v>
      </c>
      <c r="F26" s="321">
        <v>3</v>
      </c>
      <c r="G26" s="322">
        <v>0</v>
      </c>
      <c r="H26" s="323">
        <v>0</v>
      </c>
      <c r="I26" s="323">
        <v>0</v>
      </c>
      <c r="J26" s="324">
        <v>1.196</v>
      </c>
      <c r="K26" s="383">
        <v>1.196</v>
      </c>
      <c r="L26" s="322">
        <v>0</v>
      </c>
      <c r="M26" s="323">
        <v>0</v>
      </c>
      <c r="N26" s="323">
        <v>0</v>
      </c>
      <c r="O26" s="324">
        <v>0.76900000000000002</v>
      </c>
      <c r="P26" s="383">
        <v>0.76900000000000002</v>
      </c>
      <c r="Q26" s="322">
        <v>0</v>
      </c>
      <c r="R26" s="323">
        <v>0</v>
      </c>
      <c r="S26" s="323">
        <v>0</v>
      </c>
      <c r="T26" s="324">
        <v>0.79300000000000004</v>
      </c>
      <c r="U26" s="383">
        <v>0.79300000000000004</v>
      </c>
      <c r="V26" s="322">
        <v>0</v>
      </c>
      <c r="W26" s="323">
        <v>0</v>
      </c>
      <c r="X26" s="323">
        <v>0</v>
      </c>
      <c r="Y26" s="324">
        <v>1.034</v>
      </c>
      <c r="Z26" s="383">
        <v>1.034</v>
      </c>
      <c r="AA26" s="322">
        <v>0</v>
      </c>
      <c r="AB26" s="323">
        <v>0</v>
      </c>
      <c r="AC26" s="323">
        <v>0</v>
      </c>
      <c r="AD26" s="324">
        <v>1.034</v>
      </c>
      <c r="AE26" s="383">
        <v>1.034</v>
      </c>
      <c r="AF26" s="322">
        <v>0</v>
      </c>
      <c r="AG26" s="323">
        <v>0</v>
      </c>
      <c r="AH26" s="323">
        <v>0</v>
      </c>
      <c r="AI26" s="324">
        <v>1.034</v>
      </c>
      <c r="AJ26" s="383">
        <v>1.034</v>
      </c>
      <c r="AK26" s="322">
        <v>0</v>
      </c>
      <c r="AL26" s="323">
        <v>0</v>
      </c>
      <c r="AM26" s="323">
        <v>0</v>
      </c>
      <c r="AN26" s="324">
        <v>1.6859999999999999</v>
      </c>
      <c r="AO26" s="383">
        <v>1.6859999999999999</v>
      </c>
      <c r="AP26" s="322">
        <v>0</v>
      </c>
      <c r="AQ26" s="323">
        <v>0</v>
      </c>
      <c r="AR26" s="323">
        <v>0</v>
      </c>
      <c r="AS26" s="324">
        <v>1.6859999999999999</v>
      </c>
      <c r="AT26" s="383">
        <v>1.6859999999999999</v>
      </c>
      <c r="AU26" s="89"/>
      <c r="AV26" s="347"/>
      <c r="AW26" s="295" t="s">
        <v>400</v>
      </c>
      <c r="AX26" s="327"/>
      <c r="AY26" s="18">
        <v>0</v>
      </c>
      <c r="AZ26" s="18">
        <v>0</v>
      </c>
      <c r="BB26" s="318">
        <v>14</v>
      </c>
      <c r="BC26" s="319" t="s">
        <v>486</v>
      </c>
      <c r="BD26" s="320" t="s">
        <v>32</v>
      </c>
      <c r="BE26" s="321">
        <v>3</v>
      </c>
      <c r="BF26" s="328" t="s">
        <v>487</v>
      </c>
      <c r="BG26" s="329" t="s">
        <v>488</v>
      </c>
      <c r="BH26" s="329" t="s">
        <v>489</v>
      </c>
      <c r="BI26" s="330" t="s">
        <v>490</v>
      </c>
      <c r="BJ26" s="384" t="s">
        <v>491</v>
      </c>
      <c r="BL26" s="268"/>
      <c r="BM26" s="269"/>
      <c r="BN26" s="269"/>
      <c r="BO26" s="315">
        <v>0</v>
      </c>
      <c r="BP26" s="315">
        <v>0</v>
      </c>
      <c r="BQ26" s="315">
        <v>0</v>
      </c>
      <c r="BR26" s="315">
        <v>0</v>
      </c>
      <c r="BS26" s="316"/>
      <c r="BT26" s="315">
        <v>0</v>
      </c>
      <c r="BU26" s="315">
        <v>0</v>
      </c>
      <c r="BV26" s="315">
        <v>0</v>
      </c>
      <c r="BW26" s="315">
        <v>0</v>
      </c>
      <c r="BX26" s="316"/>
      <c r="BY26" s="315">
        <v>0</v>
      </c>
      <c r="BZ26" s="315">
        <v>0</v>
      </c>
      <c r="CA26" s="315">
        <v>0</v>
      </c>
      <c r="CB26" s="315">
        <v>0</v>
      </c>
      <c r="CC26" s="316"/>
      <c r="CD26" s="315">
        <v>0</v>
      </c>
      <c r="CE26" s="315">
        <v>0</v>
      </c>
      <c r="CF26" s="315">
        <v>0</v>
      </c>
      <c r="CG26" s="315">
        <v>0</v>
      </c>
      <c r="CH26" s="316"/>
      <c r="CI26" s="315">
        <v>0</v>
      </c>
      <c r="CJ26" s="315">
        <v>0</v>
      </c>
      <c r="CK26" s="315">
        <v>0</v>
      </c>
      <c r="CL26" s="315">
        <v>0</v>
      </c>
      <c r="CM26" s="316"/>
      <c r="CN26" s="315">
        <v>0</v>
      </c>
      <c r="CO26" s="315">
        <v>0</v>
      </c>
      <c r="CP26" s="315">
        <v>0</v>
      </c>
      <c r="CQ26" s="315">
        <v>0</v>
      </c>
      <c r="CR26" s="316"/>
      <c r="CS26" s="315">
        <v>0</v>
      </c>
      <c r="CT26" s="315">
        <v>0</v>
      </c>
      <c r="CU26" s="315">
        <v>0</v>
      </c>
      <c r="CV26" s="315">
        <v>0</v>
      </c>
      <c r="CW26" s="316"/>
      <c r="CX26" s="315">
        <v>0</v>
      </c>
      <c r="CY26" s="315">
        <v>0</v>
      </c>
      <c r="CZ26" s="315">
        <v>0</v>
      </c>
      <c r="DA26" s="315">
        <v>0</v>
      </c>
      <c r="DB26" s="316"/>
      <c r="DC26" s="268"/>
      <c r="DF26" s="268"/>
      <c r="DG26" s="275"/>
      <c r="DH26" s="317">
        <v>0</v>
      </c>
      <c r="DI26" s="317">
        <v>0</v>
      </c>
      <c r="DJ26" s="317">
        <v>0</v>
      </c>
      <c r="DK26" s="317">
        <v>0</v>
      </c>
      <c r="DL26" s="316"/>
      <c r="DM26" s="317">
        <v>0</v>
      </c>
      <c r="DN26" s="317">
        <v>0</v>
      </c>
      <c r="DO26" s="317">
        <v>0</v>
      </c>
      <c r="DP26" s="317">
        <v>0</v>
      </c>
      <c r="DQ26" s="316"/>
      <c r="DR26" s="317">
        <v>0</v>
      </c>
      <c r="DS26" s="317">
        <v>0</v>
      </c>
      <c r="DT26" s="317">
        <v>0</v>
      </c>
      <c r="DU26" s="317">
        <v>0</v>
      </c>
      <c r="DV26" s="316"/>
      <c r="DW26" s="317">
        <v>0</v>
      </c>
      <c r="DX26" s="317">
        <v>0</v>
      </c>
      <c r="DY26" s="317">
        <v>0</v>
      </c>
      <c r="DZ26" s="317">
        <v>0</v>
      </c>
      <c r="EA26" s="316"/>
      <c r="EB26" s="317">
        <v>0</v>
      </c>
      <c r="EC26" s="317">
        <v>0</v>
      </c>
      <c r="ED26" s="317">
        <v>0</v>
      </c>
      <c r="EE26" s="317">
        <v>0</v>
      </c>
      <c r="EF26" s="316"/>
      <c r="EG26" s="317">
        <v>0</v>
      </c>
      <c r="EH26" s="317">
        <v>0</v>
      </c>
      <c r="EI26" s="317">
        <v>0</v>
      </c>
      <c r="EJ26" s="317">
        <v>0</v>
      </c>
      <c r="EK26" s="316"/>
      <c r="EL26" s="317">
        <v>0</v>
      </c>
      <c r="EM26" s="317">
        <v>0</v>
      </c>
      <c r="EN26" s="317">
        <v>0</v>
      </c>
      <c r="EO26" s="317">
        <v>0</v>
      </c>
      <c r="EP26" s="316"/>
      <c r="EQ26" s="317">
        <v>0</v>
      </c>
      <c r="ER26" s="317">
        <v>0</v>
      </c>
      <c r="ES26" s="317">
        <v>0</v>
      </c>
      <c r="ET26" s="317">
        <v>0</v>
      </c>
      <c r="EU26" s="316"/>
      <c r="EV26" s="268"/>
    </row>
    <row r="27" spans="2:152" s="5" customFormat="1" x14ac:dyDescent="0.35">
      <c r="B27" s="318">
        <v>15</v>
      </c>
      <c r="C27" s="319" t="s">
        <v>492</v>
      </c>
      <c r="D27" s="320"/>
      <c r="E27" s="320" t="s">
        <v>32</v>
      </c>
      <c r="F27" s="321">
        <v>3</v>
      </c>
      <c r="G27" s="322">
        <v>8.0000000000000002E-3</v>
      </c>
      <c r="H27" s="323">
        <v>0</v>
      </c>
      <c r="I27" s="323">
        <v>1.1459999999999999</v>
      </c>
      <c r="J27" s="324">
        <v>1.167</v>
      </c>
      <c r="K27" s="383">
        <v>2.3209999999999997</v>
      </c>
      <c r="L27" s="322">
        <v>2.0920000000000001</v>
      </c>
      <c r="M27" s="323">
        <v>0</v>
      </c>
      <c r="N27" s="323">
        <v>0.21700000000000003</v>
      </c>
      <c r="O27" s="324">
        <v>0.98399999999999999</v>
      </c>
      <c r="P27" s="383">
        <v>3.2930000000000001</v>
      </c>
      <c r="Q27" s="322">
        <v>2.286</v>
      </c>
      <c r="R27" s="323">
        <v>0</v>
      </c>
      <c r="S27" s="323">
        <v>0.27300000000000002</v>
      </c>
      <c r="T27" s="324">
        <v>1.3439999999999999</v>
      </c>
      <c r="U27" s="383">
        <v>3.903</v>
      </c>
      <c r="V27" s="322">
        <v>13.125</v>
      </c>
      <c r="W27" s="323">
        <v>0</v>
      </c>
      <c r="X27" s="323">
        <v>2.8719999999999999</v>
      </c>
      <c r="Y27" s="324">
        <v>2.206</v>
      </c>
      <c r="Z27" s="383">
        <v>18.202999999999999</v>
      </c>
      <c r="AA27" s="322">
        <v>6.5960000000000001</v>
      </c>
      <c r="AB27" s="323">
        <v>0</v>
      </c>
      <c r="AC27" s="323">
        <v>1.1859999999999999</v>
      </c>
      <c r="AD27" s="324">
        <v>1.4330000000000001</v>
      </c>
      <c r="AE27" s="383">
        <v>9.2149999999999999</v>
      </c>
      <c r="AF27" s="322">
        <v>7.6559999999999997</v>
      </c>
      <c r="AG27" s="323">
        <v>0</v>
      </c>
      <c r="AH27" s="323">
        <v>0.185</v>
      </c>
      <c r="AI27" s="324">
        <v>1.046</v>
      </c>
      <c r="AJ27" s="383">
        <v>8.8869999999999987</v>
      </c>
      <c r="AK27" s="322">
        <v>20.349</v>
      </c>
      <c r="AL27" s="323">
        <v>0</v>
      </c>
      <c r="AM27" s="323">
        <v>1.6439999999999999</v>
      </c>
      <c r="AN27" s="324">
        <v>1.046</v>
      </c>
      <c r="AO27" s="383">
        <v>23.038999999999998</v>
      </c>
      <c r="AP27" s="322">
        <v>23.113</v>
      </c>
      <c r="AQ27" s="323">
        <v>0</v>
      </c>
      <c r="AR27" s="323">
        <v>0.25800000000000001</v>
      </c>
      <c r="AS27" s="324">
        <v>1.046</v>
      </c>
      <c r="AT27" s="383">
        <v>24.416999999999998</v>
      </c>
      <c r="AU27" s="89"/>
      <c r="AV27" s="348"/>
      <c r="AW27" s="295" t="s">
        <v>400</v>
      </c>
      <c r="AX27" s="350"/>
      <c r="AY27" s="18">
        <v>0</v>
      </c>
      <c r="AZ27" s="18">
        <v>0</v>
      </c>
      <c r="BB27" s="318">
        <v>15</v>
      </c>
      <c r="BC27" s="319" t="s">
        <v>492</v>
      </c>
      <c r="BD27" s="320" t="s">
        <v>32</v>
      </c>
      <c r="BE27" s="321">
        <v>3</v>
      </c>
      <c r="BF27" s="328" t="s">
        <v>493</v>
      </c>
      <c r="BG27" s="329" t="s">
        <v>494</v>
      </c>
      <c r="BH27" s="329" t="s">
        <v>495</v>
      </c>
      <c r="BI27" s="330" t="s">
        <v>496</v>
      </c>
      <c r="BJ27" s="384" t="s">
        <v>497</v>
      </c>
      <c r="BL27" s="268"/>
      <c r="BM27" s="269"/>
      <c r="BN27" s="269"/>
      <c r="BO27" s="315">
        <v>0</v>
      </c>
      <c r="BP27" s="315">
        <v>0</v>
      </c>
      <c r="BQ27" s="315">
        <v>0</v>
      </c>
      <c r="BR27" s="315">
        <v>0</v>
      </c>
      <c r="BS27" s="316"/>
      <c r="BT27" s="315">
        <v>0</v>
      </c>
      <c r="BU27" s="315">
        <v>0</v>
      </c>
      <c r="BV27" s="315">
        <v>0</v>
      </c>
      <c r="BW27" s="315">
        <v>0</v>
      </c>
      <c r="BX27" s="316"/>
      <c r="BY27" s="315">
        <v>0</v>
      </c>
      <c r="BZ27" s="315">
        <v>0</v>
      </c>
      <c r="CA27" s="315">
        <v>0</v>
      </c>
      <c r="CB27" s="315">
        <v>0</v>
      </c>
      <c r="CC27" s="316"/>
      <c r="CD27" s="315">
        <v>0</v>
      </c>
      <c r="CE27" s="315">
        <v>0</v>
      </c>
      <c r="CF27" s="315">
        <v>0</v>
      </c>
      <c r="CG27" s="315">
        <v>0</v>
      </c>
      <c r="CH27" s="316"/>
      <c r="CI27" s="315">
        <v>0</v>
      </c>
      <c r="CJ27" s="315">
        <v>0</v>
      </c>
      <c r="CK27" s="315">
        <v>0</v>
      </c>
      <c r="CL27" s="315">
        <v>0</v>
      </c>
      <c r="CM27" s="316"/>
      <c r="CN27" s="315">
        <v>0</v>
      </c>
      <c r="CO27" s="315">
        <v>0</v>
      </c>
      <c r="CP27" s="315">
        <v>0</v>
      </c>
      <c r="CQ27" s="315">
        <v>0</v>
      </c>
      <c r="CR27" s="316"/>
      <c r="CS27" s="315">
        <v>0</v>
      </c>
      <c r="CT27" s="315">
        <v>0</v>
      </c>
      <c r="CU27" s="315">
        <v>0</v>
      </c>
      <c r="CV27" s="315">
        <v>0</v>
      </c>
      <c r="CW27" s="316"/>
      <c r="CX27" s="315">
        <v>0</v>
      </c>
      <c r="CY27" s="315">
        <v>0</v>
      </c>
      <c r="CZ27" s="315">
        <v>0</v>
      </c>
      <c r="DA27" s="315">
        <v>0</v>
      </c>
      <c r="DB27" s="316"/>
      <c r="DC27" s="268"/>
      <c r="DF27" s="268"/>
      <c r="DG27" s="275"/>
      <c r="DH27" s="317">
        <v>0</v>
      </c>
      <c r="DI27" s="317">
        <v>0</v>
      </c>
      <c r="DJ27" s="317">
        <v>0</v>
      </c>
      <c r="DK27" s="317">
        <v>0</v>
      </c>
      <c r="DL27" s="316"/>
      <c r="DM27" s="317">
        <v>0</v>
      </c>
      <c r="DN27" s="317">
        <v>0</v>
      </c>
      <c r="DO27" s="317">
        <v>0</v>
      </c>
      <c r="DP27" s="317">
        <v>0</v>
      </c>
      <c r="DQ27" s="316"/>
      <c r="DR27" s="317">
        <v>0</v>
      </c>
      <c r="DS27" s="317">
        <v>0</v>
      </c>
      <c r="DT27" s="317">
        <v>0</v>
      </c>
      <c r="DU27" s="317">
        <v>0</v>
      </c>
      <c r="DV27" s="316"/>
      <c r="DW27" s="317">
        <v>0</v>
      </c>
      <c r="DX27" s="317">
        <v>0</v>
      </c>
      <c r="DY27" s="317">
        <v>0</v>
      </c>
      <c r="DZ27" s="317">
        <v>0</v>
      </c>
      <c r="EA27" s="316"/>
      <c r="EB27" s="317">
        <v>0</v>
      </c>
      <c r="EC27" s="317">
        <v>0</v>
      </c>
      <c r="ED27" s="317">
        <v>0</v>
      </c>
      <c r="EE27" s="317">
        <v>0</v>
      </c>
      <c r="EF27" s="316"/>
      <c r="EG27" s="317">
        <v>0</v>
      </c>
      <c r="EH27" s="317">
        <v>0</v>
      </c>
      <c r="EI27" s="317">
        <v>0</v>
      </c>
      <c r="EJ27" s="317">
        <v>0</v>
      </c>
      <c r="EK27" s="316"/>
      <c r="EL27" s="317">
        <v>0</v>
      </c>
      <c r="EM27" s="317">
        <v>0</v>
      </c>
      <c r="EN27" s="317">
        <v>0</v>
      </c>
      <c r="EO27" s="317">
        <v>0</v>
      </c>
      <c r="EP27" s="316"/>
      <c r="EQ27" s="317">
        <v>0</v>
      </c>
      <c r="ER27" s="317">
        <v>0</v>
      </c>
      <c r="ES27" s="317">
        <v>0</v>
      </c>
      <c r="ET27" s="317">
        <v>0</v>
      </c>
      <c r="EU27" s="316"/>
      <c r="EV27" s="268"/>
    </row>
    <row r="28" spans="2:152" s="5" customFormat="1" x14ac:dyDescent="0.35">
      <c r="B28" s="318">
        <v>16</v>
      </c>
      <c r="C28" s="319" t="s">
        <v>498</v>
      </c>
      <c r="D28" s="320"/>
      <c r="E28" s="320" t="s">
        <v>32</v>
      </c>
      <c r="F28" s="321">
        <v>3</v>
      </c>
      <c r="G28" s="322">
        <v>0</v>
      </c>
      <c r="H28" s="323">
        <v>0</v>
      </c>
      <c r="I28" s="323">
        <v>0</v>
      </c>
      <c r="J28" s="324">
        <v>3.9E-2</v>
      </c>
      <c r="K28" s="383">
        <v>3.9E-2</v>
      </c>
      <c r="L28" s="322">
        <v>0</v>
      </c>
      <c r="M28" s="323">
        <v>0</v>
      </c>
      <c r="N28" s="323">
        <v>0</v>
      </c>
      <c r="O28" s="324">
        <v>0</v>
      </c>
      <c r="P28" s="383">
        <v>0</v>
      </c>
      <c r="Q28" s="322">
        <v>0</v>
      </c>
      <c r="R28" s="323">
        <v>0</v>
      </c>
      <c r="S28" s="323">
        <v>0</v>
      </c>
      <c r="T28" s="324">
        <v>0</v>
      </c>
      <c r="U28" s="383">
        <v>0</v>
      </c>
      <c r="V28" s="322">
        <v>0</v>
      </c>
      <c r="W28" s="323">
        <v>0</v>
      </c>
      <c r="X28" s="323">
        <v>0</v>
      </c>
      <c r="Y28" s="324">
        <v>0</v>
      </c>
      <c r="Z28" s="383">
        <v>0</v>
      </c>
      <c r="AA28" s="322">
        <v>0</v>
      </c>
      <c r="AB28" s="323">
        <v>0</v>
      </c>
      <c r="AC28" s="323">
        <v>0</v>
      </c>
      <c r="AD28" s="324">
        <v>0</v>
      </c>
      <c r="AE28" s="383">
        <v>0</v>
      </c>
      <c r="AF28" s="322">
        <v>0</v>
      </c>
      <c r="AG28" s="323">
        <v>0</v>
      </c>
      <c r="AH28" s="323">
        <v>0</v>
      </c>
      <c r="AI28" s="324">
        <v>0</v>
      </c>
      <c r="AJ28" s="383">
        <v>0</v>
      </c>
      <c r="AK28" s="322">
        <v>0</v>
      </c>
      <c r="AL28" s="323">
        <v>0</v>
      </c>
      <c r="AM28" s="323">
        <v>0</v>
      </c>
      <c r="AN28" s="324">
        <v>0.434</v>
      </c>
      <c r="AO28" s="383">
        <v>0.434</v>
      </c>
      <c r="AP28" s="322">
        <v>0</v>
      </c>
      <c r="AQ28" s="323">
        <v>0</v>
      </c>
      <c r="AR28" s="323">
        <v>0</v>
      </c>
      <c r="AS28" s="324">
        <v>0.68600000000000005</v>
      </c>
      <c r="AT28" s="383">
        <v>0.68600000000000005</v>
      </c>
      <c r="AU28" s="89"/>
      <c r="AV28" s="348"/>
      <c r="AW28" s="295" t="s">
        <v>400</v>
      </c>
      <c r="AX28" s="350"/>
      <c r="AY28" s="18">
        <v>0</v>
      </c>
      <c r="AZ28" s="18">
        <v>0</v>
      </c>
      <c r="BB28" s="318">
        <v>16</v>
      </c>
      <c r="BC28" s="319" t="s">
        <v>498</v>
      </c>
      <c r="BD28" s="320" t="s">
        <v>32</v>
      </c>
      <c r="BE28" s="321">
        <v>3</v>
      </c>
      <c r="BF28" s="328" t="s">
        <v>499</v>
      </c>
      <c r="BG28" s="329" t="s">
        <v>500</v>
      </c>
      <c r="BH28" s="329" t="s">
        <v>501</v>
      </c>
      <c r="BI28" s="330" t="s">
        <v>502</v>
      </c>
      <c r="BJ28" s="384" t="s">
        <v>503</v>
      </c>
      <c r="BL28" s="268"/>
      <c r="BM28" s="269"/>
      <c r="BN28" s="269"/>
      <c r="BO28" s="315">
        <v>0</v>
      </c>
      <c r="BP28" s="315">
        <v>0</v>
      </c>
      <c r="BQ28" s="315">
        <v>0</v>
      </c>
      <c r="BR28" s="315">
        <v>0</v>
      </c>
      <c r="BS28" s="316"/>
      <c r="BT28" s="315">
        <v>0</v>
      </c>
      <c r="BU28" s="315">
        <v>0</v>
      </c>
      <c r="BV28" s="315">
        <v>0</v>
      </c>
      <c r="BW28" s="315">
        <v>0</v>
      </c>
      <c r="BX28" s="316"/>
      <c r="BY28" s="315">
        <v>0</v>
      </c>
      <c r="BZ28" s="315">
        <v>0</v>
      </c>
      <c r="CA28" s="315">
        <v>0</v>
      </c>
      <c r="CB28" s="315">
        <v>0</v>
      </c>
      <c r="CC28" s="316"/>
      <c r="CD28" s="315">
        <v>0</v>
      </c>
      <c r="CE28" s="315">
        <v>0</v>
      </c>
      <c r="CF28" s="315">
        <v>0</v>
      </c>
      <c r="CG28" s="315">
        <v>0</v>
      </c>
      <c r="CH28" s="316"/>
      <c r="CI28" s="315">
        <v>0</v>
      </c>
      <c r="CJ28" s="315">
        <v>0</v>
      </c>
      <c r="CK28" s="315">
        <v>0</v>
      </c>
      <c r="CL28" s="315">
        <v>0</v>
      </c>
      <c r="CM28" s="316"/>
      <c r="CN28" s="315">
        <v>0</v>
      </c>
      <c r="CO28" s="315">
        <v>0</v>
      </c>
      <c r="CP28" s="315">
        <v>0</v>
      </c>
      <c r="CQ28" s="315">
        <v>0</v>
      </c>
      <c r="CR28" s="316"/>
      <c r="CS28" s="315">
        <v>0</v>
      </c>
      <c r="CT28" s="315">
        <v>0</v>
      </c>
      <c r="CU28" s="315">
        <v>0</v>
      </c>
      <c r="CV28" s="315">
        <v>0</v>
      </c>
      <c r="CW28" s="316"/>
      <c r="CX28" s="315">
        <v>0</v>
      </c>
      <c r="CY28" s="315">
        <v>0</v>
      </c>
      <c r="CZ28" s="315">
        <v>0</v>
      </c>
      <c r="DA28" s="315">
        <v>0</v>
      </c>
      <c r="DB28" s="316"/>
      <c r="DC28" s="268"/>
      <c r="DF28" s="268"/>
      <c r="DG28" s="275"/>
      <c r="DH28" s="317">
        <v>0</v>
      </c>
      <c r="DI28" s="317">
        <v>0</v>
      </c>
      <c r="DJ28" s="317">
        <v>0</v>
      </c>
      <c r="DK28" s="317">
        <v>0</v>
      </c>
      <c r="DL28" s="316"/>
      <c r="DM28" s="317">
        <v>0</v>
      </c>
      <c r="DN28" s="317">
        <v>0</v>
      </c>
      <c r="DO28" s="317">
        <v>0</v>
      </c>
      <c r="DP28" s="317">
        <v>0</v>
      </c>
      <c r="DQ28" s="316"/>
      <c r="DR28" s="317">
        <v>0</v>
      </c>
      <c r="DS28" s="317">
        <v>0</v>
      </c>
      <c r="DT28" s="317">
        <v>0</v>
      </c>
      <c r="DU28" s="317">
        <v>0</v>
      </c>
      <c r="DV28" s="316"/>
      <c r="DW28" s="317">
        <v>0</v>
      </c>
      <c r="DX28" s="317">
        <v>0</v>
      </c>
      <c r="DY28" s="317">
        <v>0</v>
      </c>
      <c r="DZ28" s="317">
        <v>0</v>
      </c>
      <c r="EA28" s="316"/>
      <c r="EB28" s="317">
        <v>0</v>
      </c>
      <c r="EC28" s="317">
        <v>0</v>
      </c>
      <c r="ED28" s="317">
        <v>0</v>
      </c>
      <c r="EE28" s="317">
        <v>0</v>
      </c>
      <c r="EF28" s="316"/>
      <c r="EG28" s="317">
        <v>0</v>
      </c>
      <c r="EH28" s="317">
        <v>0</v>
      </c>
      <c r="EI28" s="317">
        <v>0</v>
      </c>
      <c r="EJ28" s="317">
        <v>0</v>
      </c>
      <c r="EK28" s="316"/>
      <c r="EL28" s="317">
        <v>0</v>
      </c>
      <c r="EM28" s="317">
        <v>0</v>
      </c>
      <c r="EN28" s="317">
        <v>0</v>
      </c>
      <c r="EO28" s="317">
        <v>0</v>
      </c>
      <c r="EP28" s="316"/>
      <c r="EQ28" s="317">
        <v>0</v>
      </c>
      <c r="ER28" s="317">
        <v>0</v>
      </c>
      <c r="ES28" s="317">
        <v>0</v>
      </c>
      <c r="ET28" s="317">
        <v>0</v>
      </c>
      <c r="EU28" s="316"/>
      <c r="EV28" s="268"/>
    </row>
    <row r="29" spans="2:152" s="5" customFormat="1" x14ac:dyDescent="0.35">
      <c r="B29" s="318">
        <v>17</v>
      </c>
      <c r="C29" s="319" t="s">
        <v>504</v>
      </c>
      <c r="D29" s="320"/>
      <c r="E29" s="320" t="s">
        <v>32</v>
      </c>
      <c r="F29" s="321">
        <v>3</v>
      </c>
      <c r="G29" s="385">
        <v>5.8000000000000003E-2</v>
      </c>
      <c r="H29" s="386">
        <v>2E-3</v>
      </c>
      <c r="I29" s="386">
        <v>1.407</v>
      </c>
      <c r="J29" s="387">
        <v>5.0639999999999992</v>
      </c>
      <c r="K29" s="383">
        <v>6.5309999999999988</v>
      </c>
      <c r="L29" s="385">
        <v>2.5129999999999999</v>
      </c>
      <c r="M29" s="386">
        <v>0</v>
      </c>
      <c r="N29" s="386">
        <v>4.9589999999999996</v>
      </c>
      <c r="O29" s="387">
        <v>7.1619999999999999</v>
      </c>
      <c r="P29" s="383">
        <v>14.634</v>
      </c>
      <c r="Q29" s="385">
        <v>2.5540000000000003</v>
      </c>
      <c r="R29" s="386">
        <v>0</v>
      </c>
      <c r="S29" s="386">
        <v>5.9790000000000001</v>
      </c>
      <c r="T29" s="387">
        <v>7.23</v>
      </c>
      <c r="U29" s="383">
        <v>15.763000000000002</v>
      </c>
      <c r="V29" s="385">
        <v>13.308999999999999</v>
      </c>
      <c r="W29" s="386">
        <v>0</v>
      </c>
      <c r="X29" s="386">
        <v>4.4710000000000001</v>
      </c>
      <c r="Y29" s="387">
        <v>6.1999999999999993</v>
      </c>
      <c r="Z29" s="383">
        <v>23.98</v>
      </c>
      <c r="AA29" s="385">
        <v>6.9830000000000005</v>
      </c>
      <c r="AB29" s="386">
        <v>0.19600000000000001</v>
      </c>
      <c r="AC29" s="386">
        <v>3.5139999999999998</v>
      </c>
      <c r="AD29" s="387">
        <v>6.3339999999999996</v>
      </c>
      <c r="AE29" s="383">
        <v>17.027000000000001</v>
      </c>
      <c r="AF29" s="385">
        <v>7.7409999999999997</v>
      </c>
      <c r="AG29" s="386">
        <v>0</v>
      </c>
      <c r="AH29" s="386">
        <v>3.2</v>
      </c>
      <c r="AI29" s="387">
        <v>6.7850000000000001</v>
      </c>
      <c r="AJ29" s="383">
        <v>17.725999999999999</v>
      </c>
      <c r="AK29" s="385">
        <v>20.645</v>
      </c>
      <c r="AL29" s="386">
        <v>0</v>
      </c>
      <c r="AM29" s="386">
        <v>3.4020000000000001</v>
      </c>
      <c r="AN29" s="387">
        <v>6.48</v>
      </c>
      <c r="AO29" s="383">
        <v>30.527000000000001</v>
      </c>
      <c r="AP29" s="385">
        <v>23.419</v>
      </c>
      <c r="AQ29" s="386">
        <v>0</v>
      </c>
      <c r="AR29" s="386">
        <v>1.667</v>
      </c>
      <c r="AS29" s="387">
        <v>7.9610000000000003</v>
      </c>
      <c r="AT29" s="383">
        <v>33.047000000000004</v>
      </c>
      <c r="AU29" s="89"/>
      <c r="AV29" s="388" t="s">
        <v>505</v>
      </c>
      <c r="AW29" s="389"/>
      <c r="AX29" s="390"/>
      <c r="AY29" s="18"/>
      <c r="AZ29" s="18"/>
      <c r="BB29" s="318">
        <v>17</v>
      </c>
      <c r="BC29" s="319" t="s">
        <v>504</v>
      </c>
      <c r="BD29" s="320" t="s">
        <v>32</v>
      </c>
      <c r="BE29" s="321">
        <v>3</v>
      </c>
      <c r="BF29" s="391" t="s">
        <v>506</v>
      </c>
      <c r="BG29" s="392" t="s">
        <v>507</v>
      </c>
      <c r="BH29" s="392" t="s">
        <v>508</v>
      </c>
      <c r="BI29" s="393" t="s">
        <v>509</v>
      </c>
      <c r="BJ29" s="384" t="s">
        <v>510</v>
      </c>
      <c r="BL29" s="268"/>
      <c r="BM29" s="269"/>
      <c r="BN29" s="269"/>
      <c r="BO29" s="294"/>
      <c r="BP29" s="294"/>
      <c r="BQ29" s="294"/>
      <c r="BR29" s="294"/>
      <c r="BS29" s="296"/>
      <c r="BT29" s="294"/>
      <c r="BU29" s="294"/>
      <c r="BV29" s="294"/>
      <c r="BW29" s="294"/>
      <c r="BX29" s="296"/>
      <c r="BY29" s="294"/>
      <c r="BZ29" s="294"/>
      <c r="CA29" s="294"/>
      <c r="CB29" s="294"/>
      <c r="CC29" s="296"/>
      <c r="CD29" s="294"/>
      <c r="CE29" s="294"/>
      <c r="CF29" s="294"/>
      <c r="CG29" s="294"/>
      <c r="CH29" s="296"/>
      <c r="CI29" s="294"/>
      <c r="CJ29" s="294"/>
      <c r="CK29" s="294"/>
      <c r="CL29" s="294"/>
      <c r="CM29" s="296"/>
      <c r="CN29" s="294"/>
      <c r="CO29" s="294"/>
      <c r="CP29" s="294"/>
      <c r="CQ29" s="294"/>
      <c r="CR29" s="296"/>
      <c r="CS29" s="294"/>
      <c r="CT29" s="294"/>
      <c r="CU29" s="294"/>
      <c r="CV29" s="294"/>
      <c r="CW29" s="296"/>
      <c r="CX29" s="294"/>
      <c r="CY29" s="294"/>
      <c r="CZ29" s="294"/>
      <c r="DA29" s="294"/>
      <c r="DB29" s="316"/>
      <c r="DC29" s="268"/>
      <c r="DF29" s="268"/>
      <c r="DG29" s="275"/>
      <c r="DH29" s="316"/>
      <c r="DI29" s="316"/>
      <c r="DJ29" s="316"/>
      <c r="DK29" s="316"/>
      <c r="DL29" s="316"/>
      <c r="DM29" s="316"/>
      <c r="DN29" s="316"/>
      <c r="DO29" s="316"/>
      <c r="DP29" s="316"/>
      <c r="DQ29" s="316"/>
      <c r="DR29" s="316"/>
      <c r="DS29" s="316"/>
      <c r="DT29" s="316"/>
      <c r="DU29" s="316"/>
      <c r="DV29" s="316"/>
      <c r="DW29" s="316"/>
      <c r="DX29" s="316"/>
      <c r="DY29" s="316"/>
      <c r="DZ29" s="316"/>
      <c r="EA29" s="316"/>
      <c r="EB29" s="316"/>
      <c r="EC29" s="316"/>
      <c r="ED29" s="316"/>
      <c r="EE29" s="316"/>
      <c r="EF29" s="316"/>
      <c r="EG29" s="316"/>
      <c r="EH29" s="316"/>
      <c r="EI29" s="316"/>
      <c r="EJ29" s="316"/>
      <c r="EK29" s="316"/>
      <c r="EL29" s="316"/>
      <c r="EM29" s="316"/>
      <c r="EN29" s="316"/>
      <c r="EO29" s="316"/>
      <c r="EP29" s="316"/>
      <c r="EQ29" s="316"/>
      <c r="ER29" s="316"/>
      <c r="ES29" s="316"/>
      <c r="ET29" s="316"/>
      <c r="EU29" s="340"/>
      <c r="EV29" s="268"/>
    </row>
    <row r="30" spans="2:152" s="5" customFormat="1" x14ac:dyDescent="0.35">
      <c r="B30" s="318">
        <v>18</v>
      </c>
      <c r="C30" s="319" t="s">
        <v>465</v>
      </c>
      <c r="D30" s="320"/>
      <c r="E30" s="320" t="s">
        <v>32</v>
      </c>
      <c r="F30" s="321">
        <v>3</v>
      </c>
      <c r="G30" s="322">
        <v>0</v>
      </c>
      <c r="H30" s="323">
        <v>0</v>
      </c>
      <c r="I30" s="323">
        <v>0</v>
      </c>
      <c r="J30" s="324">
        <v>1.0489999999999999</v>
      </c>
      <c r="K30" s="383">
        <v>1.0489999999999999</v>
      </c>
      <c r="L30" s="322">
        <v>0</v>
      </c>
      <c r="M30" s="323">
        <v>0</v>
      </c>
      <c r="N30" s="323">
        <v>0</v>
      </c>
      <c r="O30" s="324">
        <v>0</v>
      </c>
      <c r="P30" s="383">
        <v>0</v>
      </c>
      <c r="Q30" s="322">
        <v>0</v>
      </c>
      <c r="R30" s="323">
        <v>0</v>
      </c>
      <c r="S30" s="323">
        <v>0</v>
      </c>
      <c r="T30" s="324">
        <v>0</v>
      </c>
      <c r="U30" s="383">
        <v>0</v>
      </c>
      <c r="V30" s="322">
        <v>0</v>
      </c>
      <c r="W30" s="323">
        <v>0</v>
      </c>
      <c r="X30" s="323">
        <v>0</v>
      </c>
      <c r="Y30" s="324">
        <v>0</v>
      </c>
      <c r="Z30" s="383">
        <v>0</v>
      </c>
      <c r="AA30" s="322">
        <v>0</v>
      </c>
      <c r="AB30" s="323">
        <v>0</v>
      </c>
      <c r="AC30" s="323">
        <v>0</v>
      </c>
      <c r="AD30" s="324">
        <v>0</v>
      </c>
      <c r="AE30" s="383">
        <v>0</v>
      </c>
      <c r="AF30" s="322">
        <v>0</v>
      </c>
      <c r="AG30" s="323">
        <v>0</v>
      </c>
      <c r="AH30" s="323">
        <v>0</v>
      </c>
      <c r="AI30" s="324">
        <v>0</v>
      </c>
      <c r="AJ30" s="383">
        <v>0</v>
      </c>
      <c r="AK30" s="322">
        <v>0</v>
      </c>
      <c r="AL30" s="323">
        <v>0</v>
      </c>
      <c r="AM30" s="323">
        <v>0</v>
      </c>
      <c r="AN30" s="324">
        <v>0</v>
      </c>
      <c r="AO30" s="383">
        <v>0</v>
      </c>
      <c r="AP30" s="322">
        <v>0</v>
      </c>
      <c r="AQ30" s="323">
        <v>0</v>
      </c>
      <c r="AR30" s="323">
        <v>0</v>
      </c>
      <c r="AS30" s="324">
        <v>0</v>
      </c>
      <c r="AT30" s="383">
        <v>0</v>
      </c>
      <c r="AU30" s="89"/>
      <c r="AV30" s="347"/>
      <c r="AW30" s="295"/>
      <c r="AX30" s="327"/>
      <c r="AY30" s="18">
        <v>0</v>
      </c>
      <c r="AZ30" s="18"/>
      <c r="BB30" s="318">
        <v>18</v>
      </c>
      <c r="BC30" s="319" t="s">
        <v>465</v>
      </c>
      <c r="BD30" s="320" t="s">
        <v>32</v>
      </c>
      <c r="BE30" s="321">
        <v>3</v>
      </c>
      <c r="BF30" s="328" t="s">
        <v>511</v>
      </c>
      <c r="BG30" s="329" t="s">
        <v>512</v>
      </c>
      <c r="BH30" s="329" t="s">
        <v>513</v>
      </c>
      <c r="BI30" s="330" t="s">
        <v>514</v>
      </c>
      <c r="BJ30" s="384" t="s">
        <v>515</v>
      </c>
      <c r="BL30" s="379"/>
      <c r="BM30" s="380"/>
      <c r="BN30" s="380"/>
      <c r="BO30" s="315">
        <v>0</v>
      </c>
      <c r="BP30" s="315">
        <v>0</v>
      </c>
      <c r="BQ30" s="315">
        <v>0</v>
      </c>
      <c r="BR30" s="315">
        <v>0</v>
      </c>
      <c r="BS30" s="316"/>
      <c r="BT30" s="315">
        <v>0</v>
      </c>
      <c r="BU30" s="315">
        <v>0</v>
      </c>
      <c r="BV30" s="315">
        <v>0</v>
      </c>
      <c r="BW30" s="315">
        <v>0</v>
      </c>
      <c r="BX30" s="316"/>
      <c r="BY30" s="315">
        <v>0</v>
      </c>
      <c r="BZ30" s="315">
        <v>0</v>
      </c>
      <c r="CA30" s="315">
        <v>0</v>
      </c>
      <c r="CB30" s="315">
        <v>0</v>
      </c>
      <c r="CC30" s="316"/>
      <c r="CD30" s="315">
        <v>0</v>
      </c>
      <c r="CE30" s="315">
        <v>0</v>
      </c>
      <c r="CF30" s="315">
        <v>0</v>
      </c>
      <c r="CG30" s="315">
        <v>0</v>
      </c>
      <c r="CH30" s="316"/>
      <c r="CI30" s="315">
        <v>0</v>
      </c>
      <c r="CJ30" s="315">
        <v>0</v>
      </c>
      <c r="CK30" s="315">
        <v>0</v>
      </c>
      <c r="CL30" s="315">
        <v>0</v>
      </c>
      <c r="CM30" s="316"/>
      <c r="CN30" s="315">
        <v>0</v>
      </c>
      <c r="CO30" s="315">
        <v>0</v>
      </c>
      <c r="CP30" s="315">
        <v>0</v>
      </c>
      <c r="CQ30" s="315">
        <v>0</v>
      </c>
      <c r="CR30" s="316"/>
      <c r="CS30" s="315">
        <v>0</v>
      </c>
      <c r="CT30" s="315">
        <v>0</v>
      </c>
      <c r="CU30" s="315">
        <v>0</v>
      </c>
      <c r="CV30" s="315">
        <v>0</v>
      </c>
      <c r="CW30" s="316"/>
      <c r="CX30" s="315">
        <v>0</v>
      </c>
      <c r="CY30" s="315">
        <v>0</v>
      </c>
      <c r="CZ30" s="315">
        <v>0</v>
      </c>
      <c r="DA30" s="315">
        <v>0</v>
      </c>
      <c r="DB30" s="316"/>
      <c r="DC30" s="379"/>
      <c r="DF30" s="379"/>
      <c r="DG30" s="275"/>
      <c r="DH30" s="316"/>
      <c r="DI30" s="316"/>
      <c r="DJ30" s="316"/>
      <c r="DK30" s="316"/>
      <c r="DL30" s="316"/>
      <c r="DM30" s="316"/>
      <c r="DN30" s="316"/>
      <c r="DO30" s="316"/>
      <c r="DP30" s="316"/>
      <c r="DQ30" s="316"/>
      <c r="DR30" s="316"/>
      <c r="DS30" s="316"/>
      <c r="DT30" s="316"/>
      <c r="DU30" s="316"/>
      <c r="DV30" s="316"/>
      <c r="DW30" s="316"/>
      <c r="DX30" s="316"/>
      <c r="DY30" s="316"/>
      <c r="DZ30" s="316"/>
      <c r="EA30" s="316"/>
      <c r="EB30" s="316"/>
      <c r="EC30" s="316"/>
      <c r="ED30" s="316"/>
      <c r="EE30" s="316"/>
      <c r="EF30" s="316"/>
      <c r="EG30" s="316"/>
      <c r="EH30" s="316"/>
      <c r="EI30" s="316"/>
      <c r="EJ30" s="316"/>
      <c r="EK30" s="316"/>
      <c r="EL30" s="316"/>
      <c r="EM30" s="316"/>
      <c r="EN30" s="316"/>
      <c r="EO30" s="316"/>
      <c r="EP30" s="316"/>
      <c r="EQ30" s="316"/>
      <c r="ER30" s="316"/>
      <c r="ES30" s="316"/>
      <c r="ET30" s="316"/>
      <c r="EU30" s="316"/>
      <c r="EV30" s="379"/>
    </row>
    <row r="31" spans="2:152" s="5" customFormat="1" x14ac:dyDescent="0.35">
      <c r="B31" s="318">
        <v>19</v>
      </c>
      <c r="C31" s="319" t="s">
        <v>516</v>
      </c>
      <c r="D31" s="320"/>
      <c r="E31" s="320" t="s">
        <v>32</v>
      </c>
      <c r="F31" s="321">
        <v>3</v>
      </c>
      <c r="G31" s="385">
        <v>5.8000000000000003E-2</v>
      </c>
      <c r="H31" s="386">
        <v>2E-3</v>
      </c>
      <c r="I31" s="386">
        <v>1.407</v>
      </c>
      <c r="J31" s="387">
        <v>6.1129999999999995</v>
      </c>
      <c r="K31" s="383">
        <v>7.58</v>
      </c>
      <c r="L31" s="385">
        <v>2.5129999999999999</v>
      </c>
      <c r="M31" s="386">
        <v>0</v>
      </c>
      <c r="N31" s="386">
        <v>4.9589999999999996</v>
      </c>
      <c r="O31" s="387">
        <v>7.1619999999999999</v>
      </c>
      <c r="P31" s="383">
        <v>14.634</v>
      </c>
      <c r="Q31" s="385">
        <v>2.5540000000000003</v>
      </c>
      <c r="R31" s="386">
        <v>0</v>
      </c>
      <c r="S31" s="386">
        <v>5.9790000000000001</v>
      </c>
      <c r="T31" s="387">
        <v>7.23</v>
      </c>
      <c r="U31" s="383">
        <v>15.763000000000002</v>
      </c>
      <c r="V31" s="385">
        <v>13.308999999999999</v>
      </c>
      <c r="W31" s="386">
        <v>0</v>
      </c>
      <c r="X31" s="386">
        <v>4.4710000000000001</v>
      </c>
      <c r="Y31" s="387">
        <v>6.1999999999999993</v>
      </c>
      <c r="Z31" s="383">
        <v>23.98</v>
      </c>
      <c r="AA31" s="385">
        <v>6.9830000000000005</v>
      </c>
      <c r="AB31" s="386">
        <v>0.19600000000000001</v>
      </c>
      <c r="AC31" s="386">
        <v>3.5139999999999998</v>
      </c>
      <c r="AD31" s="387">
        <v>6.3339999999999996</v>
      </c>
      <c r="AE31" s="383">
        <v>17.027000000000001</v>
      </c>
      <c r="AF31" s="385">
        <v>7.7409999999999997</v>
      </c>
      <c r="AG31" s="386">
        <v>0</v>
      </c>
      <c r="AH31" s="386">
        <v>3.2</v>
      </c>
      <c r="AI31" s="387">
        <v>6.7850000000000001</v>
      </c>
      <c r="AJ31" s="383">
        <v>17.725999999999999</v>
      </c>
      <c r="AK31" s="385">
        <v>20.645</v>
      </c>
      <c r="AL31" s="386">
        <v>0</v>
      </c>
      <c r="AM31" s="386">
        <v>3.4020000000000001</v>
      </c>
      <c r="AN31" s="387">
        <v>6.48</v>
      </c>
      <c r="AO31" s="383">
        <v>30.527000000000001</v>
      </c>
      <c r="AP31" s="385">
        <v>23.419</v>
      </c>
      <c r="AQ31" s="386">
        <v>0</v>
      </c>
      <c r="AR31" s="386">
        <v>1.667</v>
      </c>
      <c r="AS31" s="387">
        <v>7.9610000000000003</v>
      </c>
      <c r="AT31" s="383">
        <v>33.047000000000004</v>
      </c>
      <c r="AU31" s="89"/>
      <c r="AV31" s="388" t="s">
        <v>517</v>
      </c>
      <c r="AW31" s="389"/>
      <c r="AX31" s="390"/>
      <c r="AY31" s="18"/>
      <c r="AZ31" s="18"/>
      <c r="BB31" s="318">
        <v>19</v>
      </c>
      <c r="BC31" s="319" t="s">
        <v>516</v>
      </c>
      <c r="BD31" s="320" t="s">
        <v>32</v>
      </c>
      <c r="BE31" s="321">
        <v>3</v>
      </c>
      <c r="BF31" s="391" t="s">
        <v>99</v>
      </c>
      <c r="BG31" s="392" t="s">
        <v>101</v>
      </c>
      <c r="BH31" s="392" t="s">
        <v>103</v>
      </c>
      <c r="BI31" s="393" t="s">
        <v>105</v>
      </c>
      <c r="BJ31" s="384" t="s">
        <v>107</v>
      </c>
      <c r="BL31" s="379"/>
      <c r="BM31" s="380"/>
      <c r="BN31" s="380"/>
      <c r="BO31" s="294"/>
      <c r="BP31" s="294"/>
      <c r="BQ31" s="294"/>
      <c r="BR31" s="294"/>
      <c r="BS31" s="296"/>
      <c r="BT31" s="294"/>
      <c r="BU31" s="294"/>
      <c r="BV31" s="294"/>
      <c r="BW31" s="294"/>
      <c r="BX31" s="296"/>
      <c r="BY31" s="294"/>
      <c r="BZ31" s="294"/>
      <c r="CA31" s="294"/>
      <c r="CB31" s="294"/>
      <c r="CC31" s="296"/>
      <c r="CD31" s="294"/>
      <c r="CE31" s="294"/>
      <c r="CF31" s="294"/>
      <c r="CG31" s="294"/>
      <c r="CH31" s="296"/>
      <c r="CI31" s="294"/>
      <c r="CJ31" s="294"/>
      <c r="CK31" s="294"/>
      <c r="CL31" s="294"/>
      <c r="CM31" s="296"/>
      <c r="CN31" s="294"/>
      <c r="CO31" s="294"/>
      <c r="CP31" s="294"/>
      <c r="CQ31" s="294"/>
      <c r="CR31" s="296"/>
      <c r="CS31" s="294"/>
      <c r="CT31" s="294"/>
      <c r="CU31" s="294"/>
      <c r="CV31" s="294"/>
      <c r="CW31" s="296"/>
      <c r="CX31" s="294"/>
      <c r="CY31" s="294"/>
      <c r="CZ31" s="294"/>
      <c r="DA31" s="294"/>
      <c r="DB31" s="316"/>
      <c r="DC31" s="379"/>
      <c r="DF31" s="379"/>
      <c r="DG31" s="275"/>
      <c r="DH31" s="316"/>
      <c r="DI31" s="316"/>
      <c r="DJ31" s="316"/>
      <c r="DK31" s="316"/>
      <c r="DL31" s="316"/>
      <c r="DM31" s="316"/>
      <c r="DN31" s="316"/>
      <c r="DO31" s="316"/>
      <c r="DP31" s="316"/>
      <c r="DQ31" s="316"/>
      <c r="DR31" s="316"/>
      <c r="DS31" s="316"/>
      <c r="DT31" s="316"/>
      <c r="DU31" s="316"/>
      <c r="DV31" s="316"/>
      <c r="DW31" s="316"/>
      <c r="DX31" s="316"/>
      <c r="DY31" s="316"/>
      <c r="DZ31" s="316"/>
      <c r="EA31" s="316"/>
      <c r="EB31" s="316"/>
      <c r="EC31" s="316"/>
      <c r="ED31" s="316"/>
      <c r="EE31" s="316"/>
      <c r="EF31" s="316"/>
      <c r="EG31" s="316"/>
      <c r="EH31" s="316"/>
      <c r="EI31" s="316"/>
      <c r="EJ31" s="316"/>
      <c r="EK31" s="316"/>
      <c r="EL31" s="316"/>
      <c r="EM31" s="316"/>
      <c r="EN31" s="316"/>
      <c r="EO31" s="316"/>
      <c r="EP31" s="316"/>
      <c r="EQ31" s="316"/>
      <c r="ER31" s="316"/>
      <c r="ES31" s="316"/>
      <c r="ET31" s="316"/>
      <c r="EU31" s="340"/>
      <c r="EV31" s="379"/>
    </row>
    <row r="32" spans="2:152" s="5" customFormat="1" ht="13.9" thickBot="1" x14ac:dyDescent="0.4">
      <c r="B32" s="89"/>
      <c r="C32" s="89"/>
      <c r="D32" s="292"/>
      <c r="E32" s="292"/>
      <c r="F32" s="292"/>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275"/>
      <c r="AV32" s="375"/>
      <c r="AW32" s="375"/>
      <c r="AX32" s="375"/>
      <c r="AY32" s="18"/>
      <c r="AZ32" s="18"/>
      <c r="BB32" s="89"/>
      <c r="BC32" s="89"/>
      <c r="BD32" s="292"/>
      <c r="BE32" s="292"/>
      <c r="BF32" s="376"/>
      <c r="BG32" s="376"/>
      <c r="BH32" s="376"/>
      <c r="BI32" s="376"/>
      <c r="BJ32" s="376"/>
      <c r="BL32" s="268"/>
      <c r="BM32" s="269"/>
      <c r="BN32" s="269"/>
      <c r="BO32" s="294"/>
      <c r="BP32" s="294"/>
      <c r="BQ32" s="294"/>
      <c r="BR32" s="294"/>
      <c r="BS32" s="296"/>
      <c r="BT32" s="294"/>
      <c r="BU32" s="294"/>
      <c r="BV32" s="294"/>
      <c r="BW32" s="294"/>
      <c r="BX32" s="296"/>
      <c r="BY32" s="294"/>
      <c r="BZ32" s="294"/>
      <c r="CA32" s="294"/>
      <c r="CB32" s="294"/>
      <c r="CC32" s="296"/>
      <c r="CD32" s="294"/>
      <c r="CE32" s="294"/>
      <c r="CF32" s="294"/>
      <c r="CG32" s="294"/>
      <c r="CH32" s="296"/>
      <c r="CI32" s="294"/>
      <c r="CJ32" s="294"/>
      <c r="CK32" s="294"/>
      <c r="CL32" s="294"/>
      <c r="CM32" s="296"/>
      <c r="CN32" s="294"/>
      <c r="CO32" s="294"/>
      <c r="CP32" s="294"/>
      <c r="CQ32" s="294"/>
      <c r="CR32" s="296"/>
      <c r="CS32" s="294"/>
      <c r="CT32" s="294"/>
      <c r="CU32" s="294"/>
      <c r="CV32" s="294"/>
      <c r="CW32" s="296"/>
      <c r="CX32" s="294"/>
      <c r="CY32" s="294"/>
      <c r="CZ32" s="294"/>
      <c r="DA32" s="294"/>
      <c r="DB32" s="316"/>
      <c r="DC32" s="268"/>
      <c r="DF32" s="268"/>
      <c r="DG32" s="275"/>
      <c r="DH32" s="316"/>
      <c r="DI32" s="316"/>
      <c r="DJ32" s="316"/>
      <c r="DK32" s="316"/>
      <c r="DL32" s="316"/>
      <c r="DM32" s="316"/>
      <c r="DN32" s="316"/>
      <c r="DO32" s="316"/>
      <c r="DP32" s="316"/>
      <c r="DQ32" s="316"/>
      <c r="DR32" s="316"/>
      <c r="DS32" s="316"/>
      <c r="DT32" s="316"/>
      <c r="DU32" s="316"/>
      <c r="DV32" s="316"/>
      <c r="DW32" s="316"/>
      <c r="DX32" s="316"/>
      <c r="DY32" s="316"/>
      <c r="DZ32" s="316"/>
      <c r="EA32" s="316"/>
      <c r="EB32" s="316"/>
      <c r="EC32" s="316"/>
      <c r="ED32" s="316"/>
      <c r="EE32" s="316"/>
      <c r="EF32" s="316"/>
      <c r="EG32" s="316"/>
      <c r="EH32" s="316"/>
      <c r="EI32" s="316"/>
      <c r="EJ32" s="316"/>
      <c r="EK32" s="316"/>
      <c r="EL32" s="316"/>
      <c r="EM32" s="316"/>
      <c r="EN32" s="316"/>
      <c r="EO32" s="316"/>
      <c r="EP32" s="316"/>
      <c r="EQ32" s="316"/>
      <c r="ER32" s="316"/>
      <c r="ES32" s="316"/>
      <c r="ET32" s="316"/>
      <c r="EU32" s="340"/>
      <c r="EV32" s="268"/>
    </row>
    <row r="33" spans="2:152" s="5" customFormat="1" ht="13.9" thickBot="1" x14ac:dyDescent="0.4">
      <c r="B33" s="298" t="s">
        <v>226</v>
      </c>
      <c r="C33" s="299" t="s">
        <v>19</v>
      </c>
      <c r="D33" s="292"/>
      <c r="E33" s="300"/>
      <c r="F33" s="300"/>
      <c r="G33" s="377"/>
      <c r="H33" s="377"/>
      <c r="I33" s="377"/>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7"/>
      <c r="AU33" s="275"/>
      <c r="AV33" s="370"/>
      <c r="AW33" s="370"/>
      <c r="AX33" s="370"/>
      <c r="AY33" s="18"/>
      <c r="AZ33" s="18"/>
      <c r="BB33" s="298" t="s">
        <v>226</v>
      </c>
      <c r="BC33" s="299" t="s">
        <v>19</v>
      </c>
      <c r="BD33" s="300"/>
      <c r="BE33" s="300"/>
      <c r="BF33" s="378"/>
      <c r="BG33" s="378"/>
      <c r="BH33" s="378"/>
      <c r="BI33" s="378"/>
      <c r="BJ33" s="378"/>
      <c r="BL33" s="379"/>
      <c r="BM33" s="380"/>
      <c r="BN33" s="380"/>
      <c r="BO33" s="294"/>
      <c r="BP33" s="294"/>
      <c r="BQ33" s="294"/>
      <c r="BR33" s="294"/>
      <c r="BS33" s="296"/>
      <c r="BT33" s="294"/>
      <c r="BU33" s="294"/>
      <c r="BV33" s="294"/>
      <c r="BW33" s="294"/>
      <c r="BX33" s="296"/>
      <c r="BY33" s="294"/>
      <c r="BZ33" s="294"/>
      <c r="CA33" s="294"/>
      <c r="CB33" s="294"/>
      <c r="CC33" s="296"/>
      <c r="CD33" s="294"/>
      <c r="CE33" s="294"/>
      <c r="CF33" s="294"/>
      <c r="CG33" s="294"/>
      <c r="CH33" s="296"/>
      <c r="CI33" s="294"/>
      <c r="CJ33" s="294"/>
      <c r="CK33" s="294"/>
      <c r="CL33" s="294"/>
      <c r="CM33" s="296"/>
      <c r="CN33" s="294"/>
      <c r="CO33" s="294"/>
      <c r="CP33" s="294"/>
      <c r="CQ33" s="294"/>
      <c r="CR33" s="296"/>
      <c r="CS33" s="294"/>
      <c r="CT33" s="294"/>
      <c r="CU33" s="294"/>
      <c r="CV33" s="294"/>
      <c r="CW33" s="296"/>
      <c r="CX33" s="294"/>
      <c r="CY33" s="294"/>
      <c r="CZ33" s="294"/>
      <c r="DA33" s="294"/>
      <c r="DB33" s="316"/>
      <c r="DC33" s="379"/>
      <c r="DF33" s="379"/>
      <c r="DG33" s="275"/>
      <c r="DH33" s="316"/>
      <c r="DI33" s="316"/>
      <c r="DJ33" s="316"/>
      <c r="DK33" s="316"/>
      <c r="DL33" s="316"/>
      <c r="DM33" s="316"/>
      <c r="DN33" s="316"/>
      <c r="DO33" s="316"/>
      <c r="DP33" s="316"/>
      <c r="DQ33" s="316"/>
      <c r="DR33" s="316"/>
      <c r="DS33" s="316"/>
      <c r="DT33" s="316"/>
      <c r="DU33" s="316"/>
      <c r="DV33" s="316"/>
      <c r="DW33" s="316"/>
      <c r="DX33" s="316"/>
      <c r="DY33" s="316"/>
      <c r="DZ33" s="316"/>
      <c r="EA33" s="316"/>
      <c r="EB33" s="316"/>
      <c r="EC33" s="316"/>
      <c r="ED33" s="316"/>
      <c r="EE33" s="316"/>
      <c r="EF33" s="316"/>
      <c r="EG33" s="316"/>
      <c r="EH33" s="316"/>
      <c r="EI33" s="316"/>
      <c r="EJ33" s="316"/>
      <c r="EK33" s="316"/>
      <c r="EL33" s="316"/>
      <c r="EM33" s="316"/>
      <c r="EN33" s="316"/>
      <c r="EO33" s="316"/>
      <c r="EP33" s="316"/>
      <c r="EQ33" s="316"/>
      <c r="ER33" s="316"/>
      <c r="ES33" s="316"/>
      <c r="ET33" s="316"/>
      <c r="EU33" s="340"/>
      <c r="EV33" s="379"/>
    </row>
    <row r="34" spans="2:152" s="5" customFormat="1" x14ac:dyDescent="0.35">
      <c r="B34" s="301">
        <v>20</v>
      </c>
      <c r="C34" s="302" t="s">
        <v>518</v>
      </c>
      <c r="D34" s="303"/>
      <c r="E34" s="303" t="s">
        <v>32</v>
      </c>
      <c r="F34" s="304">
        <v>3</v>
      </c>
      <c r="G34" s="305">
        <v>0</v>
      </c>
      <c r="H34" s="306">
        <v>0</v>
      </c>
      <c r="I34" s="306">
        <v>0</v>
      </c>
      <c r="J34" s="307">
        <v>0</v>
      </c>
      <c r="K34" s="381">
        <v>0</v>
      </c>
      <c r="L34" s="305">
        <v>0</v>
      </c>
      <c r="M34" s="306">
        <v>0</v>
      </c>
      <c r="N34" s="306">
        <v>0</v>
      </c>
      <c r="O34" s="307">
        <v>0</v>
      </c>
      <c r="P34" s="381">
        <v>0</v>
      </c>
      <c r="Q34" s="305">
        <v>0</v>
      </c>
      <c r="R34" s="306">
        <v>0</v>
      </c>
      <c r="S34" s="306">
        <v>0</v>
      </c>
      <c r="T34" s="307">
        <v>0</v>
      </c>
      <c r="U34" s="381">
        <v>0</v>
      </c>
      <c r="V34" s="305">
        <v>0</v>
      </c>
      <c r="W34" s="306">
        <v>0</v>
      </c>
      <c r="X34" s="306">
        <v>0</v>
      </c>
      <c r="Y34" s="307">
        <v>0.59099999999999997</v>
      </c>
      <c r="Z34" s="381">
        <v>0.59099999999999997</v>
      </c>
      <c r="AA34" s="305">
        <v>0</v>
      </c>
      <c r="AB34" s="306">
        <v>0</v>
      </c>
      <c r="AC34" s="306">
        <v>0</v>
      </c>
      <c r="AD34" s="307">
        <v>0.58099999999999996</v>
      </c>
      <c r="AE34" s="381">
        <v>0.58099999999999996</v>
      </c>
      <c r="AF34" s="305">
        <v>0</v>
      </c>
      <c r="AG34" s="306">
        <v>0</v>
      </c>
      <c r="AH34" s="306">
        <v>0</v>
      </c>
      <c r="AI34" s="307">
        <v>0.58499999999999996</v>
      </c>
      <c r="AJ34" s="381">
        <v>0.58499999999999996</v>
      </c>
      <c r="AK34" s="305">
        <v>0</v>
      </c>
      <c r="AL34" s="306">
        <v>0</v>
      </c>
      <c r="AM34" s="306">
        <v>0</v>
      </c>
      <c r="AN34" s="307">
        <v>0.59599999999999997</v>
      </c>
      <c r="AO34" s="381">
        <v>0.59599999999999997</v>
      </c>
      <c r="AP34" s="305">
        <v>0</v>
      </c>
      <c r="AQ34" s="306">
        <v>0</v>
      </c>
      <c r="AR34" s="306">
        <v>0</v>
      </c>
      <c r="AS34" s="307">
        <v>0.61599999999999999</v>
      </c>
      <c r="AT34" s="381">
        <v>0.61599999999999999</v>
      </c>
      <c r="AU34" s="89"/>
      <c r="AV34" s="346"/>
      <c r="AW34" s="297"/>
      <c r="AX34" s="327"/>
      <c r="AY34" s="18">
        <v>0</v>
      </c>
      <c r="AZ34" s="18"/>
      <c r="BB34" s="301">
        <v>20</v>
      </c>
      <c r="BC34" s="302" t="s">
        <v>518</v>
      </c>
      <c r="BD34" s="303" t="s">
        <v>32</v>
      </c>
      <c r="BE34" s="304">
        <v>3</v>
      </c>
      <c r="BF34" s="311" t="s">
        <v>519</v>
      </c>
      <c r="BG34" s="312" t="s">
        <v>520</v>
      </c>
      <c r="BH34" s="312" t="s">
        <v>521</v>
      </c>
      <c r="BI34" s="313" t="s">
        <v>522</v>
      </c>
      <c r="BJ34" s="382" t="s">
        <v>523</v>
      </c>
      <c r="BL34" s="379"/>
      <c r="BM34" s="380"/>
      <c r="BN34" s="380"/>
      <c r="BO34" s="315">
        <v>0</v>
      </c>
      <c r="BP34" s="315">
        <v>0</v>
      </c>
      <c r="BQ34" s="315">
        <v>0</v>
      </c>
      <c r="BR34" s="315">
        <v>0</v>
      </c>
      <c r="BS34" s="316"/>
      <c r="BT34" s="315">
        <v>0</v>
      </c>
      <c r="BU34" s="315">
        <v>0</v>
      </c>
      <c r="BV34" s="315">
        <v>0</v>
      </c>
      <c r="BW34" s="315">
        <v>0</v>
      </c>
      <c r="BX34" s="316"/>
      <c r="BY34" s="315">
        <v>0</v>
      </c>
      <c r="BZ34" s="315">
        <v>0</v>
      </c>
      <c r="CA34" s="315">
        <v>0</v>
      </c>
      <c r="CB34" s="315">
        <v>0</v>
      </c>
      <c r="CC34" s="316"/>
      <c r="CD34" s="315">
        <v>0</v>
      </c>
      <c r="CE34" s="315">
        <v>0</v>
      </c>
      <c r="CF34" s="315">
        <v>0</v>
      </c>
      <c r="CG34" s="315">
        <v>0</v>
      </c>
      <c r="CH34" s="316"/>
      <c r="CI34" s="315">
        <v>0</v>
      </c>
      <c r="CJ34" s="315">
        <v>0</v>
      </c>
      <c r="CK34" s="315">
        <v>0</v>
      </c>
      <c r="CL34" s="315">
        <v>0</v>
      </c>
      <c r="CM34" s="316"/>
      <c r="CN34" s="315">
        <v>0</v>
      </c>
      <c r="CO34" s="315">
        <v>0</v>
      </c>
      <c r="CP34" s="315">
        <v>0</v>
      </c>
      <c r="CQ34" s="315">
        <v>0</v>
      </c>
      <c r="CR34" s="316"/>
      <c r="CS34" s="315">
        <v>0</v>
      </c>
      <c r="CT34" s="315">
        <v>0</v>
      </c>
      <c r="CU34" s="315">
        <v>0</v>
      </c>
      <c r="CV34" s="315">
        <v>0</v>
      </c>
      <c r="CW34" s="316"/>
      <c r="CX34" s="315">
        <v>0</v>
      </c>
      <c r="CY34" s="315">
        <v>0</v>
      </c>
      <c r="CZ34" s="315">
        <v>0</v>
      </c>
      <c r="DA34" s="315">
        <v>0</v>
      </c>
      <c r="DB34" s="316"/>
      <c r="DC34" s="379"/>
      <c r="DF34" s="379"/>
      <c r="DG34" s="275"/>
      <c r="DH34" s="316"/>
      <c r="DI34" s="316"/>
      <c r="DJ34" s="316"/>
      <c r="DK34" s="316"/>
      <c r="DL34" s="316"/>
      <c r="DM34" s="316"/>
      <c r="DN34" s="316"/>
      <c r="DO34" s="316"/>
      <c r="DP34" s="316"/>
      <c r="DQ34" s="316"/>
      <c r="DR34" s="316"/>
      <c r="DS34" s="316"/>
      <c r="DT34" s="316"/>
      <c r="DU34" s="316"/>
      <c r="DV34" s="316"/>
      <c r="DW34" s="316"/>
      <c r="DX34" s="316"/>
      <c r="DY34" s="316"/>
      <c r="DZ34" s="316"/>
      <c r="EA34" s="316"/>
      <c r="EB34" s="316"/>
      <c r="EC34" s="316"/>
      <c r="ED34" s="316"/>
      <c r="EE34" s="316"/>
      <c r="EF34" s="316"/>
      <c r="EG34" s="316"/>
      <c r="EH34" s="316"/>
      <c r="EI34" s="316"/>
      <c r="EJ34" s="316"/>
      <c r="EK34" s="316"/>
      <c r="EL34" s="316"/>
      <c r="EM34" s="316"/>
      <c r="EN34" s="316"/>
      <c r="EO34" s="316"/>
      <c r="EP34" s="316"/>
      <c r="EQ34" s="316"/>
      <c r="ER34" s="316"/>
      <c r="ES34" s="316"/>
      <c r="ET34" s="316"/>
      <c r="EU34" s="316"/>
      <c r="EV34" s="379"/>
    </row>
    <row r="35" spans="2:152" s="5" customFormat="1" x14ac:dyDescent="0.35">
      <c r="B35" s="318">
        <v>21</v>
      </c>
      <c r="C35" s="319" t="s">
        <v>524</v>
      </c>
      <c r="D35" s="320"/>
      <c r="E35" s="320" t="s">
        <v>32</v>
      </c>
      <c r="F35" s="321">
        <v>3</v>
      </c>
      <c r="G35" s="322">
        <v>0</v>
      </c>
      <c r="H35" s="323">
        <v>0</v>
      </c>
      <c r="I35" s="323">
        <v>0</v>
      </c>
      <c r="J35" s="324">
        <v>1.0640000000000001</v>
      </c>
      <c r="K35" s="383">
        <v>1.0640000000000001</v>
      </c>
      <c r="L35" s="322">
        <v>0</v>
      </c>
      <c r="M35" s="323">
        <v>0</v>
      </c>
      <c r="N35" s="323">
        <v>0</v>
      </c>
      <c r="O35" s="324">
        <v>1.429</v>
      </c>
      <c r="P35" s="383">
        <v>1.429</v>
      </c>
      <c r="Q35" s="322">
        <v>0</v>
      </c>
      <c r="R35" s="323">
        <v>0</v>
      </c>
      <c r="S35" s="323">
        <v>0</v>
      </c>
      <c r="T35" s="324">
        <v>1.4470000000000001</v>
      </c>
      <c r="U35" s="383">
        <v>1.4470000000000001</v>
      </c>
      <c r="V35" s="322">
        <v>0</v>
      </c>
      <c r="W35" s="323">
        <v>0</v>
      </c>
      <c r="X35" s="323">
        <v>0</v>
      </c>
      <c r="Y35" s="324">
        <v>0.29199999999999998</v>
      </c>
      <c r="Z35" s="383">
        <v>0.29199999999999998</v>
      </c>
      <c r="AA35" s="322">
        <v>0</v>
      </c>
      <c r="AB35" s="323">
        <v>0</v>
      </c>
      <c r="AC35" s="323">
        <v>0</v>
      </c>
      <c r="AD35" s="324">
        <v>0.3</v>
      </c>
      <c r="AE35" s="383">
        <v>0.3</v>
      </c>
      <c r="AF35" s="322">
        <v>0</v>
      </c>
      <c r="AG35" s="323">
        <v>0</v>
      </c>
      <c r="AH35" s="323">
        <v>0</v>
      </c>
      <c r="AI35" s="324">
        <v>0.29699999999999999</v>
      </c>
      <c r="AJ35" s="383">
        <v>0.29699999999999999</v>
      </c>
      <c r="AK35" s="322">
        <v>0</v>
      </c>
      <c r="AL35" s="323">
        <v>0</v>
      </c>
      <c r="AM35" s="323">
        <v>0</v>
      </c>
      <c r="AN35" s="324">
        <v>0.28699999999999998</v>
      </c>
      <c r="AO35" s="383">
        <v>0.28699999999999998</v>
      </c>
      <c r="AP35" s="322">
        <v>0</v>
      </c>
      <c r="AQ35" s="323">
        <v>0</v>
      </c>
      <c r="AR35" s="323">
        <v>0</v>
      </c>
      <c r="AS35" s="324">
        <v>0.27</v>
      </c>
      <c r="AT35" s="383">
        <v>0.27</v>
      </c>
      <c r="AU35" s="89"/>
      <c r="AV35" s="348"/>
      <c r="AW35" s="349"/>
      <c r="AX35" s="350"/>
      <c r="AY35" s="18">
        <v>0</v>
      </c>
      <c r="AZ35" s="18"/>
      <c r="BB35" s="318">
        <v>21</v>
      </c>
      <c r="BC35" s="319" t="s">
        <v>524</v>
      </c>
      <c r="BD35" s="320" t="s">
        <v>32</v>
      </c>
      <c r="BE35" s="321">
        <v>3</v>
      </c>
      <c r="BF35" s="328" t="s">
        <v>525</v>
      </c>
      <c r="BG35" s="329" t="s">
        <v>526</v>
      </c>
      <c r="BH35" s="329" t="s">
        <v>527</v>
      </c>
      <c r="BI35" s="330" t="s">
        <v>528</v>
      </c>
      <c r="BJ35" s="384" t="s">
        <v>529</v>
      </c>
      <c r="BL35" s="379"/>
      <c r="BM35" s="380"/>
      <c r="BN35" s="380"/>
      <c r="BO35" s="315">
        <v>0</v>
      </c>
      <c r="BP35" s="315">
        <v>0</v>
      </c>
      <c r="BQ35" s="315">
        <v>0</v>
      </c>
      <c r="BR35" s="315">
        <v>0</v>
      </c>
      <c r="BS35" s="316"/>
      <c r="BT35" s="315">
        <v>0</v>
      </c>
      <c r="BU35" s="315">
        <v>0</v>
      </c>
      <c r="BV35" s="315">
        <v>0</v>
      </c>
      <c r="BW35" s="315">
        <v>0</v>
      </c>
      <c r="BX35" s="316"/>
      <c r="BY35" s="315">
        <v>0</v>
      </c>
      <c r="BZ35" s="315">
        <v>0</v>
      </c>
      <c r="CA35" s="315">
        <v>0</v>
      </c>
      <c r="CB35" s="315">
        <v>0</v>
      </c>
      <c r="CC35" s="316"/>
      <c r="CD35" s="315">
        <v>0</v>
      </c>
      <c r="CE35" s="315">
        <v>0</v>
      </c>
      <c r="CF35" s="315">
        <v>0</v>
      </c>
      <c r="CG35" s="315">
        <v>0</v>
      </c>
      <c r="CH35" s="316"/>
      <c r="CI35" s="315">
        <v>0</v>
      </c>
      <c r="CJ35" s="315">
        <v>0</v>
      </c>
      <c r="CK35" s="315">
        <v>0</v>
      </c>
      <c r="CL35" s="315">
        <v>0</v>
      </c>
      <c r="CM35" s="316"/>
      <c r="CN35" s="315">
        <v>0</v>
      </c>
      <c r="CO35" s="315">
        <v>0</v>
      </c>
      <c r="CP35" s="315">
        <v>0</v>
      </c>
      <c r="CQ35" s="315">
        <v>0</v>
      </c>
      <c r="CR35" s="316"/>
      <c r="CS35" s="315">
        <v>0</v>
      </c>
      <c r="CT35" s="315">
        <v>0</v>
      </c>
      <c r="CU35" s="315">
        <v>0</v>
      </c>
      <c r="CV35" s="315">
        <v>0</v>
      </c>
      <c r="CW35" s="316"/>
      <c r="CX35" s="315">
        <v>0</v>
      </c>
      <c r="CY35" s="315">
        <v>0</v>
      </c>
      <c r="CZ35" s="315">
        <v>0</v>
      </c>
      <c r="DA35" s="315">
        <v>0</v>
      </c>
      <c r="DB35" s="316"/>
      <c r="DC35" s="379"/>
      <c r="DF35" s="379"/>
      <c r="DG35" s="275"/>
      <c r="DH35" s="316"/>
      <c r="DI35" s="316"/>
      <c r="DJ35" s="316"/>
      <c r="DK35" s="316"/>
      <c r="DL35" s="316"/>
      <c r="DM35" s="316"/>
      <c r="DN35" s="316"/>
      <c r="DO35" s="316"/>
      <c r="DP35" s="316"/>
      <c r="DQ35" s="316"/>
      <c r="DR35" s="316"/>
      <c r="DS35" s="316"/>
      <c r="DT35" s="316"/>
      <c r="DU35" s="316"/>
      <c r="DV35" s="316"/>
      <c r="DW35" s="316"/>
      <c r="DX35" s="316"/>
      <c r="DY35" s="316"/>
      <c r="DZ35" s="316"/>
      <c r="EA35" s="316"/>
      <c r="EB35" s="316"/>
      <c r="EC35" s="316"/>
      <c r="ED35" s="316"/>
      <c r="EE35" s="316"/>
      <c r="EF35" s="316"/>
      <c r="EG35" s="316"/>
      <c r="EH35" s="316"/>
      <c r="EI35" s="316"/>
      <c r="EJ35" s="316"/>
      <c r="EK35" s="316"/>
      <c r="EL35" s="316"/>
      <c r="EM35" s="316"/>
      <c r="EN35" s="316"/>
      <c r="EO35" s="316"/>
      <c r="EP35" s="316"/>
      <c r="EQ35" s="316"/>
      <c r="ER35" s="316"/>
      <c r="ES35" s="316"/>
      <c r="ET35" s="316"/>
      <c r="EU35" s="316"/>
      <c r="EV35" s="379"/>
    </row>
    <row r="36" spans="2:152" s="5" customFormat="1" ht="13.9" thickBot="1" x14ac:dyDescent="0.4">
      <c r="B36" s="351">
        <v>22</v>
      </c>
      <c r="C36" s="352" t="s">
        <v>19</v>
      </c>
      <c r="D36" s="353"/>
      <c r="E36" s="353" t="s">
        <v>32</v>
      </c>
      <c r="F36" s="354">
        <v>3</v>
      </c>
      <c r="G36" s="355">
        <v>4.0880000000000001</v>
      </c>
      <c r="H36" s="357">
        <v>7.9000000000000001E-2</v>
      </c>
      <c r="I36" s="357">
        <v>5.49</v>
      </c>
      <c r="J36" s="394">
        <v>18.338999999999999</v>
      </c>
      <c r="K36" s="395">
        <v>27.995999999999999</v>
      </c>
      <c r="L36" s="355">
        <v>6.7989999999999995</v>
      </c>
      <c r="M36" s="357">
        <v>8.3000000000000004E-2</v>
      </c>
      <c r="N36" s="357">
        <v>9.2609999999999992</v>
      </c>
      <c r="O36" s="394">
        <v>20.582000000000001</v>
      </c>
      <c r="P36" s="395">
        <v>36.725000000000001</v>
      </c>
      <c r="Q36" s="355">
        <v>6.7190000000000003</v>
      </c>
      <c r="R36" s="357">
        <v>8.2000000000000003E-2</v>
      </c>
      <c r="S36" s="357">
        <v>10.173999999999999</v>
      </c>
      <c r="T36" s="394">
        <v>20.354000000000003</v>
      </c>
      <c r="U36" s="395">
        <v>37.329000000000008</v>
      </c>
      <c r="V36" s="355">
        <v>17.736999999999998</v>
      </c>
      <c r="W36" s="357">
        <v>7.8E-2</v>
      </c>
      <c r="X36" s="357">
        <v>8.3109999999999999</v>
      </c>
      <c r="Y36" s="394">
        <v>19.013999999999999</v>
      </c>
      <c r="Z36" s="395">
        <v>45.14</v>
      </c>
      <c r="AA36" s="355">
        <v>11.495000000000001</v>
      </c>
      <c r="AB36" s="357">
        <v>0.27600000000000002</v>
      </c>
      <c r="AC36" s="357">
        <v>7.3949999999999996</v>
      </c>
      <c r="AD36" s="394">
        <v>19.198999999999998</v>
      </c>
      <c r="AE36" s="395">
        <v>38.364999999999995</v>
      </c>
      <c r="AF36" s="355">
        <v>12.286999999999999</v>
      </c>
      <c r="AG36" s="357">
        <v>0.08</v>
      </c>
      <c r="AH36" s="357">
        <v>7.0780000000000003</v>
      </c>
      <c r="AI36" s="394">
        <v>19.602999999999998</v>
      </c>
      <c r="AJ36" s="395">
        <v>39.048000000000002</v>
      </c>
      <c r="AK36" s="355">
        <v>25.126999999999999</v>
      </c>
      <c r="AL36" s="357">
        <v>7.9000000000000001E-2</v>
      </c>
      <c r="AM36" s="357">
        <v>7.2410000000000005</v>
      </c>
      <c r="AN36" s="394">
        <v>19.207000000000001</v>
      </c>
      <c r="AO36" s="395">
        <v>51.654000000000003</v>
      </c>
      <c r="AP36" s="355">
        <v>27.807000000000002</v>
      </c>
      <c r="AQ36" s="357">
        <v>7.8E-2</v>
      </c>
      <c r="AR36" s="357">
        <v>5.4459999999999997</v>
      </c>
      <c r="AS36" s="394">
        <v>20.592000000000002</v>
      </c>
      <c r="AT36" s="395">
        <v>53.923000000000002</v>
      </c>
      <c r="AU36" s="89"/>
      <c r="AV36" s="396" t="s">
        <v>530</v>
      </c>
      <c r="AW36" s="397"/>
      <c r="AX36" s="390"/>
      <c r="AY36" s="18"/>
      <c r="AZ36" s="18"/>
      <c r="BB36" s="351">
        <v>22</v>
      </c>
      <c r="BC36" s="352" t="s">
        <v>19</v>
      </c>
      <c r="BD36" s="353" t="s">
        <v>32</v>
      </c>
      <c r="BE36" s="354">
        <v>3</v>
      </c>
      <c r="BF36" s="362" t="s">
        <v>77</v>
      </c>
      <c r="BG36" s="364" t="s">
        <v>79</v>
      </c>
      <c r="BH36" s="364" t="s">
        <v>81</v>
      </c>
      <c r="BI36" s="398" t="s">
        <v>83</v>
      </c>
      <c r="BJ36" s="399" t="s">
        <v>85</v>
      </c>
      <c r="BL36" s="268"/>
      <c r="BM36" s="269"/>
      <c r="BN36" s="269"/>
      <c r="BO36" s="294"/>
      <c r="BP36" s="294"/>
      <c r="BQ36" s="294"/>
      <c r="BR36" s="294"/>
      <c r="BS36" s="296"/>
      <c r="BT36" s="294"/>
      <c r="BU36" s="294"/>
      <c r="BV36" s="294"/>
      <c r="BW36" s="294"/>
      <c r="BX36" s="296"/>
      <c r="BY36" s="294"/>
      <c r="BZ36" s="294"/>
      <c r="CA36" s="294"/>
      <c r="CB36" s="294"/>
      <c r="CC36" s="296"/>
      <c r="CD36" s="294"/>
      <c r="CE36" s="294"/>
      <c r="CF36" s="294"/>
      <c r="CG36" s="294"/>
      <c r="CH36" s="296"/>
      <c r="CI36" s="294"/>
      <c r="CJ36" s="294"/>
      <c r="CK36" s="294"/>
      <c r="CL36" s="294"/>
      <c r="CM36" s="296"/>
      <c r="CN36" s="294"/>
      <c r="CO36" s="294"/>
      <c r="CP36" s="294"/>
      <c r="CQ36" s="294"/>
      <c r="CR36" s="296"/>
      <c r="CS36" s="294"/>
      <c r="CT36" s="294"/>
      <c r="CU36" s="294"/>
      <c r="CV36" s="294"/>
      <c r="CW36" s="296"/>
      <c r="CX36" s="294"/>
      <c r="CY36" s="294"/>
      <c r="CZ36" s="294"/>
      <c r="DA36" s="294"/>
      <c r="DB36" s="316"/>
      <c r="DC36" s="268"/>
      <c r="DF36" s="268"/>
      <c r="DG36" s="275"/>
      <c r="DH36" s="316"/>
      <c r="DI36" s="316"/>
      <c r="DJ36" s="316"/>
      <c r="DK36" s="316"/>
      <c r="DL36" s="316"/>
      <c r="DM36" s="316"/>
      <c r="DN36" s="316"/>
      <c r="DO36" s="316"/>
      <c r="DP36" s="316"/>
      <c r="DQ36" s="316"/>
      <c r="DR36" s="316"/>
      <c r="DS36" s="316"/>
      <c r="DT36" s="316"/>
      <c r="DU36" s="316"/>
      <c r="DV36" s="316"/>
      <c r="DW36" s="316"/>
      <c r="DX36" s="316"/>
      <c r="DY36" s="316"/>
      <c r="DZ36" s="316"/>
      <c r="EA36" s="316"/>
      <c r="EB36" s="316"/>
      <c r="EC36" s="316"/>
      <c r="ED36" s="316"/>
      <c r="EE36" s="316"/>
      <c r="EF36" s="316"/>
      <c r="EG36" s="316"/>
      <c r="EH36" s="316"/>
      <c r="EI36" s="316"/>
      <c r="EJ36" s="316"/>
      <c r="EK36" s="316"/>
      <c r="EL36" s="316"/>
      <c r="EM36" s="316"/>
      <c r="EN36" s="316"/>
      <c r="EO36" s="316"/>
      <c r="EP36" s="316"/>
      <c r="EQ36" s="316"/>
      <c r="ER36" s="316"/>
      <c r="ES36" s="316"/>
      <c r="ET36" s="316"/>
      <c r="EU36" s="340"/>
      <c r="EV36" s="268"/>
    </row>
    <row r="37" spans="2:152" s="5" customFormat="1" ht="13.9" thickBot="1" x14ac:dyDescent="0.4">
      <c r="B37" s="89"/>
      <c r="C37" s="89"/>
      <c r="D37" s="292"/>
      <c r="E37" s="292"/>
      <c r="F37" s="292"/>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275"/>
      <c r="AV37" s="375"/>
      <c r="AW37" s="375"/>
      <c r="AX37" s="375"/>
      <c r="AY37" s="18"/>
      <c r="AZ37" s="18"/>
      <c r="BB37" s="89"/>
      <c r="BC37" s="89"/>
      <c r="BD37" s="292"/>
      <c r="BE37" s="292"/>
      <c r="BF37" s="400"/>
      <c r="BG37" s="400"/>
      <c r="BH37" s="400"/>
      <c r="BI37" s="400"/>
      <c r="BJ37" s="400"/>
      <c r="BL37" s="268"/>
      <c r="BM37" s="269"/>
      <c r="BN37" s="269"/>
      <c r="BO37" s="294"/>
      <c r="BP37" s="294"/>
      <c r="BQ37" s="294"/>
      <c r="BR37" s="294"/>
      <c r="BS37" s="296"/>
      <c r="BT37" s="294"/>
      <c r="BU37" s="294"/>
      <c r="BV37" s="294"/>
      <c r="BW37" s="294"/>
      <c r="BX37" s="296"/>
      <c r="BY37" s="294"/>
      <c r="BZ37" s="294"/>
      <c r="CA37" s="294"/>
      <c r="CB37" s="294"/>
      <c r="CC37" s="296"/>
      <c r="CD37" s="294"/>
      <c r="CE37" s="294"/>
      <c r="CF37" s="294"/>
      <c r="CG37" s="294"/>
      <c r="CH37" s="296"/>
      <c r="CI37" s="294"/>
      <c r="CJ37" s="294"/>
      <c r="CK37" s="294"/>
      <c r="CL37" s="294"/>
      <c r="CM37" s="296"/>
      <c r="CN37" s="294"/>
      <c r="CO37" s="294"/>
      <c r="CP37" s="294"/>
      <c r="CQ37" s="294"/>
      <c r="CR37" s="296"/>
      <c r="CS37" s="294"/>
      <c r="CT37" s="294"/>
      <c r="CU37" s="294"/>
      <c r="CV37" s="294"/>
      <c r="CW37" s="296"/>
      <c r="CX37" s="294"/>
      <c r="CY37" s="294"/>
      <c r="CZ37" s="294"/>
      <c r="DA37" s="294"/>
      <c r="DB37" s="316"/>
      <c r="DC37" s="268"/>
      <c r="DF37" s="268"/>
      <c r="DG37" s="275"/>
      <c r="DH37" s="316"/>
      <c r="DI37" s="316"/>
      <c r="DJ37" s="316"/>
      <c r="DK37" s="316"/>
      <c r="DL37" s="316"/>
      <c r="DM37" s="316"/>
      <c r="DN37" s="316"/>
      <c r="DO37" s="316"/>
      <c r="DP37" s="316"/>
      <c r="DQ37" s="316"/>
      <c r="DR37" s="316"/>
      <c r="DS37" s="316"/>
      <c r="DT37" s="316"/>
      <c r="DU37" s="316"/>
      <c r="DV37" s="316"/>
      <c r="DW37" s="316"/>
      <c r="DX37" s="316"/>
      <c r="DY37" s="316"/>
      <c r="DZ37" s="316"/>
      <c r="EA37" s="316"/>
      <c r="EB37" s="316"/>
      <c r="EC37" s="316"/>
      <c r="ED37" s="316"/>
      <c r="EE37" s="316"/>
      <c r="EF37" s="316"/>
      <c r="EG37" s="316"/>
      <c r="EH37" s="316"/>
      <c r="EI37" s="316"/>
      <c r="EJ37" s="316"/>
      <c r="EK37" s="316"/>
      <c r="EL37" s="316"/>
      <c r="EM37" s="316"/>
      <c r="EN37" s="316"/>
      <c r="EO37" s="316"/>
      <c r="EP37" s="316"/>
      <c r="EQ37" s="316"/>
      <c r="ER37" s="316"/>
      <c r="ES37" s="316"/>
      <c r="ET37" s="316"/>
      <c r="EU37" s="340"/>
      <c r="EV37" s="268"/>
    </row>
    <row r="38" spans="2:152" s="5" customFormat="1" ht="13.9" thickBot="1" x14ac:dyDescent="0.4">
      <c r="B38" s="298" t="s">
        <v>240</v>
      </c>
      <c r="C38" s="299" t="s">
        <v>531</v>
      </c>
      <c r="D38" s="292"/>
      <c r="E38" s="300"/>
      <c r="F38" s="300"/>
      <c r="G38" s="377"/>
      <c r="H38" s="377"/>
      <c r="I38" s="377"/>
      <c r="J38" s="377"/>
      <c r="K38" s="377"/>
      <c r="L38" s="377"/>
      <c r="M38" s="377"/>
      <c r="N38" s="377"/>
      <c r="O38" s="377"/>
      <c r="P38" s="377"/>
      <c r="Q38" s="377"/>
      <c r="R38" s="37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275"/>
      <c r="AV38" s="370"/>
      <c r="AW38" s="370"/>
      <c r="AX38" s="370"/>
      <c r="AY38" s="18"/>
      <c r="AZ38" s="18"/>
      <c r="BB38" s="298" t="s">
        <v>240</v>
      </c>
      <c r="BC38" s="299" t="s">
        <v>531</v>
      </c>
      <c r="BD38" s="300"/>
      <c r="BE38" s="300"/>
      <c r="BF38" s="401"/>
      <c r="BG38" s="401"/>
      <c r="BH38" s="401"/>
      <c r="BI38" s="401"/>
      <c r="BJ38" s="401"/>
      <c r="BL38" s="268"/>
      <c r="BM38" s="269"/>
      <c r="BN38" s="269"/>
      <c r="BO38" s="294"/>
      <c r="BP38" s="294"/>
      <c r="BQ38" s="294"/>
      <c r="BR38" s="294"/>
      <c r="BS38" s="296"/>
      <c r="BT38" s="294"/>
      <c r="BU38" s="294"/>
      <c r="BV38" s="294"/>
      <c r="BW38" s="294"/>
      <c r="BX38" s="296"/>
      <c r="BY38" s="294"/>
      <c r="BZ38" s="294"/>
      <c r="CA38" s="294"/>
      <c r="CB38" s="294"/>
      <c r="CC38" s="296"/>
      <c r="CD38" s="294"/>
      <c r="CE38" s="294"/>
      <c r="CF38" s="294"/>
      <c r="CG38" s="294"/>
      <c r="CH38" s="296"/>
      <c r="CI38" s="294"/>
      <c r="CJ38" s="294"/>
      <c r="CK38" s="294"/>
      <c r="CL38" s="294"/>
      <c r="CM38" s="296"/>
      <c r="CN38" s="294"/>
      <c r="CO38" s="294"/>
      <c r="CP38" s="294"/>
      <c r="CQ38" s="294"/>
      <c r="CR38" s="296"/>
      <c r="CS38" s="294"/>
      <c r="CT38" s="294"/>
      <c r="CU38" s="294"/>
      <c r="CV38" s="294"/>
      <c r="CW38" s="296"/>
      <c r="CX38" s="294"/>
      <c r="CY38" s="294"/>
      <c r="CZ38" s="294"/>
      <c r="DA38" s="294"/>
      <c r="DB38" s="316"/>
      <c r="DC38" s="268"/>
      <c r="DF38" s="268"/>
      <c r="DG38" s="275"/>
      <c r="DH38" s="316"/>
      <c r="DI38" s="316"/>
      <c r="DJ38" s="316"/>
      <c r="DK38" s="316"/>
      <c r="DL38" s="316"/>
      <c r="DM38" s="316"/>
      <c r="DN38" s="316"/>
      <c r="DO38" s="316"/>
      <c r="DP38" s="316"/>
      <c r="DQ38" s="316"/>
      <c r="DR38" s="316"/>
      <c r="DS38" s="316"/>
      <c r="DT38" s="316"/>
      <c r="DU38" s="316"/>
      <c r="DV38" s="316"/>
      <c r="DW38" s="316"/>
      <c r="DX38" s="316"/>
      <c r="DY38" s="316"/>
      <c r="DZ38" s="316"/>
      <c r="EA38" s="316"/>
      <c r="EB38" s="316"/>
      <c r="EC38" s="316"/>
      <c r="ED38" s="316"/>
      <c r="EE38" s="316"/>
      <c r="EF38" s="316"/>
      <c r="EG38" s="316"/>
      <c r="EH38" s="316"/>
      <c r="EI38" s="316"/>
      <c r="EJ38" s="316"/>
      <c r="EK38" s="316"/>
      <c r="EL38" s="316"/>
      <c r="EM38" s="316"/>
      <c r="EN38" s="316"/>
      <c r="EO38" s="316"/>
      <c r="EP38" s="316"/>
      <c r="EQ38" s="316"/>
      <c r="ER38" s="316"/>
      <c r="ES38" s="316"/>
      <c r="ET38" s="316"/>
      <c r="EU38" s="340"/>
      <c r="EV38" s="268"/>
    </row>
    <row r="39" spans="2:152" s="5" customFormat="1" x14ac:dyDescent="0.35">
      <c r="B39" s="301">
        <v>23</v>
      </c>
      <c r="C39" s="302" t="s">
        <v>532</v>
      </c>
      <c r="D39" s="303"/>
      <c r="E39" s="303" t="s">
        <v>32</v>
      </c>
      <c r="F39" s="304">
        <v>3</v>
      </c>
      <c r="G39" s="305">
        <v>0</v>
      </c>
      <c r="H39" s="306">
        <v>0</v>
      </c>
      <c r="I39" s="306">
        <v>0</v>
      </c>
      <c r="J39" s="307">
        <v>0</v>
      </c>
      <c r="K39" s="381">
        <v>0</v>
      </c>
      <c r="L39" s="305">
        <v>0</v>
      </c>
      <c r="M39" s="306">
        <v>0</v>
      </c>
      <c r="N39" s="306">
        <v>0</v>
      </c>
      <c r="O39" s="307">
        <v>0</v>
      </c>
      <c r="P39" s="381">
        <v>0</v>
      </c>
      <c r="Q39" s="305">
        <v>0</v>
      </c>
      <c r="R39" s="306">
        <v>0</v>
      </c>
      <c r="S39" s="306">
        <v>0</v>
      </c>
      <c r="T39" s="307">
        <v>0</v>
      </c>
      <c r="U39" s="381">
        <v>0</v>
      </c>
      <c r="V39" s="305">
        <v>0</v>
      </c>
      <c r="W39" s="306">
        <v>0</v>
      </c>
      <c r="X39" s="306">
        <v>0</v>
      </c>
      <c r="Y39" s="307">
        <v>0</v>
      </c>
      <c r="Z39" s="381">
        <v>0</v>
      </c>
      <c r="AA39" s="305">
        <v>0</v>
      </c>
      <c r="AB39" s="306">
        <v>0</v>
      </c>
      <c r="AC39" s="306">
        <v>0</v>
      </c>
      <c r="AD39" s="307">
        <v>0</v>
      </c>
      <c r="AE39" s="381">
        <v>0</v>
      </c>
      <c r="AF39" s="305">
        <v>0</v>
      </c>
      <c r="AG39" s="306">
        <v>0</v>
      </c>
      <c r="AH39" s="306">
        <v>0</v>
      </c>
      <c r="AI39" s="307">
        <v>0</v>
      </c>
      <c r="AJ39" s="381">
        <v>0</v>
      </c>
      <c r="AK39" s="305">
        <v>0</v>
      </c>
      <c r="AL39" s="306">
        <v>0</v>
      </c>
      <c r="AM39" s="306">
        <v>0</v>
      </c>
      <c r="AN39" s="307">
        <v>0</v>
      </c>
      <c r="AO39" s="381">
        <v>0</v>
      </c>
      <c r="AP39" s="305">
        <v>0</v>
      </c>
      <c r="AQ39" s="306">
        <v>0</v>
      </c>
      <c r="AR39" s="306">
        <v>0</v>
      </c>
      <c r="AS39" s="307">
        <v>0</v>
      </c>
      <c r="AT39" s="381">
        <v>0</v>
      </c>
      <c r="AU39" s="89"/>
      <c r="AV39" s="346"/>
      <c r="AW39" s="297"/>
      <c r="AX39" s="327"/>
      <c r="AY39" s="18">
        <v>0</v>
      </c>
      <c r="AZ39" s="18"/>
      <c r="BB39" s="301">
        <v>23</v>
      </c>
      <c r="BC39" s="302" t="s">
        <v>532</v>
      </c>
      <c r="BD39" s="303" t="s">
        <v>32</v>
      </c>
      <c r="BE39" s="304">
        <v>3</v>
      </c>
      <c r="BF39" s="311" t="s">
        <v>533</v>
      </c>
      <c r="BG39" s="312" t="s">
        <v>534</v>
      </c>
      <c r="BH39" s="312" t="s">
        <v>535</v>
      </c>
      <c r="BI39" s="313" t="s">
        <v>536</v>
      </c>
      <c r="BJ39" s="382" t="s">
        <v>537</v>
      </c>
      <c r="BL39" s="268"/>
      <c r="BM39" s="269"/>
      <c r="BN39" s="269"/>
      <c r="BO39" s="315">
        <v>0</v>
      </c>
      <c r="BP39" s="315">
        <v>0</v>
      </c>
      <c r="BQ39" s="315">
        <v>0</v>
      </c>
      <c r="BR39" s="315">
        <v>0</v>
      </c>
      <c r="BS39" s="316"/>
      <c r="BT39" s="315">
        <v>0</v>
      </c>
      <c r="BU39" s="315">
        <v>0</v>
      </c>
      <c r="BV39" s="315">
        <v>0</v>
      </c>
      <c r="BW39" s="315">
        <v>0</v>
      </c>
      <c r="BX39" s="316"/>
      <c r="BY39" s="315">
        <v>0</v>
      </c>
      <c r="BZ39" s="315">
        <v>0</v>
      </c>
      <c r="CA39" s="315">
        <v>0</v>
      </c>
      <c r="CB39" s="315">
        <v>0</v>
      </c>
      <c r="CC39" s="316"/>
      <c r="CD39" s="315">
        <v>0</v>
      </c>
      <c r="CE39" s="315">
        <v>0</v>
      </c>
      <c r="CF39" s="315">
        <v>0</v>
      </c>
      <c r="CG39" s="315">
        <v>0</v>
      </c>
      <c r="CH39" s="316"/>
      <c r="CI39" s="315">
        <v>0</v>
      </c>
      <c r="CJ39" s="315">
        <v>0</v>
      </c>
      <c r="CK39" s="315">
        <v>0</v>
      </c>
      <c r="CL39" s="315">
        <v>0</v>
      </c>
      <c r="CM39" s="316"/>
      <c r="CN39" s="315">
        <v>0</v>
      </c>
      <c r="CO39" s="315">
        <v>0</v>
      </c>
      <c r="CP39" s="315">
        <v>0</v>
      </c>
      <c r="CQ39" s="315">
        <v>0</v>
      </c>
      <c r="CR39" s="316"/>
      <c r="CS39" s="315">
        <v>0</v>
      </c>
      <c r="CT39" s="315">
        <v>0</v>
      </c>
      <c r="CU39" s="315">
        <v>0</v>
      </c>
      <c r="CV39" s="315">
        <v>0</v>
      </c>
      <c r="CW39" s="316"/>
      <c r="CX39" s="315">
        <v>0</v>
      </c>
      <c r="CY39" s="315">
        <v>0</v>
      </c>
      <c r="CZ39" s="315">
        <v>0</v>
      </c>
      <c r="DA39" s="315">
        <v>0</v>
      </c>
      <c r="DB39" s="316"/>
      <c r="DC39" s="268"/>
      <c r="DF39" s="268"/>
      <c r="DG39" s="275"/>
      <c r="DH39" s="316"/>
      <c r="DI39" s="316"/>
      <c r="DJ39" s="316"/>
      <c r="DK39" s="316"/>
      <c r="DL39" s="316"/>
      <c r="DM39" s="316"/>
      <c r="DN39" s="316"/>
      <c r="DO39" s="316"/>
      <c r="DP39" s="316"/>
      <c r="DQ39" s="316"/>
      <c r="DR39" s="316"/>
      <c r="DS39" s="316"/>
      <c r="DT39" s="316"/>
      <c r="DU39" s="316"/>
      <c r="DV39" s="316"/>
      <c r="DW39" s="316"/>
      <c r="DX39" s="316"/>
      <c r="DY39" s="316"/>
      <c r="DZ39" s="316"/>
      <c r="EA39" s="316"/>
      <c r="EB39" s="316"/>
      <c r="EC39" s="316"/>
      <c r="ED39" s="316"/>
      <c r="EE39" s="316"/>
      <c r="EF39" s="316"/>
      <c r="EG39" s="316"/>
      <c r="EH39" s="316"/>
      <c r="EI39" s="316"/>
      <c r="EJ39" s="316"/>
      <c r="EK39" s="316"/>
      <c r="EL39" s="316"/>
      <c r="EM39" s="316"/>
      <c r="EN39" s="316"/>
      <c r="EO39" s="316"/>
      <c r="EP39" s="316"/>
      <c r="EQ39" s="316"/>
      <c r="ER39" s="316"/>
      <c r="ES39" s="316"/>
      <c r="ET39" s="316"/>
      <c r="EU39" s="316"/>
      <c r="EV39" s="268"/>
    </row>
    <row r="40" spans="2:152" s="5" customFormat="1" x14ac:dyDescent="0.35">
      <c r="B40" s="318">
        <v>24</v>
      </c>
      <c r="C40" s="319" t="s">
        <v>538</v>
      </c>
      <c r="D40" s="320"/>
      <c r="E40" s="320" t="s">
        <v>32</v>
      </c>
      <c r="F40" s="321">
        <v>3</v>
      </c>
      <c r="G40" s="322">
        <v>0</v>
      </c>
      <c r="H40" s="323">
        <v>0</v>
      </c>
      <c r="I40" s="323">
        <v>0</v>
      </c>
      <c r="J40" s="324">
        <v>0</v>
      </c>
      <c r="K40" s="383">
        <v>0</v>
      </c>
      <c r="L40" s="322">
        <v>0</v>
      </c>
      <c r="M40" s="323">
        <v>0</v>
      </c>
      <c r="N40" s="323">
        <v>0</v>
      </c>
      <c r="O40" s="324">
        <v>0</v>
      </c>
      <c r="P40" s="383">
        <v>0</v>
      </c>
      <c r="Q40" s="322">
        <v>0</v>
      </c>
      <c r="R40" s="323">
        <v>0</v>
      </c>
      <c r="S40" s="323">
        <v>0</v>
      </c>
      <c r="T40" s="324">
        <v>0</v>
      </c>
      <c r="U40" s="383">
        <v>0</v>
      </c>
      <c r="V40" s="322">
        <v>0</v>
      </c>
      <c r="W40" s="323">
        <v>0</v>
      </c>
      <c r="X40" s="323">
        <v>0</v>
      </c>
      <c r="Y40" s="324">
        <v>0</v>
      </c>
      <c r="Z40" s="383">
        <v>0</v>
      </c>
      <c r="AA40" s="322">
        <v>0</v>
      </c>
      <c r="AB40" s="323">
        <v>0</v>
      </c>
      <c r="AC40" s="323">
        <v>0</v>
      </c>
      <c r="AD40" s="324">
        <v>0</v>
      </c>
      <c r="AE40" s="383">
        <v>0</v>
      </c>
      <c r="AF40" s="322">
        <v>0</v>
      </c>
      <c r="AG40" s="323">
        <v>0</v>
      </c>
      <c r="AH40" s="323">
        <v>0</v>
      </c>
      <c r="AI40" s="324">
        <v>0</v>
      </c>
      <c r="AJ40" s="383">
        <v>0</v>
      </c>
      <c r="AK40" s="322">
        <v>0</v>
      </c>
      <c r="AL40" s="323">
        <v>0</v>
      </c>
      <c r="AM40" s="323">
        <v>0</v>
      </c>
      <c r="AN40" s="324">
        <v>0</v>
      </c>
      <c r="AO40" s="383">
        <v>0</v>
      </c>
      <c r="AP40" s="322">
        <v>0</v>
      </c>
      <c r="AQ40" s="323">
        <v>0</v>
      </c>
      <c r="AR40" s="323">
        <v>0</v>
      </c>
      <c r="AS40" s="324">
        <v>0</v>
      </c>
      <c r="AT40" s="383">
        <v>0</v>
      </c>
      <c r="AU40" s="89"/>
      <c r="AV40" s="347"/>
      <c r="AW40" s="295"/>
      <c r="AX40" s="327"/>
      <c r="AY40" s="18">
        <v>0</v>
      </c>
      <c r="AZ40" s="18"/>
      <c r="BB40" s="318">
        <v>24</v>
      </c>
      <c r="BC40" s="319" t="s">
        <v>538</v>
      </c>
      <c r="BD40" s="320" t="s">
        <v>32</v>
      </c>
      <c r="BE40" s="321">
        <v>3</v>
      </c>
      <c r="BF40" s="328" t="s">
        <v>539</v>
      </c>
      <c r="BG40" s="329" t="s">
        <v>540</v>
      </c>
      <c r="BH40" s="329" t="s">
        <v>541</v>
      </c>
      <c r="BI40" s="330" t="s">
        <v>542</v>
      </c>
      <c r="BJ40" s="384" t="s">
        <v>543</v>
      </c>
      <c r="BL40" s="379"/>
      <c r="BM40" s="380"/>
      <c r="BN40" s="380"/>
      <c r="BO40" s="315">
        <v>0</v>
      </c>
      <c r="BP40" s="315">
        <v>0</v>
      </c>
      <c r="BQ40" s="315">
        <v>0</v>
      </c>
      <c r="BR40" s="315">
        <v>0</v>
      </c>
      <c r="BS40" s="316"/>
      <c r="BT40" s="315">
        <v>0</v>
      </c>
      <c r="BU40" s="315">
        <v>0</v>
      </c>
      <c r="BV40" s="315">
        <v>0</v>
      </c>
      <c r="BW40" s="315">
        <v>0</v>
      </c>
      <c r="BX40" s="316"/>
      <c r="BY40" s="315">
        <v>0</v>
      </c>
      <c r="BZ40" s="315">
        <v>0</v>
      </c>
      <c r="CA40" s="315">
        <v>0</v>
      </c>
      <c r="CB40" s="315">
        <v>0</v>
      </c>
      <c r="CC40" s="316"/>
      <c r="CD40" s="315">
        <v>0</v>
      </c>
      <c r="CE40" s="315">
        <v>0</v>
      </c>
      <c r="CF40" s="315">
        <v>0</v>
      </c>
      <c r="CG40" s="315">
        <v>0</v>
      </c>
      <c r="CH40" s="316"/>
      <c r="CI40" s="315">
        <v>0</v>
      </c>
      <c r="CJ40" s="315">
        <v>0</v>
      </c>
      <c r="CK40" s="315">
        <v>0</v>
      </c>
      <c r="CL40" s="315">
        <v>0</v>
      </c>
      <c r="CM40" s="316"/>
      <c r="CN40" s="315">
        <v>0</v>
      </c>
      <c r="CO40" s="315">
        <v>0</v>
      </c>
      <c r="CP40" s="315">
        <v>0</v>
      </c>
      <c r="CQ40" s="315">
        <v>0</v>
      </c>
      <c r="CR40" s="316"/>
      <c r="CS40" s="315">
        <v>0</v>
      </c>
      <c r="CT40" s="315">
        <v>0</v>
      </c>
      <c r="CU40" s="315">
        <v>0</v>
      </c>
      <c r="CV40" s="315">
        <v>0</v>
      </c>
      <c r="CW40" s="316"/>
      <c r="CX40" s="315">
        <v>0</v>
      </c>
      <c r="CY40" s="315">
        <v>0</v>
      </c>
      <c r="CZ40" s="315">
        <v>0</v>
      </c>
      <c r="DA40" s="315">
        <v>0</v>
      </c>
      <c r="DB40" s="316"/>
      <c r="DC40" s="379"/>
      <c r="DF40" s="379"/>
      <c r="DG40" s="275"/>
      <c r="DH40" s="316"/>
      <c r="DI40" s="316"/>
      <c r="DJ40" s="316"/>
      <c r="DK40" s="316"/>
      <c r="DL40" s="316"/>
      <c r="DM40" s="316"/>
      <c r="DN40" s="316"/>
      <c r="DO40" s="316"/>
      <c r="DP40" s="316"/>
      <c r="DQ40" s="316"/>
      <c r="DR40" s="316"/>
      <c r="DS40" s="316"/>
      <c r="DT40" s="316"/>
      <c r="DU40" s="316"/>
      <c r="DV40" s="316"/>
      <c r="DW40" s="316"/>
      <c r="DX40" s="316"/>
      <c r="DY40" s="316"/>
      <c r="DZ40" s="316"/>
      <c r="EA40" s="316"/>
      <c r="EB40" s="316"/>
      <c r="EC40" s="316"/>
      <c r="ED40" s="316"/>
      <c r="EE40" s="316"/>
      <c r="EF40" s="316"/>
      <c r="EG40" s="316"/>
      <c r="EH40" s="316"/>
      <c r="EI40" s="316"/>
      <c r="EJ40" s="316"/>
      <c r="EK40" s="316"/>
      <c r="EL40" s="316"/>
      <c r="EM40" s="316"/>
      <c r="EN40" s="316"/>
      <c r="EO40" s="316"/>
      <c r="EP40" s="316"/>
      <c r="EQ40" s="316"/>
      <c r="ER40" s="316"/>
      <c r="ES40" s="316"/>
      <c r="ET40" s="316"/>
      <c r="EU40" s="316"/>
      <c r="EV40" s="379"/>
    </row>
    <row r="41" spans="2:152" s="5" customFormat="1" ht="13.9" thickBot="1" x14ac:dyDescent="0.4">
      <c r="B41" s="351">
        <v>25</v>
      </c>
      <c r="C41" s="352" t="s">
        <v>544</v>
      </c>
      <c r="D41" s="353"/>
      <c r="E41" s="353" t="s">
        <v>32</v>
      </c>
      <c r="F41" s="354">
        <v>3</v>
      </c>
      <c r="G41" s="355">
        <v>4.0880000000000001</v>
      </c>
      <c r="H41" s="357">
        <v>7.9000000000000001E-2</v>
      </c>
      <c r="I41" s="357">
        <v>5.49</v>
      </c>
      <c r="J41" s="394">
        <v>18.338999999999999</v>
      </c>
      <c r="K41" s="395">
        <v>27.995999999999999</v>
      </c>
      <c r="L41" s="355">
        <v>6.7989999999999995</v>
      </c>
      <c r="M41" s="357">
        <v>8.3000000000000004E-2</v>
      </c>
      <c r="N41" s="357">
        <v>9.2609999999999992</v>
      </c>
      <c r="O41" s="394">
        <v>20.582000000000001</v>
      </c>
      <c r="P41" s="395">
        <v>36.725000000000001</v>
      </c>
      <c r="Q41" s="355">
        <v>6.7190000000000003</v>
      </c>
      <c r="R41" s="357">
        <v>8.2000000000000003E-2</v>
      </c>
      <c r="S41" s="357">
        <v>10.173999999999999</v>
      </c>
      <c r="T41" s="394">
        <v>20.354000000000003</v>
      </c>
      <c r="U41" s="395">
        <v>37.329000000000008</v>
      </c>
      <c r="V41" s="355">
        <v>17.736999999999998</v>
      </c>
      <c r="W41" s="357">
        <v>7.8E-2</v>
      </c>
      <c r="X41" s="357">
        <v>8.3109999999999999</v>
      </c>
      <c r="Y41" s="394">
        <v>19.013999999999999</v>
      </c>
      <c r="Z41" s="395">
        <v>45.14</v>
      </c>
      <c r="AA41" s="355">
        <v>11.495000000000001</v>
      </c>
      <c r="AB41" s="357">
        <v>0.27600000000000002</v>
      </c>
      <c r="AC41" s="357">
        <v>7.3949999999999996</v>
      </c>
      <c r="AD41" s="394">
        <v>19.198999999999998</v>
      </c>
      <c r="AE41" s="395">
        <v>38.364999999999995</v>
      </c>
      <c r="AF41" s="355">
        <v>12.286999999999999</v>
      </c>
      <c r="AG41" s="357">
        <v>0.08</v>
      </c>
      <c r="AH41" s="357">
        <v>7.0780000000000003</v>
      </c>
      <c r="AI41" s="394">
        <v>19.602999999999998</v>
      </c>
      <c r="AJ41" s="395">
        <v>39.048000000000002</v>
      </c>
      <c r="AK41" s="355">
        <v>25.126999999999999</v>
      </c>
      <c r="AL41" s="357">
        <v>7.9000000000000001E-2</v>
      </c>
      <c r="AM41" s="357">
        <v>7.2410000000000005</v>
      </c>
      <c r="AN41" s="394">
        <v>19.207000000000001</v>
      </c>
      <c r="AO41" s="395">
        <v>51.654000000000003</v>
      </c>
      <c r="AP41" s="355">
        <v>27.807000000000002</v>
      </c>
      <c r="AQ41" s="357">
        <v>7.8E-2</v>
      </c>
      <c r="AR41" s="357">
        <v>5.4459999999999997</v>
      </c>
      <c r="AS41" s="394">
        <v>20.592000000000002</v>
      </c>
      <c r="AT41" s="395">
        <v>53.923000000000002</v>
      </c>
      <c r="AU41" s="89"/>
      <c r="AV41" s="396" t="s">
        <v>545</v>
      </c>
      <c r="AW41" s="397"/>
      <c r="AX41" s="390"/>
      <c r="AY41" s="18"/>
      <c r="AZ41" s="18"/>
      <c r="BB41" s="351">
        <v>25</v>
      </c>
      <c r="BC41" s="352" t="s">
        <v>544</v>
      </c>
      <c r="BD41" s="353" t="s">
        <v>32</v>
      </c>
      <c r="BE41" s="354">
        <v>3</v>
      </c>
      <c r="BF41" s="362" t="s">
        <v>546</v>
      </c>
      <c r="BG41" s="364" t="s">
        <v>547</v>
      </c>
      <c r="BH41" s="364" t="s">
        <v>548</v>
      </c>
      <c r="BI41" s="398" t="s">
        <v>549</v>
      </c>
      <c r="BJ41" s="399" t="s">
        <v>550</v>
      </c>
      <c r="BL41" s="402"/>
      <c r="BM41" s="403"/>
      <c r="BN41" s="403"/>
      <c r="BO41" s="294"/>
      <c r="BP41" s="294"/>
      <c r="BQ41" s="294"/>
      <c r="BR41" s="294"/>
      <c r="BS41" s="296"/>
      <c r="BT41" s="294"/>
      <c r="BU41" s="294"/>
      <c r="BV41" s="294"/>
      <c r="BW41" s="294"/>
      <c r="BX41" s="296"/>
      <c r="BY41" s="294"/>
      <c r="BZ41" s="294"/>
      <c r="CA41" s="294"/>
      <c r="CB41" s="294"/>
      <c r="CC41" s="296"/>
      <c r="CD41" s="294"/>
      <c r="CE41" s="294"/>
      <c r="CF41" s="294"/>
      <c r="CG41" s="294"/>
      <c r="CH41" s="296"/>
      <c r="CI41" s="294"/>
      <c r="CJ41" s="294"/>
      <c r="CK41" s="294"/>
      <c r="CL41" s="294"/>
      <c r="CM41" s="296"/>
      <c r="CN41" s="294"/>
      <c r="CO41" s="294"/>
      <c r="CP41" s="294"/>
      <c r="CQ41" s="294"/>
      <c r="CR41" s="296"/>
      <c r="CS41" s="294"/>
      <c r="CT41" s="294"/>
      <c r="CU41" s="294"/>
      <c r="CV41" s="294"/>
      <c r="CW41" s="296"/>
      <c r="CX41" s="294"/>
      <c r="CY41" s="294"/>
      <c r="CZ41" s="294"/>
      <c r="DA41" s="294"/>
      <c r="DB41" s="296"/>
      <c r="DC41" s="402"/>
      <c r="DF41" s="402"/>
      <c r="DG41" s="275"/>
      <c r="DH41" s="316"/>
      <c r="DI41" s="316"/>
      <c r="DJ41" s="316"/>
      <c r="DK41" s="316"/>
      <c r="DL41" s="316"/>
      <c r="DM41" s="316"/>
      <c r="DN41" s="316"/>
      <c r="DO41" s="316"/>
      <c r="DP41" s="316"/>
      <c r="DQ41" s="316"/>
      <c r="DR41" s="316"/>
      <c r="DS41" s="316"/>
      <c r="DT41" s="316"/>
      <c r="DU41" s="316"/>
      <c r="DV41" s="316"/>
      <c r="DW41" s="316"/>
      <c r="DX41" s="316"/>
      <c r="DY41" s="316"/>
      <c r="DZ41" s="316"/>
      <c r="EA41" s="316"/>
      <c r="EB41" s="316"/>
      <c r="EC41" s="316"/>
      <c r="ED41" s="316"/>
      <c r="EE41" s="316"/>
      <c r="EF41" s="316"/>
      <c r="EG41" s="316"/>
      <c r="EH41" s="316"/>
      <c r="EI41" s="316"/>
      <c r="EJ41" s="316"/>
      <c r="EK41" s="316"/>
      <c r="EL41" s="316"/>
      <c r="EM41" s="316"/>
      <c r="EN41" s="316"/>
      <c r="EO41" s="316"/>
      <c r="EP41" s="316"/>
      <c r="EQ41" s="316"/>
      <c r="ER41" s="316"/>
      <c r="ES41" s="316"/>
      <c r="ET41" s="316"/>
      <c r="EU41" s="340"/>
      <c r="EV41" s="402"/>
    </row>
    <row r="42" spans="2:152" s="5" customFormat="1" ht="13.9" thickBot="1" x14ac:dyDescent="0.4">
      <c r="B42" s="404"/>
      <c r="C42" s="405"/>
      <c r="D42" s="292"/>
      <c r="E42" s="292"/>
      <c r="F42" s="292"/>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275"/>
      <c r="AV42" s="375"/>
      <c r="AW42" s="375"/>
      <c r="AX42" s="375"/>
      <c r="AY42" s="18"/>
      <c r="AZ42" s="18"/>
      <c r="BB42" s="404"/>
      <c r="BC42" s="405"/>
      <c r="BD42" s="292"/>
      <c r="BE42" s="292"/>
      <c r="BF42" s="406"/>
      <c r="BG42" s="406"/>
      <c r="BH42" s="406"/>
      <c r="BI42" s="406"/>
      <c r="BJ42" s="406"/>
      <c r="BL42" s="402"/>
      <c r="BM42" s="403"/>
      <c r="BN42" s="403"/>
      <c r="BO42" s="294"/>
      <c r="BP42" s="294"/>
      <c r="BQ42" s="294"/>
      <c r="BR42" s="294"/>
      <c r="BS42" s="296"/>
      <c r="BT42" s="294"/>
      <c r="BU42" s="294"/>
      <c r="BV42" s="294"/>
      <c r="BW42" s="294"/>
      <c r="BX42" s="296"/>
      <c r="BY42" s="294"/>
      <c r="BZ42" s="294"/>
      <c r="CA42" s="294"/>
      <c r="CB42" s="294"/>
      <c r="CC42" s="296"/>
      <c r="CD42" s="294"/>
      <c r="CE42" s="294"/>
      <c r="CF42" s="294"/>
      <c r="CG42" s="294"/>
      <c r="CH42" s="296"/>
      <c r="CI42" s="294"/>
      <c r="CJ42" s="294"/>
      <c r="CK42" s="294"/>
      <c r="CL42" s="294"/>
      <c r="CM42" s="296"/>
      <c r="CN42" s="294"/>
      <c r="CO42" s="294"/>
      <c r="CP42" s="294"/>
      <c r="CQ42" s="294"/>
      <c r="CR42" s="296"/>
      <c r="CS42" s="294"/>
      <c r="CT42" s="294"/>
      <c r="CU42" s="294"/>
      <c r="CV42" s="294"/>
      <c r="CW42" s="296"/>
      <c r="CX42" s="294"/>
      <c r="CY42" s="294"/>
      <c r="CZ42" s="294"/>
      <c r="DA42" s="294"/>
      <c r="DB42" s="296"/>
      <c r="DC42" s="402"/>
      <c r="DF42" s="402"/>
      <c r="DG42" s="275"/>
      <c r="DH42" s="290"/>
      <c r="DI42" s="316"/>
      <c r="DJ42" s="316"/>
      <c r="DK42" s="316"/>
      <c r="DL42" s="316"/>
      <c r="DM42" s="316"/>
      <c r="DN42" s="316"/>
      <c r="DO42" s="316"/>
      <c r="DP42" s="316"/>
      <c r="DQ42" s="316"/>
      <c r="DR42" s="316"/>
      <c r="DS42" s="316"/>
      <c r="DT42" s="316"/>
      <c r="DU42" s="316"/>
      <c r="DV42" s="316"/>
      <c r="DW42" s="316"/>
      <c r="DX42" s="316"/>
      <c r="DY42" s="316"/>
      <c r="DZ42" s="316"/>
      <c r="EA42" s="316"/>
      <c r="EB42" s="316"/>
      <c r="EC42" s="316"/>
      <c r="ED42" s="316"/>
      <c r="EE42" s="316"/>
      <c r="EF42" s="316"/>
      <c r="EG42" s="316"/>
      <c r="EH42" s="316"/>
      <c r="EI42" s="316"/>
      <c r="EJ42" s="316"/>
      <c r="EK42" s="316"/>
      <c r="EL42" s="316"/>
      <c r="EM42" s="316"/>
      <c r="EN42" s="316"/>
      <c r="EO42" s="316"/>
      <c r="EP42" s="316"/>
      <c r="EQ42" s="316"/>
      <c r="ER42" s="316"/>
      <c r="ES42" s="316"/>
      <c r="ET42" s="316"/>
      <c r="EU42" s="407"/>
      <c r="EV42" s="402"/>
    </row>
    <row r="43" spans="2:152" s="5" customFormat="1" ht="13.9" thickBot="1" x14ac:dyDescent="0.4">
      <c r="B43" s="298" t="s">
        <v>551</v>
      </c>
      <c r="C43" s="408" t="s">
        <v>552</v>
      </c>
      <c r="D43" s="292"/>
      <c r="E43" s="300"/>
      <c r="F43" s="300"/>
      <c r="G43" s="377"/>
      <c r="H43" s="377"/>
      <c r="I43" s="377"/>
      <c r="J43" s="377"/>
      <c r="K43" s="377"/>
      <c r="L43" s="377"/>
      <c r="M43" s="377"/>
      <c r="N43" s="377"/>
      <c r="O43" s="377"/>
      <c r="P43" s="377"/>
      <c r="Q43" s="377"/>
      <c r="R43" s="377"/>
      <c r="S43" s="377"/>
      <c r="T43" s="377"/>
      <c r="U43" s="377"/>
      <c r="V43" s="377"/>
      <c r="W43" s="377"/>
      <c r="X43" s="377"/>
      <c r="Y43" s="377"/>
      <c r="Z43" s="377"/>
      <c r="AA43" s="377"/>
      <c r="AB43" s="377"/>
      <c r="AC43" s="377"/>
      <c r="AD43" s="377"/>
      <c r="AE43" s="377"/>
      <c r="AF43" s="377"/>
      <c r="AG43" s="377"/>
      <c r="AH43" s="377"/>
      <c r="AI43" s="377"/>
      <c r="AJ43" s="377"/>
      <c r="AK43" s="377"/>
      <c r="AL43" s="377"/>
      <c r="AM43" s="377"/>
      <c r="AN43" s="377"/>
      <c r="AO43" s="377"/>
      <c r="AP43" s="377"/>
      <c r="AQ43" s="377"/>
      <c r="AR43" s="377"/>
      <c r="AS43" s="377"/>
      <c r="AT43" s="377"/>
      <c r="AU43" s="275"/>
      <c r="AV43" s="370"/>
      <c r="AW43" s="370"/>
      <c r="AX43" s="370"/>
      <c r="AY43" s="18"/>
      <c r="AZ43" s="18"/>
      <c r="BB43" s="298" t="s">
        <v>551</v>
      </c>
      <c r="BC43" s="408" t="s">
        <v>552</v>
      </c>
      <c r="BD43" s="300"/>
      <c r="BE43" s="300"/>
      <c r="BF43" s="409"/>
      <c r="BG43" s="409"/>
      <c r="BH43" s="409"/>
      <c r="BI43" s="409"/>
      <c r="BJ43" s="409"/>
      <c r="BL43" s="402"/>
      <c r="BM43" s="403"/>
      <c r="BN43" s="403"/>
      <c r="BO43" s="294"/>
      <c r="BP43" s="294"/>
      <c r="BQ43" s="294"/>
      <c r="BR43" s="294"/>
      <c r="BS43" s="296"/>
      <c r="BT43" s="294"/>
      <c r="BU43" s="294"/>
      <c r="BV43" s="294"/>
      <c r="BW43" s="294"/>
      <c r="BX43" s="296"/>
      <c r="BY43" s="294"/>
      <c r="BZ43" s="294"/>
      <c r="CA43" s="294"/>
      <c r="CB43" s="294"/>
      <c r="CC43" s="296"/>
      <c r="CD43" s="294"/>
      <c r="CE43" s="294"/>
      <c r="CF43" s="294"/>
      <c r="CG43" s="294"/>
      <c r="CH43" s="296"/>
      <c r="CI43" s="294"/>
      <c r="CJ43" s="294"/>
      <c r="CK43" s="294"/>
      <c r="CL43" s="294"/>
      <c r="CM43" s="296"/>
      <c r="CN43" s="294"/>
      <c r="CO43" s="294"/>
      <c r="CP43" s="294"/>
      <c r="CQ43" s="294"/>
      <c r="CR43" s="296"/>
      <c r="CS43" s="294"/>
      <c r="CT43" s="294"/>
      <c r="CU43" s="294"/>
      <c r="CV43" s="294"/>
      <c r="CW43" s="296"/>
      <c r="CX43" s="294"/>
      <c r="CY43" s="294"/>
      <c r="CZ43" s="294"/>
      <c r="DA43" s="294"/>
      <c r="DB43" s="407"/>
      <c r="DC43" s="402"/>
      <c r="DF43" s="402"/>
      <c r="DG43" s="410"/>
      <c r="DH43" s="316"/>
      <c r="DI43" s="316"/>
      <c r="DJ43" s="316"/>
      <c r="DK43" s="316"/>
      <c r="DL43" s="316"/>
      <c r="DM43" s="316"/>
      <c r="DN43" s="316"/>
      <c r="DO43" s="316"/>
      <c r="DP43" s="316"/>
      <c r="DQ43" s="316"/>
      <c r="DR43" s="316"/>
      <c r="DS43" s="316"/>
      <c r="DT43" s="316"/>
      <c r="DU43" s="316"/>
      <c r="DV43" s="316"/>
      <c r="DW43" s="316"/>
      <c r="DX43" s="316"/>
      <c r="DY43" s="316"/>
      <c r="DZ43" s="316"/>
      <c r="EA43" s="316"/>
      <c r="EB43" s="316"/>
      <c r="EC43" s="316"/>
      <c r="ED43" s="316"/>
      <c r="EE43" s="316"/>
      <c r="EF43" s="316"/>
      <c r="EG43" s="316"/>
      <c r="EH43" s="316"/>
      <c r="EI43" s="316"/>
      <c r="EJ43" s="316"/>
      <c r="EK43" s="316"/>
      <c r="EL43" s="316"/>
      <c r="EM43" s="316"/>
      <c r="EN43" s="316"/>
      <c r="EO43" s="316"/>
      <c r="EP43" s="316"/>
      <c r="EQ43" s="316"/>
      <c r="ER43" s="316"/>
      <c r="ES43" s="316"/>
      <c r="ET43" s="316"/>
      <c r="EU43" s="407"/>
      <c r="EV43" s="402"/>
    </row>
    <row r="44" spans="2:152" s="5" customFormat="1" x14ac:dyDescent="0.35">
      <c r="B44" s="301">
        <v>26</v>
      </c>
      <c r="C44" s="411" t="s">
        <v>553</v>
      </c>
      <c r="D44" s="412"/>
      <c r="E44" s="303" t="s">
        <v>32</v>
      </c>
      <c r="F44" s="304">
        <v>3</v>
      </c>
      <c r="G44" s="305"/>
      <c r="H44" s="306"/>
      <c r="I44" s="306"/>
      <c r="J44" s="307"/>
      <c r="K44" s="413">
        <v>0</v>
      </c>
      <c r="L44" s="305"/>
      <c r="M44" s="306"/>
      <c r="N44" s="306"/>
      <c r="O44" s="307"/>
      <c r="P44" s="413">
        <v>0</v>
      </c>
      <c r="Q44" s="305"/>
      <c r="R44" s="306"/>
      <c r="S44" s="306"/>
      <c r="T44" s="307"/>
      <c r="U44" s="413">
        <v>0</v>
      </c>
      <c r="V44" s="305"/>
      <c r="W44" s="306"/>
      <c r="X44" s="306"/>
      <c r="Y44" s="307"/>
      <c r="Z44" s="413">
        <v>0</v>
      </c>
      <c r="AA44" s="305"/>
      <c r="AB44" s="306"/>
      <c r="AC44" s="306"/>
      <c r="AD44" s="307"/>
      <c r="AE44" s="413">
        <v>0</v>
      </c>
      <c r="AF44" s="305"/>
      <c r="AG44" s="306"/>
      <c r="AH44" s="306"/>
      <c r="AI44" s="307"/>
      <c r="AJ44" s="413">
        <v>0</v>
      </c>
      <c r="AK44" s="305"/>
      <c r="AL44" s="306"/>
      <c r="AM44" s="306"/>
      <c r="AN44" s="307"/>
      <c r="AO44" s="413">
        <v>0</v>
      </c>
      <c r="AP44" s="305"/>
      <c r="AQ44" s="306"/>
      <c r="AR44" s="306"/>
      <c r="AS44" s="307"/>
      <c r="AT44" s="413">
        <v>0</v>
      </c>
      <c r="AU44" s="89"/>
      <c r="AV44" s="346"/>
      <c r="AW44" s="297" t="s">
        <v>554</v>
      </c>
      <c r="AX44" s="327"/>
      <c r="AY44" s="18">
        <v>0</v>
      </c>
      <c r="AZ44" s="18"/>
      <c r="BB44" s="301">
        <v>26</v>
      </c>
      <c r="BC44" s="414" t="s">
        <v>555</v>
      </c>
      <c r="BD44" s="303" t="s">
        <v>32</v>
      </c>
      <c r="BE44" s="304">
        <v>3</v>
      </c>
      <c r="BF44" s="415" t="s">
        <v>556</v>
      </c>
      <c r="BG44" s="416" t="s">
        <v>557</v>
      </c>
      <c r="BH44" s="416" t="s">
        <v>558</v>
      </c>
      <c r="BI44" s="417" t="s">
        <v>559</v>
      </c>
      <c r="BJ44" s="418" t="s">
        <v>560</v>
      </c>
      <c r="BL44" s="402"/>
      <c r="BM44" s="419">
        <v>0</v>
      </c>
      <c r="BN44" s="290"/>
      <c r="BO44" s="317">
        <v>0</v>
      </c>
      <c r="BP44" s="317">
        <v>0</v>
      </c>
      <c r="BQ44" s="317">
        <v>0</v>
      </c>
      <c r="BR44" s="317">
        <v>0</v>
      </c>
      <c r="BS44" s="316"/>
      <c r="BT44" s="317">
        <v>0</v>
      </c>
      <c r="BU44" s="317">
        <v>0</v>
      </c>
      <c r="BV44" s="317">
        <v>0</v>
      </c>
      <c r="BW44" s="317">
        <v>0</v>
      </c>
      <c r="BX44" s="316"/>
      <c r="BY44" s="317">
        <v>0</v>
      </c>
      <c r="BZ44" s="317">
        <v>0</v>
      </c>
      <c r="CA44" s="317">
        <v>0</v>
      </c>
      <c r="CB44" s="317">
        <v>0</v>
      </c>
      <c r="CC44" s="316"/>
      <c r="CD44" s="317">
        <v>0</v>
      </c>
      <c r="CE44" s="317">
        <v>0</v>
      </c>
      <c r="CF44" s="317">
        <v>0</v>
      </c>
      <c r="CG44" s="317">
        <v>0</v>
      </c>
      <c r="CH44" s="316"/>
      <c r="CI44" s="317">
        <v>0</v>
      </c>
      <c r="CJ44" s="317">
        <v>0</v>
      </c>
      <c r="CK44" s="317">
        <v>0</v>
      </c>
      <c r="CL44" s="317">
        <v>0</v>
      </c>
      <c r="CM44" s="316"/>
      <c r="CN44" s="317">
        <v>0</v>
      </c>
      <c r="CO44" s="317">
        <v>0</v>
      </c>
      <c r="CP44" s="317">
        <v>0</v>
      </c>
      <c r="CQ44" s="317">
        <v>0</v>
      </c>
      <c r="CR44" s="316"/>
      <c r="CS44" s="317">
        <v>0</v>
      </c>
      <c r="CT44" s="317">
        <v>0</v>
      </c>
      <c r="CU44" s="317">
        <v>0</v>
      </c>
      <c r="CV44" s="317">
        <v>0</v>
      </c>
      <c r="CW44" s="316"/>
      <c r="CX44" s="317">
        <v>0</v>
      </c>
      <c r="CY44" s="317">
        <v>0</v>
      </c>
      <c r="CZ44" s="317">
        <v>0</v>
      </c>
      <c r="DA44" s="317">
        <v>0</v>
      </c>
      <c r="DB44" s="420" t="s">
        <v>553</v>
      </c>
      <c r="DC44" s="402"/>
      <c r="DF44" s="402"/>
      <c r="DG44" s="421"/>
      <c r="DH44" s="316"/>
      <c r="DI44" s="316"/>
      <c r="DJ44" s="316"/>
      <c r="DK44" s="316"/>
      <c r="DL44" s="316"/>
      <c r="DM44" s="316"/>
      <c r="DN44" s="316"/>
      <c r="DO44" s="316"/>
      <c r="DP44" s="316"/>
      <c r="DQ44" s="316"/>
      <c r="DR44" s="316"/>
      <c r="DS44" s="316"/>
      <c r="DT44" s="316"/>
      <c r="DU44" s="316"/>
      <c r="DV44" s="316"/>
      <c r="DW44" s="316"/>
      <c r="DX44" s="316"/>
      <c r="DY44" s="316"/>
      <c r="DZ44" s="316"/>
      <c r="EA44" s="316"/>
      <c r="EB44" s="316"/>
      <c r="EC44" s="316"/>
      <c r="ED44" s="316"/>
      <c r="EE44" s="316"/>
      <c r="EF44" s="316"/>
      <c r="EG44" s="316"/>
      <c r="EH44" s="316"/>
      <c r="EI44" s="316"/>
      <c r="EJ44" s="316"/>
      <c r="EK44" s="316"/>
      <c r="EL44" s="316"/>
      <c r="EM44" s="316"/>
      <c r="EN44" s="316"/>
      <c r="EO44" s="316"/>
      <c r="EP44" s="316"/>
      <c r="EQ44" s="316"/>
      <c r="ER44" s="316"/>
      <c r="ES44" s="316"/>
      <c r="ET44" s="316"/>
      <c r="EU44" s="407"/>
      <c r="EV44" s="402"/>
    </row>
    <row r="45" spans="2:152" s="5" customFormat="1" x14ac:dyDescent="0.35">
      <c r="B45" s="318">
        <v>27</v>
      </c>
      <c r="C45" s="411" t="s">
        <v>561</v>
      </c>
      <c r="D45" s="422"/>
      <c r="E45" s="320" t="s">
        <v>32</v>
      </c>
      <c r="F45" s="321">
        <v>3</v>
      </c>
      <c r="G45" s="322"/>
      <c r="H45" s="323"/>
      <c r="I45" s="323"/>
      <c r="J45" s="324"/>
      <c r="K45" s="423">
        <v>0</v>
      </c>
      <c r="L45" s="322"/>
      <c r="M45" s="323"/>
      <c r="N45" s="323"/>
      <c r="O45" s="324"/>
      <c r="P45" s="423">
        <v>0</v>
      </c>
      <c r="Q45" s="322"/>
      <c r="R45" s="323"/>
      <c r="S45" s="323"/>
      <c r="T45" s="324"/>
      <c r="U45" s="423">
        <v>0</v>
      </c>
      <c r="V45" s="322"/>
      <c r="W45" s="323"/>
      <c r="X45" s="323"/>
      <c r="Y45" s="324"/>
      <c r="Z45" s="423">
        <v>0</v>
      </c>
      <c r="AA45" s="322"/>
      <c r="AB45" s="323"/>
      <c r="AC45" s="323"/>
      <c r="AD45" s="324"/>
      <c r="AE45" s="423">
        <v>0</v>
      </c>
      <c r="AF45" s="322"/>
      <c r="AG45" s="323"/>
      <c r="AH45" s="323"/>
      <c r="AI45" s="324"/>
      <c r="AJ45" s="423">
        <v>0</v>
      </c>
      <c r="AK45" s="322"/>
      <c r="AL45" s="323"/>
      <c r="AM45" s="323"/>
      <c r="AN45" s="324"/>
      <c r="AO45" s="423">
        <v>0</v>
      </c>
      <c r="AP45" s="322"/>
      <c r="AQ45" s="323"/>
      <c r="AR45" s="323"/>
      <c r="AS45" s="324"/>
      <c r="AT45" s="423">
        <v>0</v>
      </c>
      <c r="AU45" s="89"/>
      <c r="AV45" s="347"/>
      <c r="AW45" s="295" t="s">
        <v>554</v>
      </c>
      <c r="AX45" s="327"/>
      <c r="AY45" s="18">
        <v>0</v>
      </c>
      <c r="AZ45" s="18"/>
      <c r="BB45" s="318">
        <v>27</v>
      </c>
      <c r="BC45" s="424" t="s">
        <v>562</v>
      </c>
      <c r="BD45" s="320" t="s">
        <v>32</v>
      </c>
      <c r="BE45" s="321">
        <v>3</v>
      </c>
      <c r="BF45" s="425" t="s">
        <v>563</v>
      </c>
      <c r="BG45" s="426" t="s">
        <v>564</v>
      </c>
      <c r="BH45" s="426" t="s">
        <v>565</v>
      </c>
      <c r="BI45" s="427" t="s">
        <v>566</v>
      </c>
      <c r="BJ45" s="428" t="s">
        <v>567</v>
      </c>
      <c r="BL45" s="402"/>
      <c r="BM45" s="419">
        <v>0</v>
      </c>
      <c r="BN45" s="290"/>
      <c r="BO45" s="317">
        <v>0</v>
      </c>
      <c r="BP45" s="317">
        <v>0</v>
      </c>
      <c r="BQ45" s="317">
        <v>0</v>
      </c>
      <c r="BR45" s="317">
        <v>0</v>
      </c>
      <c r="BS45" s="316"/>
      <c r="BT45" s="317">
        <v>0</v>
      </c>
      <c r="BU45" s="317">
        <v>0</v>
      </c>
      <c r="BV45" s="317">
        <v>0</v>
      </c>
      <c r="BW45" s="317">
        <v>0</v>
      </c>
      <c r="BX45" s="316"/>
      <c r="BY45" s="317">
        <v>0</v>
      </c>
      <c r="BZ45" s="317">
        <v>0</v>
      </c>
      <c r="CA45" s="317">
        <v>0</v>
      </c>
      <c r="CB45" s="317">
        <v>0</v>
      </c>
      <c r="CC45" s="316"/>
      <c r="CD45" s="317">
        <v>0</v>
      </c>
      <c r="CE45" s="317">
        <v>0</v>
      </c>
      <c r="CF45" s="317">
        <v>0</v>
      </c>
      <c r="CG45" s="317">
        <v>0</v>
      </c>
      <c r="CH45" s="294"/>
      <c r="CI45" s="317">
        <v>0</v>
      </c>
      <c r="CJ45" s="317">
        <v>0</v>
      </c>
      <c r="CK45" s="317">
        <v>0</v>
      </c>
      <c r="CL45" s="317">
        <v>0</v>
      </c>
      <c r="CM45" s="316"/>
      <c r="CN45" s="317">
        <v>0</v>
      </c>
      <c r="CO45" s="317">
        <v>0</v>
      </c>
      <c r="CP45" s="317">
        <v>0</v>
      </c>
      <c r="CQ45" s="317">
        <v>0</v>
      </c>
      <c r="CR45" s="316"/>
      <c r="CS45" s="317">
        <v>0</v>
      </c>
      <c r="CT45" s="317">
        <v>0</v>
      </c>
      <c r="CU45" s="317">
        <v>0</v>
      </c>
      <c r="CV45" s="317">
        <v>0</v>
      </c>
      <c r="CW45" s="316"/>
      <c r="CX45" s="317">
        <v>0</v>
      </c>
      <c r="CY45" s="317">
        <v>0</v>
      </c>
      <c r="CZ45" s="317">
        <v>0</v>
      </c>
      <c r="DA45" s="317">
        <v>0</v>
      </c>
      <c r="DB45" s="420" t="s">
        <v>561</v>
      </c>
      <c r="DC45" s="402"/>
      <c r="DF45" s="402"/>
      <c r="DG45" s="421"/>
      <c r="DH45" s="316"/>
      <c r="DI45" s="316"/>
      <c r="DJ45" s="316"/>
      <c r="DK45" s="316"/>
      <c r="DL45" s="316"/>
      <c r="DM45" s="316"/>
      <c r="DN45" s="316"/>
      <c r="DO45" s="316"/>
      <c r="DP45" s="316"/>
      <c r="DQ45" s="316"/>
      <c r="DR45" s="316"/>
      <c r="DS45" s="316"/>
      <c r="DT45" s="316"/>
      <c r="DU45" s="316"/>
      <c r="DV45" s="316"/>
      <c r="DW45" s="316"/>
      <c r="DX45" s="316"/>
      <c r="DY45" s="316"/>
      <c r="DZ45" s="316"/>
      <c r="EA45" s="316"/>
      <c r="EB45" s="316"/>
      <c r="EC45" s="316"/>
      <c r="ED45" s="316"/>
      <c r="EE45" s="316"/>
      <c r="EF45" s="316"/>
      <c r="EG45" s="316"/>
      <c r="EH45" s="316"/>
      <c r="EI45" s="316"/>
      <c r="EJ45" s="316"/>
      <c r="EK45" s="316"/>
      <c r="EL45" s="316"/>
      <c r="EM45" s="316"/>
      <c r="EN45" s="316"/>
      <c r="EO45" s="316"/>
      <c r="EP45" s="316"/>
      <c r="EQ45" s="316"/>
      <c r="ER45" s="316"/>
      <c r="ES45" s="316"/>
      <c r="ET45" s="316"/>
      <c r="EU45" s="407"/>
      <c r="EV45" s="402"/>
    </row>
    <row r="46" spans="2:152" s="5" customFormat="1" x14ac:dyDescent="0.35">
      <c r="B46" s="318">
        <v>28</v>
      </c>
      <c r="C46" s="411" t="s">
        <v>568</v>
      </c>
      <c r="D46" s="422"/>
      <c r="E46" s="320" t="s">
        <v>32</v>
      </c>
      <c r="F46" s="321">
        <v>3</v>
      </c>
      <c r="G46" s="322"/>
      <c r="H46" s="323"/>
      <c r="I46" s="323"/>
      <c r="J46" s="324"/>
      <c r="K46" s="423">
        <v>0</v>
      </c>
      <c r="L46" s="322"/>
      <c r="M46" s="323"/>
      <c r="N46" s="323"/>
      <c r="O46" s="324"/>
      <c r="P46" s="423">
        <v>0</v>
      </c>
      <c r="Q46" s="322"/>
      <c r="R46" s="323"/>
      <c r="S46" s="323"/>
      <c r="T46" s="324"/>
      <c r="U46" s="423">
        <v>0</v>
      </c>
      <c r="V46" s="322"/>
      <c r="W46" s="323"/>
      <c r="X46" s="323"/>
      <c r="Y46" s="324"/>
      <c r="Z46" s="423">
        <v>0</v>
      </c>
      <c r="AA46" s="322"/>
      <c r="AB46" s="323"/>
      <c r="AC46" s="323"/>
      <c r="AD46" s="324"/>
      <c r="AE46" s="423">
        <v>0</v>
      </c>
      <c r="AF46" s="322"/>
      <c r="AG46" s="323"/>
      <c r="AH46" s="323"/>
      <c r="AI46" s="324"/>
      <c r="AJ46" s="423">
        <v>0</v>
      </c>
      <c r="AK46" s="322"/>
      <c r="AL46" s="323"/>
      <c r="AM46" s="323"/>
      <c r="AN46" s="324"/>
      <c r="AO46" s="423">
        <v>0</v>
      </c>
      <c r="AP46" s="322"/>
      <c r="AQ46" s="323"/>
      <c r="AR46" s="323"/>
      <c r="AS46" s="324"/>
      <c r="AT46" s="423">
        <v>0</v>
      </c>
      <c r="AU46" s="89"/>
      <c r="AV46" s="347"/>
      <c r="AW46" s="295" t="s">
        <v>554</v>
      </c>
      <c r="AX46" s="327"/>
      <c r="AY46" s="18">
        <v>0</v>
      </c>
      <c r="AZ46" s="18"/>
      <c r="BB46" s="318">
        <v>28</v>
      </c>
      <c r="BC46" s="424" t="s">
        <v>569</v>
      </c>
      <c r="BD46" s="320" t="s">
        <v>32</v>
      </c>
      <c r="BE46" s="321">
        <v>3</v>
      </c>
      <c r="BF46" s="425" t="s">
        <v>570</v>
      </c>
      <c r="BG46" s="426" t="s">
        <v>571</v>
      </c>
      <c r="BH46" s="426" t="s">
        <v>572</v>
      </c>
      <c r="BI46" s="427" t="s">
        <v>573</v>
      </c>
      <c r="BJ46" s="428" t="s">
        <v>574</v>
      </c>
      <c r="BL46" s="402"/>
      <c r="BM46" s="419">
        <v>0</v>
      </c>
      <c r="BN46" s="290"/>
      <c r="BO46" s="317">
        <v>0</v>
      </c>
      <c r="BP46" s="317">
        <v>0</v>
      </c>
      <c r="BQ46" s="317">
        <v>0</v>
      </c>
      <c r="BR46" s="317">
        <v>0</v>
      </c>
      <c r="BS46" s="316"/>
      <c r="BT46" s="317">
        <v>0</v>
      </c>
      <c r="BU46" s="317">
        <v>0</v>
      </c>
      <c r="BV46" s="317">
        <v>0</v>
      </c>
      <c r="BW46" s="317">
        <v>0</v>
      </c>
      <c r="BX46" s="316"/>
      <c r="BY46" s="317">
        <v>0</v>
      </c>
      <c r="BZ46" s="317">
        <v>0</v>
      </c>
      <c r="CA46" s="317">
        <v>0</v>
      </c>
      <c r="CB46" s="317">
        <v>0</v>
      </c>
      <c r="CC46" s="316"/>
      <c r="CD46" s="317">
        <v>0</v>
      </c>
      <c r="CE46" s="317">
        <v>0</v>
      </c>
      <c r="CF46" s="317">
        <v>0</v>
      </c>
      <c r="CG46" s="317">
        <v>0</v>
      </c>
      <c r="CH46" s="294"/>
      <c r="CI46" s="317">
        <v>0</v>
      </c>
      <c r="CJ46" s="317">
        <v>0</v>
      </c>
      <c r="CK46" s="317">
        <v>0</v>
      </c>
      <c r="CL46" s="317">
        <v>0</v>
      </c>
      <c r="CM46" s="316"/>
      <c r="CN46" s="317">
        <v>0</v>
      </c>
      <c r="CO46" s="317">
        <v>0</v>
      </c>
      <c r="CP46" s="317">
        <v>0</v>
      </c>
      <c r="CQ46" s="317">
        <v>0</v>
      </c>
      <c r="CR46" s="316"/>
      <c r="CS46" s="317">
        <v>0</v>
      </c>
      <c r="CT46" s="317">
        <v>0</v>
      </c>
      <c r="CU46" s="317">
        <v>0</v>
      </c>
      <c r="CV46" s="317">
        <v>0</v>
      </c>
      <c r="CW46" s="316"/>
      <c r="CX46" s="317">
        <v>0</v>
      </c>
      <c r="CY46" s="317">
        <v>0</v>
      </c>
      <c r="CZ46" s="317">
        <v>0</v>
      </c>
      <c r="DA46" s="317">
        <v>0</v>
      </c>
      <c r="DB46" s="420" t="s">
        <v>568</v>
      </c>
      <c r="DC46" s="402"/>
      <c r="DF46" s="402"/>
      <c r="DG46" s="421"/>
      <c r="DH46" s="316"/>
      <c r="DI46" s="316"/>
      <c r="DJ46" s="316"/>
      <c r="DK46" s="316"/>
      <c r="DL46" s="316"/>
      <c r="DM46" s="316"/>
      <c r="DN46" s="316"/>
      <c r="DO46" s="316"/>
      <c r="DP46" s="316"/>
      <c r="DQ46" s="316"/>
      <c r="DR46" s="316"/>
      <c r="DS46" s="316"/>
      <c r="DT46" s="316"/>
      <c r="DU46" s="316"/>
      <c r="DV46" s="316"/>
      <c r="DW46" s="316"/>
      <c r="DX46" s="316"/>
      <c r="DY46" s="316"/>
      <c r="DZ46" s="316"/>
      <c r="EA46" s="316"/>
      <c r="EB46" s="316"/>
      <c r="EC46" s="316"/>
      <c r="ED46" s="316"/>
      <c r="EE46" s="316"/>
      <c r="EF46" s="316"/>
      <c r="EG46" s="316"/>
      <c r="EH46" s="316"/>
      <c r="EI46" s="316"/>
      <c r="EJ46" s="316"/>
      <c r="EK46" s="316"/>
      <c r="EL46" s="316"/>
      <c r="EM46" s="316"/>
      <c r="EN46" s="316"/>
      <c r="EO46" s="316"/>
      <c r="EP46" s="316"/>
      <c r="EQ46" s="316"/>
      <c r="ER46" s="316"/>
      <c r="ES46" s="316"/>
      <c r="ET46" s="316"/>
      <c r="EU46" s="407"/>
      <c r="EV46" s="402"/>
    </row>
    <row r="47" spans="2:152" s="5" customFormat="1" x14ac:dyDescent="0.35">
      <c r="B47" s="429">
        <v>29</v>
      </c>
      <c r="C47" s="411" t="s">
        <v>575</v>
      </c>
      <c r="D47" s="422"/>
      <c r="E47" s="320" t="s">
        <v>32</v>
      </c>
      <c r="F47" s="321">
        <v>3</v>
      </c>
      <c r="G47" s="322"/>
      <c r="H47" s="323"/>
      <c r="I47" s="323"/>
      <c r="J47" s="324"/>
      <c r="K47" s="423">
        <v>0</v>
      </c>
      <c r="L47" s="322"/>
      <c r="M47" s="323"/>
      <c r="N47" s="323"/>
      <c r="O47" s="324"/>
      <c r="P47" s="423">
        <v>0</v>
      </c>
      <c r="Q47" s="322"/>
      <c r="R47" s="323"/>
      <c r="S47" s="323"/>
      <c r="T47" s="324"/>
      <c r="U47" s="423">
        <v>0</v>
      </c>
      <c r="V47" s="322"/>
      <c r="W47" s="323"/>
      <c r="X47" s="323"/>
      <c r="Y47" s="324"/>
      <c r="Z47" s="423">
        <v>0</v>
      </c>
      <c r="AA47" s="322"/>
      <c r="AB47" s="323"/>
      <c r="AC47" s="323"/>
      <c r="AD47" s="324"/>
      <c r="AE47" s="423">
        <v>0</v>
      </c>
      <c r="AF47" s="322"/>
      <c r="AG47" s="323"/>
      <c r="AH47" s="323"/>
      <c r="AI47" s="324"/>
      <c r="AJ47" s="423">
        <v>0</v>
      </c>
      <c r="AK47" s="322"/>
      <c r="AL47" s="323"/>
      <c r="AM47" s="323"/>
      <c r="AN47" s="324"/>
      <c r="AO47" s="423">
        <v>0</v>
      </c>
      <c r="AP47" s="322"/>
      <c r="AQ47" s="323"/>
      <c r="AR47" s="323"/>
      <c r="AS47" s="324"/>
      <c r="AT47" s="423">
        <v>0</v>
      </c>
      <c r="AU47" s="89"/>
      <c r="AV47" s="347"/>
      <c r="AW47" s="295" t="s">
        <v>554</v>
      </c>
      <c r="AX47" s="327"/>
      <c r="AY47" s="18">
        <v>0</v>
      </c>
      <c r="AZ47" s="18"/>
      <c r="BB47" s="429">
        <v>29</v>
      </c>
      <c r="BC47" s="424" t="s">
        <v>576</v>
      </c>
      <c r="BD47" s="320" t="s">
        <v>32</v>
      </c>
      <c r="BE47" s="321">
        <v>3</v>
      </c>
      <c r="BF47" s="425" t="s">
        <v>577</v>
      </c>
      <c r="BG47" s="426" t="s">
        <v>578</v>
      </c>
      <c r="BH47" s="426" t="s">
        <v>579</v>
      </c>
      <c r="BI47" s="427" t="s">
        <v>580</v>
      </c>
      <c r="BJ47" s="428" t="s">
        <v>581</v>
      </c>
      <c r="BL47" s="402"/>
      <c r="BM47" s="419">
        <v>0</v>
      </c>
      <c r="BN47" s="290"/>
      <c r="BO47" s="317">
        <v>0</v>
      </c>
      <c r="BP47" s="317">
        <v>0</v>
      </c>
      <c r="BQ47" s="317">
        <v>0</v>
      </c>
      <c r="BR47" s="317">
        <v>0</v>
      </c>
      <c r="BS47" s="316"/>
      <c r="BT47" s="317">
        <v>0</v>
      </c>
      <c r="BU47" s="317">
        <v>0</v>
      </c>
      <c r="BV47" s="317">
        <v>0</v>
      </c>
      <c r="BW47" s="317">
        <v>0</v>
      </c>
      <c r="BX47" s="316"/>
      <c r="BY47" s="317">
        <v>0</v>
      </c>
      <c r="BZ47" s="317">
        <v>0</v>
      </c>
      <c r="CA47" s="317">
        <v>0</v>
      </c>
      <c r="CB47" s="317">
        <v>0</v>
      </c>
      <c r="CC47" s="316"/>
      <c r="CD47" s="317">
        <v>0</v>
      </c>
      <c r="CE47" s="317">
        <v>0</v>
      </c>
      <c r="CF47" s="317">
        <v>0</v>
      </c>
      <c r="CG47" s="317">
        <v>0</v>
      </c>
      <c r="CH47" s="316"/>
      <c r="CI47" s="317">
        <v>0</v>
      </c>
      <c r="CJ47" s="317">
        <v>0</v>
      </c>
      <c r="CK47" s="317">
        <v>0</v>
      </c>
      <c r="CL47" s="317">
        <v>0</v>
      </c>
      <c r="CM47" s="316"/>
      <c r="CN47" s="317">
        <v>0</v>
      </c>
      <c r="CO47" s="317">
        <v>0</v>
      </c>
      <c r="CP47" s="317">
        <v>0</v>
      </c>
      <c r="CQ47" s="317">
        <v>0</v>
      </c>
      <c r="CR47" s="316"/>
      <c r="CS47" s="317">
        <v>0</v>
      </c>
      <c r="CT47" s="317">
        <v>0</v>
      </c>
      <c r="CU47" s="317">
        <v>0</v>
      </c>
      <c r="CV47" s="317">
        <v>0</v>
      </c>
      <c r="CW47" s="316"/>
      <c r="CX47" s="317">
        <v>0</v>
      </c>
      <c r="CY47" s="317">
        <v>0</v>
      </c>
      <c r="CZ47" s="317">
        <v>0</v>
      </c>
      <c r="DA47" s="317">
        <v>0</v>
      </c>
      <c r="DB47" s="420" t="s">
        <v>575</v>
      </c>
      <c r="DC47" s="402"/>
      <c r="DF47" s="402"/>
      <c r="DG47" s="421"/>
      <c r="DH47" s="316"/>
      <c r="DI47" s="316"/>
      <c r="DJ47" s="316"/>
      <c r="DK47" s="316"/>
      <c r="DL47" s="316"/>
      <c r="DM47" s="316"/>
      <c r="DN47" s="316"/>
      <c r="DO47" s="316"/>
      <c r="DP47" s="316"/>
      <c r="DQ47" s="316"/>
      <c r="DR47" s="316"/>
      <c r="DS47" s="316"/>
      <c r="DT47" s="316"/>
      <c r="DU47" s="316"/>
      <c r="DV47" s="316"/>
      <c r="DW47" s="316"/>
      <c r="DX47" s="316"/>
      <c r="DY47" s="316"/>
      <c r="DZ47" s="316"/>
      <c r="EA47" s="316"/>
      <c r="EB47" s="316"/>
      <c r="EC47" s="316"/>
      <c r="ED47" s="316"/>
      <c r="EE47" s="316"/>
      <c r="EF47" s="316"/>
      <c r="EG47" s="316"/>
      <c r="EH47" s="316"/>
      <c r="EI47" s="316"/>
      <c r="EJ47" s="316"/>
      <c r="EK47" s="316"/>
      <c r="EL47" s="316"/>
      <c r="EM47" s="316"/>
      <c r="EN47" s="316"/>
      <c r="EO47" s="316"/>
      <c r="EP47" s="316"/>
      <c r="EQ47" s="316"/>
      <c r="ER47" s="316"/>
      <c r="ES47" s="316"/>
      <c r="ET47" s="316"/>
      <c r="EU47" s="407"/>
      <c r="EV47" s="402"/>
    </row>
    <row r="48" spans="2:152" s="5" customFormat="1" x14ac:dyDescent="0.35">
      <c r="B48" s="318">
        <v>30</v>
      </c>
      <c r="C48" s="411" t="s">
        <v>582</v>
      </c>
      <c r="D48" s="422"/>
      <c r="E48" s="320" t="s">
        <v>32</v>
      </c>
      <c r="F48" s="321">
        <v>3</v>
      </c>
      <c r="G48" s="322"/>
      <c r="H48" s="323"/>
      <c r="I48" s="323"/>
      <c r="J48" s="324"/>
      <c r="K48" s="423">
        <v>0</v>
      </c>
      <c r="L48" s="322"/>
      <c r="M48" s="323"/>
      <c r="N48" s="323"/>
      <c r="O48" s="324"/>
      <c r="P48" s="423">
        <v>0</v>
      </c>
      <c r="Q48" s="322"/>
      <c r="R48" s="323"/>
      <c r="S48" s="323"/>
      <c r="T48" s="324"/>
      <c r="U48" s="423">
        <v>0</v>
      </c>
      <c r="V48" s="322"/>
      <c r="W48" s="323"/>
      <c r="X48" s="323"/>
      <c r="Y48" s="324"/>
      <c r="Z48" s="423">
        <v>0</v>
      </c>
      <c r="AA48" s="322"/>
      <c r="AB48" s="323"/>
      <c r="AC48" s="323"/>
      <c r="AD48" s="324"/>
      <c r="AE48" s="423">
        <v>0</v>
      </c>
      <c r="AF48" s="322"/>
      <c r="AG48" s="323"/>
      <c r="AH48" s="323"/>
      <c r="AI48" s="324"/>
      <c r="AJ48" s="423">
        <v>0</v>
      </c>
      <c r="AK48" s="322"/>
      <c r="AL48" s="323"/>
      <c r="AM48" s="323"/>
      <c r="AN48" s="324"/>
      <c r="AO48" s="423">
        <v>0</v>
      </c>
      <c r="AP48" s="322"/>
      <c r="AQ48" s="323"/>
      <c r="AR48" s="323"/>
      <c r="AS48" s="324"/>
      <c r="AT48" s="423">
        <v>0</v>
      </c>
      <c r="AU48" s="89"/>
      <c r="AV48" s="347"/>
      <c r="AW48" s="295" t="s">
        <v>554</v>
      </c>
      <c r="AX48" s="327"/>
      <c r="AY48" s="18">
        <v>0</v>
      </c>
      <c r="AZ48" s="18"/>
      <c r="BB48" s="318">
        <v>30</v>
      </c>
      <c r="BC48" s="424" t="s">
        <v>583</v>
      </c>
      <c r="BD48" s="320" t="s">
        <v>32</v>
      </c>
      <c r="BE48" s="321">
        <v>3</v>
      </c>
      <c r="BF48" s="425" t="s">
        <v>584</v>
      </c>
      <c r="BG48" s="426" t="s">
        <v>585</v>
      </c>
      <c r="BH48" s="426" t="s">
        <v>586</v>
      </c>
      <c r="BI48" s="427" t="s">
        <v>587</v>
      </c>
      <c r="BJ48" s="428" t="s">
        <v>588</v>
      </c>
      <c r="BL48" s="402"/>
      <c r="BM48" s="419">
        <v>0</v>
      </c>
      <c r="BN48" s="290"/>
      <c r="BO48" s="317">
        <v>0</v>
      </c>
      <c r="BP48" s="317">
        <v>0</v>
      </c>
      <c r="BQ48" s="317">
        <v>0</v>
      </c>
      <c r="BR48" s="317">
        <v>0</v>
      </c>
      <c r="BS48" s="316"/>
      <c r="BT48" s="317">
        <v>0</v>
      </c>
      <c r="BU48" s="317">
        <v>0</v>
      </c>
      <c r="BV48" s="317">
        <v>0</v>
      </c>
      <c r="BW48" s="317">
        <v>0</v>
      </c>
      <c r="BX48" s="316"/>
      <c r="BY48" s="317">
        <v>0</v>
      </c>
      <c r="BZ48" s="317">
        <v>0</v>
      </c>
      <c r="CA48" s="317">
        <v>0</v>
      </c>
      <c r="CB48" s="317">
        <v>0</v>
      </c>
      <c r="CC48" s="316"/>
      <c r="CD48" s="317">
        <v>0</v>
      </c>
      <c r="CE48" s="317">
        <v>0</v>
      </c>
      <c r="CF48" s="317">
        <v>0</v>
      </c>
      <c r="CG48" s="317">
        <v>0</v>
      </c>
      <c r="CH48" s="316"/>
      <c r="CI48" s="317">
        <v>0</v>
      </c>
      <c r="CJ48" s="317">
        <v>0</v>
      </c>
      <c r="CK48" s="317">
        <v>0</v>
      </c>
      <c r="CL48" s="317">
        <v>0</v>
      </c>
      <c r="CM48" s="316"/>
      <c r="CN48" s="317">
        <v>0</v>
      </c>
      <c r="CO48" s="317">
        <v>0</v>
      </c>
      <c r="CP48" s="317">
        <v>0</v>
      </c>
      <c r="CQ48" s="317">
        <v>0</v>
      </c>
      <c r="CR48" s="316"/>
      <c r="CS48" s="317">
        <v>0</v>
      </c>
      <c r="CT48" s="317">
        <v>0</v>
      </c>
      <c r="CU48" s="317">
        <v>0</v>
      </c>
      <c r="CV48" s="317">
        <v>0</v>
      </c>
      <c r="CW48" s="316"/>
      <c r="CX48" s="317">
        <v>0</v>
      </c>
      <c r="CY48" s="317">
        <v>0</v>
      </c>
      <c r="CZ48" s="317">
        <v>0</v>
      </c>
      <c r="DA48" s="317">
        <v>0</v>
      </c>
      <c r="DB48" s="420" t="s">
        <v>582</v>
      </c>
      <c r="DC48" s="402"/>
      <c r="DF48" s="402"/>
      <c r="DG48" s="421"/>
      <c r="DH48" s="316"/>
      <c r="DI48" s="316"/>
      <c r="DJ48" s="316"/>
      <c r="DK48" s="316"/>
      <c r="DL48" s="316"/>
      <c r="DM48" s="316"/>
      <c r="DN48" s="316"/>
      <c r="DO48" s="316"/>
      <c r="DP48" s="316"/>
      <c r="DQ48" s="316"/>
      <c r="DR48" s="316"/>
      <c r="DS48" s="316"/>
      <c r="DT48" s="316"/>
      <c r="DU48" s="316"/>
      <c r="DV48" s="316"/>
      <c r="DW48" s="316"/>
      <c r="DX48" s="316"/>
      <c r="DY48" s="316"/>
      <c r="DZ48" s="316"/>
      <c r="EA48" s="316"/>
      <c r="EB48" s="316"/>
      <c r="EC48" s="316"/>
      <c r="ED48" s="316"/>
      <c r="EE48" s="316"/>
      <c r="EF48" s="316"/>
      <c r="EG48" s="316"/>
      <c r="EH48" s="316"/>
      <c r="EI48" s="316"/>
      <c r="EJ48" s="316"/>
      <c r="EK48" s="316"/>
      <c r="EL48" s="316"/>
      <c r="EM48" s="316"/>
      <c r="EN48" s="316"/>
      <c r="EO48" s="316"/>
      <c r="EP48" s="316"/>
      <c r="EQ48" s="316"/>
      <c r="ER48" s="316"/>
      <c r="ES48" s="316"/>
      <c r="ET48" s="316"/>
      <c r="EU48" s="407"/>
      <c r="EV48" s="402"/>
    </row>
    <row r="49" spans="2:152" s="5" customFormat="1" x14ac:dyDescent="0.35">
      <c r="B49" s="430">
        <v>31</v>
      </c>
      <c r="C49" s="411" t="s">
        <v>589</v>
      </c>
      <c r="D49" s="431"/>
      <c r="E49" s="320" t="s">
        <v>32</v>
      </c>
      <c r="F49" s="321">
        <v>3</v>
      </c>
      <c r="G49" s="322"/>
      <c r="H49" s="323"/>
      <c r="I49" s="323"/>
      <c r="J49" s="324"/>
      <c r="K49" s="423">
        <v>0</v>
      </c>
      <c r="L49" s="322"/>
      <c r="M49" s="323"/>
      <c r="N49" s="323"/>
      <c r="O49" s="324"/>
      <c r="P49" s="423">
        <v>0</v>
      </c>
      <c r="Q49" s="322"/>
      <c r="R49" s="323"/>
      <c r="S49" s="323"/>
      <c r="T49" s="324"/>
      <c r="U49" s="423">
        <v>0</v>
      </c>
      <c r="V49" s="322"/>
      <c r="W49" s="323"/>
      <c r="X49" s="323"/>
      <c r="Y49" s="324"/>
      <c r="Z49" s="423">
        <v>0</v>
      </c>
      <c r="AA49" s="322"/>
      <c r="AB49" s="323"/>
      <c r="AC49" s="323"/>
      <c r="AD49" s="324"/>
      <c r="AE49" s="423">
        <v>0</v>
      </c>
      <c r="AF49" s="322"/>
      <c r="AG49" s="323"/>
      <c r="AH49" s="323"/>
      <c r="AI49" s="324"/>
      <c r="AJ49" s="423">
        <v>0</v>
      </c>
      <c r="AK49" s="322"/>
      <c r="AL49" s="323"/>
      <c r="AM49" s="323"/>
      <c r="AN49" s="324"/>
      <c r="AO49" s="423">
        <v>0</v>
      </c>
      <c r="AP49" s="322"/>
      <c r="AQ49" s="323"/>
      <c r="AR49" s="323"/>
      <c r="AS49" s="324"/>
      <c r="AT49" s="423">
        <v>0</v>
      </c>
      <c r="AU49" s="89"/>
      <c r="AV49" s="347"/>
      <c r="AW49" s="295" t="s">
        <v>554</v>
      </c>
      <c r="AX49" s="327"/>
      <c r="AY49" s="18">
        <v>0</v>
      </c>
      <c r="AZ49" s="18"/>
      <c r="BB49" s="318">
        <v>31</v>
      </c>
      <c r="BC49" s="424" t="s">
        <v>590</v>
      </c>
      <c r="BD49" s="320" t="s">
        <v>32</v>
      </c>
      <c r="BE49" s="321">
        <v>4</v>
      </c>
      <c r="BF49" s="425" t="s">
        <v>591</v>
      </c>
      <c r="BG49" s="426" t="s">
        <v>592</v>
      </c>
      <c r="BH49" s="426" t="s">
        <v>593</v>
      </c>
      <c r="BI49" s="427" t="s">
        <v>594</v>
      </c>
      <c r="BJ49" s="428" t="s">
        <v>595</v>
      </c>
      <c r="BL49" s="402"/>
      <c r="BM49" s="419">
        <v>0</v>
      </c>
      <c r="BO49" s="317">
        <v>0</v>
      </c>
      <c r="BP49" s="317">
        <v>0</v>
      </c>
      <c r="BQ49" s="317">
        <v>0</v>
      </c>
      <c r="BR49" s="317">
        <v>0</v>
      </c>
      <c r="BS49" s="316"/>
      <c r="BT49" s="317">
        <v>0</v>
      </c>
      <c r="BU49" s="317">
        <v>0</v>
      </c>
      <c r="BV49" s="317">
        <v>0</v>
      </c>
      <c r="BW49" s="317">
        <v>0</v>
      </c>
      <c r="BX49" s="316"/>
      <c r="BY49" s="317">
        <v>0</v>
      </c>
      <c r="BZ49" s="317">
        <v>0</v>
      </c>
      <c r="CA49" s="317">
        <v>0</v>
      </c>
      <c r="CB49" s="317">
        <v>0</v>
      </c>
      <c r="CC49" s="316"/>
      <c r="CD49" s="317">
        <v>0</v>
      </c>
      <c r="CE49" s="317">
        <v>0</v>
      </c>
      <c r="CF49" s="317">
        <v>0</v>
      </c>
      <c r="CG49" s="317">
        <v>0</v>
      </c>
      <c r="CH49" s="316"/>
      <c r="CI49" s="317">
        <v>0</v>
      </c>
      <c r="CJ49" s="317">
        <v>0</v>
      </c>
      <c r="CK49" s="317">
        <v>0</v>
      </c>
      <c r="CL49" s="317">
        <v>0</v>
      </c>
      <c r="CM49" s="316"/>
      <c r="CN49" s="317">
        <v>0</v>
      </c>
      <c r="CO49" s="317">
        <v>0</v>
      </c>
      <c r="CP49" s="317">
        <v>0</v>
      </c>
      <c r="CQ49" s="317">
        <v>0</v>
      </c>
      <c r="CR49" s="316"/>
      <c r="CS49" s="317">
        <v>0</v>
      </c>
      <c r="CT49" s="317">
        <v>0</v>
      </c>
      <c r="CU49" s="317">
        <v>0</v>
      </c>
      <c r="CV49" s="317">
        <v>0</v>
      </c>
      <c r="CW49" s="316"/>
      <c r="CX49" s="317">
        <v>0</v>
      </c>
      <c r="CY49" s="317">
        <v>0</v>
      </c>
      <c r="CZ49" s="317">
        <v>0</v>
      </c>
      <c r="DA49" s="317">
        <v>0</v>
      </c>
      <c r="DB49" s="420" t="s">
        <v>589</v>
      </c>
      <c r="DC49" s="402"/>
      <c r="DF49" s="402"/>
      <c r="DG49" s="421"/>
      <c r="DH49" s="316"/>
      <c r="DI49" s="316"/>
      <c r="DJ49" s="316"/>
      <c r="DK49" s="316"/>
      <c r="DL49" s="316"/>
      <c r="DM49" s="316"/>
      <c r="DN49" s="316"/>
      <c r="DO49" s="316"/>
      <c r="DP49" s="316"/>
      <c r="DQ49" s="316"/>
      <c r="DR49" s="316"/>
      <c r="DS49" s="316"/>
      <c r="DT49" s="316"/>
      <c r="DU49" s="316"/>
      <c r="DV49" s="316"/>
      <c r="DW49" s="316"/>
      <c r="DX49" s="316"/>
      <c r="DY49" s="316"/>
      <c r="DZ49" s="316"/>
      <c r="EA49" s="316"/>
      <c r="EB49" s="316"/>
      <c r="EC49" s="316"/>
      <c r="ED49" s="316"/>
      <c r="EE49" s="316"/>
      <c r="EF49" s="316"/>
      <c r="EG49" s="316"/>
      <c r="EH49" s="316"/>
      <c r="EI49" s="316"/>
      <c r="EJ49" s="316"/>
      <c r="EK49" s="316"/>
      <c r="EL49" s="316"/>
      <c r="EM49" s="316"/>
      <c r="EN49" s="316"/>
      <c r="EO49" s="316"/>
      <c r="EP49" s="316"/>
      <c r="EQ49" s="316"/>
      <c r="ER49" s="316"/>
      <c r="ES49" s="316"/>
      <c r="ET49" s="316"/>
      <c r="EU49" s="407"/>
      <c r="EV49" s="402"/>
    </row>
    <row r="50" spans="2:152" s="5" customFormat="1" x14ac:dyDescent="0.35">
      <c r="B50" s="430">
        <v>32</v>
      </c>
      <c r="C50" s="411" t="s">
        <v>596</v>
      </c>
      <c r="D50" s="431"/>
      <c r="E50" s="320" t="s">
        <v>32</v>
      </c>
      <c r="F50" s="321">
        <v>3</v>
      </c>
      <c r="G50" s="322"/>
      <c r="H50" s="323"/>
      <c r="I50" s="323"/>
      <c r="J50" s="324"/>
      <c r="K50" s="423">
        <v>0</v>
      </c>
      <c r="L50" s="322"/>
      <c r="M50" s="323"/>
      <c r="N50" s="323"/>
      <c r="O50" s="324"/>
      <c r="P50" s="423">
        <v>0</v>
      </c>
      <c r="Q50" s="322"/>
      <c r="R50" s="323"/>
      <c r="S50" s="323"/>
      <c r="T50" s="324"/>
      <c r="U50" s="423">
        <v>0</v>
      </c>
      <c r="V50" s="322"/>
      <c r="W50" s="323"/>
      <c r="X50" s="323"/>
      <c r="Y50" s="324"/>
      <c r="Z50" s="423">
        <v>0</v>
      </c>
      <c r="AA50" s="322"/>
      <c r="AB50" s="323"/>
      <c r="AC50" s="323"/>
      <c r="AD50" s="324"/>
      <c r="AE50" s="423">
        <v>0</v>
      </c>
      <c r="AF50" s="322"/>
      <c r="AG50" s="323"/>
      <c r="AH50" s="323"/>
      <c r="AI50" s="324"/>
      <c r="AJ50" s="423">
        <v>0</v>
      </c>
      <c r="AK50" s="322"/>
      <c r="AL50" s="323"/>
      <c r="AM50" s="323"/>
      <c r="AN50" s="324"/>
      <c r="AO50" s="423">
        <v>0</v>
      </c>
      <c r="AP50" s="322"/>
      <c r="AQ50" s="323"/>
      <c r="AR50" s="323"/>
      <c r="AS50" s="324"/>
      <c r="AT50" s="423">
        <v>0</v>
      </c>
      <c r="AU50" s="89"/>
      <c r="AV50" s="347"/>
      <c r="AW50" s="295" t="s">
        <v>554</v>
      </c>
      <c r="AX50" s="327"/>
      <c r="AY50" s="18">
        <v>0</v>
      </c>
      <c r="AZ50" s="18"/>
      <c r="BB50" s="318">
        <v>32</v>
      </c>
      <c r="BC50" s="424" t="s">
        <v>597</v>
      </c>
      <c r="BD50" s="320" t="s">
        <v>32</v>
      </c>
      <c r="BE50" s="321">
        <v>5</v>
      </c>
      <c r="BF50" s="425" t="s">
        <v>598</v>
      </c>
      <c r="BG50" s="426" t="s">
        <v>599</v>
      </c>
      <c r="BH50" s="426" t="s">
        <v>600</v>
      </c>
      <c r="BI50" s="427" t="s">
        <v>601</v>
      </c>
      <c r="BJ50" s="428" t="s">
        <v>602</v>
      </c>
      <c r="BL50" s="402"/>
      <c r="BM50" s="419">
        <v>0</v>
      </c>
      <c r="BO50" s="317">
        <v>0</v>
      </c>
      <c r="BP50" s="317">
        <v>0</v>
      </c>
      <c r="BQ50" s="317">
        <v>0</v>
      </c>
      <c r="BR50" s="317">
        <v>0</v>
      </c>
      <c r="BS50" s="316"/>
      <c r="BT50" s="317">
        <v>0</v>
      </c>
      <c r="BU50" s="317">
        <v>0</v>
      </c>
      <c r="BV50" s="317">
        <v>0</v>
      </c>
      <c r="BW50" s="317">
        <v>0</v>
      </c>
      <c r="BX50" s="316"/>
      <c r="BY50" s="317">
        <v>0</v>
      </c>
      <c r="BZ50" s="317">
        <v>0</v>
      </c>
      <c r="CA50" s="317">
        <v>0</v>
      </c>
      <c r="CB50" s="317">
        <v>0</v>
      </c>
      <c r="CC50" s="316"/>
      <c r="CD50" s="317">
        <v>0</v>
      </c>
      <c r="CE50" s="317">
        <v>0</v>
      </c>
      <c r="CF50" s="317">
        <v>0</v>
      </c>
      <c r="CG50" s="317">
        <v>0</v>
      </c>
      <c r="CH50" s="316"/>
      <c r="CI50" s="317">
        <v>0</v>
      </c>
      <c r="CJ50" s="317">
        <v>0</v>
      </c>
      <c r="CK50" s="317">
        <v>0</v>
      </c>
      <c r="CL50" s="317">
        <v>0</v>
      </c>
      <c r="CM50" s="316"/>
      <c r="CN50" s="317">
        <v>0</v>
      </c>
      <c r="CO50" s="317">
        <v>0</v>
      </c>
      <c r="CP50" s="317">
        <v>0</v>
      </c>
      <c r="CQ50" s="317">
        <v>0</v>
      </c>
      <c r="CR50" s="316"/>
      <c r="CS50" s="317">
        <v>0</v>
      </c>
      <c r="CT50" s="317">
        <v>0</v>
      </c>
      <c r="CU50" s="317">
        <v>0</v>
      </c>
      <c r="CV50" s="317">
        <v>0</v>
      </c>
      <c r="CW50" s="316"/>
      <c r="CX50" s="317">
        <v>0</v>
      </c>
      <c r="CY50" s="317">
        <v>0</v>
      </c>
      <c r="CZ50" s="317">
        <v>0</v>
      </c>
      <c r="DA50" s="317">
        <v>0</v>
      </c>
      <c r="DB50" s="420" t="s">
        <v>596</v>
      </c>
      <c r="DC50" s="402"/>
      <c r="DF50" s="402"/>
      <c r="DG50" s="421"/>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407"/>
      <c r="EV50" s="402"/>
    </row>
    <row r="51" spans="2:152" s="5" customFormat="1" x14ac:dyDescent="0.35">
      <c r="B51" s="430">
        <v>33</v>
      </c>
      <c r="C51" s="411" t="s">
        <v>603</v>
      </c>
      <c r="D51" s="431"/>
      <c r="E51" s="320" t="s">
        <v>32</v>
      </c>
      <c r="F51" s="321">
        <v>3</v>
      </c>
      <c r="G51" s="322"/>
      <c r="H51" s="323"/>
      <c r="I51" s="323"/>
      <c r="J51" s="324"/>
      <c r="K51" s="423">
        <v>0</v>
      </c>
      <c r="L51" s="322"/>
      <c r="M51" s="323"/>
      <c r="N51" s="323"/>
      <c r="O51" s="324"/>
      <c r="P51" s="423">
        <v>0</v>
      </c>
      <c r="Q51" s="322"/>
      <c r="R51" s="323"/>
      <c r="S51" s="323"/>
      <c r="T51" s="324"/>
      <c r="U51" s="423">
        <v>0</v>
      </c>
      <c r="V51" s="322"/>
      <c r="W51" s="323"/>
      <c r="X51" s="323"/>
      <c r="Y51" s="324"/>
      <c r="Z51" s="423">
        <v>0</v>
      </c>
      <c r="AA51" s="322"/>
      <c r="AB51" s="323"/>
      <c r="AC51" s="323"/>
      <c r="AD51" s="324"/>
      <c r="AE51" s="423">
        <v>0</v>
      </c>
      <c r="AF51" s="322"/>
      <c r="AG51" s="323"/>
      <c r="AH51" s="323"/>
      <c r="AI51" s="324"/>
      <c r="AJ51" s="423">
        <v>0</v>
      </c>
      <c r="AK51" s="322"/>
      <c r="AL51" s="323"/>
      <c r="AM51" s="323"/>
      <c r="AN51" s="324"/>
      <c r="AO51" s="423">
        <v>0</v>
      </c>
      <c r="AP51" s="322"/>
      <c r="AQ51" s="323"/>
      <c r="AR51" s="323"/>
      <c r="AS51" s="324"/>
      <c r="AT51" s="423">
        <v>0</v>
      </c>
      <c r="AU51" s="89"/>
      <c r="AV51" s="347"/>
      <c r="AW51" s="295" t="s">
        <v>554</v>
      </c>
      <c r="AX51" s="327"/>
      <c r="AY51" s="18">
        <v>0</v>
      </c>
      <c r="AZ51" s="18"/>
      <c r="BB51" s="318">
        <v>33</v>
      </c>
      <c r="BC51" s="424" t="s">
        <v>604</v>
      </c>
      <c r="BD51" s="320" t="s">
        <v>32</v>
      </c>
      <c r="BE51" s="321">
        <v>6</v>
      </c>
      <c r="BF51" s="425" t="s">
        <v>605</v>
      </c>
      <c r="BG51" s="426" t="s">
        <v>606</v>
      </c>
      <c r="BH51" s="426" t="s">
        <v>607</v>
      </c>
      <c r="BI51" s="427" t="s">
        <v>608</v>
      </c>
      <c r="BJ51" s="428" t="s">
        <v>609</v>
      </c>
      <c r="BL51" s="402"/>
      <c r="BM51" s="419">
        <v>0</v>
      </c>
      <c r="BO51" s="317">
        <v>0</v>
      </c>
      <c r="BP51" s="317">
        <v>0</v>
      </c>
      <c r="BQ51" s="317">
        <v>0</v>
      </c>
      <c r="BR51" s="317">
        <v>0</v>
      </c>
      <c r="BS51" s="316"/>
      <c r="BT51" s="317">
        <v>0</v>
      </c>
      <c r="BU51" s="317">
        <v>0</v>
      </c>
      <c r="BV51" s="317">
        <v>0</v>
      </c>
      <c r="BW51" s="317">
        <v>0</v>
      </c>
      <c r="BX51" s="316"/>
      <c r="BY51" s="317">
        <v>0</v>
      </c>
      <c r="BZ51" s="317">
        <v>0</v>
      </c>
      <c r="CA51" s="317">
        <v>0</v>
      </c>
      <c r="CB51" s="317">
        <v>0</v>
      </c>
      <c r="CC51" s="316"/>
      <c r="CD51" s="317">
        <v>0</v>
      </c>
      <c r="CE51" s="317">
        <v>0</v>
      </c>
      <c r="CF51" s="317">
        <v>0</v>
      </c>
      <c r="CG51" s="317">
        <v>0</v>
      </c>
      <c r="CH51" s="316"/>
      <c r="CI51" s="317">
        <v>0</v>
      </c>
      <c r="CJ51" s="317">
        <v>0</v>
      </c>
      <c r="CK51" s="317">
        <v>0</v>
      </c>
      <c r="CL51" s="317">
        <v>0</v>
      </c>
      <c r="CM51" s="316"/>
      <c r="CN51" s="317">
        <v>0</v>
      </c>
      <c r="CO51" s="317">
        <v>0</v>
      </c>
      <c r="CP51" s="317">
        <v>0</v>
      </c>
      <c r="CQ51" s="317">
        <v>0</v>
      </c>
      <c r="CR51" s="316"/>
      <c r="CS51" s="317">
        <v>0</v>
      </c>
      <c r="CT51" s="317">
        <v>0</v>
      </c>
      <c r="CU51" s="317">
        <v>0</v>
      </c>
      <c r="CV51" s="317">
        <v>0</v>
      </c>
      <c r="CW51" s="316"/>
      <c r="CX51" s="317">
        <v>0</v>
      </c>
      <c r="CY51" s="317">
        <v>0</v>
      </c>
      <c r="CZ51" s="317">
        <v>0</v>
      </c>
      <c r="DA51" s="317">
        <v>0</v>
      </c>
      <c r="DB51" s="420" t="s">
        <v>603</v>
      </c>
      <c r="DC51" s="402"/>
      <c r="DF51" s="402"/>
      <c r="DG51" s="421"/>
      <c r="DH51" s="316"/>
      <c r="DI51" s="316"/>
      <c r="DJ51" s="316"/>
      <c r="DK51" s="316"/>
      <c r="DL51" s="316"/>
      <c r="DM51" s="316"/>
      <c r="DN51" s="316"/>
      <c r="DO51" s="316"/>
      <c r="DP51" s="316"/>
      <c r="DQ51" s="316"/>
      <c r="DR51" s="316"/>
      <c r="DS51" s="316"/>
      <c r="DT51" s="316"/>
      <c r="DU51" s="316"/>
      <c r="DV51" s="316"/>
      <c r="DW51" s="316"/>
      <c r="DX51" s="316"/>
      <c r="DY51" s="316"/>
      <c r="DZ51" s="316"/>
      <c r="EA51" s="316"/>
      <c r="EB51" s="316"/>
      <c r="EC51" s="316"/>
      <c r="ED51" s="316"/>
      <c r="EE51" s="316"/>
      <c r="EF51" s="316"/>
      <c r="EG51" s="316"/>
      <c r="EH51" s="316"/>
      <c r="EI51" s="316"/>
      <c r="EJ51" s="316"/>
      <c r="EK51" s="316"/>
      <c r="EL51" s="316"/>
      <c r="EM51" s="316"/>
      <c r="EN51" s="316"/>
      <c r="EO51" s="316"/>
      <c r="EP51" s="316"/>
      <c r="EQ51" s="316"/>
      <c r="ER51" s="316"/>
      <c r="ES51" s="316"/>
      <c r="ET51" s="316"/>
      <c r="EU51" s="407"/>
      <c r="EV51" s="402"/>
    </row>
    <row r="52" spans="2:152" s="5" customFormat="1" x14ac:dyDescent="0.35">
      <c r="B52" s="430">
        <v>34</v>
      </c>
      <c r="C52" s="411" t="s">
        <v>610</v>
      </c>
      <c r="D52" s="431"/>
      <c r="E52" s="320" t="s">
        <v>32</v>
      </c>
      <c r="F52" s="321">
        <v>3</v>
      </c>
      <c r="G52" s="322"/>
      <c r="H52" s="323"/>
      <c r="I52" s="323"/>
      <c r="J52" s="324"/>
      <c r="K52" s="423">
        <v>0</v>
      </c>
      <c r="L52" s="322"/>
      <c r="M52" s="323"/>
      <c r="N52" s="323"/>
      <c r="O52" s="324"/>
      <c r="P52" s="423">
        <v>0</v>
      </c>
      <c r="Q52" s="322"/>
      <c r="R52" s="323"/>
      <c r="S52" s="323"/>
      <c r="T52" s="324"/>
      <c r="U52" s="423">
        <v>0</v>
      </c>
      <c r="V52" s="322"/>
      <c r="W52" s="323"/>
      <c r="X52" s="323"/>
      <c r="Y52" s="324"/>
      <c r="Z52" s="423">
        <v>0</v>
      </c>
      <c r="AA52" s="322"/>
      <c r="AB52" s="323"/>
      <c r="AC52" s="323"/>
      <c r="AD52" s="324"/>
      <c r="AE52" s="423">
        <v>0</v>
      </c>
      <c r="AF52" s="322"/>
      <c r="AG52" s="323"/>
      <c r="AH52" s="323"/>
      <c r="AI52" s="324"/>
      <c r="AJ52" s="423">
        <v>0</v>
      </c>
      <c r="AK52" s="322"/>
      <c r="AL52" s="323"/>
      <c r="AM52" s="323"/>
      <c r="AN52" s="324"/>
      <c r="AO52" s="423">
        <v>0</v>
      </c>
      <c r="AP52" s="322"/>
      <c r="AQ52" s="323"/>
      <c r="AR52" s="323"/>
      <c r="AS52" s="324"/>
      <c r="AT52" s="423">
        <v>0</v>
      </c>
      <c r="AU52" s="89"/>
      <c r="AV52" s="347"/>
      <c r="AW52" s="295" t="s">
        <v>554</v>
      </c>
      <c r="AX52" s="327"/>
      <c r="AY52" s="18">
        <v>0</v>
      </c>
      <c r="AZ52" s="18"/>
      <c r="BB52" s="318">
        <v>34</v>
      </c>
      <c r="BC52" s="424" t="s">
        <v>611</v>
      </c>
      <c r="BD52" s="320" t="s">
        <v>32</v>
      </c>
      <c r="BE52" s="321">
        <v>7</v>
      </c>
      <c r="BF52" s="425" t="s">
        <v>612</v>
      </c>
      <c r="BG52" s="426" t="s">
        <v>613</v>
      </c>
      <c r="BH52" s="426" t="s">
        <v>614</v>
      </c>
      <c r="BI52" s="427" t="s">
        <v>615</v>
      </c>
      <c r="BJ52" s="428" t="s">
        <v>616</v>
      </c>
      <c r="BL52" s="402"/>
      <c r="BM52" s="419">
        <v>0</v>
      </c>
      <c r="BO52" s="317">
        <v>0</v>
      </c>
      <c r="BP52" s="317">
        <v>0</v>
      </c>
      <c r="BQ52" s="317">
        <v>0</v>
      </c>
      <c r="BR52" s="317">
        <v>0</v>
      </c>
      <c r="BS52" s="316"/>
      <c r="BT52" s="317">
        <v>0</v>
      </c>
      <c r="BU52" s="317">
        <v>0</v>
      </c>
      <c r="BV52" s="317">
        <v>0</v>
      </c>
      <c r="BW52" s="317">
        <v>0</v>
      </c>
      <c r="BX52" s="316"/>
      <c r="BY52" s="317">
        <v>0</v>
      </c>
      <c r="BZ52" s="317">
        <v>0</v>
      </c>
      <c r="CA52" s="317">
        <v>0</v>
      </c>
      <c r="CB52" s="317">
        <v>0</v>
      </c>
      <c r="CC52" s="316"/>
      <c r="CD52" s="317">
        <v>0</v>
      </c>
      <c r="CE52" s="317">
        <v>0</v>
      </c>
      <c r="CF52" s="317">
        <v>0</v>
      </c>
      <c r="CG52" s="317">
        <v>0</v>
      </c>
      <c r="CH52" s="316"/>
      <c r="CI52" s="317">
        <v>0</v>
      </c>
      <c r="CJ52" s="317">
        <v>0</v>
      </c>
      <c r="CK52" s="317">
        <v>0</v>
      </c>
      <c r="CL52" s="317">
        <v>0</v>
      </c>
      <c r="CM52" s="316"/>
      <c r="CN52" s="317">
        <v>0</v>
      </c>
      <c r="CO52" s="317">
        <v>0</v>
      </c>
      <c r="CP52" s="317">
        <v>0</v>
      </c>
      <c r="CQ52" s="317">
        <v>0</v>
      </c>
      <c r="CR52" s="316"/>
      <c r="CS52" s="317">
        <v>0</v>
      </c>
      <c r="CT52" s="317">
        <v>0</v>
      </c>
      <c r="CU52" s="317">
        <v>0</v>
      </c>
      <c r="CV52" s="317">
        <v>0</v>
      </c>
      <c r="CW52" s="316"/>
      <c r="CX52" s="317">
        <v>0</v>
      </c>
      <c r="CY52" s="317">
        <v>0</v>
      </c>
      <c r="CZ52" s="317">
        <v>0</v>
      </c>
      <c r="DA52" s="317">
        <v>0</v>
      </c>
      <c r="DB52" s="420" t="s">
        <v>610</v>
      </c>
      <c r="DC52" s="402"/>
      <c r="DF52" s="402"/>
      <c r="DG52" s="421"/>
      <c r="DH52" s="316"/>
      <c r="DI52" s="316"/>
      <c r="DJ52" s="316"/>
      <c r="DK52" s="316"/>
      <c r="DL52" s="316"/>
      <c r="DM52" s="316"/>
      <c r="DN52" s="316"/>
      <c r="DO52" s="316"/>
      <c r="DP52" s="316"/>
      <c r="DQ52" s="316"/>
      <c r="DR52" s="316"/>
      <c r="DS52" s="316"/>
      <c r="DT52" s="316"/>
      <c r="DU52" s="316"/>
      <c r="DV52" s="316"/>
      <c r="DW52" s="316"/>
      <c r="DX52" s="316"/>
      <c r="DY52" s="316"/>
      <c r="DZ52" s="316"/>
      <c r="EA52" s="316"/>
      <c r="EB52" s="316"/>
      <c r="EC52" s="316"/>
      <c r="ED52" s="316"/>
      <c r="EE52" s="316"/>
      <c r="EF52" s="316"/>
      <c r="EG52" s="316"/>
      <c r="EH52" s="316"/>
      <c r="EI52" s="316"/>
      <c r="EJ52" s="316"/>
      <c r="EK52" s="316"/>
      <c r="EL52" s="316"/>
      <c r="EM52" s="316"/>
      <c r="EN52" s="316"/>
      <c r="EO52" s="316"/>
      <c r="EP52" s="316"/>
      <c r="EQ52" s="316"/>
      <c r="ER52" s="316"/>
      <c r="ES52" s="316"/>
      <c r="ET52" s="316"/>
      <c r="EU52" s="407"/>
      <c r="EV52" s="402"/>
    </row>
    <row r="53" spans="2:152" s="5" customFormat="1" x14ac:dyDescent="0.35">
      <c r="B53" s="430">
        <v>35</v>
      </c>
      <c r="C53" s="411" t="s">
        <v>617</v>
      </c>
      <c r="D53" s="431"/>
      <c r="E53" s="320" t="s">
        <v>32</v>
      </c>
      <c r="F53" s="321">
        <v>3</v>
      </c>
      <c r="G53" s="322"/>
      <c r="H53" s="323"/>
      <c r="I53" s="323"/>
      <c r="J53" s="324"/>
      <c r="K53" s="423">
        <v>0</v>
      </c>
      <c r="L53" s="322"/>
      <c r="M53" s="323"/>
      <c r="N53" s="323"/>
      <c r="O53" s="324"/>
      <c r="P53" s="423">
        <v>0</v>
      </c>
      <c r="Q53" s="322"/>
      <c r="R53" s="323"/>
      <c r="S53" s="323"/>
      <c r="T53" s="324"/>
      <c r="U53" s="423">
        <v>0</v>
      </c>
      <c r="V53" s="322"/>
      <c r="W53" s="323"/>
      <c r="X53" s="323"/>
      <c r="Y53" s="324"/>
      <c r="Z53" s="423">
        <v>0</v>
      </c>
      <c r="AA53" s="322"/>
      <c r="AB53" s="323"/>
      <c r="AC53" s="323"/>
      <c r="AD53" s="324"/>
      <c r="AE53" s="423">
        <v>0</v>
      </c>
      <c r="AF53" s="322"/>
      <c r="AG53" s="323"/>
      <c r="AH53" s="323"/>
      <c r="AI53" s="324"/>
      <c r="AJ53" s="423">
        <v>0</v>
      </c>
      <c r="AK53" s="322"/>
      <c r="AL53" s="323"/>
      <c r="AM53" s="323"/>
      <c r="AN53" s="324"/>
      <c r="AO53" s="423">
        <v>0</v>
      </c>
      <c r="AP53" s="322"/>
      <c r="AQ53" s="323"/>
      <c r="AR53" s="323"/>
      <c r="AS53" s="324"/>
      <c r="AT53" s="423">
        <v>0</v>
      </c>
      <c r="AU53" s="89"/>
      <c r="AV53" s="347"/>
      <c r="AW53" s="295" t="s">
        <v>554</v>
      </c>
      <c r="AX53" s="327"/>
      <c r="AY53" s="18">
        <v>0</v>
      </c>
      <c r="AZ53" s="18"/>
      <c r="BB53" s="318">
        <v>35</v>
      </c>
      <c r="BC53" s="424" t="s">
        <v>618</v>
      </c>
      <c r="BD53" s="320" t="s">
        <v>32</v>
      </c>
      <c r="BE53" s="321">
        <v>8</v>
      </c>
      <c r="BF53" s="425" t="s">
        <v>619</v>
      </c>
      <c r="BG53" s="426" t="s">
        <v>620</v>
      </c>
      <c r="BH53" s="426" t="s">
        <v>621</v>
      </c>
      <c r="BI53" s="427" t="s">
        <v>622</v>
      </c>
      <c r="BJ53" s="428" t="s">
        <v>623</v>
      </c>
      <c r="BL53" s="268"/>
      <c r="BM53" s="419">
        <v>0</v>
      </c>
      <c r="BO53" s="317">
        <v>0</v>
      </c>
      <c r="BP53" s="317">
        <v>0</v>
      </c>
      <c r="BQ53" s="317">
        <v>0</v>
      </c>
      <c r="BR53" s="317">
        <v>0</v>
      </c>
      <c r="BS53" s="316"/>
      <c r="BT53" s="317">
        <v>0</v>
      </c>
      <c r="BU53" s="317">
        <v>0</v>
      </c>
      <c r="BV53" s="317">
        <v>0</v>
      </c>
      <c r="BW53" s="317">
        <v>0</v>
      </c>
      <c r="BX53" s="316"/>
      <c r="BY53" s="317">
        <v>0</v>
      </c>
      <c r="BZ53" s="317">
        <v>0</v>
      </c>
      <c r="CA53" s="317">
        <v>0</v>
      </c>
      <c r="CB53" s="317">
        <v>0</v>
      </c>
      <c r="CC53" s="316"/>
      <c r="CD53" s="317">
        <v>0</v>
      </c>
      <c r="CE53" s="317">
        <v>0</v>
      </c>
      <c r="CF53" s="317">
        <v>0</v>
      </c>
      <c r="CG53" s="317">
        <v>0</v>
      </c>
      <c r="CH53" s="316"/>
      <c r="CI53" s="317">
        <v>0</v>
      </c>
      <c r="CJ53" s="317">
        <v>0</v>
      </c>
      <c r="CK53" s="317">
        <v>0</v>
      </c>
      <c r="CL53" s="317">
        <v>0</v>
      </c>
      <c r="CM53" s="316"/>
      <c r="CN53" s="317">
        <v>0</v>
      </c>
      <c r="CO53" s="317">
        <v>0</v>
      </c>
      <c r="CP53" s="317">
        <v>0</v>
      </c>
      <c r="CQ53" s="317">
        <v>0</v>
      </c>
      <c r="CR53" s="316"/>
      <c r="CS53" s="317">
        <v>0</v>
      </c>
      <c r="CT53" s="317">
        <v>0</v>
      </c>
      <c r="CU53" s="317">
        <v>0</v>
      </c>
      <c r="CV53" s="317">
        <v>0</v>
      </c>
      <c r="CW53" s="316"/>
      <c r="CX53" s="317">
        <v>0</v>
      </c>
      <c r="CY53" s="317">
        <v>0</v>
      </c>
      <c r="CZ53" s="317">
        <v>0</v>
      </c>
      <c r="DA53" s="317">
        <v>0</v>
      </c>
      <c r="DB53" s="420" t="s">
        <v>617</v>
      </c>
      <c r="DC53" s="268"/>
      <c r="DF53" s="268"/>
      <c r="DG53" s="421"/>
      <c r="DH53" s="316"/>
      <c r="DI53" s="316"/>
      <c r="DJ53" s="316"/>
      <c r="DK53" s="316"/>
      <c r="DL53" s="316"/>
      <c r="DM53" s="316"/>
      <c r="DN53" s="316"/>
      <c r="DO53" s="316"/>
      <c r="DP53" s="316"/>
      <c r="DQ53" s="316"/>
      <c r="DR53" s="316"/>
      <c r="DS53" s="316"/>
      <c r="DT53" s="316"/>
      <c r="DU53" s="316"/>
      <c r="DV53" s="316"/>
      <c r="DW53" s="316"/>
      <c r="DX53" s="316"/>
      <c r="DY53" s="316"/>
      <c r="DZ53" s="316"/>
      <c r="EA53" s="316"/>
      <c r="EB53" s="316"/>
      <c r="EC53" s="316"/>
      <c r="ED53" s="316"/>
      <c r="EE53" s="316"/>
      <c r="EF53" s="316"/>
      <c r="EG53" s="316"/>
      <c r="EH53" s="316"/>
      <c r="EI53" s="316"/>
      <c r="EJ53" s="316"/>
      <c r="EK53" s="316"/>
      <c r="EL53" s="316"/>
      <c r="EM53" s="316"/>
      <c r="EN53" s="316"/>
      <c r="EO53" s="316"/>
      <c r="EP53" s="316"/>
      <c r="EQ53" s="316"/>
      <c r="ER53" s="316"/>
      <c r="ES53" s="316"/>
      <c r="ET53" s="316"/>
      <c r="EU53" s="407"/>
      <c r="EV53" s="268"/>
    </row>
    <row r="54" spans="2:152" s="5" customFormat="1" ht="13.9" thickBot="1" x14ac:dyDescent="0.4">
      <c r="B54" s="351">
        <v>36</v>
      </c>
      <c r="C54" s="352" t="s">
        <v>624</v>
      </c>
      <c r="D54" s="432"/>
      <c r="E54" s="353" t="s">
        <v>32</v>
      </c>
      <c r="F54" s="354">
        <v>3</v>
      </c>
      <c r="G54" s="433">
        <v>0</v>
      </c>
      <c r="H54" s="434">
        <v>0</v>
      </c>
      <c r="I54" s="434">
        <v>0</v>
      </c>
      <c r="J54" s="435">
        <v>0</v>
      </c>
      <c r="K54" s="436">
        <v>0</v>
      </c>
      <c r="L54" s="433">
        <v>0</v>
      </c>
      <c r="M54" s="434">
        <v>0</v>
      </c>
      <c r="N54" s="434">
        <v>0</v>
      </c>
      <c r="O54" s="435">
        <v>0</v>
      </c>
      <c r="P54" s="436">
        <v>0</v>
      </c>
      <c r="Q54" s="433">
        <v>0</v>
      </c>
      <c r="R54" s="434">
        <v>0</v>
      </c>
      <c r="S54" s="434">
        <v>0</v>
      </c>
      <c r="T54" s="435">
        <v>0</v>
      </c>
      <c r="U54" s="436">
        <v>0</v>
      </c>
      <c r="V54" s="433">
        <v>0</v>
      </c>
      <c r="W54" s="434">
        <v>0</v>
      </c>
      <c r="X54" s="434">
        <v>0</v>
      </c>
      <c r="Y54" s="435">
        <v>0</v>
      </c>
      <c r="Z54" s="436">
        <v>0</v>
      </c>
      <c r="AA54" s="433">
        <v>0</v>
      </c>
      <c r="AB54" s="434">
        <v>0</v>
      </c>
      <c r="AC54" s="434">
        <v>0</v>
      </c>
      <c r="AD54" s="435">
        <v>0</v>
      </c>
      <c r="AE54" s="436">
        <v>0</v>
      </c>
      <c r="AF54" s="433">
        <v>0</v>
      </c>
      <c r="AG54" s="434">
        <v>0</v>
      </c>
      <c r="AH54" s="434">
        <v>0</v>
      </c>
      <c r="AI54" s="435">
        <v>0</v>
      </c>
      <c r="AJ54" s="436">
        <v>0</v>
      </c>
      <c r="AK54" s="433">
        <v>0</v>
      </c>
      <c r="AL54" s="434">
        <v>0</v>
      </c>
      <c r="AM54" s="434">
        <v>0</v>
      </c>
      <c r="AN54" s="435">
        <v>0</v>
      </c>
      <c r="AO54" s="436">
        <v>0</v>
      </c>
      <c r="AP54" s="433">
        <v>0</v>
      </c>
      <c r="AQ54" s="434">
        <v>0</v>
      </c>
      <c r="AR54" s="434">
        <v>0</v>
      </c>
      <c r="AS54" s="435">
        <v>0</v>
      </c>
      <c r="AT54" s="436">
        <v>0</v>
      </c>
      <c r="AU54" s="89"/>
      <c r="AV54" s="396" t="s">
        <v>625</v>
      </c>
      <c r="AW54" s="397"/>
      <c r="AX54" s="390"/>
      <c r="AY54" s="18"/>
      <c r="AZ54" s="18"/>
      <c r="BB54" s="351">
        <v>36</v>
      </c>
      <c r="BC54" s="352" t="s">
        <v>624</v>
      </c>
      <c r="BD54" s="353" t="s">
        <v>32</v>
      </c>
      <c r="BE54" s="354">
        <v>3</v>
      </c>
      <c r="BF54" s="437" t="s">
        <v>626</v>
      </c>
      <c r="BG54" s="438" t="s">
        <v>627</v>
      </c>
      <c r="BH54" s="438" t="s">
        <v>628</v>
      </c>
      <c r="BI54" s="439" t="s">
        <v>629</v>
      </c>
      <c r="BJ54" s="440" t="s">
        <v>630</v>
      </c>
      <c r="BL54" s="268"/>
      <c r="BM54" s="269"/>
      <c r="BN54" s="290"/>
      <c r="BO54" s="290"/>
      <c r="BP54" s="290"/>
      <c r="BQ54" s="290"/>
      <c r="BR54" s="290"/>
      <c r="BS54" s="290"/>
      <c r="BT54" s="290"/>
      <c r="BU54" s="290"/>
      <c r="BV54" s="290"/>
      <c r="BW54" s="290"/>
      <c r="BX54" s="290"/>
      <c r="BY54" s="290"/>
      <c r="BZ54" s="290"/>
      <c r="CA54" s="290"/>
      <c r="CB54" s="290"/>
      <c r="CC54" s="290"/>
      <c r="CD54" s="290"/>
      <c r="CE54" s="290"/>
      <c r="CF54" s="290"/>
      <c r="CG54" s="290"/>
      <c r="CH54" s="290"/>
      <c r="CI54" s="290"/>
      <c r="CJ54" s="290"/>
      <c r="CK54" s="290"/>
      <c r="CL54" s="290"/>
      <c r="CM54" s="290"/>
      <c r="CN54" s="290"/>
      <c r="CO54" s="290"/>
      <c r="CP54" s="290"/>
      <c r="CQ54" s="290"/>
      <c r="CR54" s="290"/>
      <c r="CS54" s="290"/>
      <c r="CT54" s="290"/>
      <c r="CU54" s="290"/>
      <c r="CV54" s="290"/>
      <c r="CW54" s="290"/>
      <c r="CX54" s="290"/>
      <c r="CY54" s="290"/>
      <c r="CZ54" s="290"/>
      <c r="DA54" s="290"/>
      <c r="DB54" s="290"/>
      <c r="DC54" s="268"/>
      <c r="DF54" s="268"/>
      <c r="DG54" s="410"/>
      <c r="DH54" s="316"/>
      <c r="DI54" s="316"/>
      <c r="DJ54" s="316"/>
      <c r="DK54" s="316"/>
      <c r="DL54" s="316"/>
      <c r="DM54" s="316"/>
      <c r="DN54" s="316"/>
      <c r="DO54" s="316"/>
      <c r="DP54" s="316"/>
      <c r="DQ54" s="316"/>
      <c r="DR54" s="316"/>
      <c r="DS54" s="316"/>
      <c r="DT54" s="316"/>
      <c r="DU54" s="316"/>
      <c r="DV54" s="316"/>
      <c r="DW54" s="316"/>
      <c r="DX54" s="316"/>
      <c r="DY54" s="316"/>
      <c r="DZ54" s="316"/>
      <c r="EA54" s="316"/>
      <c r="EB54" s="316"/>
      <c r="EC54" s="316"/>
      <c r="ED54" s="316"/>
      <c r="EE54" s="316"/>
      <c r="EF54" s="316"/>
      <c r="EG54" s="316"/>
      <c r="EH54" s="316"/>
      <c r="EI54" s="316"/>
      <c r="EJ54" s="316"/>
      <c r="EK54" s="316"/>
      <c r="EL54" s="316"/>
      <c r="EM54" s="316"/>
      <c r="EN54" s="316"/>
      <c r="EO54" s="316"/>
      <c r="EP54" s="316"/>
      <c r="EQ54" s="316"/>
      <c r="ER54" s="316"/>
      <c r="ES54" s="316"/>
      <c r="ET54" s="316"/>
      <c r="EU54" s="407"/>
      <c r="EV54" s="268"/>
    </row>
    <row r="55" spans="2:152" s="5" customFormat="1" ht="13.9" thickBot="1" x14ac:dyDescent="0.4">
      <c r="B55" s="404"/>
      <c r="C55" s="405"/>
      <c r="D55" s="292"/>
      <c r="E55" s="292"/>
      <c r="F55" s="292"/>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4"/>
      <c r="AP55" s="374"/>
      <c r="AQ55" s="374"/>
      <c r="AR55" s="374"/>
      <c r="AS55" s="374"/>
      <c r="AT55" s="374"/>
      <c r="AU55" s="275"/>
      <c r="AV55" s="375"/>
      <c r="AW55" s="375"/>
      <c r="AX55" s="375"/>
      <c r="AY55" s="18"/>
      <c r="AZ55" s="18"/>
      <c r="BB55" s="404"/>
      <c r="BC55" s="405"/>
      <c r="BD55" s="292"/>
      <c r="BE55" s="292"/>
      <c r="BF55" s="406"/>
      <c r="BG55" s="406"/>
      <c r="BH55" s="406"/>
      <c r="BI55" s="406"/>
      <c r="BJ55" s="406"/>
      <c r="BL55" s="268"/>
      <c r="BM55" s="269"/>
      <c r="BN55" s="290"/>
      <c r="BO55" s="290"/>
      <c r="BP55" s="290"/>
      <c r="BQ55" s="290"/>
      <c r="BR55" s="290"/>
      <c r="BS55" s="290"/>
      <c r="BT55" s="290"/>
      <c r="BU55" s="290"/>
      <c r="BV55" s="290"/>
      <c r="BW55" s="290"/>
      <c r="BX55" s="290"/>
      <c r="BY55" s="290"/>
      <c r="BZ55" s="290"/>
      <c r="CA55" s="290"/>
      <c r="CB55" s="290"/>
      <c r="CC55" s="290"/>
      <c r="CD55" s="290"/>
      <c r="CE55" s="290"/>
      <c r="CF55" s="290"/>
      <c r="CG55" s="290"/>
      <c r="CH55" s="290"/>
      <c r="CI55" s="290"/>
      <c r="CJ55" s="290"/>
      <c r="CK55" s="290"/>
      <c r="CL55" s="290"/>
      <c r="CM55" s="290"/>
      <c r="CN55" s="290"/>
      <c r="CO55" s="290"/>
      <c r="CP55" s="290"/>
      <c r="CQ55" s="290"/>
      <c r="CR55" s="290"/>
      <c r="CS55" s="290"/>
      <c r="CT55" s="290"/>
      <c r="CU55" s="290"/>
      <c r="CV55" s="290"/>
      <c r="CW55" s="290"/>
      <c r="CX55" s="290"/>
      <c r="CY55" s="290"/>
      <c r="CZ55" s="290"/>
      <c r="DA55" s="290"/>
      <c r="DB55" s="290"/>
      <c r="DC55" s="268"/>
      <c r="DF55" s="268"/>
      <c r="DG55" s="410"/>
      <c r="DH55" s="316"/>
      <c r="DI55" s="316"/>
      <c r="DJ55" s="316"/>
      <c r="DK55" s="316"/>
      <c r="DL55" s="316"/>
      <c r="DM55" s="316"/>
      <c r="DN55" s="316"/>
      <c r="DO55" s="316"/>
      <c r="DP55" s="316"/>
      <c r="DQ55" s="316"/>
      <c r="DR55" s="316"/>
      <c r="DS55" s="316"/>
      <c r="DT55" s="316"/>
      <c r="DU55" s="316"/>
      <c r="DV55" s="316"/>
      <c r="DW55" s="316"/>
      <c r="DX55" s="316"/>
      <c r="DY55" s="316"/>
      <c r="DZ55" s="316"/>
      <c r="EA55" s="316"/>
      <c r="EB55" s="316"/>
      <c r="EC55" s="316"/>
      <c r="ED55" s="316"/>
      <c r="EE55" s="316"/>
      <c r="EF55" s="316"/>
      <c r="EG55" s="316"/>
      <c r="EH55" s="316"/>
      <c r="EI55" s="316"/>
      <c r="EJ55" s="316"/>
      <c r="EK55" s="316"/>
      <c r="EL55" s="316"/>
      <c r="EM55" s="316"/>
      <c r="EN55" s="316"/>
      <c r="EO55" s="316"/>
      <c r="EP55" s="316"/>
      <c r="EQ55" s="316"/>
      <c r="ER55" s="316"/>
      <c r="ES55" s="316"/>
      <c r="ET55" s="316"/>
      <c r="EU55" s="407"/>
      <c r="EV55" s="268"/>
    </row>
    <row r="56" spans="2:152" s="5" customFormat="1" ht="15" customHeight="1" thickBot="1" x14ac:dyDescent="0.4">
      <c r="B56" s="298" t="s">
        <v>631</v>
      </c>
      <c r="C56" s="408" t="s">
        <v>632</v>
      </c>
      <c r="D56" s="292"/>
      <c r="E56" s="300"/>
      <c r="F56" s="300"/>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7"/>
      <c r="AU56" s="275"/>
      <c r="AV56" s="370"/>
      <c r="AW56" s="370"/>
      <c r="AX56" s="370"/>
      <c r="AY56" s="18"/>
      <c r="AZ56" s="18"/>
      <c r="BB56" s="298" t="s">
        <v>631</v>
      </c>
      <c r="BC56" s="408" t="s">
        <v>632</v>
      </c>
      <c r="BD56" s="300"/>
      <c r="BE56" s="300"/>
      <c r="BF56" s="409"/>
      <c r="BG56" s="409"/>
      <c r="BH56" s="409"/>
      <c r="BI56" s="409"/>
      <c r="BJ56" s="409"/>
      <c r="BL56" s="268"/>
      <c r="BM56" s="269"/>
      <c r="BN56" s="290"/>
      <c r="BO56" s="290"/>
      <c r="BP56" s="290"/>
      <c r="BQ56" s="290"/>
      <c r="BR56" s="290"/>
      <c r="BS56" s="290"/>
      <c r="BT56" s="290"/>
      <c r="BU56" s="290"/>
      <c r="BV56" s="290"/>
      <c r="BW56" s="290"/>
      <c r="BX56" s="290"/>
      <c r="BY56" s="290"/>
      <c r="BZ56" s="290"/>
      <c r="CA56" s="290"/>
      <c r="CB56" s="290"/>
      <c r="CC56" s="290"/>
      <c r="CD56" s="290"/>
      <c r="CE56" s="290"/>
      <c r="CF56" s="290"/>
      <c r="CG56" s="290"/>
      <c r="CH56" s="290"/>
      <c r="CI56" s="290"/>
      <c r="CJ56" s="290"/>
      <c r="CK56" s="290"/>
      <c r="CL56" s="290"/>
      <c r="CM56" s="290"/>
      <c r="CN56" s="290"/>
      <c r="CO56" s="290"/>
      <c r="CP56" s="290"/>
      <c r="CQ56" s="290"/>
      <c r="CR56" s="290"/>
      <c r="CS56" s="290"/>
      <c r="CT56" s="290"/>
      <c r="CU56" s="290"/>
      <c r="CV56" s="290"/>
      <c r="CW56" s="290"/>
      <c r="CX56" s="290"/>
      <c r="CY56" s="290"/>
      <c r="CZ56" s="290"/>
      <c r="DA56" s="290"/>
      <c r="DB56" s="290"/>
      <c r="DC56" s="268"/>
      <c r="DF56" s="268"/>
      <c r="DG56" s="410"/>
      <c r="DH56" s="316"/>
      <c r="DI56" s="316"/>
      <c r="DJ56" s="316"/>
      <c r="DK56" s="316"/>
      <c r="DL56" s="316"/>
      <c r="DM56" s="316"/>
      <c r="DN56" s="316"/>
      <c r="DO56" s="316"/>
      <c r="DP56" s="316"/>
      <c r="DQ56" s="316"/>
      <c r="DR56" s="316"/>
      <c r="DS56" s="316"/>
      <c r="DT56" s="316"/>
      <c r="DU56" s="316"/>
      <c r="DV56" s="316"/>
      <c r="DW56" s="316"/>
      <c r="DX56" s="316"/>
      <c r="DY56" s="316"/>
      <c r="DZ56" s="316"/>
      <c r="EA56" s="316"/>
      <c r="EB56" s="316"/>
      <c r="EC56" s="316"/>
      <c r="ED56" s="316"/>
      <c r="EE56" s="316"/>
      <c r="EF56" s="316"/>
      <c r="EG56" s="316"/>
      <c r="EH56" s="316"/>
      <c r="EI56" s="316"/>
      <c r="EJ56" s="316"/>
      <c r="EK56" s="316"/>
      <c r="EL56" s="316"/>
      <c r="EM56" s="316"/>
      <c r="EN56" s="316"/>
      <c r="EO56" s="316"/>
      <c r="EP56" s="316"/>
      <c r="EQ56" s="316"/>
      <c r="ER56" s="316"/>
      <c r="ES56" s="316"/>
      <c r="ET56" s="316"/>
      <c r="EU56" s="407"/>
      <c r="EV56" s="268"/>
    </row>
    <row r="57" spans="2:152" s="5" customFormat="1" ht="15" customHeight="1" thickBot="1" x14ac:dyDescent="0.4">
      <c r="B57" s="441">
        <v>37</v>
      </c>
      <c r="C57" s="442" t="s">
        <v>633</v>
      </c>
      <c r="D57" s="443"/>
      <c r="E57" s="443" t="s">
        <v>32</v>
      </c>
      <c r="F57" s="444">
        <v>3</v>
      </c>
      <c r="G57" s="445">
        <v>4.0880000000000001</v>
      </c>
      <c r="H57" s="446">
        <v>7.9000000000000001E-2</v>
      </c>
      <c r="I57" s="446">
        <v>5.49</v>
      </c>
      <c r="J57" s="447">
        <v>18.338999999999999</v>
      </c>
      <c r="K57" s="448">
        <v>27.995999999999999</v>
      </c>
      <c r="L57" s="445">
        <v>6.7989999999999995</v>
      </c>
      <c r="M57" s="446">
        <v>8.3000000000000004E-2</v>
      </c>
      <c r="N57" s="446">
        <v>9.2609999999999992</v>
      </c>
      <c r="O57" s="447">
        <v>20.582000000000001</v>
      </c>
      <c r="P57" s="448">
        <v>36.725000000000001</v>
      </c>
      <c r="Q57" s="445">
        <v>6.7190000000000003</v>
      </c>
      <c r="R57" s="446">
        <v>8.2000000000000003E-2</v>
      </c>
      <c r="S57" s="446">
        <v>10.173999999999999</v>
      </c>
      <c r="T57" s="447">
        <v>20.354000000000003</v>
      </c>
      <c r="U57" s="448">
        <v>37.329000000000008</v>
      </c>
      <c r="V57" s="445">
        <v>17.736999999999998</v>
      </c>
      <c r="W57" s="446">
        <v>7.8E-2</v>
      </c>
      <c r="X57" s="446">
        <v>8.3109999999999999</v>
      </c>
      <c r="Y57" s="447">
        <v>19.013999999999999</v>
      </c>
      <c r="Z57" s="448">
        <v>45.14</v>
      </c>
      <c r="AA57" s="445">
        <v>11.495000000000001</v>
      </c>
      <c r="AB57" s="446">
        <v>0.27600000000000002</v>
      </c>
      <c r="AC57" s="446">
        <v>7.3949999999999996</v>
      </c>
      <c r="AD57" s="447">
        <v>19.198999999999998</v>
      </c>
      <c r="AE57" s="448">
        <v>38.364999999999995</v>
      </c>
      <c r="AF57" s="445">
        <v>12.286999999999999</v>
      </c>
      <c r="AG57" s="446">
        <v>0.08</v>
      </c>
      <c r="AH57" s="446">
        <v>7.0780000000000003</v>
      </c>
      <c r="AI57" s="447">
        <v>19.602999999999998</v>
      </c>
      <c r="AJ57" s="448">
        <v>39.048000000000002</v>
      </c>
      <c r="AK57" s="445">
        <v>25.126999999999999</v>
      </c>
      <c r="AL57" s="446">
        <v>7.9000000000000001E-2</v>
      </c>
      <c r="AM57" s="446">
        <v>7.2410000000000005</v>
      </c>
      <c r="AN57" s="447">
        <v>19.207000000000001</v>
      </c>
      <c r="AO57" s="448">
        <v>51.654000000000003</v>
      </c>
      <c r="AP57" s="445">
        <v>27.807000000000002</v>
      </c>
      <c r="AQ57" s="446">
        <v>7.8E-2</v>
      </c>
      <c r="AR57" s="446">
        <v>5.4459999999999997</v>
      </c>
      <c r="AS57" s="447">
        <v>20.592000000000002</v>
      </c>
      <c r="AT57" s="448">
        <v>53.923000000000002</v>
      </c>
      <c r="AU57" s="89"/>
      <c r="AV57" s="449" t="s">
        <v>634</v>
      </c>
      <c r="AW57" s="450"/>
      <c r="AX57" s="390"/>
      <c r="AY57" s="18"/>
      <c r="AZ57" s="18"/>
      <c r="BB57" s="441">
        <v>37</v>
      </c>
      <c r="BC57" s="442" t="s">
        <v>635</v>
      </c>
      <c r="BD57" s="443" t="s">
        <v>32</v>
      </c>
      <c r="BE57" s="444">
        <v>3</v>
      </c>
      <c r="BF57" s="451" t="s">
        <v>636</v>
      </c>
      <c r="BG57" s="452" t="s">
        <v>637</v>
      </c>
      <c r="BH57" s="452" t="s">
        <v>638</v>
      </c>
      <c r="BI57" s="453" t="s">
        <v>639</v>
      </c>
      <c r="BJ57" s="454" t="s">
        <v>640</v>
      </c>
      <c r="BL57" s="268"/>
      <c r="BM57" s="269"/>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0"/>
      <c r="CL57" s="290"/>
      <c r="CM57" s="290"/>
      <c r="CN57" s="290"/>
      <c r="CO57" s="290"/>
      <c r="CP57" s="290"/>
      <c r="CQ57" s="290"/>
      <c r="CR57" s="290"/>
      <c r="CS57" s="290"/>
      <c r="CT57" s="290"/>
      <c r="CU57" s="290"/>
      <c r="CV57" s="290"/>
      <c r="CW57" s="290"/>
      <c r="CX57" s="290"/>
      <c r="CY57" s="290"/>
      <c r="CZ57" s="290"/>
      <c r="DA57" s="290"/>
      <c r="DB57" s="290"/>
      <c r="DC57" s="268"/>
      <c r="DF57" s="268"/>
      <c r="DG57" s="410"/>
      <c r="DH57" s="316"/>
      <c r="DI57" s="316"/>
      <c r="DJ57" s="316"/>
      <c r="DK57" s="316"/>
      <c r="DL57" s="316"/>
      <c r="DM57" s="316"/>
      <c r="DN57" s="316"/>
      <c r="DO57" s="316"/>
      <c r="DP57" s="316"/>
      <c r="DQ57" s="316"/>
      <c r="DR57" s="316"/>
      <c r="DS57" s="316"/>
      <c r="DT57" s="316"/>
      <c r="DU57" s="316"/>
      <c r="DV57" s="316"/>
      <c r="DW57" s="316"/>
      <c r="DX57" s="316"/>
      <c r="DY57" s="316"/>
      <c r="DZ57" s="316"/>
      <c r="EA57" s="316"/>
      <c r="EB57" s="316"/>
      <c r="EC57" s="316"/>
      <c r="ED57" s="316"/>
      <c r="EE57" s="316"/>
      <c r="EF57" s="316"/>
      <c r="EG57" s="316"/>
      <c r="EH57" s="316"/>
      <c r="EI57" s="316"/>
      <c r="EJ57" s="316"/>
      <c r="EK57" s="316"/>
      <c r="EL57" s="316"/>
      <c r="EM57" s="316"/>
      <c r="EN57" s="316"/>
      <c r="EO57" s="316"/>
      <c r="EP57" s="316"/>
      <c r="EQ57" s="316"/>
      <c r="ER57" s="316"/>
      <c r="ES57" s="316"/>
      <c r="ET57" s="316"/>
      <c r="EU57" s="407"/>
      <c r="EV57" s="268"/>
    </row>
    <row r="58" spans="2:152" ht="15" customHeight="1" x14ac:dyDescent="0.35">
      <c r="B58" s="75"/>
      <c r="C58" s="455" t="s">
        <v>248</v>
      </c>
      <c r="D58" s="375"/>
      <c r="E58" s="375"/>
      <c r="F58" s="375"/>
      <c r="G58" s="72"/>
      <c r="H58" s="456"/>
      <c r="I58" s="456"/>
      <c r="J58" s="456"/>
      <c r="K58" s="456"/>
      <c r="L58" s="456"/>
      <c r="M58" s="456"/>
      <c r="N58" s="456"/>
      <c r="O58" s="456"/>
      <c r="P58" s="456"/>
      <c r="Q58" s="456"/>
      <c r="R58" s="457"/>
      <c r="S58" s="457"/>
      <c r="T58" s="457"/>
      <c r="U58" s="457"/>
      <c r="V58" s="457"/>
      <c r="W58" s="457"/>
      <c r="X58" s="457"/>
      <c r="Y58" s="457"/>
      <c r="Z58" s="457"/>
      <c r="AA58" s="457"/>
      <c r="AB58" s="457"/>
      <c r="AC58" s="457"/>
      <c r="AD58" s="457"/>
      <c r="AE58" s="457"/>
      <c r="AF58" s="457"/>
      <c r="AG58" s="457"/>
      <c r="AH58" s="457"/>
      <c r="AI58" s="457"/>
      <c r="AJ58" s="457"/>
      <c r="AK58" s="458"/>
      <c r="AL58" s="72"/>
      <c r="AM58" s="457"/>
      <c r="AN58" s="457"/>
      <c r="AO58" s="457"/>
      <c r="AP58" s="457"/>
      <c r="AQ58" s="457"/>
      <c r="AR58" s="457"/>
      <c r="AS58" s="457"/>
      <c r="AT58" s="457"/>
      <c r="AU58" s="457"/>
      <c r="AV58" s="459"/>
      <c r="AW58" s="460"/>
      <c r="AX58" s="460"/>
      <c r="AY58" s="460"/>
      <c r="AZ58" s="460"/>
      <c r="BA58" s="8"/>
    </row>
    <row r="59" spans="2:152" ht="15" customHeight="1" x14ac:dyDescent="0.35">
      <c r="B59" s="76"/>
      <c r="C59" s="455" t="s">
        <v>249</v>
      </c>
      <c r="D59" s="375"/>
      <c r="E59" s="375"/>
      <c r="F59" s="375"/>
      <c r="G59" s="72"/>
      <c r="H59" s="456"/>
      <c r="I59" s="456"/>
      <c r="J59" s="456"/>
      <c r="K59" s="456"/>
      <c r="L59" s="456"/>
      <c r="M59" s="456"/>
      <c r="N59" s="456"/>
      <c r="O59" s="456"/>
      <c r="P59" s="456"/>
      <c r="Q59" s="456"/>
      <c r="R59" s="457"/>
      <c r="S59" s="457"/>
      <c r="T59" s="457"/>
      <c r="U59" s="457"/>
      <c r="V59" s="457"/>
      <c r="W59" s="457"/>
      <c r="X59" s="457"/>
      <c r="Y59" s="457"/>
      <c r="Z59" s="457"/>
      <c r="AA59" s="457"/>
      <c r="AB59" s="457"/>
      <c r="AC59" s="457"/>
      <c r="AD59" s="457"/>
      <c r="AE59" s="457"/>
      <c r="AF59" s="457"/>
      <c r="AG59" s="457"/>
      <c r="AH59" s="457"/>
      <c r="AI59" s="457"/>
      <c r="AJ59" s="457"/>
      <c r="AK59" s="458"/>
      <c r="AL59" s="72"/>
      <c r="AM59" s="457"/>
      <c r="AN59" s="457"/>
      <c r="AO59" s="457"/>
      <c r="AP59" s="457"/>
      <c r="AQ59" s="457"/>
      <c r="AR59" s="457"/>
      <c r="AS59" s="457"/>
      <c r="AT59" s="457"/>
      <c r="AU59" s="457"/>
      <c r="AV59" s="459"/>
      <c r="AW59" s="460"/>
      <c r="AX59" s="460"/>
      <c r="AY59" s="460"/>
      <c r="AZ59" s="460"/>
      <c r="BA59" s="8"/>
    </row>
    <row r="60" spans="2:152" ht="15" customHeight="1" x14ac:dyDescent="0.35">
      <c r="B60" s="77"/>
      <c r="C60" s="455" t="s">
        <v>250</v>
      </c>
      <c r="D60" s="375"/>
      <c r="E60" s="375"/>
      <c r="F60" s="375"/>
      <c r="G60" s="72"/>
      <c r="H60" s="456"/>
      <c r="I60" s="456"/>
      <c r="J60" s="456"/>
      <c r="K60" s="456"/>
      <c r="L60" s="456"/>
      <c r="M60" s="456"/>
      <c r="N60" s="456"/>
      <c r="O60" s="456"/>
      <c r="P60" s="456"/>
      <c r="Q60" s="456"/>
      <c r="R60" s="457"/>
      <c r="S60" s="457"/>
      <c r="T60" s="457"/>
      <c r="U60" s="457"/>
      <c r="V60" s="457"/>
      <c r="W60" s="457"/>
      <c r="X60" s="457"/>
      <c r="Y60" s="457"/>
      <c r="Z60" s="457"/>
      <c r="AA60" s="457"/>
      <c r="AB60" s="457"/>
      <c r="AC60" s="457"/>
      <c r="AD60" s="457"/>
      <c r="AE60" s="457"/>
      <c r="AF60" s="457"/>
      <c r="AG60" s="457"/>
      <c r="AH60" s="457"/>
      <c r="AI60" s="457"/>
      <c r="AJ60" s="457"/>
      <c r="AK60" s="458"/>
      <c r="AL60" s="72"/>
      <c r="AM60" s="457"/>
      <c r="AN60" s="457"/>
      <c r="AO60" s="457"/>
      <c r="AP60" s="457"/>
      <c r="AQ60" s="457"/>
      <c r="AR60" s="457"/>
      <c r="AS60" s="457"/>
      <c r="AT60" s="457"/>
      <c r="AU60" s="457"/>
      <c r="AV60" s="459"/>
      <c r="AW60" s="460"/>
      <c r="AX60" s="460"/>
      <c r="AY60" s="460"/>
      <c r="AZ60" s="460"/>
      <c r="BA60" s="8"/>
    </row>
    <row r="61" spans="2:152" ht="15" customHeight="1" thickBot="1" x14ac:dyDescent="0.4">
      <c r="B61" s="463"/>
      <c r="C61" s="455"/>
      <c r="D61" s="375"/>
      <c r="E61" s="375"/>
      <c r="F61" s="375"/>
      <c r="G61" s="72"/>
      <c r="H61" s="456"/>
      <c r="I61" s="456"/>
      <c r="J61" s="456"/>
      <c r="K61" s="456"/>
      <c r="L61" s="456"/>
      <c r="M61" s="456"/>
      <c r="N61" s="456"/>
      <c r="O61" s="456"/>
      <c r="P61" s="456"/>
      <c r="Q61" s="456"/>
      <c r="R61" s="457"/>
      <c r="S61" s="457"/>
      <c r="T61" s="457"/>
      <c r="U61" s="457"/>
      <c r="V61" s="457"/>
      <c r="W61" s="457"/>
      <c r="X61" s="457"/>
      <c r="Y61" s="457"/>
      <c r="Z61" s="457"/>
      <c r="AA61" s="457"/>
      <c r="AB61" s="457"/>
      <c r="AC61" s="457"/>
      <c r="AD61" s="457"/>
      <c r="AE61" s="457"/>
      <c r="AF61" s="457"/>
      <c r="AG61" s="457"/>
      <c r="AH61" s="457"/>
      <c r="AI61" s="457"/>
      <c r="AJ61" s="457"/>
      <c r="AK61" s="458"/>
      <c r="AL61" s="72"/>
      <c r="AM61" s="457"/>
      <c r="AN61" s="457"/>
      <c r="AO61" s="457"/>
      <c r="AP61" s="457"/>
      <c r="AQ61" s="457"/>
      <c r="AR61" s="457"/>
      <c r="AS61" s="457"/>
      <c r="AT61" s="457"/>
      <c r="AU61" s="457"/>
      <c r="AV61" s="459"/>
      <c r="AW61" s="460"/>
      <c r="AX61" s="460"/>
      <c r="AY61" s="460"/>
      <c r="AZ61" s="460"/>
      <c r="BA61" s="8"/>
      <c r="BN61" s="461"/>
      <c r="BO61" s="461"/>
      <c r="BP61" s="461"/>
      <c r="BQ61" s="461"/>
      <c r="BR61" s="461"/>
      <c r="BS61" s="461"/>
      <c r="BT61" s="461"/>
      <c r="BU61" s="461"/>
      <c r="BV61" s="461"/>
      <c r="BW61" s="461"/>
      <c r="BX61" s="461"/>
      <c r="BY61" s="461"/>
      <c r="BZ61" s="461"/>
      <c r="CA61" s="461"/>
      <c r="CB61" s="461"/>
      <c r="CC61" s="461"/>
      <c r="CD61" s="461"/>
      <c r="CE61" s="461"/>
      <c r="CF61" s="461"/>
      <c r="CG61" s="461"/>
      <c r="CH61" s="461"/>
      <c r="CI61" s="461"/>
      <c r="CJ61" s="461"/>
      <c r="CK61" s="461"/>
      <c r="CL61" s="461"/>
      <c r="CM61" s="461"/>
      <c r="CN61" s="461"/>
      <c r="CO61" s="461"/>
      <c r="CP61" s="461"/>
      <c r="CQ61" s="461"/>
      <c r="CR61" s="461"/>
      <c r="CS61" s="461"/>
      <c r="CT61" s="461"/>
      <c r="CU61" s="461"/>
      <c r="CV61" s="461"/>
      <c r="CW61" s="461"/>
      <c r="CX61" s="461"/>
      <c r="CY61" s="461"/>
      <c r="CZ61" s="461"/>
      <c r="DA61" s="461"/>
      <c r="DB61" s="461"/>
      <c r="DG61" s="461"/>
      <c r="DH61" s="461"/>
      <c r="DI61" s="461"/>
      <c r="DJ61" s="461"/>
      <c r="DK61" s="461"/>
      <c r="DL61" s="461"/>
      <c r="DM61" s="461"/>
      <c r="DN61" s="461"/>
      <c r="DO61" s="461"/>
      <c r="DP61" s="461"/>
      <c r="DQ61" s="461"/>
      <c r="DR61" s="461"/>
      <c r="DS61" s="461"/>
      <c r="DT61" s="461"/>
      <c r="DU61" s="461"/>
      <c r="DV61" s="461"/>
      <c r="DW61" s="461"/>
      <c r="DX61" s="461"/>
      <c r="DY61" s="461"/>
      <c r="DZ61" s="461"/>
      <c r="EA61" s="461"/>
      <c r="EB61" s="461"/>
      <c r="EC61" s="461"/>
      <c r="ED61" s="461"/>
      <c r="EE61" s="461"/>
      <c r="EF61" s="461"/>
      <c r="EG61" s="461"/>
      <c r="EH61" s="461"/>
      <c r="EI61" s="461"/>
      <c r="EJ61" s="461"/>
      <c r="EK61" s="461"/>
      <c r="EL61" s="461"/>
      <c r="EM61" s="461"/>
      <c r="EN61" s="461"/>
      <c r="EO61" s="461"/>
      <c r="EP61" s="461"/>
      <c r="EQ61" s="461"/>
      <c r="ER61" s="461"/>
      <c r="ES61" s="461"/>
      <c r="ET61" s="461"/>
      <c r="EU61" s="461"/>
    </row>
    <row r="62" spans="2:152" ht="15" customHeight="1" thickBot="1" x14ac:dyDescent="0.4">
      <c r="B62" s="577" t="s">
        <v>641</v>
      </c>
      <c r="C62" s="578"/>
      <c r="D62" s="578"/>
      <c r="E62" s="578"/>
      <c r="F62" s="578"/>
      <c r="G62" s="578"/>
      <c r="H62" s="578"/>
      <c r="I62" s="578"/>
      <c r="J62" s="578"/>
      <c r="K62" s="578"/>
      <c r="L62" s="578"/>
      <c r="M62" s="578"/>
      <c r="N62" s="578"/>
      <c r="O62" s="578"/>
      <c r="P62" s="578"/>
      <c r="Q62" s="578"/>
      <c r="R62" s="578"/>
      <c r="S62" s="578"/>
      <c r="T62" s="578"/>
      <c r="U62" s="579"/>
      <c r="V62" s="457"/>
      <c r="W62" s="457"/>
      <c r="X62" s="457"/>
      <c r="Y62" s="457"/>
      <c r="Z62" s="457"/>
      <c r="AA62" s="457"/>
      <c r="AB62" s="457"/>
      <c r="AC62" s="457"/>
      <c r="AD62" s="457"/>
      <c r="AE62" s="457"/>
      <c r="AF62" s="457"/>
      <c r="AG62" s="457"/>
      <c r="AH62" s="457"/>
      <c r="AI62" s="457"/>
      <c r="AJ62" s="457"/>
      <c r="AK62" s="458"/>
      <c r="AL62" s="72"/>
      <c r="AM62" s="457"/>
      <c r="AN62" s="457"/>
      <c r="AO62" s="457"/>
      <c r="AP62" s="457"/>
      <c r="AQ62" s="457"/>
      <c r="AR62" s="457"/>
      <c r="AS62" s="457"/>
      <c r="AT62" s="457"/>
      <c r="AU62" s="457"/>
      <c r="AV62" s="459"/>
      <c r="AW62" s="460"/>
      <c r="AX62" s="460"/>
      <c r="AY62" s="460"/>
      <c r="AZ62" s="460"/>
      <c r="BA62" s="8"/>
      <c r="BN62" s="461"/>
      <c r="BO62" s="461"/>
      <c r="BP62" s="461"/>
      <c r="BQ62" s="461"/>
      <c r="BR62" s="461"/>
      <c r="BS62" s="461"/>
      <c r="BT62" s="461"/>
      <c r="BU62" s="461"/>
      <c r="BV62" s="461"/>
      <c r="BW62" s="461"/>
      <c r="BX62" s="461"/>
      <c r="BY62" s="461"/>
      <c r="BZ62" s="461"/>
      <c r="CA62" s="461"/>
      <c r="CB62" s="461"/>
      <c r="CC62" s="461"/>
      <c r="CD62" s="461"/>
      <c r="CE62" s="461"/>
      <c r="CF62" s="461"/>
      <c r="CG62" s="461"/>
      <c r="CH62" s="461"/>
      <c r="CI62" s="461"/>
      <c r="CJ62" s="461"/>
      <c r="CK62" s="461"/>
      <c r="CL62" s="461"/>
      <c r="CM62" s="461"/>
      <c r="CN62" s="461"/>
      <c r="CO62" s="461"/>
      <c r="CP62" s="461"/>
      <c r="CQ62" s="461"/>
      <c r="CR62" s="461"/>
      <c r="CS62" s="461"/>
      <c r="CT62" s="461"/>
      <c r="CU62" s="461"/>
      <c r="CV62" s="461"/>
      <c r="CW62" s="461"/>
      <c r="CX62" s="461"/>
      <c r="CY62" s="461"/>
      <c r="CZ62" s="461"/>
      <c r="DA62" s="461"/>
      <c r="DB62" s="461"/>
      <c r="DG62" s="461"/>
      <c r="DH62" s="461"/>
      <c r="DI62" s="461"/>
      <c r="DJ62" s="461"/>
      <c r="DK62" s="461"/>
      <c r="DL62" s="461"/>
      <c r="DM62" s="461"/>
      <c r="DN62" s="461"/>
      <c r="DO62" s="461"/>
      <c r="DP62" s="461"/>
      <c r="DQ62" s="461"/>
      <c r="DR62" s="461"/>
      <c r="DS62" s="461"/>
      <c r="DT62" s="461"/>
      <c r="DU62" s="461"/>
      <c r="DV62" s="461"/>
      <c r="DW62" s="461"/>
      <c r="DX62" s="461"/>
      <c r="DY62" s="461"/>
      <c r="DZ62" s="461"/>
      <c r="EA62" s="461"/>
      <c r="EB62" s="461"/>
      <c r="EC62" s="461"/>
      <c r="ED62" s="461"/>
      <c r="EE62" s="461"/>
      <c r="EF62" s="461"/>
      <c r="EG62" s="461"/>
      <c r="EH62" s="461"/>
      <c r="EI62" s="461"/>
      <c r="EJ62" s="461"/>
      <c r="EK62" s="461"/>
      <c r="EL62" s="461"/>
      <c r="EM62" s="461"/>
      <c r="EN62" s="461"/>
      <c r="EO62" s="461"/>
      <c r="EP62" s="461"/>
      <c r="EQ62" s="461"/>
      <c r="ER62" s="461"/>
      <c r="ES62" s="461"/>
      <c r="ET62" s="461"/>
      <c r="EU62" s="461"/>
    </row>
    <row r="63" spans="2:152" ht="15" customHeight="1" thickBot="1" x14ac:dyDescent="0.4">
      <c r="B63" s="464"/>
      <c r="C63" s="465"/>
      <c r="D63" s="466"/>
      <c r="E63" s="467"/>
      <c r="F63" s="467"/>
      <c r="G63" s="467"/>
      <c r="H63" s="467"/>
      <c r="I63" s="467"/>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58"/>
      <c r="AL63" s="72"/>
      <c r="AM63" s="72"/>
      <c r="AN63" s="72"/>
      <c r="AO63" s="72"/>
      <c r="AP63" s="72"/>
      <c r="AQ63" s="72"/>
      <c r="AR63" s="72"/>
      <c r="AS63" s="72"/>
      <c r="AT63" s="72"/>
      <c r="AU63" s="72"/>
      <c r="AV63" s="375"/>
      <c r="AW63" s="460"/>
      <c r="AX63" s="460"/>
      <c r="AY63" s="460"/>
      <c r="AZ63" s="460"/>
      <c r="BA63" s="8"/>
      <c r="BN63" s="461"/>
      <c r="BO63" s="461"/>
      <c r="BP63" s="461"/>
      <c r="BQ63" s="461"/>
      <c r="BR63" s="461"/>
      <c r="BS63" s="461"/>
      <c r="BT63" s="461"/>
      <c r="BU63" s="461"/>
      <c r="BV63" s="461"/>
      <c r="BW63" s="461"/>
      <c r="BX63" s="461"/>
      <c r="BY63" s="461"/>
      <c r="BZ63" s="461"/>
      <c r="CA63" s="461"/>
      <c r="CB63" s="461"/>
      <c r="CC63" s="461"/>
      <c r="CD63" s="461"/>
      <c r="CE63" s="461"/>
      <c r="CF63" s="461"/>
      <c r="CG63" s="461"/>
      <c r="CH63" s="461"/>
      <c r="CI63" s="461"/>
      <c r="CJ63" s="461"/>
      <c r="CK63" s="461"/>
      <c r="CL63" s="461"/>
      <c r="CM63" s="461"/>
      <c r="CN63" s="461"/>
      <c r="CO63" s="461"/>
      <c r="CP63" s="461"/>
      <c r="CQ63" s="461"/>
      <c r="CR63" s="461"/>
      <c r="CS63" s="461"/>
      <c r="CT63" s="461"/>
      <c r="CU63" s="461"/>
      <c r="CV63" s="461"/>
      <c r="CW63" s="461"/>
      <c r="CX63" s="461"/>
      <c r="CY63" s="461"/>
      <c r="CZ63" s="461"/>
      <c r="DA63" s="461"/>
      <c r="DB63" s="461"/>
      <c r="DG63" s="461"/>
      <c r="DH63" s="461"/>
      <c r="DI63" s="461"/>
      <c r="DJ63" s="461"/>
      <c r="DK63" s="461"/>
      <c r="DL63" s="461"/>
      <c r="DM63" s="461"/>
      <c r="DN63" s="461"/>
      <c r="DO63" s="461"/>
      <c r="DP63" s="461"/>
      <c r="DQ63" s="461"/>
      <c r="DR63" s="461"/>
      <c r="DS63" s="461"/>
      <c r="DT63" s="461"/>
      <c r="DU63" s="461"/>
      <c r="DV63" s="461"/>
      <c r="DW63" s="461"/>
      <c r="DX63" s="461"/>
      <c r="DY63" s="461"/>
      <c r="DZ63" s="461"/>
      <c r="EA63" s="461"/>
      <c r="EB63" s="461"/>
      <c r="EC63" s="461"/>
      <c r="ED63" s="461"/>
      <c r="EE63" s="461"/>
      <c r="EF63" s="461"/>
      <c r="EG63" s="461"/>
      <c r="EH63" s="461"/>
      <c r="EI63" s="461"/>
      <c r="EJ63" s="461"/>
      <c r="EK63" s="461"/>
      <c r="EL63" s="461"/>
      <c r="EM63" s="461"/>
      <c r="EN63" s="461"/>
      <c r="EO63" s="461"/>
      <c r="EP63" s="461"/>
      <c r="EQ63" s="461"/>
      <c r="ER63" s="461"/>
      <c r="ES63" s="461"/>
      <c r="ET63" s="461"/>
      <c r="EU63" s="461"/>
    </row>
    <row r="64" spans="2:152" ht="60" customHeight="1" thickBot="1" x14ac:dyDescent="0.4">
      <c r="B64" s="580" t="s">
        <v>642</v>
      </c>
      <c r="C64" s="581"/>
      <c r="D64" s="581"/>
      <c r="E64" s="581"/>
      <c r="F64" s="581"/>
      <c r="G64" s="581"/>
      <c r="H64" s="581"/>
      <c r="I64" s="581"/>
      <c r="J64" s="581"/>
      <c r="K64" s="581"/>
      <c r="L64" s="581"/>
      <c r="M64" s="581"/>
      <c r="N64" s="581"/>
      <c r="O64" s="581"/>
      <c r="P64" s="581"/>
      <c r="Q64" s="581"/>
      <c r="R64" s="581"/>
      <c r="S64" s="581"/>
      <c r="T64" s="581"/>
      <c r="U64" s="582"/>
      <c r="V64" s="467"/>
      <c r="W64" s="467"/>
      <c r="X64" s="467"/>
      <c r="Y64" s="467"/>
      <c r="Z64" s="467"/>
      <c r="AA64" s="467"/>
      <c r="AB64" s="467"/>
      <c r="AC64" s="467"/>
      <c r="AD64" s="467"/>
      <c r="AE64" s="467"/>
      <c r="AF64" s="467"/>
      <c r="AG64" s="467"/>
      <c r="AH64" s="467"/>
      <c r="AI64" s="467"/>
      <c r="AJ64" s="467"/>
      <c r="AK64" s="458"/>
      <c r="AL64" s="72"/>
      <c r="AM64" s="72"/>
      <c r="AN64" s="72"/>
      <c r="AO64" s="72"/>
      <c r="AP64" s="72"/>
      <c r="AQ64" s="72"/>
      <c r="AR64" s="72"/>
      <c r="AS64" s="72"/>
      <c r="AT64" s="72"/>
      <c r="AU64" s="72"/>
      <c r="AV64" s="375"/>
      <c r="AW64" s="460"/>
      <c r="AX64" s="460"/>
      <c r="AY64" s="460"/>
      <c r="AZ64" s="460"/>
      <c r="BA64" s="8"/>
      <c r="BN64" s="461"/>
      <c r="BO64" s="461"/>
      <c r="BP64" s="461"/>
      <c r="BQ64" s="461"/>
      <c r="BR64" s="461"/>
      <c r="BS64" s="461"/>
      <c r="BT64" s="461"/>
      <c r="BU64" s="461"/>
      <c r="BV64" s="461"/>
      <c r="BW64" s="461"/>
      <c r="BX64" s="461"/>
      <c r="BY64" s="461"/>
      <c r="BZ64" s="461"/>
      <c r="CA64" s="461"/>
      <c r="CB64" s="461"/>
      <c r="CC64" s="461"/>
      <c r="CD64" s="461"/>
      <c r="CE64" s="461"/>
      <c r="CF64" s="461"/>
      <c r="CG64" s="461"/>
      <c r="CH64" s="461"/>
      <c r="CI64" s="461"/>
      <c r="CJ64" s="461"/>
      <c r="CK64" s="461"/>
      <c r="CL64" s="461"/>
      <c r="CM64" s="461"/>
      <c r="CN64" s="461"/>
      <c r="CO64" s="461"/>
      <c r="CP64" s="461"/>
      <c r="CQ64" s="461"/>
      <c r="CR64" s="461"/>
      <c r="CS64" s="461"/>
      <c r="CT64" s="461"/>
      <c r="CU64" s="461"/>
      <c r="CV64" s="461"/>
      <c r="CW64" s="461"/>
      <c r="CX64" s="461"/>
      <c r="CY64" s="461"/>
      <c r="CZ64" s="461"/>
      <c r="DA64" s="461"/>
      <c r="DB64" s="461"/>
      <c r="DG64" s="461"/>
      <c r="DH64" s="461"/>
      <c r="DI64" s="461"/>
      <c r="DJ64" s="461"/>
      <c r="DK64" s="461"/>
      <c r="DL64" s="461"/>
      <c r="DM64" s="461"/>
      <c r="DN64" s="461"/>
      <c r="DO64" s="461"/>
      <c r="DP64" s="461"/>
      <c r="DQ64" s="461"/>
      <c r="DR64" s="461"/>
      <c r="DS64" s="461"/>
      <c r="DT64" s="461"/>
      <c r="DU64" s="461"/>
      <c r="DV64" s="461"/>
      <c r="DW64" s="461"/>
      <c r="DX64" s="461"/>
      <c r="DY64" s="461"/>
      <c r="DZ64" s="461"/>
      <c r="EA64" s="461"/>
      <c r="EB64" s="461"/>
      <c r="EC64" s="461"/>
      <c r="ED64" s="461"/>
      <c r="EE64" s="461"/>
      <c r="EF64" s="461"/>
      <c r="EG64" s="461"/>
      <c r="EH64" s="461"/>
      <c r="EI64" s="461"/>
      <c r="EJ64" s="461"/>
      <c r="EK64" s="461"/>
      <c r="EL64" s="461"/>
      <c r="EM64" s="461"/>
      <c r="EN64" s="461"/>
      <c r="EO64" s="461"/>
      <c r="EP64" s="461"/>
      <c r="EQ64" s="461"/>
      <c r="ER64" s="461"/>
      <c r="ES64" s="461"/>
      <c r="ET64" s="461"/>
      <c r="EU64" s="461"/>
    </row>
    <row r="65" spans="2:151" ht="15" customHeight="1" thickBot="1" x14ac:dyDescent="0.4">
      <c r="B65" s="464"/>
      <c r="C65" s="465"/>
      <c r="D65" s="466"/>
      <c r="E65" s="467"/>
      <c r="F65" s="467"/>
      <c r="G65" s="467"/>
      <c r="H65" s="467"/>
      <c r="I65" s="467"/>
      <c r="J65" s="467"/>
      <c r="K65" s="467"/>
      <c r="L65" s="467"/>
      <c r="M65" s="467"/>
      <c r="N65" s="467"/>
      <c r="O65" s="467"/>
      <c r="P65" s="467"/>
      <c r="Q65" s="467"/>
      <c r="R65" s="467"/>
      <c r="S65" s="467"/>
      <c r="T65" s="467"/>
      <c r="U65" s="467"/>
      <c r="V65" s="467"/>
      <c r="W65" s="467"/>
      <c r="X65" s="467"/>
      <c r="Y65" s="467"/>
      <c r="Z65" s="467"/>
      <c r="AA65" s="467"/>
      <c r="AB65" s="467"/>
      <c r="AC65" s="467"/>
      <c r="AD65" s="467"/>
      <c r="AE65" s="467"/>
      <c r="AF65" s="467"/>
      <c r="AG65" s="467"/>
      <c r="AH65" s="467"/>
      <c r="AI65" s="467"/>
      <c r="AJ65" s="467"/>
      <c r="AK65" s="458"/>
      <c r="AL65" s="72"/>
      <c r="AM65" s="72"/>
      <c r="AN65" s="72"/>
      <c r="AO65" s="72"/>
      <c r="AP65" s="72"/>
      <c r="AQ65" s="72"/>
      <c r="AR65" s="72"/>
      <c r="AS65" s="72"/>
      <c r="AT65" s="72"/>
      <c r="AU65" s="72"/>
      <c r="AV65" s="375"/>
      <c r="AW65" s="460"/>
      <c r="AX65" s="460"/>
      <c r="AY65" s="460"/>
      <c r="AZ65" s="460"/>
      <c r="BA65" s="8"/>
      <c r="BN65" s="461"/>
      <c r="BO65" s="461"/>
      <c r="BP65" s="461"/>
      <c r="BQ65" s="461"/>
      <c r="BR65" s="461"/>
      <c r="BS65" s="461"/>
      <c r="BT65" s="461"/>
      <c r="BU65" s="461"/>
      <c r="BV65" s="461"/>
      <c r="BW65" s="461"/>
      <c r="BX65" s="461"/>
      <c r="BY65" s="461"/>
      <c r="BZ65" s="461"/>
      <c r="CA65" s="461"/>
      <c r="CB65" s="461"/>
      <c r="CC65" s="461"/>
      <c r="CD65" s="461"/>
      <c r="CE65" s="461"/>
      <c r="CF65" s="461"/>
      <c r="CG65" s="461"/>
      <c r="CH65" s="461"/>
      <c r="CI65" s="461"/>
      <c r="CJ65" s="461"/>
      <c r="CK65" s="461"/>
      <c r="CL65" s="461"/>
      <c r="CM65" s="461"/>
      <c r="CN65" s="461"/>
      <c r="CO65" s="461"/>
      <c r="CP65" s="461"/>
      <c r="CQ65" s="461"/>
      <c r="CR65" s="461"/>
      <c r="CS65" s="461"/>
      <c r="CT65" s="461"/>
      <c r="CU65" s="461"/>
      <c r="CV65" s="461"/>
      <c r="CW65" s="461"/>
      <c r="CX65" s="461"/>
      <c r="CY65" s="461"/>
      <c r="CZ65" s="461"/>
      <c r="DA65" s="461"/>
      <c r="DB65" s="461"/>
      <c r="DG65" s="461"/>
      <c r="DH65" s="461"/>
      <c r="DI65" s="461"/>
      <c r="DJ65" s="461"/>
      <c r="DK65" s="461"/>
      <c r="DL65" s="461"/>
      <c r="DM65" s="461"/>
      <c r="DN65" s="461"/>
      <c r="DO65" s="461"/>
      <c r="DP65" s="461"/>
      <c r="DQ65" s="461"/>
      <c r="DR65" s="461"/>
      <c r="DS65" s="461"/>
      <c r="DT65" s="461"/>
      <c r="DU65" s="461"/>
      <c r="DV65" s="461"/>
      <c r="DW65" s="461"/>
      <c r="DX65" s="461"/>
      <c r="DY65" s="461"/>
      <c r="DZ65" s="461"/>
      <c r="EA65" s="461"/>
      <c r="EB65" s="461"/>
      <c r="EC65" s="461"/>
      <c r="ED65" s="461"/>
      <c r="EE65" s="461"/>
      <c r="EF65" s="461"/>
      <c r="EG65" s="461"/>
      <c r="EH65" s="461"/>
      <c r="EI65" s="461"/>
      <c r="EJ65" s="461"/>
      <c r="EK65" s="461"/>
      <c r="EL65" s="461"/>
      <c r="EM65" s="461"/>
      <c r="EN65" s="461"/>
      <c r="EO65" s="461"/>
      <c r="EP65" s="461"/>
      <c r="EQ65" s="461"/>
      <c r="ER65" s="461"/>
      <c r="ES65" s="461"/>
      <c r="ET65" s="461"/>
      <c r="EU65" s="461"/>
    </row>
    <row r="66" spans="2:151" ht="15" customHeight="1" x14ac:dyDescent="0.35">
      <c r="B66" s="468" t="s">
        <v>253</v>
      </c>
      <c r="C66" s="569" t="s">
        <v>254</v>
      </c>
      <c r="D66" s="569"/>
      <c r="E66" s="569"/>
      <c r="F66" s="569"/>
      <c r="G66" s="569"/>
      <c r="H66" s="569"/>
      <c r="I66" s="569"/>
      <c r="J66" s="569"/>
      <c r="K66" s="569"/>
      <c r="L66" s="569"/>
      <c r="M66" s="569"/>
      <c r="N66" s="569"/>
      <c r="O66" s="569"/>
      <c r="P66" s="569"/>
      <c r="Q66" s="569"/>
      <c r="R66" s="569"/>
      <c r="S66" s="569"/>
      <c r="T66" s="569"/>
      <c r="U66" s="570"/>
      <c r="V66" s="469"/>
      <c r="W66" s="469"/>
      <c r="X66" s="469"/>
      <c r="Y66" s="469"/>
      <c r="Z66" s="469"/>
      <c r="AA66" s="469"/>
      <c r="AB66" s="469"/>
      <c r="AC66" s="469"/>
      <c r="AD66" s="469"/>
      <c r="AE66" s="469"/>
      <c r="AF66" s="469"/>
      <c r="AG66" s="469"/>
      <c r="AH66" s="469"/>
      <c r="AI66" s="469"/>
      <c r="AJ66" s="469"/>
      <c r="AK66" s="458"/>
      <c r="AL66" s="72"/>
      <c r="AM66" s="72"/>
      <c r="AN66" s="72"/>
      <c r="AO66" s="72"/>
      <c r="AP66" s="72"/>
      <c r="AQ66" s="72"/>
      <c r="AR66" s="72"/>
      <c r="AS66" s="72"/>
      <c r="AT66" s="72"/>
      <c r="AU66" s="72"/>
      <c r="AV66" s="375"/>
      <c r="AW66" s="460"/>
      <c r="AX66" s="460"/>
      <c r="AY66" s="460"/>
      <c r="AZ66" s="460"/>
      <c r="BA66" s="8"/>
      <c r="BN66" s="461"/>
      <c r="BO66" s="461"/>
      <c r="BP66" s="461"/>
      <c r="BQ66" s="461"/>
      <c r="BR66" s="461"/>
      <c r="BS66" s="461"/>
      <c r="BT66" s="461"/>
      <c r="BU66" s="461"/>
      <c r="BV66" s="461"/>
      <c r="BW66" s="461"/>
      <c r="BX66" s="461"/>
      <c r="BY66" s="461"/>
      <c r="BZ66" s="461"/>
      <c r="CA66" s="461"/>
      <c r="CB66" s="461"/>
      <c r="CC66" s="461"/>
      <c r="CD66" s="461"/>
      <c r="CE66" s="461"/>
      <c r="CF66" s="461"/>
      <c r="CG66" s="461"/>
      <c r="CH66" s="461"/>
      <c r="CI66" s="461"/>
      <c r="CJ66" s="461"/>
      <c r="CK66" s="461"/>
      <c r="CL66" s="461"/>
      <c r="CM66" s="461"/>
      <c r="CN66" s="461"/>
      <c r="CO66" s="461"/>
      <c r="CP66" s="461"/>
      <c r="CQ66" s="461"/>
      <c r="CR66" s="461"/>
      <c r="CS66" s="461"/>
      <c r="CT66" s="461"/>
      <c r="CU66" s="461"/>
      <c r="CV66" s="461"/>
      <c r="CW66" s="461"/>
      <c r="CX66" s="461"/>
      <c r="CY66" s="461"/>
      <c r="CZ66" s="461"/>
      <c r="DA66" s="461"/>
      <c r="DB66" s="461"/>
      <c r="DG66" s="461"/>
      <c r="DH66" s="461"/>
      <c r="DI66" s="461"/>
      <c r="DJ66" s="461"/>
      <c r="DK66" s="461"/>
      <c r="DL66" s="461"/>
      <c r="DM66" s="461"/>
      <c r="DN66" s="461"/>
      <c r="DO66" s="461"/>
      <c r="DP66" s="461"/>
      <c r="DQ66" s="461"/>
      <c r="DR66" s="461"/>
      <c r="DS66" s="461"/>
      <c r="DT66" s="461"/>
      <c r="DU66" s="461"/>
      <c r="DV66" s="461"/>
      <c r="DW66" s="461"/>
      <c r="DX66" s="461"/>
      <c r="DY66" s="461"/>
      <c r="DZ66" s="461"/>
      <c r="EA66" s="461"/>
      <c r="EB66" s="461"/>
      <c r="EC66" s="461"/>
      <c r="ED66" s="461"/>
      <c r="EE66" s="461"/>
      <c r="EF66" s="461"/>
      <c r="EG66" s="461"/>
      <c r="EH66" s="461"/>
      <c r="EI66" s="461"/>
      <c r="EJ66" s="461"/>
      <c r="EK66" s="461"/>
      <c r="EL66" s="461"/>
      <c r="EM66" s="461"/>
      <c r="EN66" s="461"/>
      <c r="EO66" s="461"/>
      <c r="EP66" s="461"/>
      <c r="EQ66" s="461"/>
      <c r="ER66" s="461"/>
      <c r="ES66" s="461"/>
      <c r="ET66" s="461"/>
      <c r="EU66" s="461"/>
    </row>
    <row r="67" spans="2:151" ht="15" customHeight="1" x14ac:dyDescent="0.35">
      <c r="B67" s="470" t="s">
        <v>255</v>
      </c>
      <c r="C67" s="471" t="s">
        <v>401</v>
      </c>
      <c r="D67" s="471"/>
      <c r="E67" s="471"/>
      <c r="F67" s="471"/>
      <c r="G67" s="471"/>
      <c r="H67" s="471"/>
      <c r="I67" s="471"/>
      <c r="J67" s="471"/>
      <c r="K67" s="471"/>
      <c r="L67" s="471"/>
      <c r="M67" s="471"/>
      <c r="N67" s="471"/>
      <c r="O67" s="471"/>
      <c r="P67" s="471"/>
      <c r="Q67" s="471"/>
      <c r="R67" s="471"/>
      <c r="S67" s="471"/>
      <c r="T67" s="471"/>
      <c r="U67" s="472"/>
      <c r="V67" s="469"/>
      <c r="W67" s="469"/>
      <c r="X67" s="469"/>
      <c r="Y67" s="469"/>
      <c r="Z67" s="469"/>
      <c r="AA67" s="469"/>
      <c r="AB67" s="469"/>
      <c r="AC67" s="469"/>
      <c r="AD67" s="469"/>
      <c r="AE67" s="469"/>
      <c r="AF67" s="469"/>
      <c r="AG67" s="469"/>
      <c r="AH67" s="469"/>
      <c r="AI67" s="469"/>
      <c r="AJ67" s="469"/>
      <c r="AK67" s="458"/>
      <c r="AL67" s="72"/>
      <c r="AM67" s="72"/>
      <c r="AN67" s="72"/>
      <c r="AO67" s="72"/>
      <c r="AP67" s="72"/>
      <c r="AQ67" s="72"/>
      <c r="AR67" s="72"/>
      <c r="AS67" s="72"/>
      <c r="AT67" s="72"/>
      <c r="AU67" s="72"/>
      <c r="AV67" s="375"/>
      <c r="AW67" s="460"/>
      <c r="AX67" s="460"/>
      <c r="AY67" s="460"/>
      <c r="AZ67" s="460"/>
      <c r="BA67" s="8"/>
      <c r="BN67" s="461"/>
      <c r="BO67" s="461"/>
      <c r="BP67" s="461"/>
      <c r="BQ67" s="461"/>
      <c r="BR67" s="461"/>
      <c r="BS67" s="461"/>
      <c r="BT67" s="461"/>
      <c r="BU67" s="461"/>
      <c r="BV67" s="461"/>
      <c r="BW67" s="461"/>
      <c r="BX67" s="461"/>
      <c r="BY67" s="461"/>
      <c r="BZ67" s="461"/>
      <c r="CA67" s="461"/>
      <c r="CB67" s="461"/>
      <c r="CC67" s="461"/>
      <c r="CD67" s="461"/>
      <c r="CE67" s="461"/>
      <c r="CF67" s="461"/>
      <c r="CG67" s="461"/>
      <c r="CH67" s="461"/>
      <c r="CI67" s="461"/>
      <c r="CJ67" s="461"/>
      <c r="CK67" s="461"/>
      <c r="CL67" s="461"/>
      <c r="CM67" s="461"/>
      <c r="CN67" s="461"/>
      <c r="CO67" s="461"/>
      <c r="CP67" s="461"/>
      <c r="CQ67" s="461"/>
      <c r="CR67" s="461"/>
      <c r="CS67" s="461"/>
      <c r="CT67" s="461"/>
      <c r="CU67" s="461"/>
      <c r="CV67" s="461"/>
      <c r="CW67" s="461"/>
      <c r="CX67" s="461"/>
      <c r="CY67" s="461"/>
      <c r="CZ67" s="461"/>
      <c r="DA67" s="461"/>
      <c r="DB67" s="461"/>
      <c r="DG67" s="461"/>
      <c r="DH67" s="461"/>
      <c r="DI67" s="461"/>
      <c r="DJ67" s="461"/>
      <c r="DK67" s="461"/>
      <c r="DL67" s="461"/>
      <c r="DM67" s="461"/>
      <c r="DN67" s="461"/>
      <c r="DO67" s="461"/>
      <c r="DP67" s="461"/>
      <c r="DQ67" s="461"/>
      <c r="DR67" s="461"/>
      <c r="DS67" s="461"/>
      <c r="DT67" s="461"/>
      <c r="DU67" s="461"/>
      <c r="DV67" s="461"/>
      <c r="DW67" s="461"/>
      <c r="DX67" s="461"/>
      <c r="DY67" s="461"/>
      <c r="DZ67" s="461"/>
      <c r="EA67" s="461"/>
      <c r="EB67" s="461"/>
      <c r="EC67" s="461"/>
      <c r="ED67" s="461"/>
      <c r="EE67" s="461"/>
      <c r="EF67" s="461"/>
      <c r="EG67" s="461"/>
      <c r="EH67" s="461"/>
      <c r="EI67" s="461"/>
      <c r="EJ67" s="461"/>
      <c r="EK67" s="461"/>
      <c r="EL67" s="461"/>
      <c r="EM67" s="461"/>
      <c r="EN67" s="461"/>
      <c r="EO67" s="461"/>
      <c r="EP67" s="461"/>
      <c r="EQ67" s="461"/>
      <c r="ER67" s="461"/>
      <c r="ES67" s="461"/>
      <c r="ET67" s="461"/>
      <c r="EU67" s="461"/>
    </row>
    <row r="68" spans="2:151" ht="15" customHeight="1" x14ac:dyDescent="0.35">
      <c r="B68" s="473">
        <v>1</v>
      </c>
      <c r="C68" s="563" t="s">
        <v>643</v>
      </c>
      <c r="D68" s="563"/>
      <c r="E68" s="563"/>
      <c r="F68" s="563"/>
      <c r="G68" s="563"/>
      <c r="H68" s="563"/>
      <c r="I68" s="563"/>
      <c r="J68" s="563"/>
      <c r="K68" s="563"/>
      <c r="L68" s="563"/>
      <c r="M68" s="563"/>
      <c r="N68" s="563"/>
      <c r="O68" s="563"/>
      <c r="P68" s="563"/>
      <c r="Q68" s="563"/>
      <c r="R68" s="563"/>
      <c r="S68" s="563"/>
      <c r="T68" s="563"/>
      <c r="U68" s="564"/>
      <c r="V68" s="474"/>
      <c r="W68" s="474"/>
      <c r="X68" s="474"/>
      <c r="Y68" s="474"/>
      <c r="Z68" s="474"/>
      <c r="AA68" s="474"/>
      <c r="AB68" s="474"/>
      <c r="AC68" s="474"/>
      <c r="AD68" s="474"/>
      <c r="AE68" s="474"/>
      <c r="AF68" s="474"/>
      <c r="AG68" s="474"/>
      <c r="AH68" s="474"/>
      <c r="AI68" s="474"/>
      <c r="AJ68" s="474"/>
      <c r="AK68" s="475"/>
      <c r="AL68" s="476"/>
      <c r="AM68" s="72"/>
      <c r="AN68" s="72"/>
      <c r="AO68" s="72"/>
      <c r="AP68" s="72"/>
      <c r="AQ68" s="72"/>
      <c r="AR68" s="72"/>
      <c r="AS68" s="72"/>
      <c r="AT68" s="72"/>
      <c r="AU68" s="72"/>
      <c r="AV68" s="375"/>
      <c r="AW68" s="460"/>
      <c r="AX68" s="460"/>
      <c r="AY68" s="460"/>
      <c r="AZ68" s="460"/>
      <c r="BA68" s="8"/>
      <c r="BN68" s="461"/>
      <c r="BO68" s="461"/>
      <c r="BP68" s="461"/>
      <c r="BQ68" s="461"/>
      <c r="BR68" s="461"/>
      <c r="BS68" s="461"/>
      <c r="BT68" s="461"/>
      <c r="BU68" s="461"/>
      <c r="BV68" s="461"/>
      <c r="BW68" s="461"/>
      <c r="BX68" s="461"/>
      <c r="BY68" s="461"/>
      <c r="BZ68" s="461"/>
      <c r="CA68" s="461"/>
      <c r="CB68" s="461"/>
      <c r="CC68" s="461"/>
      <c r="CD68" s="461"/>
      <c r="CE68" s="461"/>
      <c r="CF68" s="461"/>
      <c r="CG68" s="461"/>
      <c r="CH68" s="461"/>
      <c r="CI68" s="461"/>
      <c r="CJ68" s="461"/>
      <c r="CK68" s="461"/>
      <c r="CL68" s="461"/>
      <c r="CM68" s="461"/>
      <c r="CN68" s="461"/>
      <c r="CO68" s="461"/>
      <c r="CP68" s="461"/>
      <c r="CQ68" s="461"/>
      <c r="CR68" s="461"/>
      <c r="CS68" s="461"/>
      <c r="CT68" s="461"/>
      <c r="CU68" s="461"/>
      <c r="CV68" s="461"/>
      <c r="CW68" s="461"/>
      <c r="CX68" s="461"/>
      <c r="CY68" s="461"/>
      <c r="CZ68" s="461"/>
      <c r="DA68" s="461"/>
      <c r="DB68" s="461"/>
      <c r="DG68" s="461"/>
      <c r="DH68" s="461"/>
      <c r="DI68" s="461"/>
      <c r="DJ68" s="461"/>
      <c r="DK68" s="461"/>
      <c r="DL68" s="461"/>
      <c r="DM68" s="461"/>
      <c r="DN68" s="461"/>
      <c r="DO68" s="461"/>
      <c r="DP68" s="461"/>
      <c r="DQ68" s="461"/>
      <c r="DR68" s="461"/>
      <c r="DS68" s="461"/>
      <c r="DT68" s="461"/>
      <c r="DU68" s="461"/>
      <c r="DV68" s="461"/>
      <c r="DW68" s="461"/>
      <c r="DX68" s="461"/>
      <c r="DY68" s="461"/>
      <c r="DZ68" s="461"/>
      <c r="EA68" s="461"/>
      <c r="EB68" s="461"/>
      <c r="EC68" s="461"/>
      <c r="ED68" s="461"/>
      <c r="EE68" s="461"/>
      <c r="EF68" s="461"/>
      <c r="EG68" s="461"/>
      <c r="EH68" s="461"/>
      <c r="EI68" s="461"/>
      <c r="EJ68" s="461"/>
      <c r="EK68" s="461"/>
      <c r="EL68" s="461"/>
      <c r="EM68" s="461"/>
      <c r="EN68" s="461"/>
      <c r="EO68" s="461"/>
      <c r="EP68" s="461"/>
      <c r="EQ68" s="461"/>
      <c r="ER68" s="461"/>
      <c r="ES68" s="461"/>
      <c r="ET68" s="461"/>
      <c r="EU68" s="461"/>
    </row>
    <row r="69" spans="2:151" ht="60.75" customHeight="1" x14ac:dyDescent="0.35">
      <c r="B69" s="473">
        <v>2</v>
      </c>
      <c r="C69" s="563" t="s">
        <v>644</v>
      </c>
      <c r="D69" s="563"/>
      <c r="E69" s="563"/>
      <c r="F69" s="563"/>
      <c r="G69" s="563"/>
      <c r="H69" s="563"/>
      <c r="I69" s="563"/>
      <c r="J69" s="563"/>
      <c r="K69" s="563"/>
      <c r="L69" s="563"/>
      <c r="M69" s="563"/>
      <c r="N69" s="563"/>
      <c r="O69" s="563"/>
      <c r="P69" s="563"/>
      <c r="Q69" s="563"/>
      <c r="R69" s="563"/>
      <c r="S69" s="563"/>
      <c r="T69" s="563"/>
      <c r="U69" s="564"/>
      <c r="V69" s="474"/>
      <c r="W69" s="474"/>
      <c r="X69" s="474"/>
      <c r="Y69" s="474"/>
      <c r="Z69" s="474"/>
      <c r="AA69" s="474"/>
      <c r="AB69" s="474"/>
      <c r="AC69" s="474"/>
      <c r="AD69" s="474"/>
      <c r="AE69" s="474"/>
      <c r="AF69" s="474"/>
      <c r="AG69" s="474"/>
      <c r="AH69" s="474"/>
      <c r="AI69" s="474"/>
      <c r="AJ69" s="474"/>
      <c r="AK69" s="475"/>
      <c r="AL69" s="476"/>
      <c r="AM69" s="72"/>
      <c r="AN69" s="72"/>
      <c r="AO69" s="72"/>
      <c r="AP69" s="72"/>
      <c r="AQ69" s="72"/>
      <c r="AR69" s="72"/>
      <c r="AS69" s="72"/>
      <c r="AT69" s="72"/>
      <c r="AU69" s="72"/>
      <c r="AV69" s="375"/>
      <c r="AW69" s="460"/>
      <c r="AX69" s="460"/>
      <c r="AY69" s="460"/>
      <c r="AZ69" s="460"/>
      <c r="BA69" s="8"/>
      <c r="BN69" s="461"/>
      <c r="BO69" s="461"/>
      <c r="BP69" s="461"/>
      <c r="BQ69" s="461"/>
      <c r="BR69" s="461"/>
      <c r="BS69" s="461"/>
      <c r="BT69" s="461"/>
      <c r="BU69" s="461"/>
      <c r="BV69" s="461"/>
      <c r="BW69" s="461"/>
      <c r="BX69" s="461"/>
      <c r="BY69" s="461"/>
      <c r="BZ69" s="461"/>
      <c r="CA69" s="461"/>
      <c r="CB69" s="461"/>
      <c r="CC69" s="461"/>
      <c r="CD69" s="461"/>
      <c r="CE69" s="461"/>
      <c r="CF69" s="461"/>
      <c r="CG69" s="461"/>
      <c r="CH69" s="461"/>
      <c r="CI69" s="461"/>
      <c r="CJ69" s="461"/>
      <c r="CK69" s="461"/>
      <c r="CL69" s="461"/>
      <c r="CM69" s="461"/>
      <c r="CN69" s="461"/>
      <c r="CO69" s="461"/>
      <c r="CP69" s="461"/>
      <c r="CQ69" s="461"/>
      <c r="CR69" s="461"/>
      <c r="CS69" s="461"/>
      <c r="CT69" s="461"/>
      <c r="CU69" s="461"/>
      <c r="CV69" s="461"/>
      <c r="CW69" s="461"/>
      <c r="CX69" s="461"/>
      <c r="CY69" s="461"/>
      <c r="CZ69" s="461"/>
      <c r="DA69" s="461"/>
      <c r="DB69" s="461"/>
      <c r="DG69" s="461"/>
      <c r="DH69" s="461"/>
      <c r="DI69" s="461"/>
      <c r="DJ69" s="461"/>
      <c r="DK69" s="461"/>
      <c r="DL69" s="461"/>
      <c r="DM69" s="461"/>
      <c r="DN69" s="461"/>
      <c r="DO69" s="461"/>
      <c r="DP69" s="461"/>
      <c r="DQ69" s="461"/>
      <c r="DR69" s="461"/>
      <c r="DS69" s="461"/>
      <c r="DT69" s="461"/>
      <c r="DU69" s="461"/>
      <c r="DV69" s="461"/>
      <c r="DW69" s="461"/>
      <c r="DX69" s="461"/>
      <c r="DY69" s="461"/>
      <c r="DZ69" s="461"/>
      <c r="EA69" s="461"/>
      <c r="EB69" s="461"/>
      <c r="EC69" s="461"/>
      <c r="ED69" s="461"/>
      <c r="EE69" s="461"/>
      <c r="EF69" s="461"/>
      <c r="EG69" s="461"/>
      <c r="EH69" s="461"/>
      <c r="EI69" s="461"/>
      <c r="EJ69" s="461"/>
      <c r="EK69" s="461"/>
      <c r="EL69" s="461"/>
      <c r="EM69" s="461"/>
      <c r="EN69" s="461"/>
      <c r="EO69" s="461"/>
      <c r="EP69" s="461"/>
      <c r="EQ69" s="461"/>
      <c r="ER69" s="461"/>
      <c r="ES69" s="461"/>
      <c r="ET69" s="461"/>
      <c r="EU69" s="461"/>
    </row>
    <row r="70" spans="2:151" ht="43.5" customHeight="1" x14ac:dyDescent="0.35">
      <c r="B70" s="473">
        <v>3</v>
      </c>
      <c r="C70" s="563" t="s">
        <v>645</v>
      </c>
      <c r="D70" s="563"/>
      <c r="E70" s="563"/>
      <c r="F70" s="563"/>
      <c r="G70" s="563"/>
      <c r="H70" s="563"/>
      <c r="I70" s="563"/>
      <c r="J70" s="563"/>
      <c r="K70" s="563"/>
      <c r="L70" s="563"/>
      <c r="M70" s="563"/>
      <c r="N70" s="563"/>
      <c r="O70" s="563"/>
      <c r="P70" s="563"/>
      <c r="Q70" s="563"/>
      <c r="R70" s="563"/>
      <c r="S70" s="563"/>
      <c r="T70" s="563"/>
      <c r="U70" s="564"/>
      <c r="V70" s="474"/>
      <c r="W70" s="474"/>
      <c r="X70" s="474"/>
      <c r="Y70" s="474"/>
      <c r="Z70" s="474"/>
      <c r="AA70" s="474"/>
      <c r="AB70" s="474"/>
      <c r="AC70" s="474"/>
      <c r="AD70" s="474"/>
      <c r="AE70" s="474"/>
      <c r="AF70" s="474"/>
      <c r="AG70" s="474"/>
      <c r="AH70" s="474"/>
      <c r="AI70" s="474"/>
      <c r="AJ70" s="474"/>
      <c r="AK70" s="475"/>
      <c r="AL70" s="476"/>
      <c r="AM70" s="72"/>
      <c r="AN70" s="72"/>
      <c r="AO70" s="72"/>
      <c r="AP70" s="72"/>
      <c r="AQ70" s="72"/>
      <c r="AR70" s="72"/>
      <c r="AS70" s="72"/>
      <c r="AT70" s="72"/>
      <c r="AU70" s="72"/>
      <c r="AV70" s="375"/>
      <c r="AW70" s="460"/>
      <c r="AX70" s="460"/>
      <c r="AY70" s="460"/>
      <c r="AZ70" s="460"/>
      <c r="BA70" s="8"/>
      <c r="BN70" s="461"/>
      <c r="BO70" s="461"/>
      <c r="BP70" s="461"/>
      <c r="BQ70" s="461"/>
      <c r="BR70" s="461"/>
      <c r="BS70" s="461"/>
      <c r="BT70" s="461"/>
      <c r="BU70" s="461"/>
      <c r="BV70" s="461"/>
      <c r="BW70" s="461"/>
      <c r="BX70" s="461"/>
      <c r="BY70" s="461"/>
      <c r="BZ70" s="461"/>
      <c r="CA70" s="461"/>
      <c r="CB70" s="461"/>
      <c r="CC70" s="461"/>
      <c r="CD70" s="461"/>
      <c r="CE70" s="461"/>
      <c r="CF70" s="461"/>
      <c r="CG70" s="461"/>
      <c r="CH70" s="461"/>
      <c r="CI70" s="461"/>
      <c r="CJ70" s="461"/>
      <c r="CK70" s="461"/>
      <c r="CL70" s="461"/>
      <c r="CM70" s="461"/>
      <c r="CN70" s="461"/>
      <c r="CO70" s="461"/>
      <c r="CP70" s="461"/>
      <c r="CQ70" s="461"/>
      <c r="CR70" s="461"/>
      <c r="CS70" s="461"/>
      <c r="CT70" s="461"/>
      <c r="CU70" s="461"/>
      <c r="CV70" s="461"/>
      <c r="CW70" s="461"/>
      <c r="CX70" s="461"/>
      <c r="CY70" s="461"/>
      <c r="CZ70" s="461"/>
      <c r="DA70" s="461"/>
      <c r="DB70" s="461"/>
      <c r="DG70" s="461"/>
      <c r="DH70" s="461"/>
      <c r="DI70" s="461"/>
      <c r="DJ70" s="461"/>
      <c r="DK70" s="461"/>
      <c r="DL70" s="461"/>
      <c r="DM70" s="461"/>
      <c r="DN70" s="461"/>
      <c r="DO70" s="461"/>
      <c r="DP70" s="461"/>
      <c r="DQ70" s="461"/>
      <c r="DR70" s="461"/>
      <c r="DS70" s="461"/>
      <c r="DT70" s="461"/>
      <c r="DU70" s="461"/>
      <c r="DV70" s="461"/>
      <c r="DW70" s="461"/>
      <c r="DX70" s="461"/>
      <c r="DY70" s="461"/>
      <c r="DZ70" s="461"/>
      <c r="EA70" s="461"/>
      <c r="EB70" s="461"/>
      <c r="EC70" s="461"/>
      <c r="ED70" s="461"/>
      <c r="EE70" s="461"/>
      <c r="EF70" s="461"/>
      <c r="EG70" s="461"/>
      <c r="EH70" s="461"/>
      <c r="EI70" s="461"/>
      <c r="EJ70" s="461"/>
      <c r="EK70" s="461"/>
      <c r="EL70" s="461"/>
      <c r="EM70" s="461"/>
      <c r="EN70" s="461"/>
      <c r="EO70" s="461"/>
      <c r="EP70" s="461"/>
      <c r="EQ70" s="461"/>
      <c r="ER70" s="461"/>
      <c r="ES70" s="461"/>
      <c r="ET70" s="461"/>
      <c r="EU70" s="461"/>
    </row>
    <row r="71" spans="2:151" ht="15" customHeight="1" x14ac:dyDescent="0.35">
      <c r="B71" s="473">
        <v>4</v>
      </c>
      <c r="C71" s="563" t="s">
        <v>646</v>
      </c>
      <c r="D71" s="563"/>
      <c r="E71" s="563"/>
      <c r="F71" s="563"/>
      <c r="G71" s="563"/>
      <c r="H71" s="563"/>
      <c r="I71" s="563"/>
      <c r="J71" s="563"/>
      <c r="K71" s="563"/>
      <c r="L71" s="563"/>
      <c r="M71" s="563"/>
      <c r="N71" s="563"/>
      <c r="O71" s="563"/>
      <c r="P71" s="563"/>
      <c r="Q71" s="563"/>
      <c r="R71" s="563"/>
      <c r="S71" s="563"/>
      <c r="T71" s="563"/>
      <c r="U71" s="564"/>
      <c r="V71" s="477"/>
      <c r="W71" s="474"/>
      <c r="X71" s="474"/>
      <c r="Y71" s="474"/>
      <c r="Z71" s="474"/>
      <c r="AA71" s="474"/>
      <c r="AB71" s="474"/>
      <c r="AC71" s="474"/>
      <c r="AD71" s="474"/>
      <c r="AE71" s="474"/>
      <c r="AF71" s="474"/>
      <c r="AG71" s="474"/>
      <c r="AH71" s="474"/>
      <c r="AI71" s="474"/>
      <c r="AJ71" s="474"/>
      <c r="AK71" s="475"/>
      <c r="AL71" s="476"/>
      <c r="AM71" s="72"/>
      <c r="AN71" s="72"/>
      <c r="AO71" s="72"/>
      <c r="AP71" s="72"/>
      <c r="AQ71" s="72"/>
      <c r="AR71" s="72"/>
      <c r="AS71" s="72"/>
      <c r="AT71" s="72"/>
      <c r="AU71" s="72"/>
      <c r="AV71" s="375"/>
      <c r="AW71" s="460"/>
      <c r="AX71" s="460"/>
      <c r="AY71" s="460"/>
      <c r="AZ71" s="460"/>
      <c r="BA71" s="8"/>
      <c r="BN71" s="461"/>
      <c r="BO71" s="461"/>
      <c r="BP71" s="461"/>
      <c r="BQ71" s="461"/>
      <c r="BR71" s="461"/>
      <c r="BS71" s="461"/>
      <c r="BT71" s="461"/>
      <c r="BU71" s="461"/>
      <c r="BV71" s="461"/>
      <c r="BW71" s="461"/>
      <c r="BX71" s="461"/>
      <c r="BY71" s="461"/>
      <c r="BZ71" s="461"/>
      <c r="CA71" s="461"/>
      <c r="CB71" s="461"/>
      <c r="CC71" s="461"/>
      <c r="CD71" s="461"/>
      <c r="CE71" s="461"/>
      <c r="CF71" s="461"/>
      <c r="CG71" s="461"/>
      <c r="CH71" s="461"/>
      <c r="CI71" s="461"/>
      <c r="CJ71" s="461"/>
      <c r="CK71" s="461"/>
      <c r="CL71" s="461"/>
      <c r="CM71" s="461"/>
      <c r="CN71" s="461"/>
      <c r="CO71" s="461"/>
      <c r="CP71" s="461"/>
      <c r="CQ71" s="461"/>
      <c r="CR71" s="461"/>
      <c r="CS71" s="461"/>
      <c r="CT71" s="461"/>
      <c r="CU71" s="461"/>
      <c r="CV71" s="461"/>
      <c r="CW71" s="461"/>
      <c r="CX71" s="461"/>
      <c r="CY71" s="461"/>
      <c r="CZ71" s="461"/>
      <c r="DA71" s="461"/>
      <c r="DB71" s="461"/>
      <c r="DG71" s="461"/>
      <c r="DH71" s="461"/>
      <c r="DI71" s="461"/>
      <c r="DJ71" s="461"/>
      <c r="DK71" s="461"/>
      <c r="DL71" s="461"/>
      <c r="DM71" s="461"/>
      <c r="DN71" s="461"/>
      <c r="DO71" s="461"/>
      <c r="DP71" s="461"/>
      <c r="DQ71" s="461"/>
      <c r="DR71" s="461"/>
      <c r="DS71" s="461"/>
      <c r="DT71" s="461"/>
      <c r="DU71" s="461"/>
      <c r="DV71" s="461"/>
      <c r="DW71" s="461"/>
      <c r="DX71" s="461"/>
      <c r="DY71" s="461"/>
      <c r="DZ71" s="461"/>
      <c r="EA71" s="461"/>
      <c r="EB71" s="461"/>
      <c r="EC71" s="461"/>
      <c r="ED71" s="461"/>
      <c r="EE71" s="461"/>
      <c r="EF71" s="461"/>
      <c r="EG71" s="461"/>
      <c r="EH71" s="461"/>
      <c r="EI71" s="461"/>
      <c r="EJ71" s="461"/>
      <c r="EK71" s="461"/>
      <c r="EL71" s="461"/>
      <c r="EM71" s="461"/>
      <c r="EN71" s="461"/>
      <c r="EO71" s="461"/>
      <c r="EP71" s="461"/>
      <c r="EQ71" s="461"/>
      <c r="ER71" s="461"/>
      <c r="ES71" s="461"/>
      <c r="ET71" s="461"/>
      <c r="EU71" s="461"/>
    </row>
    <row r="72" spans="2:151" ht="15" customHeight="1" x14ac:dyDescent="0.35">
      <c r="B72" s="473">
        <v>5</v>
      </c>
      <c r="C72" s="567" t="s">
        <v>647</v>
      </c>
      <c r="D72" s="567"/>
      <c r="E72" s="567"/>
      <c r="F72" s="567"/>
      <c r="G72" s="567"/>
      <c r="H72" s="567"/>
      <c r="I72" s="567"/>
      <c r="J72" s="567"/>
      <c r="K72" s="567"/>
      <c r="L72" s="567"/>
      <c r="M72" s="567"/>
      <c r="N72" s="567"/>
      <c r="O72" s="567"/>
      <c r="P72" s="567"/>
      <c r="Q72" s="567"/>
      <c r="R72" s="567"/>
      <c r="S72" s="567"/>
      <c r="T72" s="567"/>
      <c r="U72" s="568"/>
      <c r="V72" s="477"/>
      <c r="W72" s="474"/>
      <c r="X72" s="474"/>
      <c r="Y72" s="474"/>
      <c r="Z72" s="474"/>
      <c r="AA72" s="474"/>
      <c r="AB72" s="474"/>
      <c r="AC72" s="474"/>
      <c r="AD72" s="474"/>
      <c r="AE72" s="474"/>
      <c r="AF72" s="474"/>
      <c r="AG72" s="474"/>
      <c r="AH72" s="474"/>
      <c r="AI72" s="474"/>
      <c r="AJ72" s="474"/>
      <c r="AK72" s="475"/>
      <c r="AL72" s="476"/>
      <c r="AM72" s="72"/>
      <c r="AN72" s="72"/>
      <c r="AO72" s="72"/>
      <c r="AP72" s="72"/>
      <c r="AQ72" s="72"/>
      <c r="AR72" s="72"/>
      <c r="AS72" s="72"/>
      <c r="AT72" s="72"/>
      <c r="AU72" s="72"/>
      <c r="AV72" s="375"/>
      <c r="AW72" s="460"/>
      <c r="AX72" s="460"/>
      <c r="AY72" s="460"/>
      <c r="AZ72" s="460"/>
      <c r="BA72" s="8"/>
      <c r="BN72" s="461"/>
      <c r="BO72" s="461"/>
      <c r="BP72" s="461"/>
      <c r="BQ72" s="461"/>
      <c r="BR72" s="461"/>
      <c r="BS72" s="461"/>
      <c r="BT72" s="461"/>
      <c r="BU72" s="461"/>
      <c r="BV72" s="461"/>
      <c r="BW72" s="461"/>
      <c r="BX72" s="461"/>
      <c r="BY72" s="461"/>
      <c r="BZ72" s="461"/>
      <c r="CA72" s="461"/>
      <c r="CB72" s="461"/>
      <c r="CC72" s="461"/>
      <c r="CD72" s="461"/>
      <c r="CE72" s="461"/>
      <c r="CF72" s="461"/>
      <c r="CG72" s="461"/>
      <c r="CH72" s="461"/>
      <c r="CI72" s="461"/>
      <c r="CJ72" s="461"/>
      <c r="CK72" s="461"/>
      <c r="CL72" s="461"/>
      <c r="CM72" s="461"/>
      <c r="CN72" s="461"/>
      <c r="CO72" s="461"/>
      <c r="CP72" s="461"/>
      <c r="CQ72" s="461"/>
      <c r="CR72" s="461"/>
      <c r="CS72" s="461"/>
      <c r="CT72" s="461"/>
      <c r="CU72" s="461"/>
      <c r="CV72" s="461"/>
      <c r="CW72" s="461"/>
      <c r="CX72" s="461"/>
      <c r="CY72" s="461"/>
      <c r="CZ72" s="461"/>
      <c r="DA72" s="461"/>
      <c r="DB72" s="461"/>
      <c r="DG72" s="461"/>
      <c r="DH72" s="461"/>
      <c r="DI72" s="461"/>
      <c r="DJ72" s="461"/>
      <c r="DK72" s="461"/>
      <c r="DL72" s="461"/>
      <c r="DM72" s="461"/>
      <c r="DN72" s="461"/>
      <c r="DO72" s="461"/>
      <c r="DP72" s="461"/>
      <c r="DQ72" s="461"/>
      <c r="DR72" s="461"/>
      <c r="DS72" s="461"/>
      <c r="DT72" s="461"/>
      <c r="DU72" s="461"/>
      <c r="DV72" s="461"/>
      <c r="DW72" s="461"/>
      <c r="DX72" s="461"/>
      <c r="DY72" s="461"/>
      <c r="DZ72" s="461"/>
      <c r="EA72" s="461"/>
      <c r="EB72" s="461"/>
      <c r="EC72" s="461"/>
      <c r="ED72" s="461"/>
      <c r="EE72" s="461"/>
      <c r="EF72" s="461"/>
      <c r="EG72" s="461"/>
      <c r="EH72" s="461"/>
      <c r="EI72" s="461"/>
      <c r="EJ72" s="461"/>
      <c r="EK72" s="461"/>
      <c r="EL72" s="461"/>
      <c r="EM72" s="461"/>
      <c r="EN72" s="461"/>
      <c r="EO72" s="461"/>
      <c r="EP72" s="461"/>
      <c r="EQ72" s="461"/>
      <c r="ER72" s="461"/>
      <c r="ES72" s="461"/>
      <c r="ET72" s="461"/>
      <c r="EU72" s="461"/>
    </row>
    <row r="73" spans="2:151" ht="15" customHeight="1" x14ac:dyDescent="0.35">
      <c r="B73" s="473">
        <v>6</v>
      </c>
      <c r="C73" s="567" t="s">
        <v>648</v>
      </c>
      <c r="D73" s="567"/>
      <c r="E73" s="567"/>
      <c r="F73" s="567"/>
      <c r="G73" s="567"/>
      <c r="H73" s="567"/>
      <c r="I73" s="567"/>
      <c r="J73" s="567"/>
      <c r="K73" s="567"/>
      <c r="L73" s="567"/>
      <c r="M73" s="567"/>
      <c r="N73" s="567"/>
      <c r="O73" s="567"/>
      <c r="P73" s="567"/>
      <c r="Q73" s="567"/>
      <c r="R73" s="567"/>
      <c r="S73" s="567"/>
      <c r="T73" s="567"/>
      <c r="U73" s="568"/>
      <c r="V73" s="477"/>
      <c r="W73" s="474"/>
      <c r="X73" s="474"/>
      <c r="Y73" s="474"/>
      <c r="Z73" s="474"/>
      <c r="AA73" s="474"/>
      <c r="AB73" s="474"/>
      <c r="AC73" s="474"/>
      <c r="AD73" s="474"/>
      <c r="AE73" s="474"/>
      <c r="AF73" s="474"/>
      <c r="AG73" s="474"/>
      <c r="AH73" s="474"/>
      <c r="AI73" s="474"/>
      <c r="AJ73" s="474"/>
      <c r="AK73" s="475"/>
      <c r="AL73" s="476"/>
      <c r="AM73" s="72"/>
      <c r="AN73" s="72"/>
      <c r="AO73" s="72"/>
      <c r="AP73" s="72"/>
      <c r="AQ73" s="72"/>
      <c r="AR73" s="72"/>
      <c r="AS73" s="72"/>
      <c r="AT73" s="72"/>
      <c r="AU73" s="72"/>
      <c r="AV73" s="375"/>
      <c r="AW73" s="460"/>
      <c r="AX73" s="460"/>
      <c r="AY73" s="460"/>
      <c r="AZ73" s="460"/>
      <c r="BA73" s="8"/>
      <c r="BN73" s="461"/>
      <c r="BO73" s="461"/>
      <c r="BP73" s="461"/>
      <c r="BQ73" s="461"/>
      <c r="BR73" s="461"/>
      <c r="BS73" s="461"/>
      <c r="BT73" s="461"/>
      <c r="BU73" s="461"/>
      <c r="BV73" s="461"/>
      <c r="BW73" s="461"/>
      <c r="BX73" s="461"/>
      <c r="BY73" s="461"/>
      <c r="BZ73" s="461"/>
      <c r="CA73" s="461"/>
      <c r="CB73" s="461"/>
      <c r="CC73" s="461"/>
      <c r="CD73" s="461"/>
      <c r="CE73" s="461"/>
      <c r="CF73" s="461"/>
      <c r="CG73" s="461"/>
      <c r="CH73" s="461"/>
      <c r="CI73" s="461"/>
      <c r="CJ73" s="461"/>
      <c r="CK73" s="461"/>
      <c r="CL73" s="461"/>
      <c r="CM73" s="461"/>
      <c r="CN73" s="461"/>
      <c r="CO73" s="461"/>
      <c r="CP73" s="461"/>
      <c r="CQ73" s="461"/>
      <c r="CR73" s="461"/>
      <c r="CS73" s="461"/>
      <c r="CT73" s="461"/>
      <c r="CU73" s="461"/>
      <c r="CV73" s="461"/>
      <c r="CW73" s="461"/>
      <c r="CX73" s="461"/>
      <c r="CY73" s="461"/>
      <c r="CZ73" s="461"/>
      <c r="DA73" s="461"/>
      <c r="DB73" s="461"/>
      <c r="DG73" s="461"/>
      <c r="DH73" s="461"/>
      <c r="DI73" s="461"/>
      <c r="DJ73" s="461"/>
      <c r="DK73" s="461"/>
      <c r="DL73" s="461"/>
      <c r="DM73" s="461"/>
      <c r="DN73" s="461"/>
      <c r="DO73" s="461"/>
      <c r="DP73" s="461"/>
      <c r="DQ73" s="461"/>
      <c r="DR73" s="461"/>
      <c r="DS73" s="461"/>
      <c r="DT73" s="461"/>
      <c r="DU73" s="461"/>
      <c r="DV73" s="461"/>
      <c r="DW73" s="461"/>
      <c r="DX73" s="461"/>
      <c r="DY73" s="461"/>
      <c r="DZ73" s="461"/>
      <c r="EA73" s="461"/>
      <c r="EB73" s="461"/>
      <c r="EC73" s="461"/>
      <c r="ED73" s="461"/>
      <c r="EE73" s="461"/>
      <c r="EF73" s="461"/>
      <c r="EG73" s="461"/>
      <c r="EH73" s="461"/>
      <c r="EI73" s="461"/>
      <c r="EJ73" s="461"/>
      <c r="EK73" s="461"/>
      <c r="EL73" s="461"/>
      <c r="EM73" s="461"/>
      <c r="EN73" s="461"/>
      <c r="EO73" s="461"/>
      <c r="EP73" s="461"/>
      <c r="EQ73" s="461"/>
      <c r="ER73" s="461"/>
      <c r="ES73" s="461"/>
      <c r="ET73" s="461"/>
      <c r="EU73" s="461"/>
    </row>
    <row r="74" spans="2:151" ht="15" customHeight="1" x14ac:dyDescent="0.35">
      <c r="B74" s="473">
        <v>7</v>
      </c>
      <c r="C74" s="567" t="s">
        <v>649</v>
      </c>
      <c r="D74" s="567"/>
      <c r="E74" s="567"/>
      <c r="F74" s="567"/>
      <c r="G74" s="567"/>
      <c r="H74" s="567"/>
      <c r="I74" s="567"/>
      <c r="J74" s="567"/>
      <c r="K74" s="567"/>
      <c r="L74" s="567"/>
      <c r="M74" s="567"/>
      <c r="N74" s="567"/>
      <c r="O74" s="567"/>
      <c r="P74" s="567"/>
      <c r="Q74" s="567"/>
      <c r="R74" s="567"/>
      <c r="S74" s="567"/>
      <c r="T74" s="567"/>
      <c r="U74" s="568"/>
      <c r="V74" s="477"/>
      <c r="W74" s="474"/>
      <c r="X74" s="474"/>
      <c r="Y74" s="474"/>
      <c r="Z74" s="474"/>
      <c r="AA74" s="474"/>
      <c r="AB74" s="474"/>
      <c r="AC74" s="474"/>
      <c r="AD74" s="474"/>
      <c r="AE74" s="474"/>
      <c r="AF74" s="474"/>
      <c r="AG74" s="474"/>
      <c r="AH74" s="474"/>
      <c r="AI74" s="474"/>
      <c r="AJ74" s="474"/>
      <c r="AK74" s="475"/>
      <c r="AL74" s="476"/>
      <c r="AM74" s="72"/>
      <c r="AN74" s="72"/>
      <c r="AO74" s="72"/>
      <c r="AP74" s="72"/>
      <c r="AQ74" s="72"/>
      <c r="AR74" s="72"/>
      <c r="AS74" s="72"/>
      <c r="AT74" s="72"/>
      <c r="AU74" s="72"/>
      <c r="AV74" s="375"/>
      <c r="AW74" s="460"/>
      <c r="AX74" s="460"/>
      <c r="AY74" s="460"/>
      <c r="AZ74" s="460"/>
      <c r="BA74" s="8"/>
      <c r="BN74" s="461"/>
      <c r="BO74" s="461"/>
      <c r="BP74" s="461"/>
      <c r="BQ74" s="461"/>
      <c r="BR74" s="461"/>
      <c r="BS74" s="461"/>
      <c r="BT74" s="461"/>
      <c r="BU74" s="461"/>
      <c r="BV74" s="461"/>
      <c r="BW74" s="461"/>
      <c r="BX74" s="461"/>
      <c r="BY74" s="461"/>
      <c r="BZ74" s="461"/>
      <c r="CA74" s="461"/>
      <c r="CB74" s="461"/>
      <c r="CC74" s="461"/>
      <c r="CD74" s="461"/>
      <c r="CE74" s="461"/>
      <c r="CF74" s="461"/>
      <c r="CG74" s="461"/>
      <c r="CH74" s="461"/>
      <c r="CI74" s="461"/>
      <c r="CJ74" s="461"/>
      <c r="CK74" s="461"/>
      <c r="CL74" s="461"/>
      <c r="CM74" s="461"/>
      <c r="CN74" s="461"/>
      <c r="CO74" s="461"/>
      <c r="CP74" s="461"/>
      <c r="CQ74" s="461"/>
      <c r="CR74" s="461"/>
      <c r="CS74" s="461"/>
      <c r="CT74" s="461"/>
      <c r="CU74" s="461"/>
      <c r="CV74" s="461"/>
      <c r="CW74" s="461"/>
      <c r="CX74" s="461"/>
      <c r="CY74" s="461"/>
      <c r="CZ74" s="461"/>
      <c r="DA74" s="461"/>
      <c r="DB74" s="461"/>
      <c r="DG74" s="461"/>
      <c r="DH74" s="461"/>
      <c r="DI74" s="461"/>
      <c r="DJ74" s="461"/>
      <c r="DK74" s="461"/>
      <c r="DL74" s="461"/>
      <c r="DM74" s="461"/>
      <c r="DN74" s="461"/>
      <c r="DO74" s="461"/>
      <c r="DP74" s="461"/>
      <c r="DQ74" s="461"/>
      <c r="DR74" s="461"/>
      <c r="DS74" s="461"/>
      <c r="DT74" s="461"/>
      <c r="DU74" s="461"/>
      <c r="DV74" s="461"/>
      <c r="DW74" s="461"/>
      <c r="DX74" s="461"/>
      <c r="DY74" s="461"/>
      <c r="DZ74" s="461"/>
      <c r="EA74" s="461"/>
      <c r="EB74" s="461"/>
      <c r="EC74" s="461"/>
      <c r="ED74" s="461"/>
      <c r="EE74" s="461"/>
      <c r="EF74" s="461"/>
      <c r="EG74" s="461"/>
      <c r="EH74" s="461"/>
      <c r="EI74" s="461"/>
      <c r="EJ74" s="461"/>
      <c r="EK74" s="461"/>
      <c r="EL74" s="461"/>
      <c r="EM74" s="461"/>
      <c r="EN74" s="461"/>
      <c r="EO74" s="461"/>
      <c r="EP74" s="461"/>
      <c r="EQ74" s="461"/>
      <c r="ER74" s="461"/>
      <c r="ES74" s="461"/>
      <c r="ET74" s="461"/>
      <c r="EU74" s="461"/>
    </row>
    <row r="75" spans="2:151" ht="15" customHeight="1" x14ac:dyDescent="0.35">
      <c r="B75" s="473">
        <v>8</v>
      </c>
      <c r="C75" s="563" t="s">
        <v>650</v>
      </c>
      <c r="D75" s="563"/>
      <c r="E75" s="563"/>
      <c r="F75" s="563"/>
      <c r="G75" s="563"/>
      <c r="H75" s="563"/>
      <c r="I75" s="563"/>
      <c r="J75" s="563"/>
      <c r="K75" s="563"/>
      <c r="L75" s="563"/>
      <c r="M75" s="563"/>
      <c r="N75" s="563"/>
      <c r="O75" s="563"/>
      <c r="P75" s="563"/>
      <c r="Q75" s="563"/>
      <c r="R75" s="563"/>
      <c r="S75" s="563"/>
      <c r="T75" s="563"/>
      <c r="U75" s="564"/>
      <c r="V75" s="477"/>
      <c r="W75" s="474"/>
      <c r="X75" s="474"/>
      <c r="Y75" s="474"/>
      <c r="Z75" s="474"/>
      <c r="AA75" s="474"/>
      <c r="AB75" s="474"/>
      <c r="AC75" s="474"/>
      <c r="AD75" s="474"/>
      <c r="AE75" s="474"/>
      <c r="AF75" s="474"/>
      <c r="AG75" s="474"/>
      <c r="AH75" s="474"/>
      <c r="AI75" s="474"/>
      <c r="AJ75" s="474"/>
      <c r="AK75" s="475"/>
      <c r="AL75" s="476"/>
      <c r="AM75" s="72"/>
      <c r="AN75" s="72"/>
      <c r="AO75" s="72"/>
      <c r="AP75" s="72"/>
      <c r="AQ75" s="72"/>
      <c r="AR75" s="72"/>
      <c r="AS75" s="72"/>
      <c r="AT75" s="72"/>
      <c r="AU75" s="72"/>
      <c r="AV75" s="72"/>
      <c r="BA75" s="8"/>
      <c r="BN75" s="461"/>
      <c r="BO75" s="461"/>
      <c r="BP75" s="461"/>
      <c r="BQ75" s="461"/>
      <c r="BR75" s="461"/>
      <c r="BS75" s="461"/>
      <c r="BT75" s="461"/>
      <c r="BU75" s="461"/>
      <c r="BV75" s="461"/>
      <c r="BW75" s="461"/>
      <c r="BX75" s="461"/>
      <c r="BY75" s="461"/>
      <c r="BZ75" s="461"/>
      <c r="CA75" s="461"/>
      <c r="CB75" s="461"/>
      <c r="CC75" s="461"/>
      <c r="CD75" s="461"/>
      <c r="CE75" s="461"/>
      <c r="CF75" s="461"/>
      <c r="CG75" s="461"/>
      <c r="CH75" s="461"/>
      <c r="CI75" s="461"/>
      <c r="CJ75" s="461"/>
      <c r="CK75" s="461"/>
      <c r="CL75" s="461"/>
      <c r="CM75" s="461"/>
      <c r="CN75" s="461"/>
      <c r="CO75" s="461"/>
      <c r="CP75" s="461"/>
      <c r="CQ75" s="461"/>
      <c r="CR75" s="461"/>
      <c r="CS75" s="461"/>
      <c r="CT75" s="461"/>
      <c r="CU75" s="461"/>
      <c r="CV75" s="461"/>
      <c r="CW75" s="461"/>
      <c r="CX75" s="461"/>
      <c r="CY75" s="461"/>
      <c r="CZ75" s="461"/>
      <c r="DA75" s="461"/>
      <c r="DB75" s="461"/>
      <c r="DG75" s="461"/>
      <c r="DH75" s="461"/>
      <c r="DI75" s="461"/>
      <c r="DJ75" s="461"/>
      <c r="DK75" s="461"/>
      <c r="DL75" s="461"/>
      <c r="DM75" s="461"/>
      <c r="DN75" s="461"/>
      <c r="DO75" s="461"/>
      <c r="DP75" s="461"/>
      <c r="DQ75" s="461"/>
      <c r="DR75" s="461"/>
      <c r="DS75" s="461"/>
      <c r="DT75" s="461"/>
      <c r="DU75" s="461"/>
      <c r="DV75" s="461"/>
      <c r="DW75" s="461"/>
      <c r="DX75" s="461"/>
      <c r="DY75" s="461"/>
      <c r="DZ75" s="461"/>
      <c r="EA75" s="461"/>
      <c r="EB75" s="461"/>
      <c r="EC75" s="461"/>
      <c r="ED75" s="461"/>
      <c r="EE75" s="461"/>
      <c r="EF75" s="461"/>
      <c r="EG75" s="461"/>
      <c r="EH75" s="461"/>
      <c r="EI75" s="461"/>
      <c r="EJ75" s="461"/>
      <c r="EK75" s="461"/>
      <c r="EL75" s="461"/>
      <c r="EM75" s="461"/>
      <c r="EN75" s="461"/>
      <c r="EO75" s="461"/>
      <c r="EP75" s="461"/>
      <c r="EQ75" s="461"/>
      <c r="ER75" s="461"/>
      <c r="ES75" s="461"/>
      <c r="ET75" s="461"/>
      <c r="EU75" s="461"/>
    </row>
    <row r="76" spans="2:151" ht="15" customHeight="1" x14ac:dyDescent="0.35">
      <c r="B76" s="473">
        <v>9</v>
      </c>
      <c r="C76" s="563" t="s">
        <v>651</v>
      </c>
      <c r="D76" s="563"/>
      <c r="E76" s="563"/>
      <c r="F76" s="563"/>
      <c r="G76" s="563"/>
      <c r="H76" s="563"/>
      <c r="I76" s="563"/>
      <c r="J76" s="563"/>
      <c r="K76" s="563"/>
      <c r="L76" s="563"/>
      <c r="M76" s="563"/>
      <c r="N76" s="563"/>
      <c r="O76" s="563"/>
      <c r="P76" s="563"/>
      <c r="Q76" s="563"/>
      <c r="R76" s="563"/>
      <c r="S76" s="563"/>
      <c r="T76" s="563"/>
      <c r="U76" s="564"/>
      <c r="V76" s="477"/>
      <c r="W76" s="474"/>
      <c r="X76" s="474"/>
      <c r="Y76" s="474"/>
      <c r="Z76" s="474"/>
      <c r="AA76" s="474"/>
      <c r="AB76" s="474"/>
      <c r="AC76" s="474"/>
      <c r="AD76" s="474"/>
      <c r="AE76" s="474"/>
      <c r="AF76" s="474"/>
      <c r="AG76" s="474"/>
      <c r="AH76" s="474"/>
      <c r="AI76" s="474"/>
      <c r="AJ76" s="474"/>
      <c r="AK76" s="476"/>
      <c r="AL76" s="476"/>
      <c r="AM76" s="72"/>
      <c r="AN76" s="72"/>
      <c r="AO76" s="72"/>
      <c r="AP76" s="72"/>
      <c r="AQ76" s="72"/>
      <c r="AR76" s="72"/>
      <c r="AS76" s="72"/>
      <c r="AT76" s="72"/>
      <c r="AU76" s="72"/>
      <c r="AV76" s="72"/>
      <c r="BA76" s="8"/>
      <c r="BN76" s="461"/>
      <c r="BO76" s="461"/>
      <c r="BP76" s="461"/>
      <c r="BQ76" s="461"/>
      <c r="BR76" s="461"/>
      <c r="BS76" s="461"/>
      <c r="BT76" s="461"/>
      <c r="BU76" s="461"/>
      <c r="BV76" s="461"/>
      <c r="BW76" s="461"/>
      <c r="BX76" s="461"/>
      <c r="BY76" s="461"/>
      <c r="BZ76" s="461"/>
      <c r="CA76" s="461"/>
      <c r="CB76" s="461"/>
      <c r="CC76" s="461"/>
      <c r="CD76" s="461"/>
      <c r="CE76" s="461"/>
      <c r="CF76" s="461"/>
      <c r="CG76" s="461"/>
      <c r="CH76" s="461"/>
      <c r="CI76" s="461"/>
      <c r="CJ76" s="461"/>
      <c r="CK76" s="461"/>
      <c r="CL76" s="461"/>
      <c r="CM76" s="461"/>
      <c r="CN76" s="461"/>
      <c r="CO76" s="461"/>
      <c r="CP76" s="461"/>
      <c r="CQ76" s="461"/>
      <c r="CR76" s="461"/>
      <c r="CS76" s="461"/>
      <c r="CT76" s="461"/>
      <c r="CU76" s="461"/>
      <c r="CV76" s="461"/>
      <c r="CW76" s="461"/>
      <c r="CX76" s="461"/>
      <c r="CY76" s="461"/>
      <c r="CZ76" s="461"/>
      <c r="DA76" s="461"/>
      <c r="DB76" s="461"/>
      <c r="DG76" s="461"/>
      <c r="DH76" s="461"/>
      <c r="DI76" s="461"/>
      <c r="DJ76" s="461"/>
      <c r="DK76" s="461"/>
      <c r="DL76" s="461"/>
      <c r="DM76" s="461"/>
      <c r="DN76" s="461"/>
      <c r="DO76" s="461"/>
      <c r="DP76" s="461"/>
      <c r="DQ76" s="461"/>
      <c r="DR76" s="461"/>
      <c r="DS76" s="461"/>
      <c r="DT76" s="461"/>
      <c r="DU76" s="461"/>
      <c r="DV76" s="461"/>
      <c r="DW76" s="461"/>
      <c r="DX76" s="461"/>
      <c r="DY76" s="461"/>
      <c r="DZ76" s="461"/>
      <c r="EA76" s="461"/>
      <c r="EB76" s="461"/>
      <c r="EC76" s="461"/>
      <c r="ED76" s="461"/>
      <c r="EE76" s="461"/>
      <c r="EF76" s="461"/>
      <c r="EG76" s="461"/>
      <c r="EH76" s="461"/>
      <c r="EI76" s="461"/>
      <c r="EJ76" s="461"/>
      <c r="EK76" s="461"/>
      <c r="EL76" s="461"/>
      <c r="EM76" s="461"/>
      <c r="EN76" s="461"/>
      <c r="EO76" s="461"/>
      <c r="EP76" s="461"/>
      <c r="EQ76" s="461"/>
      <c r="ER76" s="461"/>
      <c r="ES76" s="461"/>
      <c r="ET76" s="461"/>
      <c r="EU76" s="461"/>
    </row>
    <row r="77" spans="2:151" ht="15" customHeight="1" x14ac:dyDescent="0.35">
      <c r="B77" s="473">
        <v>10</v>
      </c>
      <c r="C77" s="563" t="s">
        <v>652</v>
      </c>
      <c r="D77" s="563"/>
      <c r="E77" s="563"/>
      <c r="F77" s="563"/>
      <c r="G77" s="563"/>
      <c r="H77" s="563"/>
      <c r="I77" s="563"/>
      <c r="J77" s="563"/>
      <c r="K77" s="563"/>
      <c r="L77" s="563"/>
      <c r="M77" s="563"/>
      <c r="N77" s="563"/>
      <c r="O77" s="563"/>
      <c r="P77" s="563"/>
      <c r="Q77" s="563"/>
      <c r="R77" s="563"/>
      <c r="S77" s="563"/>
      <c r="T77" s="563"/>
      <c r="U77" s="564"/>
      <c r="V77" s="477"/>
      <c r="W77" s="474"/>
      <c r="X77" s="474"/>
      <c r="Y77" s="474"/>
      <c r="Z77" s="474"/>
      <c r="AA77" s="474"/>
      <c r="AB77" s="474"/>
      <c r="AC77" s="474"/>
      <c r="AD77" s="474"/>
      <c r="AE77" s="474"/>
      <c r="AF77" s="474"/>
      <c r="AG77" s="474"/>
      <c r="AH77" s="474"/>
      <c r="AI77" s="474"/>
      <c r="AJ77" s="474"/>
      <c r="AK77" s="476"/>
      <c r="AL77" s="476"/>
      <c r="AM77" s="72"/>
      <c r="AN77" s="72"/>
      <c r="AO77" s="72"/>
      <c r="AP77" s="72"/>
      <c r="AQ77" s="72"/>
      <c r="AR77" s="72"/>
      <c r="AS77" s="72"/>
      <c r="AT77" s="72"/>
      <c r="AU77" s="72"/>
      <c r="AV77" s="72"/>
      <c r="BA77" s="8"/>
      <c r="BN77" s="461"/>
      <c r="BO77" s="461"/>
      <c r="BP77" s="461"/>
      <c r="BQ77" s="461"/>
      <c r="BR77" s="461"/>
      <c r="BS77" s="461"/>
      <c r="BT77" s="461"/>
      <c r="BU77" s="461"/>
      <c r="BV77" s="461"/>
      <c r="BW77" s="461"/>
      <c r="BX77" s="461"/>
      <c r="BY77" s="461"/>
      <c r="BZ77" s="461"/>
      <c r="CA77" s="461"/>
      <c r="CB77" s="461"/>
      <c r="CC77" s="461"/>
      <c r="CD77" s="461"/>
      <c r="CE77" s="461"/>
      <c r="CF77" s="461"/>
      <c r="CG77" s="461"/>
      <c r="CH77" s="461"/>
      <c r="CI77" s="461"/>
      <c r="CJ77" s="461"/>
      <c r="CK77" s="461"/>
      <c r="CL77" s="461"/>
      <c r="CM77" s="461"/>
      <c r="CN77" s="461"/>
      <c r="CO77" s="461"/>
      <c r="CP77" s="461"/>
      <c r="CQ77" s="461"/>
      <c r="CR77" s="461"/>
      <c r="CS77" s="461"/>
      <c r="CT77" s="461"/>
      <c r="CU77" s="461"/>
      <c r="CV77" s="461"/>
      <c r="CW77" s="461"/>
      <c r="CX77" s="461"/>
      <c r="CY77" s="461"/>
      <c r="CZ77" s="461"/>
      <c r="DA77" s="461"/>
      <c r="DB77" s="461"/>
      <c r="DG77" s="461"/>
      <c r="DH77" s="461"/>
      <c r="DI77" s="461"/>
      <c r="DJ77" s="461"/>
      <c r="DK77" s="461"/>
      <c r="DL77" s="461"/>
      <c r="DM77" s="461"/>
      <c r="DN77" s="461"/>
      <c r="DO77" s="461"/>
      <c r="DP77" s="461"/>
      <c r="DQ77" s="461"/>
      <c r="DR77" s="461"/>
      <c r="DS77" s="461"/>
      <c r="DT77" s="461"/>
      <c r="DU77" s="461"/>
      <c r="DV77" s="461"/>
      <c r="DW77" s="461"/>
      <c r="DX77" s="461"/>
      <c r="DY77" s="461"/>
      <c r="DZ77" s="461"/>
      <c r="EA77" s="461"/>
      <c r="EB77" s="461"/>
      <c r="EC77" s="461"/>
      <c r="ED77" s="461"/>
      <c r="EE77" s="461"/>
      <c r="EF77" s="461"/>
      <c r="EG77" s="461"/>
      <c r="EH77" s="461"/>
      <c r="EI77" s="461"/>
      <c r="EJ77" s="461"/>
      <c r="EK77" s="461"/>
      <c r="EL77" s="461"/>
      <c r="EM77" s="461"/>
      <c r="EN77" s="461"/>
      <c r="EO77" s="461"/>
      <c r="EP77" s="461"/>
      <c r="EQ77" s="461"/>
      <c r="ER77" s="461"/>
      <c r="ES77" s="461"/>
      <c r="ET77" s="461"/>
      <c r="EU77" s="461"/>
    </row>
    <row r="78" spans="2:151" ht="15" customHeight="1" x14ac:dyDescent="0.35">
      <c r="B78" s="473">
        <v>11</v>
      </c>
      <c r="C78" s="563" t="s">
        <v>653</v>
      </c>
      <c r="D78" s="563"/>
      <c r="E78" s="563"/>
      <c r="F78" s="563"/>
      <c r="G78" s="563"/>
      <c r="H78" s="563"/>
      <c r="I78" s="563"/>
      <c r="J78" s="563"/>
      <c r="K78" s="563"/>
      <c r="L78" s="563"/>
      <c r="M78" s="563"/>
      <c r="N78" s="563"/>
      <c r="O78" s="563"/>
      <c r="P78" s="563"/>
      <c r="Q78" s="563"/>
      <c r="R78" s="563"/>
      <c r="S78" s="563"/>
      <c r="T78" s="563"/>
      <c r="U78" s="564"/>
      <c r="V78" s="477"/>
      <c r="W78" s="474"/>
      <c r="X78" s="474"/>
      <c r="Y78" s="474"/>
      <c r="Z78" s="474"/>
      <c r="AA78" s="474"/>
      <c r="AB78" s="474"/>
      <c r="AC78" s="474"/>
      <c r="AD78" s="474"/>
      <c r="AE78" s="474"/>
      <c r="AF78" s="474"/>
      <c r="AG78" s="474"/>
      <c r="AH78" s="474"/>
      <c r="AI78" s="474"/>
      <c r="AJ78" s="474"/>
      <c r="AK78" s="476"/>
      <c r="AL78" s="476"/>
      <c r="AM78" s="72"/>
      <c r="AN78" s="72"/>
      <c r="AO78" s="72"/>
      <c r="AP78" s="72"/>
      <c r="AQ78" s="72"/>
      <c r="AR78" s="72"/>
      <c r="AS78" s="72"/>
      <c r="AT78" s="72"/>
      <c r="AU78" s="72"/>
      <c r="AV78" s="72"/>
      <c r="BA78" s="8"/>
      <c r="BN78" s="461"/>
      <c r="BO78" s="461"/>
      <c r="BP78" s="461"/>
      <c r="BQ78" s="461"/>
      <c r="BR78" s="461"/>
      <c r="BS78" s="461"/>
      <c r="BT78" s="461"/>
      <c r="BU78" s="461"/>
      <c r="BV78" s="461"/>
      <c r="BW78" s="461"/>
      <c r="BX78" s="461"/>
      <c r="BY78" s="461"/>
      <c r="BZ78" s="461"/>
      <c r="CA78" s="461"/>
      <c r="CB78" s="461"/>
      <c r="CC78" s="461"/>
      <c r="CD78" s="461"/>
      <c r="CE78" s="461"/>
      <c r="CF78" s="461"/>
      <c r="CG78" s="461"/>
      <c r="CH78" s="461"/>
      <c r="CI78" s="461"/>
      <c r="CJ78" s="461"/>
      <c r="CK78" s="461"/>
      <c r="CL78" s="461"/>
      <c r="CM78" s="461"/>
      <c r="CN78" s="461"/>
      <c r="CO78" s="461"/>
      <c r="CP78" s="461"/>
      <c r="CQ78" s="461"/>
      <c r="CR78" s="461"/>
      <c r="CS78" s="461"/>
      <c r="CT78" s="461"/>
      <c r="CU78" s="461"/>
      <c r="CV78" s="461"/>
      <c r="CW78" s="461"/>
      <c r="CX78" s="461"/>
      <c r="CY78" s="461"/>
      <c r="CZ78" s="461"/>
      <c r="DA78" s="461"/>
      <c r="DB78" s="461"/>
      <c r="DG78" s="461"/>
      <c r="DH78" s="461"/>
      <c r="DI78" s="461"/>
      <c r="DJ78" s="461"/>
      <c r="DK78" s="461"/>
      <c r="DL78" s="461"/>
      <c r="DM78" s="461"/>
      <c r="DN78" s="461"/>
      <c r="DO78" s="461"/>
      <c r="DP78" s="461"/>
      <c r="DQ78" s="461"/>
      <c r="DR78" s="461"/>
      <c r="DS78" s="461"/>
      <c r="DT78" s="461"/>
      <c r="DU78" s="461"/>
      <c r="DV78" s="461"/>
      <c r="DW78" s="461"/>
      <c r="DX78" s="461"/>
      <c r="DY78" s="461"/>
      <c r="DZ78" s="461"/>
      <c r="EA78" s="461"/>
      <c r="EB78" s="461"/>
      <c r="EC78" s="461"/>
      <c r="ED78" s="461"/>
      <c r="EE78" s="461"/>
      <c r="EF78" s="461"/>
      <c r="EG78" s="461"/>
      <c r="EH78" s="461"/>
      <c r="EI78" s="461"/>
      <c r="EJ78" s="461"/>
      <c r="EK78" s="461"/>
      <c r="EL78" s="461"/>
      <c r="EM78" s="461"/>
      <c r="EN78" s="461"/>
      <c r="EO78" s="461"/>
      <c r="EP78" s="461"/>
      <c r="EQ78" s="461"/>
      <c r="ER78" s="461"/>
      <c r="ES78" s="461"/>
      <c r="ET78" s="461"/>
      <c r="EU78" s="461"/>
    </row>
    <row r="79" spans="2:151" ht="15" customHeight="1" x14ac:dyDescent="0.35">
      <c r="B79" s="470" t="s">
        <v>261</v>
      </c>
      <c r="C79" s="471" t="s">
        <v>474</v>
      </c>
      <c r="D79" s="471"/>
      <c r="E79" s="471"/>
      <c r="F79" s="471"/>
      <c r="G79" s="471"/>
      <c r="H79" s="471"/>
      <c r="I79" s="471"/>
      <c r="J79" s="471"/>
      <c r="K79" s="471"/>
      <c r="L79" s="471"/>
      <c r="M79" s="471"/>
      <c r="N79" s="471"/>
      <c r="O79" s="471"/>
      <c r="P79" s="471"/>
      <c r="Q79" s="471"/>
      <c r="R79" s="471"/>
      <c r="S79" s="471"/>
      <c r="T79" s="471"/>
      <c r="U79" s="472"/>
      <c r="V79" s="477"/>
      <c r="W79" s="474"/>
      <c r="X79" s="474"/>
      <c r="Y79" s="474"/>
      <c r="Z79" s="474"/>
      <c r="AA79" s="474"/>
      <c r="AB79" s="474"/>
      <c r="AC79" s="474"/>
      <c r="AD79" s="474"/>
      <c r="AE79" s="474"/>
      <c r="AF79" s="474"/>
      <c r="AG79" s="474"/>
      <c r="AH79" s="474"/>
      <c r="AI79" s="474"/>
      <c r="AJ79" s="474"/>
      <c r="AK79" s="476"/>
      <c r="AL79" s="476"/>
      <c r="AM79" s="72"/>
      <c r="AN79" s="72"/>
      <c r="AO79" s="72"/>
      <c r="AP79" s="72"/>
      <c r="AQ79" s="72"/>
      <c r="AR79" s="72"/>
      <c r="AS79" s="72"/>
      <c r="AT79" s="72"/>
      <c r="AU79" s="72"/>
      <c r="AV79" s="72"/>
      <c r="BA79" s="8"/>
      <c r="BN79" s="461"/>
      <c r="BO79" s="461"/>
      <c r="BP79" s="461"/>
      <c r="BQ79" s="461"/>
      <c r="BR79" s="461"/>
      <c r="BS79" s="461"/>
      <c r="BT79" s="461"/>
      <c r="BU79" s="461"/>
      <c r="BV79" s="461"/>
      <c r="BW79" s="461"/>
      <c r="BX79" s="461"/>
      <c r="BY79" s="461"/>
      <c r="BZ79" s="461"/>
      <c r="CA79" s="461"/>
      <c r="CB79" s="461"/>
      <c r="CC79" s="461"/>
      <c r="CD79" s="461"/>
      <c r="CE79" s="461"/>
      <c r="CF79" s="461"/>
      <c r="CG79" s="461"/>
      <c r="CH79" s="461"/>
      <c r="CI79" s="461"/>
      <c r="CJ79" s="461"/>
      <c r="CK79" s="461"/>
      <c r="CL79" s="461"/>
      <c r="CM79" s="461"/>
      <c r="CN79" s="461"/>
      <c r="CO79" s="461"/>
      <c r="CP79" s="461"/>
      <c r="CQ79" s="461"/>
      <c r="CR79" s="461"/>
      <c r="CS79" s="461"/>
      <c r="CT79" s="461"/>
      <c r="CU79" s="461"/>
      <c r="CV79" s="461"/>
      <c r="CW79" s="461"/>
      <c r="CX79" s="461"/>
      <c r="CY79" s="461"/>
      <c r="CZ79" s="461"/>
      <c r="DA79" s="461"/>
      <c r="DB79" s="461"/>
      <c r="DG79" s="461"/>
      <c r="DH79" s="461"/>
      <c r="DI79" s="461"/>
      <c r="DJ79" s="461"/>
      <c r="DK79" s="461"/>
      <c r="DL79" s="461"/>
      <c r="DM79" s="461"/>
      <c r="DN79" s="461"/>
      <c r="DO79" s="461"/>
      <c r="DP79" s="461"/>
      <c r="DQ79" s="461"/>
      <c r="DR79" s="461"/>
      <c r="DS79" s="461"/>
      <c r="DT79" s="461"/>
      <c r="DU79" s="461"/>
      <c r="DV79" s="461"/>
      <c r="DW79" s="461"/>
      <c r="DX79" s="461"/>
      <c r="DY79" s="461"/>
      <c r="DZ79" s="461"/>
      <c r="EA79" s="461"/>
      <c r="EB79" s="461"/>
      <c r="EC79" s="461"/>
      <c r="ED79" s="461"/>
      <c r="EE79" s="461"/>
      <c r="EF79" s="461"/>
      <c r="EG79" s="461"/>
      <c r="EH79" s="461"/>
      <c r="EI79" s="461"/>
      <c r="EJ79" s="461"/>
      <c r="EK79" s="461"/>
      <c r="EL79" s="461"/>
      <c r="EM79" s="461"/>
      <c r="EN79" s="461"/>
      <c r="EO79" s="461"/>
      <c r="EP79" s="461"/>
      <c r="EQ79" s="461"/>
      <c r="ER79" s="461"/>
      <c r="ES79" s="461"/>
      <c r="ET79" s="461"/>
      <c r="EU79" s="461"/>
    </row>
    <row r="80" spans="2:151" ht="30" customHeight="1" x14ac:dyDescent="0.35">
      <c r="B80" s="473">
        <v>12</v>
      </c>
      <c r="C80" s="563" t="s">
        <v>654</v>
      </c>
      <c r="D80" s="563"/>
      <c r="E80" s="563"/>
      <c r="F80" s="563"/>
      <c r="G80" s="563"/>
      <c r="H80" s="563"/>
      <c r="I80" s="563"/>
      <c r="J80" s="563"/>
      <c r="K80" s="563"/>
      <c r="L80" s="563"/>
      <c r="M80" s="563"/>
      <c r="N80" s="563"/>
      <c r="O80" s="563"/>
      <c r="P80" s="563"/>
      <c r="Q80" s="563"/>
      <c r="R80" s="563"/>
      <c r="S80" s="563"/>
      <c r="T80" s="563"/>
      <c r="U80" s="564"/>
      <c r="V80" s="477"/>
      <c r="W80" s="474"/>
      <c r="X80" s="474"/>
      <c r="Y80" s="474"/>
      <c r="Z80" s="474"/>
      <c r="AA80" s="474"/>
      <c r="AB80" s="474"/>
      <c r="AC80" s="474"/>
      <c r="AD80" s="474"/>
      <c r="AE80" s="474"/>
      <c r="AF80" s="474"/>
      <c r="AG80" s="474"/>
      <c r="AH80" s="474"/>
      <c r="AI80" s="474"/>
      <c r="AJ80" s="474"/>
      <c r="AK80" s="476"/>
      <c r="AL80" s="476"/>
      <c r="AM80" s="72"/>
      <c r="AN80" s="72"/>
      <c r="AO80" s="72"/>
      <c r="AP80" s="72"/>
      <c r="AQ80" s="72"/>
      <c r="AR80" s="72"/>
      <c r="AS80" s="72"/>
      <c r="AT80" s="72"/>
      <c r="AU80" s="72"/>
      <c r="AV80" s="72"/>
      <c r="BA80" s="8"/>
      <c r="BN80" s="461"/>
      <c r="BO80" s="461"/>
      <c r="BP80" s="461"/>
      <c r="BQ80" s="461"/>
      <c r="BR80" s="461"/>
      <c r="BS80" s="461"/>
      <c r="BT80" s="461"/>
      <c r="BU80" s="461"/>
      <c r="BV80" s="461"/>
      <c r="BW80" s="461"/>
      <c r="BX80" s="461"/>
      <c r="BY80" s="461"/>
      <c r="BZ80" s="461"/>
      <c r="CA80" s="461"/>
      <c r="CB80" s="461"/>
      <c r="CC80" s="461"/>
      <c r="CD80" s="461"/>
      <c r="CE80" s="461"/>
      <c r="CF80" s="461"/>
      <c r="CG80" s="461"/>
      <c r="CH80" s="461"/>
      <c r="CI80" s="461"/>
      <c r="CJ80" s="461"/>
      <c r="CK80" s="461"/>
      <c r="CL80" s="461"/>
      <c r="CM80" s="461"/>
      <c r="CN80" s="461"/>
      <c r="CO80" s="461"/>
      <c r="CP80" s="461"/>
      <c r="CQ80" s="461"/>
      <c r="CR80" s="461"/>
      <c r="CS80" s="461"/>
      <c r="CT80" s="461"/>
      <c r="CU80" s="461"/>
      <c r="CV80" s="461"/>
      <c r="CW80" s="461"/>
      <c r="CX80" s="461"/>
      <c r="CY80" s="461"/>
      <c r="CZ80" s="461"/>
      <c r="DA80" s="461"/>
      <c r="DB80" s="461"/>
      <c r="DG80" s="461"/>
      <c r="DH80" s="461"/>
      <c r="DI80" s="461"/>
      <c r="DJ80" s="461"/>
      <c r="DK80" s="461"/>
      <c r="DL80" s="461"/>
      <c r="DM80" s="461"/>
      <c r="DN80" s="461"/>
      <c r="DO80" s="461"/>
      <c r="DP80" s="461"/>
      <c r="DQ80" s="461"/>
      <c r="DR80" s="461"/>
      <c r="DS80" s="461"/>
      <c r="DT80" s="461"/>
      <c r="DU80" s="461"/>
      <c r="DV80" s="461"/>
      <c r="DW80" s="461"/>
      <c r="DX80" s="461"/>
      <c r="DY80" s="461"/>
      <c r="DZ80" s="461"/>
      <c r="EA80" s="461"/>
      <c r="EB80" s="461"/>
      <c r="EC80" s="461"/>
      <c r="ED80" s="461"/>
      <c r="EE80" s="461"/>
      <c r="EF80" s="461"/>
      <c r="EG80" s="461"/>
      <c r="EH80" s="461"/>
      <c r="EI80" s="461"/>
      <c r="EJ80" s="461"/>
      <c r="EK80" s="461"/>
      <c r="EL80" s="461"/>
      <c r="EM80" s="461"/>
      <c r="EN80" s="461"/>
      <c r="EO80" s="461"/>
      <c r="EP80" s="461"/>
      <c r="EQ80" s="461"/>
      <c r="ER80" s="461"/>
      <c r="ES80" s="461"/>
      <c r="ET80" s="461"/>
      <c r="EU80" s="461"/>
    </row>
    <row r="81" spans="2:151" ht="30" customHeight="1" x14ac:dyDescent="0.35">
      <c r="B81" s="473">
        <v>13</v>
      </c>
      <c r="C81" s="563" t="s">
        <v>655</v>
      </c>
      <c r="D81" s="563"/>
      <c r="E81" s="563"/>
      <c r="F81" s="563"/>
      <c r="G81" s="563"/>
      <c r="H81" s="563"/>
      <c r="I81" s="563"/>
      <c r="J81" s="563"/>
      <c r="K81" s="563"/>
      <c r="L81" s="563"/>
      <c r="M81" s="563"/>
      <c r="N81" s="563"/>
      <c r="O81" s="563"/>
      <c r="P81" s="563"/>
      <c r="Q81" s="563"/>
      <c r="R81" s="563"/>
      <c r="S81" s="563"/>
      <c r="T81" s="563"/>
      <c r="U81" s="564"/>
      <c r="V81" s="477"/>
      <c r="W81" s="474"/>
      <c r="X81" s="474"/>
      <c r="Y81" s="474"/>
      <c r="Z81" s="474"/>
      <c r="AA81" s="474"/>
      <c r="AB81" s="474"/>
      <c r="AC81" s="474"/>
      <c r="AD81" s="474"/>
      <c r="AE81" s="474"/>
      <c r="AF81" s="474"/>
      <c r="AG81" s="474"/>
      <c r="AH81" s="474"/>
      <c r="AI81" s="474"/>
      <c r="AJ81" s="474"/>
      <c r="AK81" s="476"/>
      <c r="AL81" s="476"/>
      <c r="AM81" s="72"/>
      <c r="AN81" s="72"/>
      <c r="AO81" s="72"/>
      <c r="AP81" s="72"/>
      <c r="AQ81" s="72"/>
      <c r="AR81" s="72"/>
      <c r="AS81" s="72"/>
      <c r="AT81" s="72"/>
      <c r="AU81" s="72"/>
      <c r="AV81" s="72"/>
      <c r="BA81" s="8"/>
      <c r="BN81" s="461"/>
      <c r="BO81" s="461"/>
      <c r="BP81" s="461"/>
      <c r="BQ81" s="461"/>
      <c r="BR81" s="461"/>
      <c r="BS81" s="461"/>
      <c r="BT81" s="461"/>
      <c r="BU81" s="461"/>
      <c r="BV81" s="461"/>
      <c r="BW81" s="461"/>
      <c r="BX81" s="461"/>
      <c r="BY81" s="461"/>
      <c r="BZ81" s="461"/>
      <c r="CA81" s="461"/>
      <c r="CB81" s="461"/>
      <c r="CC81" s="461"/>
      <c r="CD81" s="461"/>
      <c r="CE81" s="461"/>
      <c r="CF81" s="461"/>
      <c r="CG81" s="461"/>
      <c r="CH81" s="461"/>
      <c r="CI81" s="461"/>
      <c r="CJ81" s="461"/>
      <c r="CK81" s="461"/>
      <c r="CL81" s="461"/>
      <c r="CM81" s="461"/>
      <c r="CN81" s="461"/>
      <c r="CO81" s="461"/>
      <c r="CP81" s="461"/>
      <c r="CQ81" s="461"/>
      <c r="CR81" s="461"/>
      <c r="CS81" s="461"/>
      <c r="CT81" s="461"/>
      <c r="CU81" s="461"/>
      <c r="CV81" s="461"/>
      <c r="CW81" s="461"/>
      <c r="CX81" s="461"/>
      <c r="CY81" s="461"/>
      <c r="CZ81" s="461"/>
      <c r="DA81" s="461"/>
      <c r="DB81" s="461"/>
      <c r="DG81" s="461"/>
      <c r="DH81" s="461"/>
      <c r="DI81" s="461"/>
      <c r="DJ81" s="461"/>
      <c r="DK81" s="461"/>
      <c r="DL81" s="461"/>
      <c r="DM81" s="461"/>
      <c r="DN81" s="461"/>
      <c r="DO81" s="461"/>
      <c r="DP81" s="461"/>
      <c r="DQ81" s="461"/>
      <c r="DR81" s="461"/>
      <c r="DS81" s="461"/>
      <c r="DT81" s="461"/>
      <c r="DU81" s="461"/>
      <c r="DV81" s="461"/>
      <c r="DW81" s="461"/>
      <c r="DX81" s="461"/>
      <c r="DY81" s="461"/>
      <c r="DZ81" s="461"/>
      <c r="EA81" s="461"/>
      <c r="EB81" s="461"/>
      <c r="EC81" s="461"/>
      <c r="ED81" s="461"/>
      <c r="EE81" s="461"/>
      <c r="EF81" s="461"/>
      <c r="EG81" s="461"/>
      <c r="EH81" s="461"/>
      <c r="EI81" s="461"/>
      <c r="EJ81" s="461"/>
      <c r="EK81" s="461"/>
      <c r="EL81" s="461"/>
      <c r="EM81" s="461"/>
      <c r="EN81" s="461"/>
      <c r="EO81" s="461"/>
      <c r="EP81" s="461"/>
      <c r="EQ81" s="461"/>
      <c r="ER81" s="461"/>
      <c r="ES81" s="461"/>
      <c r="ET81" s="461"/>
      <c r="EU81" s="461"/>
    </row>
    <row r="82" spans="2:151" ht="15" customHeight="1" x14ac:dyDescent="0.35">
      <c r="B82" s="473">
        <v>14</v>
      </c>
      <c r="C82" s="563" t="s">
        <v>656</v>
      </c>
      <c r="D82" s="563"/>
      <c r="E82" s="563"/>
      <c r="F82" s="563"/>
      <c r="G82" s="563"/>
      <c r="H82" s="563"/>
      <c r="I82" s="563"/>
      <c r="J82" s="563"/>
      <c r="K82" s="563"/>
      <c r="L82" s="563"/>
      <c r="M82" s="563"/>
      <c r="N82" s="563"/>
      <c r="O82" s="563"/>
      <c r="P82" s="563"/>
      <c r="Q82" s="563"/>
      <c r="R82" s="563"/>
      <c r="S82" s="563"/>
      <c r="T82" s="563"/>
      <c r="U82" s="564"/>
      <c r="V82" s="477"/>
      <c r="W82" s="474"/>
      <c r="X82" s="474"/>
      <c r="Y82" s="474"/>
      <c r="Z82" s="474"/>
      <c r="AA82" s="474"/>
      <c r="AB82" s="474"/>
      <c r="AC82" s="474"/>
      <c r="AD82" s="474"/>
      <c r="AE82" s="474"/>
      <c r="AF82" s="474"/>
      <c r="AG82" s="474"/>
      <c r="AH82" s="474"/>
      <c r="AI82" s="474"/>
      <c r="AJ82" s="474"/>
      <c r="AK82" s="476"/>
      <c r="AL82" s="476"/>
      <c r="AM82" s="72"/>
      <c r="AN82" s="72"/>
      <c r="AO82" s="72"/>
      <c r="AP82" s="72"/>
      <c r="AQ82" s="72"/>
      <c r="AR82" s="72"/>
      <c r="AS82" s="72"/>
      <c r="AT82" s="72"/>
      <c r="AU82" s="72"/>
      <c r="AV82" s="72"/>
      <c r="BA82" s="8"/>
      <c r="BN82" s="461"/>
      <c r="BO82" s="461"/>
      <c r="BP82" s="461"/>
      <c r="BQ82" s="461"/>
      <c r="BR82" s="461"/>
      <c r="BS82" s="461"/>
      <c r="BT82" s="461"/>
      <c r="BU82" s="461"/>
      <c r="BV82" s="461"/>
      <c r="BW82" s="461"/>
      <c r="BX82" s="461"/>
      <c r="BY82" s="461"/>
      <c r="BZ82" s="461"/>
      <c r="CA82" s="461"/>
      <c r="CB82" s="461"/>
      <c r="CC82" s="461"/>
      <c r="CD82" s="461"/>
      <c r="CE82" s="461"/>
      <c r="CF82" s="461"/>
      <c r="CG82" s="461"/>
      <c r="CH82" s="461"/>
      <c r="CI82" s="461"/>
      <c r="CJ82" s="461"/>
      <c r="CK82" s="461"/>
      <c r="CL82" s="461"/>
      <c r="CM82" s="461"/>
      <c r="CN82" s="461"/>
      <c r="CO82" s="461"/>
      <c r="CP82" s="461"/>
      <c r="CQ82" s="461"/>
      <c r="CR82" s="461"/>
      <c r="CS82" s="461"/>
      <c r="CT82" s="461"/>
      <c r="CU82" s="461"/>
      <c r="CV82" s="461"/>
      <c r="CW82" s="461"/>
      <c r="CX82" s="461"/>
      <c r="CY82" s="461"/>
      <c r="CZ82" s="461"/>
      <c r="DA82" s="461"/>
      <c r="DB82" s="461"/>
      <c r="DG82" s="461"/>
      <c r="DH82" s="461"/>
      <c r="DI82" s="461"/>
      <c r="DJ82" s="461"/>
      <c r="DK82" s="461"/>
      <c r="DL82" s="461"/>
      <c r="DM82" s="461"/>
      <c r="DN82" s="461"/>
      <c r="DO82" s="461"/>
      <c r="DP82" s="461"/>
      <c r="DQ82" s="461"/>
      <c r="DR82" s="461"/>
      <c r="DS82" s="461"/>
      <c r="DT82" s="461"/>
      <c r="DU82" s="461"/>
      <c r="DV82" s="461"/>
      <c r="DW82" s="461"/>
      <c r="DX82" s="461"/>
      <c r="DY82" s="461"/>
      <c r="DZ82" s="461"/>
      <c r="EA82" s="461"/>
      <c r="EB82" s="461"/>
      <c r="EC82" s="461"/>
      <c r="ED82" s="461"/>
      <c r="EE82" s="461"/>
      <c r="EF82" s="461"/>
      <c r="EG82" s="461"/>
      <c r="EH82" s="461"/>
      <c r="EI82" s="461"/>
      <c r="EJ82" s="461"/>
      <c r="EK82" s="461"/>
      <c r="EL82" s="461"/>
      <c r="EM82" s="461"/>
      <c r="EN82" s="461"/>
      <c r="EO82" s="461"/>
      <c r="EP82" s="461"/>
      <c r="EQ82" s="461"/>
      <c r="ER82" s="461"/>
      <c r="ES82" s="461"/>
      <c r="ET82" s="461"/>
      <c r="EU82" s="461"/>
    </row>
    <row r="83" spans="2:151" ht="15" customHeight="1" x14ac:dyDescent="0.35">
      <c r="B83" s="473">
        <v>15</v>
      </c>
      <c r="C83" s="563" t="s">
        <v>657</v>
      </c>
      <c r="D83" s="563"/>
      <c r="E83" s="563"/>
      <c r="F83" s="563"/>
      <c r="G83" s="563"/>
      <c r="H83" s="563"/>
      <c r="I83" s="563"/>
      <c r="J83" s="563"/>
      <c r="K83" s="563"/>
      <c r="L83" s="563"/>
      <c r="M83" s="563"/>
      <c r="N83" s="563"/>
      <c r="O83" s="563"/>
      <c r="P83" s="563"/>
      <c r="Q83" s="563"/>
      <c r="R83" s="563"/>
      <c r="S83" s="563"/>
      <c r="T83" s="563"/>
      <c r="U83" s="564"/>
      <c r="V83" s="477"/>
      <c r="W83" s="474"/>
      <c r="X83" s="474"/>
      <c r="Y83" s="474"/>
      <c r="Z83" s="474"/>
      <c r="AA83" s="474"/>
      <c r="AB83" s="474"/>
      <c r="AC83" s="474"/>
      <c r="AD83" s="474"/>
      <c r="AE83" s="474"/>
      <c r="AF83" s="474"/>
      <c r="AG83" s="474"/>
      <c r="AH83" s="474"/>
      <c r="AI83" s="474"/>
      <c r="AJ83" s="474"/>
      <c r="AK83" s="476"/>
      <c r="AL83" s="476"/>
      <c r="AM83" s="72"/>
      <c r="AN83" s="72"/>
      <c r="AO83" s="72"/>
      <c r="AP83" s="72"/>
      <c r="AQ83" s="72"/>
      <c r="AR83" s="72"/>
      <c r="AS83" s="72"/>
      <c r="AT83" s="72"/>
      <c r="AU83" s="72"/>
      <c r="AV83" s="72"/>
      <c r="BA83" s="8"/>
      <c r="BN83" s="461"/>
      <c r="BO83" s="461"/>
      <c r="BP83" s="461"/>
      <c r="BQ83" s="461"/>
      <c r="BR83" s="461"/>
      <c r="BS83" s="461"/>
      <c r="BT83" s="461"/>
      <c r="BU83" s="461"/>
      <c r="BV83" s="461"/>
      <c r="BW83" s="461"/>
      <c r="BX83" s="461"/>
      <c r="BY83" s="461"/>
      <c r="BZ83" s="461"/>
      <c r="CA83" s="461"/>
      <c r="CB83" s="461"/>
      <c r="CC83" s="461"/>
      <c r="CD83" s="461"/>
      <c r="CE83" s="461"/>
      <c r="CF83" s="461"/>
      <c r="CG83" s="461"/>
      <c r="CH83" s="461"/>
      <c r="CI83" s="461"/>
      <c r="CJ83" s="461"/>
      <c r="CK83" s="461"/>
      <c r="CL83" s="461"/>
      <c r="CM83" s="461"/>
      <c r="CN83" s="461"/>
      <c r="CO83" s="461"/>
      <c r="CP83" s="461"/>
      <c r="CQ83" s="461"/>
      <c r="CR83" s="461"/>
      <c r="CS83" s="461"/>
      <c r="CT83" s="461"/>
      <c r="CU83" s="461"/>
      <c r="CV83" s="461"/>
      <c r="CW83" s="461"/>
      <c r="CX83" s="461"/>
      <c r="CY83" s="461"/>
      <c r="CZ83" s="461"/>
      <c r="DA83" s="461"/>
      <c r="DB83" s="461"/>
      <c r="DG83" s="461"/>
      <c r="DH83" s="461"/>
      <c r="DI83" s="461"/>
      <c r="DJ83" s="461"/>
      <c r="DK83" s="461"/>
      <c r="DL83" s="461"/>
      <c r="DM83" s="461"/>
      <c r="DN83" s="461"/>
      <c r="DO83" s="461"/>
      <c r="DP83" s="461"/>
      <c r="DQ83" s="461"/>
      <c r="DR83" s="461"/>
      <c r="DS83" s="461"/>
      <c r="DT83" s="461"/>
      <c r="DU83" s="461"/>
      <c r="DV83" s="461"/>
      <c r="DW83" s="461"/>
      <c r="DX83" s="461"/>
      <c r="DY83" s="461"/>
      <c r="DZ83" s="461"/>
      <c r="EA83" s="461"/>
      <c r="EB83" s="461"/>
      <c r="EC83" s="461"/>
      <c r="ED83" s="461"/>
      <c r="EE83" s="461"/>
      <c r="EF83" s="461"/>
      <c r="EG83" s="461"/>
      <c r="EH83" s="461"/>
      <c r="EI83" s="461"/>
      <c r="EJ83" s="461"/>
      <c r="EK83" s="461"/>
      <c r="EL83" s="461"/>
      <c r="EM83" s="461"/>
      <c r="EN83" s="461"/>
      <c r="EO83" s="461"/>
      <c r="EP83" s="461"/>
      <c r="EQ83" s="461"/>
      <c r="ER83" s="461"/>
      <c r="ES83" s="461"/>
      <c r="ET83" s="461"/>
      <c r="EU83" s="461"/>
    </row>
    <row r="84" spans="2:151" ht="45" customHeight="1" x14ac:dyDescent="0.35">
      <c r="B84" s="473">
        <v>16</v>
      </c>
      <c r="C84" s="563" t="s">
        <v>658</v>
      </c>
      <c r="D84" s="563"/>
      <c r="E84" s="563"/>
      <c r="F84" s="563"/>
      <c r="G84" s="563"/>
      <c r="H84" s="563"/>
      <c r="I84" s="563"/>
      <c r="J84" s="563"/>
      <c r="K84" s="563"/>
      <c r="L84" s="563"/>
      <c r="M84" s="563"/>
      <c r="N84" s="563"/>
      <c r="O84" s="563"/>
      <c r="P84" s="563"/>
      <c r="Q84" s="563"/>
      <c r="R84" s="563"/>
      <c r="S84" s="563"/>
      <c r="T84" s="563"/>
      <c r="U84" s="564"/>
      <c r="V84" s="477"/>
      <c r="W84" s="474"/>
      <c r="X84" s="474"/>
      <c r="Y84" s="474"/>
      <c r="Z84" s="474"/>
      <c r="AA84" s="474"/>
      <c r="AB84" s="474"/>
      <c r="AC84" s="474"/>
      <c r="AD84" s="474"/>
      <c r="AE84" s="474"/>
      <c r="AF84" s="474"/>
      <c r="AG84" s="474"/>
      <c r="AH84" s="474"/>
      <c r="AI84" s="474"/>
      <c r="AJ84" s="474"/>
      <c r="AK84" s="476"/>
      <c r="AL84" s="476"/>
      <c r="AM84" s="72"/>
      <c r="AN84" s="72"/>
      <c r="AO84" s="72"/>
      <c r="AP84" s="72"/>
      <c r="AQ84" s="72"/>
      <c r="AR84" s="72"/>
      <c r="AS84" s="72"/>
      <c r="AT84" s="72"/>
      <c r="AU84" s="72"/>
      <c r="AV84" s="72"/>
      <c r="BA84" s="8"/>
      <c r="BN84" s="461"/>
      <c r="BO84" s="461"/>
      <c r="BP84" s="461"/>
      <c r="BQ84" s="461"/>
      <c r="BR84" s="461"/>
      <c r="BS84" s="461"/>
      <c r="BT84" s="461"/>
      <c r="BU84" s="461"/>
      <c r="BV84" s="461"/>
      <c r="BW84" s="461"/>
      <c r="BX84" s="461"/>
      <c r="BY84" s="461"/>
      <c r="BZ84" s="461"/>
      <c r="CA84" s="461"/>
      <c r="CB84" s="461"/>
      <c r="CC84" s="461"/>
      <c r="CD84" s="461"/>
      <c r="CE84" s="461"/>
      <c r="CF84" s="461"/>
      <c r="CG84" s="461"/>
      <c r="CH84" s="461"/>
      <c r="CI84" s="461"/>
      <c r="CJ84" s="461"/>
      <c r="CK84" s="461"/>
      <c r="CL84" s="461"/>
      <c r="CM84" s="461"/>
      <c r="CN84" s="461"/>
      <c r="CO84" s="461"/>
      <c r="CP84" s="461"/>
      <c r="CQ84" s="461"/>
      <c r="CR84" s="461"/>
      <c r="CS84" s="461"/>
      <c r="CT84" s="461"/>
      <c r="CU84" s="461"/>
      <c r="CV84" s="461"/>
      <c r="CW84" s="461"/>
      <c r="CX84" s="461"/>
      <c r="CY84" s="461"/>
      <c r="CZ84" s="461"/>
      <c r="DA84" s="461"/>
      <c r="DB84" s="461"/>
      <c r="DG84" s="461"/>
      <c r="DH84" s="461"/>
      <c r="DI84" s="461"/>
      <c r="DJ84" s="461"/>
      <c r="DK84" s="461"/>
      <c r="DL84" s="461"/>
      <c r="DM84" s="461"/>
      <c r="DN84" s="461"/>
      <c r="DO84" s="461"/>
      <c r="DP84" s="461"/>
      <c r="DQ84" s="461"/>
      <c r="DR84" s="461"/>
      <c r="DS84" s="461"/>
      <c r="DT84" s="461"/>
      <c r="DU84" s="461"/>
      <c r="DV84" s="461"/>
      <c r="DW84" s="461"/>
      <c r="DX84" s="461"/>
      <c r="DY84" s="461"/>
      <c r="DZ84" s="461"/>
      <c r="EA84" s="461"/>
      <c r="EB84" s="461"/>
      <c r="EC84" s="461"/>
      <c r="ED84" s="461"/>
      <c r="EE84" s="461"/>
      <c r="EF84" s="461"/>
      <c r="EG84" s="461"/>
      <c r="EH84" s="461"/>
      <c r="EI84" s="461"/>
      <c r="EJ84" s="461"/>
      <c r="EK84" s="461"/>
      <c r="EL84" s="461"/>
      <c r="EM84" s="461"/>
      <c r="EN84" s="461"/>
      <c r="EO84" s="461"/>
      <c r="EP84" s="461"/>
      <c r="EQ84" s="461"/>
      <c r="ER84" s="461"/>
      <c r="ES84" s="461"/>
      <c r="ET84" s="461"/>
      <c r="EU84" s="461"/>
    </row>
    <row r="85" spans="2:151" ht="15" customHeight="1" x14ac:dyDescent="0.35">
      <c r="B85" s="473">
        <v>17</v>
      </c>
      <c r="C85" s="563" t="s">
        <v>659</v>
      </c>
      <c r="D85" s="563"/>
      <c r="E85" s="563"/>
      <c r="F85" s="563"/>
      <c r="G85" s="563"/>
      <c r="H85" s="563"/>
      <c r="I85" s="563"/>
      <c r="J85" s="563"/>
      <c r="K85" s="563"/>
      <c r="L85" s="563"/>
      <c r="M85" s="563"/>
      <c r="N85" s="563"/>
      <c r="O85" s="563"/>
      <c r="P85" s="563"/>
      <c r="Q85" s="563"/>
      <c r="R85" s="563"/>
      <c r="S85" s="563"/>
      <c r="T85" s="563"/>
      <c r="U85" s="564"/>
      <c r="V85" s="477"/>
      <c r="W85" s="474"/>
      <c r="X85" s="474"/>
      <c r="Y85" s="474"/>
      <c r="Z85" s="474"/>
      <c r="AA85" s="474"/>
      <c r="AB85" s="474"/>
      <c r="AC85" s="474"/>
      <c r="AD85" s="474"/>
      <c r="AE85" s="474"/>
      <c r="AF85" s="474"/>
      <c r="AG85" s="474"/>
      <c r="AH85" s="474"/>
      <c r="AI85" s="474"/>
      <c r="AJ85" s="474"/>
      <c r="AK85" s="476"/>
      <c r="AL85" s="476"/>
      <c r="AM85" s="72"/>
      <c r="AN85" s="72"/>
      <c r="AO85" s="72"/>
      <c r="AP85" s="72"/>
      <c r="AQ85" s="72"/>
      <c r="AR85" s="72"/>
      <c r="AS85" s="72"/>
      <c r="AT85" s="72"/>
      <c r="AU85" s="72"/>
      <c r="AV85" s="72"/>
      <c r="BA85" s="8"/>
      <c r="BN85" s="461"/>
      <c r="BO85" s="461"/>
      <c r="BP85" s="461"/>
      <c r="BQ85" s="461"/>
      <c r="BR85" s="461"/>
      <c r="BS85" s="461"/>
      <c r="BT85" s="461"/>
      <c r="BU85" s="461"/>
      <c r="BV85" s="461"/>
      <c r="BW85" s="461"/>
      <c r="BX85" s="461"/>
      <c r="BY85" s="461"/>
      <c r="BZ85" s="461"/>
      <c r="CA85" s="461"/>
      <c r="CB85" s="461"/>
      <c r="CC85" s="461"/>
      <c r="CD85" s="461"/>
      <c r="CE85" s="461"/>
      <c r="CF85" s="461"/>
      <c r="CG85" s="461"/>
      <c r="CH85" s="461"/>
      <c r="CI85" s="461"/>
      <c r="CJ85" s="461"/>
      <c r="CK85" s="461"/>
      <c r="CL85" s="461"/>
      <c r="CM85" s="461"/>
      <c r="CN85" s="461"/>
      <c r="CO85" s="461"/>
      <c r="CP85" s="461"/>
      <c r="CQ85" s="461"/>
      <c r="CR85" s="461"/>
      <c r="CS85" s="461"/>
      <c r="CT85" s="461"/>
      <c r="CU85" s="461"/>
      <c r="CV85" s="461"/>
      <c r="CW85" s="461"/>
      <c r="CX85" s="461"/>
      <c r="CY85" s="461"/>
      <c r="CZ85" s="461"/>
      <c r="DA85" s="461"/>
      <c r="DB85" s="461"/>
      <c r="DG85" s="461"/>
      <c r="DH85" s="461"/>
      <c r="DI85" s="461"/>
      <c r="DJ85" s="461"/>
      <c r="DK85" s="461"/>
      <c r="DL85" s="461"/>
      <c r="DM85" s="461"/>
      <c r="DN85" s="461"/>
      <c r="DO85" s="461"/>
      <c r="DP85" s="461"/>
      <c r="DQ85" s="461"/>
      <c r="DR85" s="461"/>
      <c r="DS85" s="461"/>
      <c r="DT85" s="461"/>
      <c r="DU85" s="461"/>
      <c r="DV85" s="461"/>
      <c r="DW85" s="461"/>
      <c r="DX85" s="461"/>
      <c r="DY85" s="461"/>
      <c r="DZ85" s="461"/>
      <c r="EA85" s="461"/>
      <c r="EB85" s="461"/>
      <c r="EC85" s="461"/>
      <c r="ED85" s="461"/>
      <c r="EE85" s="461"/>
      <c r="EF85" s="461"/>
      <c r="EG85" s="461"/>
      <c r="EH85" s="461"/>
      <c r="EI85" s="461"/>
      <c r="EJ85" s="461"/>
      <c r="EK85" s="461"/>
      <c r="EL85" s="461"/>
      <c r="EM85" s="461"/>
      <c r="EN85" s="461"/>
      <c r="EO85" s="461"/>
      <c r="EP85" s="461"/>
      <c r="EQ85" s="461"/>
      <c r="ER85" s="461"/>
      <c r="ES85" s="461"/>
      <c r="ET85" s="461"/>
      <c r="EU85" s="461"/>
    </row>
    <row r="86" spans="2:151" ht="15" customHeight="1" x14ac:dyDescent="0.35">
      <c r="B86" s="473">
        <v>18</v>
      </c>
      <c r="C86" s="563" t="s">
        <v>660</v>
      </c>
      <c r="D86" s="563"/>
      <c r="E86" s="563"/>
      <c r="F86" s="563"/>
      <c r="G86" s="563"/>
      <c r="H86" s="563"/>
      <c r="I86" s="563"/>
      <c r="J86" s="563"/>
      <c r="K86" s="563"/>
      <c r="L86" s="563"/>
      <c r="M86" s="563"/>
      <c r="N86" s="563"/>
      <c r="O86" s="563"/>
      <c r="P86" s="563"/>
      <c r="Q86" s="563"/>
      <c r="R86" s="563"/>
      <c r="S86" s="563"/>
      <c r="T86" s="563"/>
      <c r="U86" s="564"/>
      <c r="V86" s="477"/>
      <c r="W86" s="474"/>
      <c r="X86" s="474"/>
      <c r="Y86" s="474"/>
      <c r="Z86" s="474"/>
      <c r="AA86" s="474"/>
      <c r="AB86" s="474"/>
      <c r="AC86" s="474"/>
      <c r="AD86" s="474"/>
      <c r="AE86" s="474"/>
      <c r="AF86" s="474"/>
      <c r="AG86" s="474"/>
      <c r="AH86" s="474"/>
      <c r="AI86" s="474"/>
      <c r="AJ86" s="474"/>
      <c r="AK86" s="476"/>
      <c r="AL86" s="476"/>
      <c r="AM86" s="72"/>
      <c r="AN86" s="72"/>
      <c r="AO86" s="72"/>
      <c r="AP86" s="72"/>
      <c r="AQ86" s="72"/>
      <c r="AR86" s="72"/>
      <c r="AS86" s="72"/>
      <c r="AT86" s="72"/>
      <c r="AU86" s="72"/>
      <c r="AV86" s="72"/>
      <c r="BA86" s="8"/>
      <c r="BN86" s="461"/>
      <c r="BO86" s="461"/>
      <c r="BP86" s="461"/>
      <c r="BQ86" s="461"/>
      <c r="BR86" s="461"/>
      <c r="BS86" s="461"/>
      <c r="BT86" s="461"/>
      <c r="BU86" s="461"/>
      <c r="BV86" s="461"/>
      <c r="BW86" s="461"/>
      <c r="BX86" s="461"/>
      <c r="BY86" s="461"/>
      <c r="BZ86" s="461"/>
      <c r="CA86" s="461"/>
      <c r="CB86" s="461"/>
      <c r="CC86" s="461"/>
      <c r="CD86" s="461"/>
      <c r="CE86" s="461"/>
      <c r="CF86" s="461"/>
      <c r="CG86" s="461"/>
      <c r="CH86" s="461"/>
      <c r="CI86" s="461"/>
      <c r="CJ86" s="461"/>
      <c r="CK86" s="461"/>
      <c r="CL86" s="461"/>
      <c r="CM86" s="461"/>
      <c r="CN86" s="461"/>
      <c r="CO86" s="461"/>
      <c r="CP86" s="461"/>
      <c r="CQ86" s="461"/>
      <c r="CR86" s="461"/>
      <c r="CS86" s="461"/>
      <c r="CT86" s="461"/>
      <c r="CU86" s="461"/>
      <c r="CV86" s="461"/>
      <c r="CW86" s="461"/>
      <c r="CX86" s="461"/>
      <c r="CY86" s="461"/>
      <c r="CZ86" s="461"/>
      <c r="DA86" s="461"/>
      <c r="DB86" s="461"/>
      <c r="DG86" s="461"/>
      <c r="DH86" s="461"/>
      <c r="DI86" s="461"/>
      <c r="DJ86" s="461"/>
      <c r="DK86" s="461"/>
      <c r="DL86" s="461"/>
      <c r="DM86" s="461"/>
      <c r="DN86" s="461"/>
      <c r="DO86" s="461"/>
      <c r="DP86" s="461"/>
      <c r="DQ86" s="461"/>
      <c r="DR86" s="461"/>
      <c r="DS86" s="461"/>
      <c r="DT86" s="461"/>
      <c r="DU86" s="461"/>
      <c r="DV86" s="461"/>
      <c r="DW86" s="461"/>
      <c r="DX86" s="461"/>
      <c r="DY86" s="461"/>
      <c r="DZ86" s="461"/>
      <c r="EA86" s="461"/>
      <c r="EB86" s="461"/>
      <c r="EC86" s="461"/>
      <c r="ED86" s="461"/>
      <c r="EE86" s="461"/>
      <c r="EF86" s="461"/>
      <c r="EG86" s="461"/>
      <c r="EH86" s="461"/>
      <c r="EI86" s="461"/>
      <c r="EJ86" s="461"/>
      <c r="EK86" s="461"/>
      <c r="EL86" s="461"/>
      <c r="EM86" s="461"/>
      <c r="EN86" s="461"/>
      <c r="EO86" s="461"/>
      <c r="EP86" s="461"/>
      <c r="EQ86" s="461"/>
      <c r="ER86" s="461"/>
      <c r="ES86" s="461"/>
      <c r="ET86" s="461"/>
      <c r="EU86" s="461"/>
    </row>
    <row r="87" spans="2:151" ht="15" customHeight="1" x14ac:dyDescent="0.35">
      <c r="B87" s="473">
        <v>19</v>
      </c>
      <c r="C87" s="563" t="s">
        <v>661</v>
      </c>
      <c r="D87" s="563"/>
      <c r="E87" s="563"/>
      <c r="F87" s="563"/>
      <c r="G87" s="563"/>
      <c r="H87" s="563"/>
      <c r="I87" s="563"/>
      <c r="J87" s="563"/>
      <c r="K87" s="563"/>
      <c r="L87" s="563"/>
      <c r="M87" s="563"/>
      <c r="N87" s="563"/>
      <c r="O87" s="563"/>
      <c r="P87" s="563"/>
      <c r="Q87" s="563"/>
      <c r="R87" s="563"/>
      <c r="S87" s="563"/>
      <c r="T87" s="563"/>
      <c r="U87" s="564"/>
      <c r="V87" s="477"/>
      <c r="W87" s="474"/>
      <c r="X87" s="474"/>
      <c r="Y87" s="474"/>
      <c r="Z87" s="474"/>
      <c r="AA87" s="474"/>
      <c r="AB87" s="474"/>
      <c r="AC87" s="474"/>
      <c r="AD87" s="474"/>
      <c r="AE87" s="474"/>
      <c r="AF87" s="474"/>
      <c r="AG87" s="474"/>
      <c r="AH87" s="474"/>
      <c r="AI87" s="474"/>
      <c r="AJ87" s="474"/>
      <c r="AK87" s="476"/>
      <c r="AL87" s="476"/>
      <c r="AM87" s="72"/>
      <c r="AN87" s="72"/>
      <c r="AO87" s="72"/>
      <c r="AP87" s="72"/>
      <c r="AQ87" s="72"/>
      <c r="AR87" s="72"/>
      <c r="AS87" s="72"/>
      <c r="AT87" s="72"/>
      <c r="AU87" s="72"/>
      <c r="AV87" s="72"/>
      <c r="BA87" s="8"/>
      <c r="BN87" s="461"/>
      <c r="BO87" s="461"/>
      <c r="BP87" s="461"/>
      <c r="BQ87" s="461"/>
      <c r="BR87" s="461"/>
      <c r="BS87" s="461"/>
      <c r="BT87" s="461"/>
      <c r="BU87" s="461"/>
      <c r="BV87" s="461"/>
      <c r="BW87" s="461"/>
      <c r="BX87" s="461"/>
      <c r="BY87" s="461"/>
      <c r="BZ87" s="461"/>
      <c r="CA87" s="461"/>
      <c r="CB87" s="461"/>
      <c r="CC87" s="461"/>
      <c r="CD87" s="461"/>
      <c r="CE87" s="461"/>
      <c r="CF87" s="461"/>
      <c r="CG87" s="461"/>
      <c r="CH87" s="461"/>
      <c r="CI87" s="461"/>
      <c r="CJ87" s="461"/>
      <c r="CK87" s="461"/>
      <c r="CL87" s="461"/>
      <c r="CM87" s="461"/>
      <c r="CN87" s="461"/>
      <c r="CO87" s="461"/>
      <c r="CP87" s="461"/>
      <c r="CQ87" s="461"/>
      <c r="CR87" s="461"/>
      <c r="CS87" s="461"/>
      <c r="CT87" s="461"/>
      <c r="CU87" s="461"/>
      <c r="CV87" s="461"/>
      <c r="CW87" s="461"/>
      <c r="CX87" s="461"/>
      <c r="CY87" s="461"/>
      <c r="CZ87" s="461"/>
      <c r="DA87" s="461"/>
      <c r="DB87" s="461"/>
      <c r="DG87" s="461"/>
      <c r="DH87" s="461"/>
      <c r="DI87" s="461"/>
      <c r="DJ87" s="461"/>
      <c r="DK87" s="461"/>
      <c r="DL87" s="461"/>
      <c r="DM87" s="461"/>
      <c r="DN87" s="461"/>
      <c r="DO87" s="461"/>
      <c r="DP87" s="461"/>
      <c r="DQ87" s="461"/>
      <c r="DR87" s="461"/>
      <c r="DS87" s="461"/>
      <c r="DT87" s="461"/>
      <c r="DU87" s="461"/>
      <c r="DV87" s="461"/>
      <c r="DW87" s="461"/>
      <c r="DX87" s="461"/>
      <c r="DY87" s="461"/>
      <c r="DZ87" s="461"/>
      <c r="EA87" s="461"/>
      <c r="EB87" s="461"/>
      <c r="EC87" s="461"/>
      <c r="ED87" s="461"/>
      <c r="EE87" s="461"/>
      <c r="EF87" s="461"/>
      <c r="EG87" s="461"/>
      <c r="EH87" s="461"/>
      <c r="EI87" s="461"/>
      <c r="EJ87" s="461"/>
      <c r="EK87" s="461"/>
      <c r="EL87" s="461"/>
      <c r="EM87" s="461"/>
      <c r="EN87" s="461"/>
      <c r="EO87" s="461"/>
      <c r="EP87" s="461"/>
      <c r="EQ87" s="461"/>
      <c r="ER87" s="461"/>
      <c r="ES87" s="461"/>
      <c r="ET87" s="461"/>
      <c r="EU87" s="461"/>
    </row>
    <row r="88" spans="2:151" ht="15" customHeight="1" x14ac:dyDescent="0.35">
      <c r="B88" s="473">
        <v>20</v>
      </c>
      <c r="C88" s="563" t="s">
        <v>662</v>
      </c>
      <c r="D88" s="563"/>
      <c r="E88" s="563"/>
      <c r="F88" s="563"/>
      <c r="G88" s="563"/>
      <c r="H88" s="563"/>
      <c r="I88" s="563"/>
      <c r="J88" s="563"/>
      <c r="K88" s="563"/>
      <c r="L88" s="563"/>
      <c r="M88" s="563"/>
      <c r="N88" s="563"/>
      <c r="O88" s="563"/>
      <c r="P88" s="563"/>
      <c r="Q88" s="563"/>
      <c r="R88" s="563"/>
      <c r="S88" s="563"/>
      <c r="T88" s="563"/>
      <c r="U88" s="564"/>
      <c r="V88" s="477"/>
      <c r="W88" s="474"/>
      <c r="X88" s="474"/>
      <c r="Y88" s="474"/>
      <c r="Z88" s="474"/>
      <c r="AA88" s="474"/>
      <c r="AB88" s="474"/>
      <c r="AC88" s="474"/>
      <c r="AD88" s="474"/>
      <c r="AE88" s="474"/>
      <c r="AF88" s="474"/>
      <c r="AG88" s="474"/>
      <c r="AH88" s="474"/>
      <c r="AI88" s="474"/>
      <c r="AJ88" s="474"/>
      <c r="AK88" s="476"/>
      <c r="AL88" s="476"/>
      <c r="AM88" s="72"/>
      <c r="AN88" s="72"/>
      <c r="AO88" s="72"/>
      <c r="AP88" s="72"/>
      <c r="AQ88" s="72"/>
      <c r="AR88" s="72"/>
      <c r="AS88" s="72"/>
      <c r="AT88" s="72"/>
      <c r="AU88" s="72"/>
      <c r="AV88" s="72"/>
      <c r="BA88" s="8"/>
      <c r="BN88" s="461"/>
      <c r="BO88" s="461"/>
      <c r="BP88" s="461"/>
      <c r="BQ88" s="461"/>
      <c r="BR88" s="461"/>
      <c r="BS88" s="461"/>
      <c r="BT88" s="461"/>
      <c r="BU88" s="461"/>
      <c r="BV88" s="461"/>
      <c r="BW88" s="461"/>
      <c r="BX88" s="461"/>
      <c r="BY88" s="461"/>
      <c r="BZ88" s="461"/>
      <c r="CA88" s="461"/>
      <c r="CB88" s="461"/>
      <c r="CC88" s="461"/>
      <c r="CD88" s="461"/>
      <c r="CE88" s="461"/>
      <c r="CF88" s="461"/>
      <c r="CG88" s="461"/>
      <c r="CH88" s="461"/>
      <c r="CI88" s="461"/>
      <c r="CJ88" s="461"/>
      <c r="CK88" s="461"/>
      <c r="CL88" s="461"/>
      <c r="CM88" s="461"/>
      <c r="CN88" s="461"/>
      <c r="CO88" s="461"/>
      <c r="CP88" s="461"/>
      <c r="CQ88" s="461"/>
      <c r="CR88" s="461"/>
      <c r="CS88" s="461"/>
      <c r="CT88" s="461"/>
      <c r="CU88" s="461"/>
      <c r="CV88" s="461"/>
      <c r="CW88" s="461"/>
      <c r="CX88" s="461"/>
      <c r="CY88" s="461"/>
      <c r="CZ88" s="461"/>
      <c r="DA88" s="461"/>
      <c r="DB88" s="461"/>
      <c r="DG88" s="461"/>
      <c r="DH88" s="461"/>
      <c r="DI88" s="461"/>
      <c r="DJ88" s="461"/>
      <c r="DK88" s="461"/>
      <c r="DL88" s="461"/>
      <c r="DM88" s="461"/>
      <c r="DN88" s="461"/>
      <c r="DO88" s="461"/>
      <c r="DP88" s="461"/>
      <c r="DQ88" s="461"/>
      <c r="DR88" s="461"/>
      <c r="DS88" s="461"/>
      <c r="DT88" s="461"/>
      <c r="DU88" s="461"/>
      <c r="DV88" s="461"/>
      <c r="DW88" s="461"/>
      <c r="DX88" s="461"/>
      <c r="DY88" s="461"/>
      <c r="DZ88" s="461"/>
      <c r="EA88" s="461"/>
      <c r="EB88" s="461"/>
      <c r="EC88" s="461"/>
      <c r="ED88" s="461"/>
      <c r="EE88" s="461"/>
      <c r="EF88" s="461"/>
      <c r="EG88" s="461"/>
      <c r="EH88" s="461"/>
      <c r="EI88" s="461"/>
      <c r="EJ88" s="461"/>
      <c r="EK88" s="461"/>
      <c r="EL88" s="461"/>
      <c r="EM88" s="461"/>
      <c r="EN88" s="461"/>
      <c r="EO88" s="461"/>
      <c r="EP88" s="461"/>
      <c r="EQ88" s="461"/>
      <c r="ER88" s="461"/>
      <c r="ES88" s="461"/>
      <c r="ET88" s="461"/>
      <c r="EU88" s="461"/>
    </row>
    <row r="89" spans="2:151" ht="15" customHeight="1" x14ac:dyDescent="0.35">
      <c r="B89" s="473">
        <v>21</v>
      </c>
      <c r="C89" s="563" t="s">
        <v>663</v>
      </c>
      <c r="D89" s="563"/>
      <c r="E89" s="563"/>
      <c r="F89" s="563"/>
      <c r="G89" s="563"/>
      <c r="H89" s="563"/>
      <c r="I89" s="563"/>
      <c r="J89" s="563"/>
      <c r="K89" s="563"/>
      <c r="L89" s="563"/>
      <c r="M89" s="563"/>
      <c r="N89" s="563"/>
      <c r="O89" s="563"/>
      <c r="P89" s="563"/>
      <c r="Q89" s="563"/>
      <c r="R89" s="563"/>
      <c r="S89" s="563"/>
      <c r="T89" s="563"/>
      <c r="U89" s="564"/>
      <c r="V89" s="477"/>
      <c r="W89" s="474"/>
      <c r="X89" s="474"/>
      <c r="Y89" s="474"/>
      <c r="Z89" s="474"/>
      <c r="AA89" s="474"/>
      <c r="AB89" s="474"/>
      <c r="AC89" s="474"/>
      <c r="AD89" s="474"/>
      <c r="AE89" s="474"/>
      <c r="AF89" s="474"/>
      <c r="AG89" s="474"/>
      <c r="AH89" s="474"/>
      <c r="AI89" s="474"/>
      <c r="AJ89" s="474"/>
      <c r="AK89" s="476"/>
      <c r="AL89" s="476"/>
      <c r="AM89" s="72"/>
      <c r="AN89" s="72"/>
      <c r="AO89" s="72"/>
      <c r="AP89" s="72"/>
      <c r="AQ89" s="72"/>
      <c r="AR89" s="72"/>
      <c r="AS89" s="72"/>
      <c r="AT89" s="72"/>
      <c r="AU89" s="72"/>
      <c r="AV89" s="72"/>
      <c r="BA89" s="8"/>
      <c r="BN89" s="461"/>
      <c r="BO89" s="461"/>
      <c r="BP89" s="461"/>
      <c r="BQ89" s="461"/>
      <c r="BR89" s="461"/>
      <c r="BS89" s="461"/>
      <c r="BT89" s="461"/>
      <c r="BU89" s="461"/>
      <c r="BV89" s="461"/>
      <c r="BW89" s="461"/>
      <c r="BX89" s="461"/>
      <c r="BY89" s="461"/>
      <c r="BZ89" s="461"/>
      <c r="CA89" s="461"/>
      <c r="CB89" s="461"/>
      <c r="CC89" s="461"/>
      <c r="CD89" s="461"/>
      <c r="CE89" s="461"/>
      <c r="CF89" s="461"/>
      <c r="CG89" s="461"/>
      <c r="CH89" s="461"/>
      <c r="CI89" s="461"/>
      <c r="CJ89" s="461"/>
      <c r="CK89" s="461"/>
      <c r="CL89" s="461"/>
      <c r="CM89" s="461"/>
      <c r="CN89" s="461"/>
      <c r="CO89" s="461"/>
      <c r="CP89" s="461"/>
      <c r="CQ89" s="461"/>
      <c r="CR89" s="461"/>
      <c r="CS89" s="461"/>
      <c r="CT89" s="461"/>
      <c r="CU89" s="461"/>
      <c r="CV89" s="461"/>
      <c r="CW89" s="461"/>
      <c r="CX89" s="461"/>
      <c r="CY89" s="461"/>
      <c r="CZ89" s="461"/>
      <c r="DA89" s="461"/>
      <c r="DB89" s="461"/>
      <c r="DG89" s="461"/>
      <c r="DH89" s="461"/>
      <c r="DI89" s="461"/>
      <c r="DJ89" s="461"/>
      <c r="DK89" s="461"/>
      <c r="DL89" s="461"/>
      <c r="DM89" s="461"/>
      <c r="DN89" s="461"/>
      <c r="DO89" s="461"/>
      <c r="DP89" s="461"/>
      <c r="DQ89" s="461"/>
      <c r="DR89" s="461"/>
      <c r="DS89" s="461"/>
      <c r="DT89" s="461"/>
      <c r="DU89" s="461"/>
      <c r="DV89" s="461"/>
      <c r="DW89" s="461"/>
      <c r="DX89" s="461"/>
      <c r="DY89" s="461"/>
      <c r="DZ89" s="461"/>
      <c r="EA89" s="461"/>
      <c r="EB89" s="461"/>
      <c r="EC89" s="461"/>
      <c r="ED89" s="461"/>
      <c r="EE89" s="461"/>
      <c r="EF89" s="461"/>
      <c r="EG89" s="461"/>
      <c r="EH89" s="461"/>
      <c r="EI89" s="461"/>
      <c r="EJ89" s="461"/>
      <c r="EK89" s="461"/>
      <c r="EL89" s="461"/>
      <c r="EM89" s="461"/>
      <c r="EN89" s="461"/>
      <c r="EO89" s="461"/>
      <c r="EP89" s="461"/>
      <c r="EQ89" s="461"/>
      <c r="ER89" s="461"/>
      <c r="ES89" s="461"/>
      <c r="ET89" s="461"/>
      <c r="EU89" s="461"/>
    </row>
    <row r="90" spans="2:151" ht="15" customHeight="1" x14ac:dyDescent="0.35">
      <c r="B90" s="470" t="s">
        <v>267</v>
      </c>
      <c r="C90" s="471" t="s">
        <v>531</v>
      </c>
      <c r="D90" s="471"/>
      <c r="E90" s="471"/>
      <c r="F90" s="471"/>
      <c r="G90" s="471"/>
      <c r="H90" s="471"/>
      <c r="I90" s="471"/>
      <c r="J90" s="471"/>
      <c r="K90" s="471"/>
      <c r="L90" s="471"/>
      <c r="M90" s="471"/>
      <c r="N90" s="471"/>
      <c r="O90" s="471"/>
      <c r="P90" s="471"/>
      <c r="Q90" s="471"/>
      <c r="R90" s="471"/>
      <c r="S90" s="471"/>
      <c r="T90" s="471"/>
      <c r="U90" s="472"/>
      <c r="V90" s="477"/>
      <c r="W90" s="474"/>
      <c r="X90" s="474"/>
      <c r="Y90" s="474"/>
      <c r="Z90" s="474"/>
      <c r="AA90" s="474"/>
      <c r="AB90" s="474"/>
      <c r="AC90" s="474"/>
      <c r="AD90" s="474"/>
      <c r="AE90" s="474"/>
      <c r="AF90" s="474"/>
      <c r="AG90" s="474"/>
      <c r="AH90" s="474"/>
      <c r="AI90" s="474"/>
      <c r="AJ90" s="474"/>
      <c r="AK90" s="476"/>
      <c r="AL90" s="476"/>
      <c r="AM90" s="72"/>
      <c r="AN90" s="72"/>
      <c r="AO90" s="72"/>
      <c r="AP90" s="72"/>
      <c r="AQ90" s="72"/>
      <c r="AR90" s="72"/>
      <c r="AS90" s="72"/>
      <c r="AT90" s="72"/>
      <c r="AU90" s="72"/>
      <c r="AV90" s="72"/>
      <c r="BA90" s="8"/>
      <c r="BN90" s="461"/>
      <c r="BO90" s="461"/>
      <c r="BP90" s="461"/>
      <c r="BQ90" s="461"/>
      <c r="BR90" s="461"/>
      <c r="BS90" s="461"/>
      <c r="BT90" s="461"/>
      <c r="BU90" s="461"/>
      <c r="BV90" s="461"/>
      <c r="BW90" s="461"/>
      <c r="BX90" s="461"/>
      <c r="BY90" s="461"/>
      <c r="BZ90" s="461"/>
      <c r="CA90" s="461"/>
      <c r="CB90" s="461"/>
      <c r="CC90" s="461"/>
      <c r="CD90" s="461"/>
      <c r="CE90" s="461"/>
      <c r="CF90" s="461"/>
      <c r="CG90" s="461"/>
      <c r="CH90" s="461"/>
      <c r="CI90" s="461"/>
      <c r="CJ90" s="461"/>
      <c r="CK90" s="461"/>
      <c r="CL90" s="461"/>
      <c r="CM90" s="461"/>
      <c r="CN90" s="461"/>
      <c r="CO90" s="461"/>
      <c r="CP90" s="461"/>
      <c r="CQ90" s="461"/>
      <c r="CR90" s="461"/>
      <c r="CS90" s="461"/>
      <c r="CT90" s="461"/>
      <c r="CU90" s="461"/>
      <c r="CV90" s="461"/>
      <c r="CW90" s="461"/>
      <c r="CX90" s="461"/>
      <c r="CY90" s="461"/>
      <c r="CZ90" s="461"/>
      <c r="DA90" s="461"/>
      <c r="DB90" s="461"/>
      <c r="DG90" s="461"/>
      <c r="DH90" s="461"/>
      <c r="DI90" s="461"/>
      <c r="DJ90" s="461"/>
      <c r="DK90" s="461"/>
      <c r="DL90" s="461"/>
      <c r="DM90" s="461"/>
      <c r="DN90" s="461"/>
      <c r="DO90" s="461"/>
      <c r="DP90" s="461"/>
      <c r="DQ90" s="461"/>
      <c r="DR90" s="461"/>
      <c r="DS90" s="461"/>
      <c r="DT90" s="461"/>
      <c r="DU90" s="461"/>
      <c r="DV90" s="461"/>
      <c r="DW90" s="461"/>
      <c r="DX90" s="461"/>
      <c r="DY90" s="461"/>
      <c r="DZ90" s="461"/>
      <c r="EA90" s="461"/>
      <c r="EB90" s="461"/>
      <c r="EC90" s="461"/>
      <c r="ED90" s="461"/>
      <c r="EE90" s="461"/>
      <c r="EF90" s="461"/>
      <c r="EG90" s="461"/>
      <c r="EH90" s="461"/>
      <c r="EI90" s="461"/>
      <c r="EJ90" s="461"/>
      <c r="EK90" s="461"/>
      <c r="EL90" s="461"/>
      <c r="EM90" s="461"/>
      <c r="EN90" s="461"/>
      <c r="EO90" s="461"/>
      <c r="EP90" s="461"/>
      <c r="EQ90" s="461"/>
      <c r="ER90" s="461"/>
      <c r="ES90" s="461"/>
      <c r="ET90" s="461"/>
      <c r="EU90" s="461"/>
    </row>
    <row r="91" spans="2:151" ht="15" customHeight="1" x14ac:dyDescent="0.35">
      <c r="B91" s="473">
        <v>22</v>
      </c>
      <c r="C91" s="563" t="s">
        <v>664</v>
      </c>
      <c r="D91" s="563"/>
      <c r="E91" s="563"/>
      <c r="F91" s="563"/>
      <c r="G91" s="563"/>
      <c r="H91" s="563"/>
      <c r="I91" s="563"/>
      <c r="J91" s="563"/>
      <c r="K91" s="563"/>
      <c r="L91" s="563"/>
      <c r="M91" s="563"/>
      <c r="N91" s="563"/>
      <c r="O91" s="563"/>
      <c r="P91" s="563"/>
      <c r="Q91" s="563"/>
      <c r="R91" s="563"/>
      <c r="S91" s="563"/>
      <c r="T91" s="563"/>
      <c r="U91" s="564"/>
      <c r="V91" s="477"/>
      <c r="W91" s="474"/>
      <c r="X91" s="474"/>
      <c r="Y91" s="474"/>
      <c r="Z91" s="474"/>
      <c r="AA91" s="474"/>
      <c r="AB91" s="474"/>
      <c r="AC91" s="474"/>
      <c r="AD91" s="474"/>
      <c r="AE91" s="474"/>
      <c r="AF91" s="474"/>
      <c r="AG91" s="474"/>
      <c r="AH91" s="474"/>
      <c r="AI91" s="474"/>
      <c r="AJ91" s="474"/>
      <c r="AK91" s="476"/>
      <c r="AL91" s="476"/>
      <c r="AM91" s="72"/>
      <c r="AN91" s="72"/>
      <c r="AO91" s="72"/>
      <c r="AP91" s="72"/>
      <c r="AQ91" s="72"/>
      <c r="AR91" s="72"/>
      <c r="AS91" s="72"/>
      <c r="AT91" s="72"/>
      <c r="AU91" s="72"/>
      <c r="AV91" s="72"/>
      <c r="BA91" s="8"/>
      <c r="BN91" s="461"/>
      <c r="BO91" s="461"/>
      <c r="BP91" s="461"/>
      <c r="BQ91" s="461"/>
      <c r="BR91" s="461"/>
      <c r="BS91" s="461"/>
      <c r="BT91" s="461"/>
      <c r="BU91" s="461"/>
      <c r="BV91" s="461"/>
      <c r="BW91" s="461"/>
      <c r="BX91" s="461"/>
      <c r="BY91" s="461"/>
      <c r="BZ91" s="461"/>
      <c r="CA91" s="461"/>
      <c r="CB91" s="461"/>
      <c r="CC91" s="461"/>
      <c r="CD91" s="461"/>
      <c r="CE91" s="461"/>
      <c r="CF91" s="461"/>
      <c r="CG91" s="461"/>
      <c r="CH91" s="461"/>
      <c r="CI91" s="461"/>
      <c r="CJ91" s="461"/>
      <c r="CK91" s="461"/>
      <c r="CL91" s="461"/>
      <c r="CM91" s="461"/>
      <c r="CN91" s="461"/>
      <c r="CO91" s="461"/>
      <c r="CP91" s="461"/>
      <c r="CQ91" s="461"/>
      <c r="CR91" s="461"/>
      <c r="CS91" s="461"/>
      <c r="CT91" s="461"/>
      <c r="CU91" s="461"/>
      <c r="CV91" s="461"/>
      <c r="CW91" s="461"/>
      <c r="CX91" s="461"/>
      <c r="CY91" s="461"/>
      <c r="CZ91" s="461"/>
      <c r="DA91" s="461"/>
      <c r="DB91" s="461"/>
      <c r="DG91" s="461"/>
      <c r="DH91" s="461"/>
      <c r="DI91" s="461"/>
      <c r="DJ91" s="461"/>
      <c r="DK91" s="461"/>
      <c r="DL91" s="461"/>
      <c r="DM91" s="461"/>
      <c r="DN91" s="461"/>
      <c r="DO91" s="461"/>
      <c r="DP91" s="461"/>
      <c r="DQ91" s="461"/>
      <c r="DR91" s="461"/>
      <c r="DS91" s="461"/>
      <c r="DT91" s="461"/>
      <c r="DU91" s="461"/>
      <c r="DV91" s="461"/>
      <c r="DW91" s="461"/>
      <c r="DX91" s="461"/>
      <c r="DY91" s="461"/>
      <c r="DZ91" s="461"/>
      <c r="EA91" s="461"/>
      <c r="EB91" s="461"/>
      <c r="EC91" s="461"/>
      <c r="ED91" s="461"/>
      <c r="EE91" s="461"/>
      <c r="EF91" s="461"/>
      <c r="EG91" s="461"/>
      <c r="EH91" s="461"/>
      <c r="EI91" s="461"/>
      <c r="EJ91" s="461"/>
      <c r="EK91" s="461"/>
      <c r="EL91" s="461"/>
      <c r="EM91" s="461"/>
      <c r="EN91" s="461"/>
      <c r="EO91" s="461"/>
      <c r="EP91" s="461"/>
      <c r="EQ91" s="461"/>
      <c r="ER91" s="461"/>
      <c r="ES91" s="461"/>
      <c r="ET91" s="461"/>
      <c r="EU91" s="461"/>
    </row>
    <row r="92" spans="2:151" ht="15" customHeight="1" x14ac:dyDescent="0.35">
      <c r="B92" s="473">
        <v>23</v>
      </c>
      <c r="C92" s="563" t="s">
        <v>665</v>
      </c>
      <c r="D92" s="563"/>
      <c r="E92" s="563"/>
      <c r="F92" s="563"/>
      <c r="G92" s="563"/>
      <c r="H92" s="563"/>
      <c r="I92" s="563"/>
      <c r="J92" s="563"/>
      <c r="K92" s="563"/>
      <c r="L92" s="563"/>
      <c r="M92" s="563"/>
      <c r="N92" s="563"/>
      <c r="O92" s="563"/>
      <c r="P92" s="563"/>
      <c r="Q92" s="563"/>
      <c r="R92" s="563"/>
      <c r="S92" s="563"/>
      <c r="T92" s="563"/>
      <c r="U92" s="564"/>
      <c r="V92" s="477"/>
      <c r="W92" s="474"/>
      <c r="X92" s="474"/>
      <c r="Y92" s="474"/>
      <c r="Z92" s="474"/>
      <c r="AA92" s="474"/>
      <c r="AB92" s="474"/>
      <c r="AC92" s="474"/>
      <c r="AD92" s="474"/>
      <c r="AE92" s="474"/>
      <c r="AF92" s="474"/>
      <c r="AG92" s="474"/>
      <c r="AH92" s="474"/>
      <c r="AI92" s="474"/>
      <c r="AJ92" s="474"/>
      <c r="AK92" s="476"/>
      <c r="AL92" s="476"/>
      <c r="AM92" s="72"/>
      <c r="AN92" s="72"/>
      <c r="AO92" s="72"/>
      <c r="AP92" s="72"/>
      <c r="AQ92" s="72"/>
      <c r="AR92" s="72"/>
      <c r="AS92" s="72"/>
      <c r="AT92" s="72"/>
      <c r="AU92" s="72"/>
      <c r="AV92" s="72"/>
      <c r="BA92" s="8"/>
      <c r="BN92" s="461"/>
      <c r="BO92" s="461"/>
      <c r="BP92" s="461"/>
      <c r="BQ92" s="461"/>
      <c r="BR92" s="461"/>
      <c r="BS92" s="461"/>
      <c r="BT92" s="461"/>
      <c r="BU92" s="461"/>
      <c r="BV92" s="461"/>
      <c r="BW92" s="461"/>
      <c r="BX92" s="461"/>
      <c r="BY92" s="461"/>
      <c r="BZ92" s="461"/>
      <c r="CA92" s="461"/>
      <c r="CB92" s="461"/>
      <c r="CC92" s="461"/>
      <c r="CD92" s="461"/>
      <c r="CE92" s="461"/>
      <c r="CF92" s="461"/>
      <c r="CG92" s="461"/>
      <c r="CH92" s="461"/>
      <c r="CI92" s="461"/>
      <c r="CJ92" s="461"/>
      <c r="CK92" s="461"/>
      <c r="CL92" s="461"/>
      <c r="CM92" s="461"/>
      <c r="CN92" s="461"/>
      <c r="CO92" s="461"/>
      <c r="CP92" s="461"/>
      <c r="CQ92" s="461"/>
      <c r="CR92" s="461"/>
      <c r="CS92" s="461"/>
      <c r="CT92" s="461"/>
      <c r="CU92" s="461"/>
      <c r="CV92" s="461"/>
      <c r="CW92" s="461"/>
      <c r="CX92" s="461"/>
      <c r="CY92" s="461"/>
      <c r="CZ92" s="461"/>
      <c r="DA92" s="461"/>
      <c r="DB92" s="461"/>
      <c r="DG92" s="461"/>
      <c r="DH92" s="461"/>
      <c r="DI92" s="461"/>
      <c r="DJ92" s="461"/>
      <c r="DK92" s="461"/>
      <c r="DL92" s="461"/>
      <c r="DM92" s="461"/>
      <c r="DN92" s="461"/>
      <c r="DO92" s="461"/>
      <c r="DP92" s="461"/>
      <c r="DQ92" s="461"/>
      <c r="DR92" s="461"/>
      <c r="DS92" s="461"/>
      <c r="DT92" s="461"/>
      <c r="DU92" s="461"/>
      <c r="DV92" s="461"/>
      <c r="DW92" s="461"/>
      <c r="DX92" s="461"/>
      <c r="DY92" s="461"/>
      <c r="DZ92" s="461"/>
      <c r="EA92" s="461"/>
      <c r="EB92" s="461"/>
      <c r="EC92" s="461"/>
      <c r="ED92" s="461"/>
      <c r="EE92" s="461"/>
      <c r="EF92" s="461"/>
      <c r="EG92" s="461"/>
      <c r="EH92" s="461"/>
      <c r="EI92" s="461"/>
      <c r="EJ92" s="461"/>
      <c r="EK92" s="461"/>
      <c r="EL92" s="461"/>
      <c r="EM92" s="461"/>
      <c r="EN92" s="461"/>
      <c r="EO92" s="461"/>
      <c r="EP92" s="461"/>
      <c r="EQ92" s="461"/>
      <c r="ER92" s="461"/>
      <c r="ES92" s="461"/>
      <c r="ET92" s="461"/>
      <c r="EU92" s="461"/>
    </row>
    <row r="93" spans="2:151" ht="15" customHeight="1" x14ac:dyDescent="0.35">
      <c r="B93" s="473">
        <v>24</v>
      </c>
      <c r="C93" s="563" t="s">
        <v>666</v>
      </c>
      <c r="D93" s="563"/>
      <c r="E93" s="563"/>
      <c r="F93" s="563"/>
      <c r="G93" s="563"/>
      <c r="H93" s="563"/>
      <c r="I93" s="563"/>
      <c r="J93" s="563"/>
      <c r="K93" s="563"/>
      <c r="L93" s="563"/>
      <c r="M93" s="563"/>
      <c r="N93" s="563"/>
      <c r="O93" s="563"/>
      <c r="P93" s="563"/>
      <c r="Q93" s="563"/>
      <c r="R93" s="563"/>
      <c r="S93" s="563"/>
      <c r="T93" s="563"/>
      <c r="U93" s="564"/>
      <c r="V93" s="477"/>
      <c r="W93" s="474"/>
      <c r="X93" s="474"/>
      <c r="Y93" s="474"/>
      <c r="Z93" s="474"/>
      <c r="AA93" s="474"/>
      <c r="AB93" s="474"/>
      <c r="AC93" s="474"/>
      <c r="AD93" s="474"/>
      <c r="AE93" s="474"/>
      <c r="AF93" s="474"/>
      <c r="AG93" s="474"/>
      <c r="AH93" s="474"/>
      <c r="AI93" s="474"/>
      <c r="AJ93" s="474"/>
      <c r="AK93" s="476"/>
      <c r="AL93" s="476"/>
      <c r="AM93" s="72"/>
      <c r="AN93" s="72"/>
      <c r="AO93" s="72"/>
      <c r="AP93" s="72"/>
      <c r="AQ93" s="72"/>
      <c r="AR93" s="72"/>
      <c r="AS93" s="72"/>
      <c r="AT93" s="72"/>
      <c r="AU93" s="72"/>
      <c r="AV93" s="72"/>
      <c r="BA93" s="8"/>
      <c r="BN93" s="461"/>
      <c r="BO93" s="461"/>
      <c r="BP93" s="461"/>
      <c r="BQ93" s="461"/>
      <c r="BR93" s="461"/>
      <c r="BS93" s="461"/>
      <c r="BT93" s="461"/>
      <c r="BU93" s="461"/>
      <c r="BV93" s="461"/>
      <c r="BW93" s="461"/>
      <c r="BX93" s="461"/>
      <c r="BY93" s="461"/>
      <c r="BZ93" s="461"/>
      <c r="CA93" s="461"/>
      <c r="CB93" s="461"/>
      <c r="CC93" s="461"/>
      <c r="CD93" s="461"/>
      <c r="CE93" s="461"/>
      <c r="CF93" s="461"/>
      <c r="CG93" s="461"/>
      <c r="CH93" s="461"/>
      <c r="CI93" s="461"/>
      <c r="CJ93" s="461"/>
      <c r="CK93" s="461"/>
      <c r="CL93" s="461"/>
      <c r="CM93" s="461"/>
      <c r="CN93" s="461"/>
      <c r="CO93" s="461"/>
      <c r="CP93" s="461"/>
      <c r="CQ93" s="461"/>
      <c r="CR93" s="461"/>
      <c r="CS93" s="461"/>
      <c r="CT93" s="461"/>
      <c r="CU93" s="461"/>
      <c r="CV93" s="461"/>
      <c r="CW93" s="461"/>
      <c r="CX93" s="461"/>
      <c r="CY93" s="461"/>
      <c r="CZ93" s="461"/>
      <c r="DA93" s="461"/>
      <c r="DB93" s="461"/>
      <c r="DG93" s="461"/>
      <c r="DH93" s="461"/>
      <c r="DI93" s="461"/>
      <c r="DJ93" s="461"/>
      <c r="DK93" s="461"/>
      <c r="DL93" s="461"/>
      <c r="DM93" s="461"/>
      <c r="DN93" s="461"/>
      <c r="DO93" s="461"/>
      <c r="DP93" s="461"/>
      <c r="DQ93" s="461"/>
      <c r="DR93" s="461"/>
      <c r="DS93" s="461"/>
      <c r="DT93" s="461"/>
      <c r="DU93" s="461"/>
      <c r="DV93" s="461"/>
      <c r="DW93" s="461"/>
      <c r="DX93" s="461"/>
      <c r="DY93" s="461"/>
      <c r="DZ93" s="461"/>
      <c r="EA93" s="461"/>
      <c r="EB93" s="461"/>
      <c r="EC93" s="461"/>
      <c r="ED93" s="461"/>
      <c r="EE93" s="461"/>
      <c r="EF93" s="461"/>
      <c r="EG93" s="461"/>
      <c r="EH93" s="461"/>
      <c r="EI93" s="461"/>
      <c r="EJ93" s="461"/>
      <c r="EK93" s="461"/>
      <c r="EL93" s="461"/>
      <c r="EM93" s="461"/>
      <c r="EN93" s="461"/>
      <c r="EO93" s="461"/>
      <c r="EP93" s="461"/>
      <c r="EQ93" s="461"/>
      <c r="ER93" s="461"/>
      <c r="ES93" s="461"/>
      <c r="ET93" s="461"/>
      <c r="EU93" s="461"/>
    </row>
    <row r="94" spans="2:151" ht="15" customHeight="1" x14ac:dyDescent="0.35">
      <c r="B94" s="470" t="s">
        <v>273</v>
      </c>
      <c r="C94" s="471" t="s">
        <v>552</v>
      </c>
      <c r="D94" s="471"/>
      <c r="E94" s="471"/>
      <c r="F94" s="471"/>
      <c r="G94" s="471"/>
      <c r="H94" s="471"/>
      <c r="I94" s="471"/>
      <c r="J94" s="471"/>
      <c r="K94" s="471"/>
      <c r="L94" s="471"/>
      <c r="M94" s="471"/>
      <c r="N94" s="471"/>
      <c r="O94" s="471"/>
      <c r="P94" s="471"/>
      <c r="Q94" s="471"/>
      <c r="R94" s="471"/>
      <c r="S94" s="471"/>
      <c r="T94" s="471"/>
      <c r="U94" s="472"/>
      <c r="V94" s="477"/>
      <c r="W94" s="474"/>
      <c r="X94" s="474"/>
      <c r="Y94" s="474"/>
      <c r="Z94" s="474"/>
      <c r="AA94" s="474"/>
      <c r="AB94" s="474"/>
      <c r="AC94" s="474"/>
      <c r="AD94" s="474"/>
      <c r="AE94" s="474"/>
      <c r="AF94" s="474"/>
      <c r="AG94" s="474"/>
      <c r="AH94" s="474"/>
      <c r="AI94" s="474"/>
      <c r="AJ94" s="474"/>
      <c r="AK94" s="476"/>
      <c r="AL94" s="476"/>
      <c r="AM94" s="72"/>
      <c r="AN94" s="72"/>
      <c r="AO94" s="72"/>
      <c r="AP94" s="72"/>
      <c r="AQ94" s="72"/>
      <c r="AR94" s="72"/>
      <c r="AS94" s="72"/>
      <c r="AT94" s="72"/>
      <c r="AU94" s="72"/>
      <c r="AV94" s="72"/>
      <c r="BA94" s="8"/>
      <c r="BN94" s="461"/>
      <c r="BO94" s="461"/>
      <c r="BP94" s="461"/>
      <c r="BQ94" s="461"/>
      <c r="BR94" s="461"/>
      <c r="BS94" s="461"/>
      <c r="BT94" s="461"/>
      <c r="BU94" s="461"/>
      <c r="BV94" s="461"/>
      <c r="BW94" s="461"/>
      <c r="BX94" s="461"/>
      <c r="BY94" s="461"/>
      <c r="BZ94" s="461"/>
      <c r="CA94" s="461"/>
      <c r="CB94" s="461"/>
      <c r="CC94" s="461"/>
      <c r="CD94" s="461"/>
      <c r="CE94" s="461"/>
      <c r="CF94" s="461"/>
      <c r="CG94" s="461"/>
      <c r="CH94" s="461"/>
      <c r="CI94" s="461"/>
      <c r="CJ94" s="461"/>
      <c r="CK94" s="461"/>
      <c r="CL94" s="461"/>
      <c r="CM94" s="461"/>
      <c r="CN94" s="461"/>
      <c r="CO94" s="461"/>
      <c r="CP94" s="461"/>
      <c r="CQ94" s="461"/>
      <c r="CR94" s="461"/>
      <c r="CS94" s="461"/>
      <c r="CT94" s="461"/>
      <c r="CU94" s="461"/>
      <c r="CV94" s="461"/>
      <c r="CW94" s="461"/>
      <c r="CX94" s="461"/>
      <c r="CY94" s="461"/>
      <c r="CZ94" s="461"/>
      <c r="DA94" s="461"/>
      <c r="DB94" s="461"/>
      <c r="DG94" s="461"/>
      <c r="DH94" s="461"/>
      <c r="DI94" s="461"/>
      <c r="DJ94" s="461"/>
      <c r="DK94" s="461"/>
      <c r="DL94" s="461"/>
      <c r="DM94" s="461"/>
      <c r="DN94" s="461"/>
      <c r="DO94" s="461"/>
      <c r="DP94" s="461"/>
      <c r="DQ94" s="461"/>
      <c r="DR94" s="461"/>
      <c r="DS94" s="461"/>
      <c r="DT94" s="461"/>
      <c r="DU94" s="461"/>
      <c r="DV94" s="461"/>
      <c r="DW94" s="461"/>
      <c r="DX94" s="461"/>
      <c r="DY94" s="461"/>
      <c r="DZ94" s="461"/>
      <c r="EA94" s="461"/>
      <c r="EB94" s="461"/>
      <c r="EC94" s="461"/>
      <c r="ED94" s="461"/>
      <c r="EE94" s="461"/>
      <c r="EF94" s="461"/>
      <c r="EG94" s="461"/>
      <c r="EH94" s="461"/>
      <c r="EI94" s="461"/>
      <c r="EJ94" s="461"/>
      <c r="EK94" s="461"/>
      <c r="EL94" s="461"/>
      <c r="EM94" s="461"/>
      <c r="EN94" s="461"/>
      <c r="EO94" s="461"/>
      <c r="EP94" s="461"/>
      <c r="EQ94" s="461"/>
      <c r="ER94" s="461"/>
      <c r="ES94" s="461"/>
      <c r="ET94" s="461"/>
      <c r="EU94" s="461"/>
    </row>
    <row r="95" spans="2:151" ht="15" customHeight="1" x14ac:dyDescent="0.35">
      <c r="B95" s="478" t="s">
        <v>667</v>
      </c>
      <c r="C95" s="563" t="s">
        <v>668</v>
      </c>
      <c r="D95" s="563"/>
      <c r="E95" s="563"/>
      <c r="F95" s="563"/>
      <c r="G95" s="563"/>
      <c r="H95" s="563"/>
      <c r="I95" s="563"/>
      <c r="J95" s="563"/>
      <c r="K95" s="563"/>
      <c r="L95" s="563"/>
      <c r="M95" s="563"/>
      <c r="N95" s="563"/>
      <c r="O95" s="563"/>
      <c r="P95" s="563"/>
      <c r="Q95" s="563"/>
      <c r="R95" s="563"/>
      <c r="S95" s="563"/>
      <c r="T95" s="563"/>
      <c r="U95" s="564"/>
      <c r="V95" s="477"/>
      <c r="W95" s="474"/>
      <c r="X95" s="474"/>
      <c r="Y95" s="474"/>
      <c r="Z95" s="474"/>
      <c r="AA95" s="474"/>
      <c r="AB95" s="474"/>
      <c r="AC95" s="474"/>
      <c r="AD95" s="474"/>
      <c r="AE95" s="474"/>
      <c r="AF95" s="474"/>
      <c r="AG95" s="474"/>
      <c r="AH95" s="474"/>
      <c r="AI95" s="474"/>
      <c r="AJ95" s="474"/>
      <c r="AK95" s="476"/>
      <c r="AL95" s="476"/>
      <c r="AM95" s="72"/>
      <c r="AN95" s="72"/>
      <c r="AO95" s="72"/>
      <c r="AP95" s="72"/>
      <c r="AQ95" s="72"/>
      <c r="AR95" s="72"/>
      <c r="AS95" s="72"/>
      <c r="AT95" s="72"/>
      <c r="AU95" s="72"/>
      <c r="AV95" s="72"/>
      <c r="BA95" s="8"/>
      <c r="BN95" s="461"/>
      <c r="BO95" s="461"/>
      <c r="BP95" s="461"/>
      <c r="BQ95" s="461"/>
      <c r="BR95" s="461"/>
      <c r="BS95" s="461"/>
      <c r="BT95" s="461"/>
      <c r="BU95" s="461"/>
      <c r="BV95" s="461"/>
      <c r="BW95" s="461"/>
      <c r="BX95" s="461"/>
      <c r="BY95" s="461"/>
      <c r="BZ95" s="461"/>
      <c r="CA95" s="461"/>
      <c r="CB95" s="461"/>
      <c r="CC95" s="461"/>
      <c r="CD95" s="461"/>
      <c r="CE95" s="461"/>
      <c r="CF95" s="461"/>
      <c r="CG95" s="461"/>
      <c r="CH95" s="461"/>
      <c r="CI95" s="461"/>
      <c r="CJ95" s="461"/>
      <c r="CK95" s="461"/>
      <c r="CL95" s="461"/>
      <c r="CM95" s="461"/>
      <c r="CN95" s="461"/>
      <c r="CO95" s="461"/>
      <c r="CP95" s="461"/>
      <c r="CQ95" s="461"/>
      <c r="CR95" s="461"/>
      <c r="CS95" s="461"/>
      <c r="CT95" s="461"/>
      <c r="CU95" s="461"/>
      <c r="CV95" s="461"/>
      <c r="CW95" s="461"/>
      <c r="CX95" s="461"/>
      <c r="CY95" s="461"/>
      <c r="CZ95" s="461"/>
      <c r="DA95" s="461"/>
      <c r="DB95" s="461"/>
      <c r="DG95" s="461"/>
      <c r="DH95" s="461"/>
      <c r="DI95" s="461"/>
      <c r="DJ95" s="461"/>
      <c r="DK95" s="461"/>
      <c r="DL95" s="461"/>
      <c r="DM95" s="461"/>
      <c r="DN95" s="461"/>
      <c r="DO95" s="461"/>
      <c r="DP95" s="461"/>
      <c r="DQ95" s="461"/>
      <c r="DR95" s="461"/>
      <c r="DS95" s="461"/>
      <c r="DT95" s="461"/>
      <c r="DU95" s="461"/>
      <c r="DV95" s="461"/>
      <c r="DW95" s="461"/>
      <c r="DX95" s="461"/>
      <c r="DY95" s="461"/>
      <c r="DZ95" s="461"/>
      <c r="EA95" s="461"/>
      <c r="EB95" s="461"/>
      <c r="EC95" s="461"/>
      <c r="ED95" s="461"/>
      <c r="EE95" s="461"/>
      <c r="EF95" s="461"/>
      <c r="EG95" s="461"/>
      <c r="EH95" s="461"/>
      <c r="EI95" s="461"/>
      <c r="EJ95" s="461"/>
      <c r="EK95" s="461"/>
      <c r="EL95" s="461"/>
      <c r="EM95" s="461"/>
      <c r="EN95" s="461"/>
      <c r="EO95" s="461"/>
      <c r="EP95" s="461"/>
      <c r="EQ95" s="461"/>
      <c r="ER95" s="461"/>
      <c r="ES95" s="461"/>
      <c r="ET95" s="461"/>
      <c r="EU95" s="461"/>
    </row>
    <row r="96" spans="2:151" ht="15" customHeight="1" x14ac:dyDescent="0.35">
      <c r="B96" s="473">
        <v>35</v>
      </c>
      <c r="C96" s="563" t="s">
        <v>669</v>
      </c>
      <c r="D96" s="563"/>
      <c r="E96" s="563"/>
      <c r="F96" s="563"/>
      <c r="G96" s="563"/>
      <c r="H96" s="563"/>
      <c r="I96" s="563"/>
      <c r="J96" s="563"/>
      <c r="K96" s="563"/>
      <c r="L96" s="563"/>
      <c r="M96" s="563"/>
      <c r="N96" s="563"/>
      <c r="O96" s="563"/>
      <c r="P96" s="563"/>
      <c r="Q96" s="563"/>
      <c r="R96" s="563"/>
      <c r="S96" s="563"/>
      <c r="T96" s="563"/>
      <c r="U96" s="564"/>
      <c r="V96" s="477"/>
      <c r="W96" s="474"/>
      <c r="X96" s="474"/>
      <c r="Y96" s="474"/>
      <c r="Z96" s="474"/>
      <c r="AA96" s="474"/>
      <c r="AB96" s="474"/>
      <c r="AC96" s="474"/>
      <c r="AD96" s="474"/>
      <c r="AE96" s="474"/>
      <c r="AF96" s="474"/>
      <c r="AG96" s="474"/>
      <c r="AH96" s="474"/>
      <c r="AI96" s="474"/>
      <c r="AJ96" s="474"/>
      <c r="AK96" s="476"/>
      <c r="AL96" s="476"/>
      <c r="AM96" s="72"/>
      <c r="AN96" s="72"/>
      <c r="AO96" s="72"/>
      <c r="AP96" s="72"/>
      <c r="AQ96" s="72"/>
      <c r="AR96" s="72"/>
      <c r="AS96" s="72"/>
      <c r="AT96" s="72"/>
      <c r="AU96" s="72"/>
      <c r="AV96" s="72"/>
      <c r="BA96" s="8"/>
      <c r="BN96" s="461"/>
      <c r="BO96" s="461"/>
      <c r="BP96" s="461"/>
      <c r="BQ96" s="461"/>
      <c r="BR96" s="461"/>
      <c r="BS96" s="461"/>
      <c r="BT96" s="461"/>
      <c r="BU96" s="461"/>
      <c r="BV96" s="461"/>
      <c r="BW96" s="461"/>
      <c r="BX96" s="461"/>
      <c r="BY96" s="461"/>
      <c r="BZ96" s="461"/>
      <c r="CA96" s="461"/>
      <c r="CB96" s="461"/>
      <c r="CC96" s="461"/>
      <c r="CD96" s="461"/>
      <c r="CE96" s="461"/>
      <c r="CF96" s="461"/>
      <c r="CG96" s="461"/>
      <c r="CH96" s="461"/>
      <c r="CI96" s="461"/>
      <c r="CJ96" s="461"/>
      <c r="CK96" s="461"/>
      <c r="CL96" s="461"/>
      <c r="CM96" s="461"/>
      <c r="CN96" s="461"/>
      <c r="CO96" s="461"/>
      <c r="CP96" s="461"/>
      <c r="CQ96" s="461"/>
      <c r="CR96" s="461"/>
      <c r="CS96" s="461"/>
      <c r="CT96" s="461"/>
      <c r="CU96" s="461"/>
      <c r="CV96" s="461"/>
      <c r="CW96" s="461"/>
      <c r="CX96" s="461"/>
      <c r="CY96" s="461"/>
      <c r="CZ96" s="461"/>
      <c r="DA96" s="461"/>
      <c r="DB96" s="461"/>
      <c r="DG96" s="461"/>
      <c r="DH96" s="461"/>
      <c r="DI96" s="461"/>
      <c r="DJ96" s="461"/>
      <c r="DK96" s="461"/>
      <c r="DL96" s="461"/>
      <c r="DM96" s="461"/>
      <c r="DN96" s="461"/>
      <c r="DO96" s="461"/>
      <c r="DP96" s="461"/>
      <c r="DQ96" s="461"/>
      <c r="DR96" s="461"/>
      <c r="DS96" s="461"/>
      <c r="DT96" s="461"/>
      <c r="DU96" s="461"/>
      <c r="DV96" s="461"/>
      <c r="DW96" s="461"/>
      <c r="DX96" s="461"/>
      <c r="DY96" s="461"/>
      <c r="DZ96" s="461"/>
      <c r="EA96" s="461"/>
      <c r="EB96" s="461"/>
      <c r="EC96" s="461"/>
      <c r="ED96" s="461"/>
      <c r="EE96" s="461"/>
      <c r="EF96" s="461"/>
      <c r="EG96" s="461"/>
      <c r="EH96" s="461"/>
      <c r="EI96" s="461"/>
      <c r="EJ96" s="461"/>
      <c r="EK96" s="461"/>
      <c r="EL96" s="461"/>
      <c r="EM96" s="461"/>
      <c r="EN96" s="461"/>
      <c r="EO96" s="461"/>
      <c r="EP96" s="461"/>
      <c r="EQ96" s="461"/>
      <c r="ER96" s="461"/>
      <c r="ES96" s="461"/>
      <c r="ET96" s="461"/>
      <c r="EU96" s="461"/>
    </row>
    <row r="97" spans="2:151" ht="15" customHeight="1" x14ac:dyDescent="0.35">
      <c r="B97" s="470" t="s">
        <v>670</v>
      </c>
      <c r="C97" s="471" t="s">
        <v>632</v>
      </c>
      <c r="D97" s="471"/>
      <c r="E97" s="471"/>
      <c r="F97" s="471"/>
      <c r="G97" s="471"/>
      <c r="H97" s="471"/>
      <c r="I97" s="471"/>
      <c r="J97" s="471"/>
      <c r="K97" s="471"/>
      <c r="L97" s="471"/>
      <c r="M97" s="471"/>
      <c r="N97" s="471"/>
      <c r="O97" s="471"/>
      <c r="P97" s="471"/>
      <c r="Q97" s="471"/>
      <c r="R97" s="471"/>
      <c r="S97" s="471"/>
      <c r="T97" s="471"/>
      <c r="U97" s="472"/>
      <c r="V97" s="477"/>
      <c r="W97" s="474"/>
      <c r="X97" s="474"/>
      <c r="Y97" s="474"/>
      <c r="Z97" s="474"/>
      <c r="AA97" s="474"/>
      <c r="AB97" s="474"/>
      <c r="AC97" s="474"/>
      <c r="AD97" s="474"/>
      <c r="AE97" s="474"/>
      <c r="AF97" s="474"/>
      <c r="AG97" s="474"/>
      <c r="AH97" s="474"/>
      <c r="AI97" s="474"/>
      <c r="AJ97" s="474"/>
      <c r="AK97" s="476"/>
      <c r="AL97" s="476"/>
      <c r="AM97" s="72"/>
      <c r="AN97" s="72"/>
      <c r="AO97" s="72"/>
      <c r="AP97" s="72"/>
      <c r="AQ97" s="72"/>
      <c r="AR97" s="72"/>
      <c r="AS97" s="72"/>
      <c r="AT97" s="72"/>
      <c r="AU97" s="72"/>
      <c r="AV97" s="72"/>
      <c r="BA97" s="8"/>
      <c r="BN97" s="461"/>
      <c r="BO97" s="461"/>
      <c r="BP97" s="461"/>
      <c r="BQ97" s="461"/>
      <c r="BR97" s="461"/>
      <c r="BS97" s="461"/>
      <c r="BT97" s="461"/>
      <c r="BU97" s="461"/>
      <c r="BV97" s="461"/>
      <c r="BW97" s="461"/>
      <c r="BX97" s="461"/>
      <c r="BY97" s="461"/>
      <c r="BZ97" s="461"/>
      <c r="CA97" s="461"/>
      <c r="CB97" s="461"/>
      <c r="CC97" s="461"/>
      <c r="CD97" s="461"/>
      <c r="CE97" s="461"/>
      <c r="CF97" s="461"/>
      <c r="CG97" s="461"/>
      <c r="CH97" s="461"/>
      <c r="CI97" s="461"/>
      <c r="CJ97" s="461"/>
      <c r="CK97" s="461"/>
      <c r="CL97" s="461"/>
      <c r="CM97" s="461"/>
      <c r="CN97" s="461"/>
      <c r="CO97" s="461"/>
      <c r="CP97" s="461"/>
      <c r="CQ97" s="461"/>
      <c r="CR97" s="461"/>
      <c r="CS97" s="461"/>
      <c r="CT97" s="461"/>
      <c r="CU97" s="461"/>
      <c r="CV97" s="461"/>
      <c r="CW97" s="461"/>
      <c r="CX97" s="461"/>
      <c r="CY97" s="461"/>
      <c r="CZ97" s="461"/>
      <c r="DA97" s="461"/>
      <c r="DB97" s="461"/>
      <c r="DG97" s="461"/>
      <c r="DH97" s="461"/>
      <c r="DI97" s="461"/>
      <c r="DJ97" s="461"/>
      <c r="DK97" s="461"/>
      <c r="DL97" s="461"/>
      <c r="DM97" s="461"/>
      <c r="DN97" s="461"/>
      <c r="DO97" s="461"/>
      <c r="DP97" s="461"/>
      <c r="DQ97" s="461"/>
      <c r="DR97" s="461"/>
      <c r="DS97" s="461"/>
      <c r="DT97" s="461"/>
      <c r="DU97" s="461"/>
      <c r="DV97" s="461"/>
      <c r="DW97" s="461"/>
      <c r="DX97" s="461"/>
      <c r="DY97" s="461"/>
      <c r="DZ97" s="461"/>
      <c r="EA97" s="461"/>
      <c r="EB97" s="461"/>
      <c r="EC97" s="461"/>
      <c r="ED97" s="461"/>
      <c r="EE97" s="461"/>
      <c r="EF97" s="461"/>
      <c r="EG97" s="461"/>
      <c r="EH97" s="461"/>
      <c r="EI97" s="461"/>
      <c r="EJ97" s="461"/>
      <c r="EK97" s="461"/>
      <c r="EL97" s="461"/>
      <c r="EM97" s="461"/>
      <c r="EN97" s="461"/>
      <c r="EO97" s="461"/>
      <c r="EP97" s="461"/>
      <c r="EQ97" s="461"/>
      <c r="ER97" s="461"/>
      <c r="ES97" s="461"/>
      <c r="ET97" s="461"/>
      <c r="EU97" s="461"/>
    </row>
    <row r="98" spans="2:151" ht="15" customHeight="1" thickBot="1" x14ac:dyDescent="0.4">
      <c r="B98" s="479">
        <v>36</v>
      </c>
      <c r="C98" s="565" t="s">
        <v>671</v>
      </c>
      <c r="D98" s="565"/>
      <c r="E98" s="565"/>
      <c r="F98" s="565"/>
      <c r="G98" s="565"/>
      <c r="H98" s="565"/>
      <c r="I98" s="565"/>
      <c r="J98" s="565"/>
      <c r="K98" s="565"/>
      <c r="L98" s="565"/>
      <c r="M98" s="565"/>
      <c r="N98" s="565"/>
      <c r="O98" s="565"/>
      <c r="P98" s="565"/>
      <c r="Q98" s="565"/>
      <c r="R98" s="565"/>
      <c r="S98" s="565"/>
      <c r="T98" s="565"/>
      <c r="U98" s="566"/>
      <c r="V98" s="477"/>
      <c r="W98" s="474"/>
      <c r="X98" s="474"/>
      <c r="Y98" s="474"/>
      <c r="Z98" s="474"/>
      <c r="AA98" s="474"/>
      <c r="AB98" s="474"/>
      <c r="AC98" s="474"/>
      <c r="AD98" s="474"/>
      <c r="AE98" s="474"/>
      <c r="AF98" s="474"/>
      <c r="AG98" s="474"/>
      <c r="AH98" s="474"/>
      <c r="AI98" s="474"/>
      <c r="AJ98" s="474"/>
      <c r="AK98" s="476"/>
      <c r="AL98" s="476"/>
      <c r="AM98" s="72"/>
      <c r="AN98" s="72"/>
      <c r="AO98" s="72"/>
      <c r="AP98" s="72"/>
      <c r="AQ98" s="72"/>
      <c r="AR98" s="72"/>
      <c r="AS98" s="72"/>
      <c r="AT98" s="72"/>
      <c r="AU98" s="72"/>
      <c r="AV98" s="72"/>
      <c r="BA98" s="8"/>
      <c r="BN98" s="461"/>
      <c r="BO98" s="461"/>
      <c r="BP98" s="461"/>
      <c r="BQ98" s="461"/>
      <c r="BR98" s="461"/>
      <c r="BS98" s="461"/>
      <c r="BT98" s="461"/>
      <c r="BU98" s="461"/>
      <c r="BV98" s="461"/>
      <c r="BW98" s="461"/>
      <c r="BX98" s="461"/>
      <c r="BY98" s="461"/>
      <c r="BZ98" s="461"/>
      <c r="CA98" s="461"/>
      <c r="CB98" s="461"/>
      <c r="CC98" s="461"/>
      <c r="CD98" s="461"/>
      <c r="CE98" s="461"/>
      <c r="CF98" s="461"/>
      <c r="CG98" s="461"/>
      <c r="CH98" s="461"/>
      <c r="CI98" s="461"/>
      <c r="CJ98" s="461"/>
      <c r="CK98" s="461"/>
      <c r="CL98" s="461"/>
      <c r="CM98" s="461"/>
      <c r="CN98" s="461"/>
      <c r="CO98" s="461"/>
      <c r="CP98" s="461"/>
      <c r="CQ98" s="461"/>
      <c r="CR98" s="461"/>
      <c r="CS98" s="461"/>
      <c r="CT98" s="461"/>
      <c r="CU98" s="461"/>
      <c r="CV98" s="461"/>
      <c r="CW98" s="461"/>
      <c r="CX98" s="461"/>
      <c r="CY98" s="461"/>
      <c r="CZ98" s="461"/>
      <c r="DA98" s="461"/>
      <c r="DB98" s="461"/>
      <c r="DG98" s="461"/>
      <c r="DH98" s="461"/>
      <c r="DI98" s="461"/>
      <c r="DJ98" s="461"/>
      <c r="DK98" s="461"/>
      <c r="DL98" s="461"/>
      <c r="DM98" s="461"/>
      <c r="DN98" s="461"/>
      <c r="DO98" s="461"/>
      <c r="DP98" s="461"/>
      <c r="DQ98" s="461"/>
      <c r="DR98" s="461"/>
      <c r="DS98" s="461"/>
      <c r="DT98" s="461"/>
      <c r="DU98" s="461"/>
      <c r="DV98" s="461"/>
      <c r="DW98" s="461"/>
      <c r="DX98" s="461"/>
      <c r="DY98" s="461"/>
      <c r="DZ98" s="461"/>
      <c r="EA98" s="461"/>
      <c r="EB98" s="461"/>
      <c r="EC98" s="461"/>
      <c r="ED98" s="461"/>
      <c r="EE98" s="461"/>
      <c r="EF98" s="461"/>
      <c r="EG98" s="461"/>
      <c r="EH98" s="461"/>
      <c r="EI98" s="461"/>
      <c r="EJ98" s="461"/>
      <c r="EK98" s="461"/>
      <c r="EL98" s="461"/>
      <c r="EM98" s="461"/>
      <c r="EN98" s="461"/>
      <c r="EO98" s="461"/>
      <c r="EP98" s="461"/>
      <c r="EQ98" s="461"/>
      <c r="ER98" s="461"/>
      <c r="ES98" s="461"/>
      <c r="ET98" s="461"/>
      <c r="EU98" s="461"/>
    </row>
    <row r="99" spans="2:151" x14ac:dyDescent="0.35"/>
    <row r="100" spans="2:151" x14ac:dyDescent="0.35"/>
  </sheetData>
  <mergeCells count="53">
    <mergeCell ref="AV1:AZ1"/>
    <mergeCell ref="G3:K3"/>
    <mergeCell ref="L3:P3"/>
    <mergeCell ref="Q3:U3"/>
    <mergeCell ref="V3:Z3"/>
    <mergeCell ref="AA3:AE3"/>
    <mergeCell ref="AF3:AJ3"/>
    <mergeCell ref="AK3:AO3"/>
    <mergeCell ref="AP3:AT3"/>
    <mergeCell ref="BF3:BJ3"/>
    <mergeCell ref="B4:C4"/>
    <mergeCell ref="BB4:BC4"/>
    <mergeCell ref="B6:F6"/>
    <mergeCell ref="G6:K6"/>
    <mergeCell ref="L6:P6"/>
    <mergeCell ref="Q6:U6"/>
    <mergeCell ref="V6:Z6"/>
    <mergeCell ref="AA6:AE6"/>
    <mergeCell ref="AF6:AJ6"/>
    <mergeCell ref="C72:U72"/>
    <mergeCell ref="AK6:AO6"/>
    <mergeCell ref="AP6:AT6"/>
    <mergeCell ref="BB6:BE6"/>
    <mergeCell ref="BF6:BJ6"/>
    <mergeCell ref="B62:U62"/>
    <mergeCell ref="B64:U64"/>
    <mergeCell ref="C66:U66"/>
    <mergeCell ref="C68:U68"/>
    <mergeCell ref="C69:U69"/>
    <mergeCell ref="C70:U70"/>
    <mergeCell ref="C71:U71"/>
    <mergeCell ref="C85:U85"/>
    <mergeCell ref="C73:U73"/>
    <mergeCell ref="C74:U74"/>
    <mergeCell ref="C75:U75"/>
    <mergeCell ref="C76:U76"/>
    <mergeCell ref="C77:U77"/>
    <mergeCell ref="C78:U78"/>
    <mergeCell ref="C80:U80"/>
    <mergeCell ref="C81:U81"/>
    <mergeCell ref="C82:U82"/>
    <mergeCell ref="C83:U83"/>
    <mergeCell ref="C84:U84"/>
    <mergeCell ref="C93:U93"/>
    <mergeCell ref="C95:U95"/>
    <mergeCell ref="C96:U96"/>
    <mergeCell ref="C98:U98"/>
    <mergeCell ref="C86:U86"/>
    <mergeCell ref="C87:U87"/>
    <mergeCell ref="C88:U88"/>
    <mergeCell ref="C89:U89"/>
    <mergeCell ref="C91:U91"/>
    <mergeCell ref="C92:U92"/>
  </mergeCells>
  <conditionalFormatting sqref="AY8:AZ31 AY35:AZ57">
    <cfRule type="cellIs" dxfId="3" priority="4" operator="equal">
      <formula>0</formula>
    </cfRule>
  </conditionalFormatting>
  <conditionalFormatting sqref="AY32:AZ32">
    <cfRule type="cellIs" dxfId="2" priority="3" operator="equal">
      <formula>0</formula>
    </cfRule>
  </conditionalFormatting>
  <conditionalFormatting sqref="AY33:AZ33 AZ34">
    <cfRule type="cellIs" dxfId="1" priority="2" operator="equal">
      <formula>0</formula>
    </cfRule>
  </conditionalFormatting>
  <conditionalFormatting sqref="AY34">
    <cfRule type="cellIs" dxfId="0" priority="1" operator="equal">
      <formula>0</formula>
    </cfRule>
  </conditionalFormatting>
  <dataValidations count="1">
    <dataValidation type="custom" errorStyle="warning" showErrorMessage="1" errorTitle="No label" error="You must enter a description in column C for any additional values." sqref="G44:AT53">
      <formula1>AND(SUM($G$44:$AT$53)&gt;0,ISTEXT($C44))</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custom" errorStyle="warning" showErrorMessage="1" errorTitle="Unexpected value" error="Value should equal the sum of the equivalent column (lines 1-5.20) in worksheet WS8._x000a__x000a_'Yes' to keep value, 'No' to edit value, or 'Cancel' to undo latest input.">
          <x14:formula1>
            <xm:f>ROUND(G20,3)=ROUND(SUM([1]WS8!#REF!,[1]WS8!#REF!),3)</xm:f>
          </x14:formula1>
          <xm:sqref>G20:AR20 AT20</xm:sqref>
        </x14:dataValidation>
        <x14:dataValidation type="custom" errorStyle="warning" showErrorMessage="1" errorTitle="Unexpected value" error="Value should be equal to the sum of the Service Charges lines (lines 6-9) in worksheet WS5._x000a__x000a_'Yes' to keep value, 'No' to edit value, or 'Cancel' to undo latest input.">
          <x14:formula1>
            <xm:f>ROUND(G11,3)=ROUND(SUM([1]WS5!#REF!),3)</xm:f>
          </x14:formula1>
          <xm:sqref>G11:AT11</xm:sqref>
        </x14:dataValidation>
        <x14:dataValidation type="custom" errorStyle="warning" allowBlank="1" showErrorMessage="1" errorTitle="Unexpected value" error="Sum of lines 14-16 should equal the value of line 39 (Total water enhancement capital expenditure) in worksheet WS2._x000a__x000a_'Yes' to keep value, 'No' to edit value, or 'Cancel' to undo latest input.">
          <x14:formula1>
            <xm:f>ROUND(SUM(G$26:G$28),3)=ROUND([1]WS2!#REF!,3)</xm:f>
          </x14:formula1>
          <xm:sqref>G26:AT28</xm:sqref>
        </x14:dataValidation>
        <x14:dataValidation type="custom" errorStyle="warning" showErrorMessage="1" errorTitle="Unexpected value" error="Value should equal the sum of the equivalent column (lines 4 and 14) in worksheet WS8._x000a__x000a_'Yes' to keep value, 'No' to edit value, or 'Cancel' to undo latest input.">
          <x14:formula1>
            <xm:f>ROUND(AS20,3)=ROUND(SUM([1]WS8!#REF!,[1]WS8!#REF!),3)</xm:f>
          </x14:formula1>
          <xm:sqref>AS20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36"/>
  <sheetViews>
    <sheetView workbookViewId="0"/>
  </sheetViews>
  <sheetFormatPr defaultRowHeight="13.5" x14ac:dyDescent="0.35"/>
  <cols>
    <col min="1" max="1" width="59.875" customWidth="1"/>
    <col min="2" max="2" width="10.125" style="142" bestFit="1" customWidth="1"/>
    <col min="3" max="5" width="9" style="142"/>
    <col min="6" max="6" width="9.25" style="142" bestFit="1" customWidth="1"/>
    <col min="7" max="8" width="8.625" customWidth="1"/>
    <col min="10" max="10" width="9" customWidth="1"/>
  </cols>
  <sheetData>
    <row r="1" spans="1:13" s="8" customFormat="1" ht="18.75" x14ac:dyDescent="0.35">
      <c r="A1" s="129" t="s">
        <v>0</v>
      </c>
      <c r="B1" s="542" t="s">
        <v>1</v>
      </c>
      <c r="C1" s="542"/>
      <c r="D1" s="542"/>
      <c r="E1" s="542"/>
      <c r="F1" s="542"/>
      <c r="I1" s="542" t="s">
        <v>2</v>
      </c>
      <c r="J1" s="542"/>
      <c r="K1" s="542"/>
      <c r="L1" s="542"/>
      <c r="M1" s="542"/>
    </row>
    <row r="2" spans="1:13" s="8" customFormat="1" ht="13.9" thickBot="1" x14ac:dyDescent="0.4">
      <c r="A2" s="130"/>
      <c r="B2" s="131"/>
      <c r="C2" s="131"/>
      <c r="D2" s="131"/>
      <c r="E2" s="131"/>
      <c r="F2" s="131"/>
    </row>
    <row r="3" spans="1:13" s="8" customFormat="1" ht="13.9" thickBot="1" x14ac:dyDescent="0.4">
      <c r="A3" s="132" t="s">
        <v>3</v>
      </c>
      <c r="B3" s="133" t="s">
        <v>4</v>
      </c>
      <c r="C3" s="133" t="s">
        <v>5</v>
      </c>
      <c r="D3" s="133" t="s">
        <v>6</v>
      </c>
      <c r="E3" s="133" t="s">
        <v>7</v>
      </c>
      <c r="F3" s="134" t="s">
        <v>8</v>
      </c>
      <c r="G3" s="135"/>
      <c r="H3" s="135"/>
      <c r="I3" s="133" t="s">
        <v>4</v>
      </c>
      <c r="J3" s="133" t="s">
        <v>5</v>
      </c>
      <c r="K3" s="133" t="s">
        <v>6</v>
      </c>
      <c r="L3" s="133" t="s">
        <v>7</v>
      </c>
      <c r="M3" s="134" t="s">
        <v>8</v>
      </c>
    </row>
    <row r="4" spans="1:13" s="8" customFormat="1" ht="13.9" thickBot="1" x14ac:dyDescent="0.4">
      <c r="A4" s="136" t="s">
        <v>9</v>
      </c>
      <c r="B4" s="25">
        <f>'Wr4'!H27</f>
        <v>0.24970000000000001</v>
      </c>
      <c r="C4" s="25">
        <f>'Wr4'!I27</f>
        <v>0.39250000000000002</v>
      </c>
      <c r="D4" s="25">
        <f>'Wr4'!J27</f>
        <v>0.37</v>
      </c>
      <c r="E4" s="25">
        <f>'Wr4'!K27</f>
        <v>0.1784</v>
      </c>
      <c r="F4" s="25">
        <f>'Wr4'!L27</f>
        <v>0.1578</v>
      </c>
      <c r="I4" s="25">
        <f>PAYG!I10</f>
        <v>0.68512786139063853</v>
      </c>
      <c r="J4" s="25">
        <f>PAYG!J10</f>
        <v>0.78005460985231856</v>
      </c>
      <c r="K4" s="25">
        <f>PAYG!K10</f>
        <v>0.76876431121106104</v>
      </c>
      <c r="L4" s="25">
        <f>PAYG!L10</f>
        <v>0.60421682086180883</v>
      </c>
      <c r="M4" s="25">
        <f>PAYG!M10</f>
        <v>0.57322381328239569</v>
      </c>
    </row>
    <row r="5" spans="1:13" s="8" customFormat="1" ht="13.9" thickBot="1" x14ac:dyDescent="0.4">
      <c r="A5" s="136" t="s">
        <v>10</v>
      </c>
      <c r="B5" s="25">
        <f>'Wr4'!H28</f>
        <v>0</v>
      </c>
      <c r="C5" s="25">
        <f>'Wr4'!I28</f>
        <v>0</v>
      </c>
      <c r="D5" s="25">
        <f>'Wr4'!J28</f>
        <v>0</v>
      </c>
      <c r="E5" s="25">
        <f>'Wr4'!K28</f>
        <v>0</v>
      </c>
      <c r="F5" s="25">
        <f>'Wr4'!L28</f>
        <v>0</v>
      </c>
      <c r="I5" s="34">
        <v>0</v>
      </c>
      <c r="J5" s="34">
        <v>0</v>
      </c>
      <c r="K5" s="34">
        <v>0</v>
      </c>
      <c r="L5" s="34">
        <v>0</v>
      </c>
      <c r="M5" s="34">
        <v>0</v>
      </c>
    </row>
    <row r="6" spans="1:13" s="8" customFormat="1" x14ac:dyDescent="0.35">
      <c r="A6" s="136" t="s">
        <v>11</v>
      </c>
      <c r="B6" s="25">
        <f>'Wr4'!H29</f>
        <v>4.8000000000000001E-2</v>
      </c>
      <c r="C6" s="25">
        <f>'Wr4'!I29</f>
        <v>4.8000000000000001E-2</v>
      </c>
      <c r="D6" s="25">
        <f>'Wr4'!J29</f>
        <v>4.8000000000000001E-2</v>
      </c>
      <c r="E6" s="25">
        <f>'Wr4'!K29</f>
        <v>4.8000000000000001E-2</v>
      </c>
      <c r="F6" s="25">
        <f>'Wr4'!L29</f>
        <v>4.8000000000000001E-2</v>
      </c>
      <c r="I6" s="34">
        <v>0</v>
      </c>
      <c r="J6" s="34">
        <v>0</v>
      </c>
      <c r="K6" s="34">
        <v>0</v>
      </c>
      <c r="L6" s="34">
        <v>0</v>
      </c>
      <c r="M6" s="34">
        <v>0</v>
      </c>
    </row>
    <row r="7" spans="1:13" s="8" customFormat="1" x14ac:dyDescent="0.35">
      <c r="A7" s="220" t="s">
        <v>354</v>
      </c>
      <c r="B7" s="221">
        <v>0</v>
      </c>
      <c r="C7" s="222">
        <v>0</v>
      </c>
      <c r="D7" s="222">
        <v>0</v>
      </c>
      <c r="E7" s="222">
        <v>0</v>
      </c>
      <c r="F7" s="223">
        <v>0</v>
      </c>
      <c r="I7" s="224">
        <v>0</v>
      </c>
      <c r="J7" s="225">
        <v>0</v>
      </c>
      <c r="K7" s="225">
        <v>0</v>
      </c>
      <c r="L7" s="225">
        <v>0</v>
      </c>
      <c r="M7" s="226">
        <v>0</v>
      </c>
    </row>
    <row r="8" spans="1:13" s="8" customFormat="1" ht="13.9" thickBot="1" x14ac:dyDescent="0.4">
      <c r="A8" s="137" t="s">
        <v>12</v>
      </c>
      <c r="B8" s="39">
        <f>SUM(B4:B6)</f>
        <v>0.29770000000000002</v>
      </c>
      <c r="C8" s="40">
        <f>SUM(C4:C6)</f>
        <v>0.4405</v>
      </c>
      <c r="D8" s="40">
        <f>SUM(D4:D6)</f>
        <v>0.41799999999999998</v>
      </c>
      <c r="E8" s="40">
        <f>SUM(E4:E6)</f>
        <v>0.22639999999999999</v>
      </c>
      <c r="F8" s="41">
        <f>SUM(F4:F6)</f>
        <v>0.20579999999999998</v>
      </c>
      <c r="I8" s="138">
        <f>SUM(I4:I6)</f>
        <v>0.68512786139063853</v>
      </c>
      <c r="J8" s="139">
        <f>SUM(J4:J6)</f>
        <v>0.78005460985231856</v>
      </c>
      <c r="K8" s="139">
        <f>SUM(K4:K6)</f>
        <v>0.76876431121106104</v>
      </c>
      <c r="L8" s="139">
        <f>SUM(L4:L6)</f>
        <v>0.60421682086180883</v>
      </c>
      <c r="M8" s="140">
        <f>SUM(M4:M6)</f>
        <v>0.57322381328239569</v>
      </c>
    </row>
    <row r="9" spans="1:13" s="8" customFormat="1" ht="13.9" thickBot="1" x14ac:dyDescent="0.4">
      <c r="A9" s="141"/>
      <c r="B9" s="131"/>
      <c r="C9" s="131"/>
      <c r="I9" s="131"/>
      <c r="J9" s="131"/>
    </row>
    <row r="10" spans="1:13" s="8" customFormat="1" ht="13.9" thickBot="1" x14ac:dyDescent="0.4">
      <c r="A10" s="132" t="s">
        <v>13</v>
      </c>
      <c r="B10" s="133" t="s">
        <v>4</v>
      </c>
      <c r="C10" s="133" t="s">
        <v>5</v>
      </c>
      <c r="D10" s="133" t="s">
        <v>6</v>
      </c>
      <c r="E10" s="133" t="s">
        <v>7</v>
      </c>
      <c r="F10" s="134" t="s">
        <v>8</v>
      </c>
      <c r="I10" s="133" t="s">
        <v>4</v>
      </c>
      <c r="J10" s="133" t="s">
        <v>5</v>
      </c>
      <c r="K10" s="133" t="s">
        <v>6</v>
      </c>
      <c r="L10" s="133" t="s">
        <v>7</v>
      </c>
      <c r="M10" s="134" t="s">
        <v>8</v>
      </c>
    </row>
    <row r="11" spans="1:13" s="8" customFormat="1" ht="13.9" thickBot="1" x14ac:dyDescent="0.4">
      <c r="A11" s="136" t="s">
        <v>14</v>
      </c>
      <c r="B11" s="25">
        <f>'Wn4'!H20</f>
        <v>0.62129999999999996</v>
      </c>
      <c r="C11" s="25">
        <f>'Wn4'!I20</f>
        <v>0.63739999999999997</v>
      </c>
      <c r="D11" s="25">
        <f>'Wn4'!J20</f>
        <v>0.63800000000000001</v>
      </c>
      <c r="E11" s="25">
        <f>'Wn4'!K20</f>
        <v>0.63829999999999998</v>
      </c>
      <c r="F11" s="25">
        <f>'Wn4'!L20</f>
        <v>0.64170000000000005</v>
      </c>
      <c r="I11" s="25">
        <f>PAYG!I19</f>
        <v>0.62076470568932463</v>
      </c>
      <c r="J11" s="25">
        <f>PAYG!J19</f>
        <v>0.63666098042502961</v>
      </c>
      <c r="K11" s="25">
        <f>PAYG!K19</f>
        <v>0.63727820700070303</v>
      </c>
      <c r="L11" s="25">
        <f>PAYG!L19</f>
        <v>0.63762552598261868</v>
      </c>
      <c r="M11" s="25">
        <f>PAYG!M19</f>
        <v>0.6410644830959048</v>
      </c>
    </row>
    <row r="12" spans="1:13" s="8" customFormat="1" ht="13.9" thickBot="1" x14ac:dyDescent="0.4">
      <c r="A12" s="136" t="s">
        <v>15</v>
      </c>
      <c r="B12" s="25">
        <f>'Wn4'!H21</f>
        <v>0</v>
      </c>
      <c r="C12" s="25">
        <f>'Wn4'!I21</f>
        <v>0</v>
      </c>
      <c r="D12" s="25">
        <f>'Wn4'!J21</f>
        <v>0</v>
      </c>
      <c r="E12" s="25">
        <f>'Wn4'!K21</f>
        <v>0</v>
      </c>
      <c r="F12" s="25">
        <f>'Wn4'!L21</f>
        <v>0</v>
      </c>
      <c r="I12" s="34">
        <v>0</v>
      </c>
      <c r="J12" s="34">
        <v>0</v>
      </c>
      <c r="K12" s="34">
        <v>0</v>
      </c>
      <c r="L12" s="34">
        <v>0</v>
      </c>
      <c r="M12" s="34">
        <v>0</v>
      </c>
    </row>
    <row r="13" spans="1:13" s="8" customFormat="1" x14ac:dyDescent="0.35">
      <c r="A13" s="136" t="s">
        <v>16</v>
      </c>
      <c r="B13" s="25">
        <f>'Wn4'!H22</f>
        <v>0</v>
      </c>
      <c r="C13" s="25">
        <f>'Wn4'!I22</f>
        <v>0</v>
      </c>
      <c r="D13" s="25">
        <f>'Wn4'!J22</f>
        <v>0</v>
      </c>
      <c r="E13" s="25">
        <f>'Wn4'!K22</f>
        <v>0</v>
      </c>
      <c r="F13" s="25">
        <f>'Wn4'!L22</f>
        <v>0</v>
      </c>
      <c r="I13" s="34">
        <v>0</v>
      </c>
      <c r="J13" s="34">
        <v>0</v>
      </c>
      <c r="K13" s="34">
        <v>0</v>
      </c>
      <c r="L13" s="34">
        <v>0</v>
      </c>
      <c r="M13" s="34">
        <v>0</v>
      </c>
    </row>
    <row r="14" spans="1:13" s="8" customFormat="1" x14ac:dyDescent="0.35">
      <c r="A14" s="220" t="s">
        <v>355</v>
      </c>
      <c r="B14" s="221">
        <v>0</v>
      </c>
      <c r="C14" s="222">
        <v>0</v>
      </c>
      <c r="D14" s="222">
        <v>0</v>
      </c>
      <c r="E14" s="222">
        <v>0</v>
      </c>
      <c r="F14" s="223">
        <v>0</v>
      </c>
      <c r="I14" s="224">
        <v>7.0000000000000001E-3</v>
      </c>
      <c r="J14" s="225">
        <v>7.0000000000000001E-3</v>
      </c>
      <c r="K14" s="225">
        <v>7.0000000000000001E-3</v>
      </c>
      <c r="L14" s="225">
        <v>7.0000000000000001E-3</v>
      </c>
      <c r="M14" s="226">
        <v>7.0000000000000001E-3</v>
      </c>
    </row>
    <row r="15" spans="1:13" s="8" customFormat="1" ht="13.9" thickBot="1" x14ac:dyDescent="0.4">
      <c r="A15" s="137" t="s">
        <v>17</v>
      </c>
      <c r="B15" s="39">
        <f>SUM(B11:B13)</f>
        <v>0.62129999999999996</v>
      </c>
      <c r="C15" s="40">
        <f>SUM(C11:C13)</f>
        <v>0.63739999999999997</v>
      </c>
      <c r="D15" s="40">
        <f>SUM(D11:D13)</f>
        <v>0.63800000000000001</v>
      </c>
      <c r="E15" s="40">
        <f>SUM(E11:E13)</f>
        <v>0.63829999999999998</v>
      </c>
      <c r="F15" s="41">
        <f>SUM(F11:F13)</f>
        <v>0.64170000000000005</v>
      </c>
      <c r="I15" s="138">
        <f>SUM(I11:I14)</f>
        <v>0.62776470568932463</v>
      </c>
      <c r="J15" s="138">
        <f>SUM(J11:J14)</f>
        <v>0.64366098042502962</v>
      </c>
      <c r="K15" s="138">
        <f>SUM(K11:K14)</f>
        <v>0.64427820700070304</v>
      </c>
      <c r="L15" s="138">
        <f>SUM(L11:L14)</f>
        <v>0.64462552598261869</v>
      </c>
      <c r="M15" s="138">
        <f>SUM(M11:M14)</f>
        <v>0.64806448309590481</v>
      </c>
    </row>
    <row r="16" spans="1:13" s="8" customFormat="1" ht="13.9" thickBot="1" x14ac:dyDescent="0.4">
      <c r="A16" s="141"/>
      <c r="B16" s="131"/>
      <c r="C16" s="131"/>
      <c r="I16" s="131"/>
      <c r="J16" s="131"/>
    </row>
    <row r="17" spans="1:14" s="8" customFormat="1" ht="13.9" thickBot="1" x14ac:dyDescent="0.4">
      <c r="A17" s="132" t="s">
        <v>695</v>
      </c>
      <c r="B17" s="133" t="s">
        <v>4</v>
      </c>
      <c r="C17" s="133" t="s">
        <v>5</v>
      </c>
      <c r="D17" s="133" t="s">
        <v>6</v>
      </c>
      <c r="E17" s="133" t="s">
        <v>7</v>
      </c>
      <c r="F17" s="134" t="s">
        <v>8</v>
      </c>
      <c r="G17" s="135"/>
      <c r="H17" s="135"/>
      <c r="I17" s="133" t="s">
        <v>4</v>
      </c>
      <c r="J17" s="133" t="s">
        <v>5</v>
      </c>
      <c r="K17" s="133" t="s">
        <v>6</v>
      </c>
      <c r="L17" s="133" t="s">
        <v>7</v>
      </c>
      <c r="M17" s="134" t="s">
        <v>8</v>
      </c>
    </row>
    <row r="18" spans="1:14" s="8" customFormat="1" x14ac:dyDescent="0.35">
      <c r="A18" s="136" t="s">
        <v>9</v>
      </c>
      <c r="B18" s="25">
        <v>0</v>
      </c>
      <c r="C18" s="25">
        <v>0</v>
      </c>
      <c r="D18" s="25">
        <v>0</v>
      </c>
      <c r="E18" s="25">
        <v>0</v>
      </c>
      <c r="F18" s="25">
        <v>0</v>
      </c>
      <c r="I18" s="25">
        <f>PAYG!I38</f>
        <v>0</v>
      </c>
      <c r="J18" s="25">
        <f>PAYG!J38</f>
        <v>0</v>
      </c>
      <c r="K18" s="25">
        <f>PAYG!K38</f>
        <v>0</v>
      </c>
      <c r="L18" s="25">
        <f>PAYG!L38</f>
        <v>0</v>
      </c>
      <c r="M18" s="25">
        <f>PAYG!M38</f>
        <v>0</v>
      </c>
    </row>
    <row r="19" spans="1:14" s="8" customFormat="1" ht="13.9" thickBot="1" x14ac:dyDescent="0.4">
      <c r="A19" s="137" t="s">
        <v>12</v>
      </c>
      <c r="B19" s="39">
        <f>B18</f>
        <v>0</v>
      </c>
      <c r="C19" s="39">
        <f t="shared" ref="C19:F19" si="0">C18</f>
        <v>0</v>
      </c>
      <c r="D19" s="39">
        <f t="shared" si="0"/>
        <v>0</v>
      </c>
      <c r="E19" s="39">
        <f t="shared" si="0"/>
        <v>0</v>
      </c>
      <c r="F19" s="39">
        <f t="shared" si="0"/>
        <v>0</v>
      </c>
      <c r="I19" s="138">
        <f>I18</f>
        <v>0</v>
      </c>
      <c r="J19" s="138">
        <f t="shared" ref="J19:M19" si="1">J18</f>
        <v>0</v>
      </c>
      <c r="K19" s="138">
        <f t="shared" si="1"/>
        <v>0</v>
      </c>
      <c r="L19" s="138">
        <f t="shared" si="1"/>
        <v>0</v>
      </c>
      <c r="M19" s="138">
        <f t="shared" si="1"/>
        <v>0</v>
      </c>
    </row>
    <row r="22" spans="1:14" ht="13.9" thickBot="1" x14ac:dyDescent="0.4"/>
    <row r="23" spans="1:14" ht="13.9" thickBot="1" x14ac:dyDescent="0.4">
      <c r="A23" s="132" t="s">
        <v>19</v>
      </c>
      <c r="B23" s="133" t="s">
        <v>4</v>
      </c>
      <c r="C23" s="133" t="s">
        <v>5</v>
      </c>
      <c r="D23" s="133" t="s">
        <v>6</v>
      </c>
      <c r="E23" s="133" t="s">
        <v>7</v>
      </c>
      <c r="F23" s="134" t="s">
        <v>8</v>
      </c>
      <c r="G23" s="134" t="s">
        <v>186</v>
      </c>
      <c r="H23" s="143"/>
      <c r="I23" s="133" t="s">
        <v>4</v>
      </c>
      <c r="J23" s="133" t="s">
        <v>5</v>
      </c>
      <c r="K23" s="133" t="s">
        <v>6</v>
      </c>
      <c r="L23" s="133" t="s">
        <v>7</v>
      </c>
      <c r="M23" s="134" t="s">
        <v>8</v>
      </c>
      <c r="N23" s="134" t="s">
        <v>186</v>
      </c>
    </row>
    <row r="24" spans="1:14" x14ac:dyDescent="0.35">
      <c r="A24" s="136" t="s">
        <v>71</v>
      </c>
      <c r="B24" s="215">
        <f>PAYG!B7</f>
        <v>17.736999999999998</v>
      </c>
      <c r="C24" s="215">
        <f>PAYG!C7</f>
        <v>11.494999999999999</v>
      </c>
      <c r="D24" s="215">
        <f>PAYG!D7</f>
        <v>12.287000000000001</v>
      </c>
      <c r="E24" s="215">
        <f>PAYG!E7</f>
        <v>25.126999999999999</v>
      </c>
      <c r="F24" s="215">
        <f>PAYG!F7</f>
        <v>27.806999999999999</v>
      </c>
      <c r="G24" s="216">
        <f>SUM(B24:F24)</f>
        <v>94.453000000000003</v>
      </c>
      <c r="H24" s="143"/>
      <c r="I24" s="215">
        <f>PAYG!I7</f>
        <v>6.4643829999999998</v>
      </c>
      <c r="J24" s="215">
        <f>PAYG!J7</f>
        <v>5.783938</v>
      </c>
      <c r="K24" s="215">
        <f>PAYG!K7</f>
        <v>5.9136329999999999</v>
      </c>
      <c r="L24" s="215">
        <f>PAYG!L7</f>
        <v>7.4189540000000003</v>
      </c>
      <c r="M24" s="215">
        <f>PAYG!M7</f>
        <v>7.6548540000000003</v>
      </c>
      <c r="N24" s="216">
        <f>SUM(I24:M24)</f>
        <v>33.235762000000001</v>
      </c>
    </row>
    <row r="25" spans="1:14" x14ac:dyDescent="0.35">
      <c r="A25" s="136" t="s">
        <v>349</v>
      </c>
      <c r="B25" s="217">
        <f>PAYG!B16</f>
        <v>27.402999999999999</v>
      </c>
      <c r="C25" s="217">
        <f>PAYG!C16</f>
        <v>26.87</v>
      </c>
      <c r="D25" s="217">
        <f>PAYG!D16</f>
        <v>26.761000000000003</v>
      </c>
      <c r="E25" s="217">
        <f>PAYG!E16</f>
        <v>26.527000000000001</v>
      </c>
      <c r="F25" s="217">
        <f>PAYG!F16</f>
        <v>26.116</v>
      </c>
      <c r="G25" s="218">
        <f t="shared" ref="G25:G26" si="2">SUM(B25:F25)</f>
        <v>133.67699999999999</v>
      </c>
      <c r="H25" s="143"/>
      <c r="I25" s="217">
        <f>PAYG!I16</f>
        <v>27.426629999999999</v>
      </c>
      <c r="J25" s="217">
        <f>PAYG!J16</f>
        <v>26.90119</v>
      </c>
      <c r="K25" s="217">
        <f>PAYG!K16</f>
        <v>26.791309999999999</v>
      </c>
      <c r="L25" s="217">
        <f>PAYG!L16</f>
        <v>26.555060000000001</v>
      </c>
      <c r="M25" s="217">
        <f>PAYG!M16</f>
        <v>26.14189</v>
      </c>
      <c r="N25" s="218">
        <f t="shared" ref="N25:N26" si="3">SUM(I25:M25)</f>
        <v>133.81608</v>
      </c>
    </row>
    <row r="26" spans="1:14" ht="13.9" thickBot="1" x14ac:dyDescent="0.4">
      <c r="A26" s="136" t="s">
        <v>672</v>
      </c>
      <c r="B26" s="245">
        <v>0</v>
      </c>
      <c r="C26" s="245">
        <v>0</v>
      </c>
      <c r="D26" s="245">
        <v>0</v>
      </c>
      <c r="E26" s="245">
        <v>0</v>
      </c>
      <c r="F26" s="245">
        <v>0</v>
      </c>
      <c r="G26" s="218">
        <f t="shared" si="2"/>
        <v>0</v>
      </c>
      <c r="H26" s="143"/>
      <c r="I26" s="245">
        <f>PAYG!I37</f>
        <v>9.6780000000000008</v>
      </c>
      <c r="J26" s="245">
        <f>PAYG!J37</f>
        <v>5.8470000000000004</v>
      </c>
      <c r="K26" s="245">
        <f>PAYG!K37</f>
        <v>6.7990000000000004</v>
      </c>
      <c r="L26" s="245">
        <f>PAYG!L37</f>
        <v>16.904</v>
      </c>
      <c r="M26" s="245">
        <f>PAYG!M37</f>
        <v>19.597999999999999</v>
      </c>
      <c r="N26" s="218">
        <f t="shared" si="3"/>
        <v>58.826000000000001</v>
      </c>
    </row>
    <row r="27" spans="1:14" x14ac:dyDescent="0.35">
      <c r="A27" s="136" t="s">
        <v>350</v>
      </c>
      <c r="B27" s="216">
        <f>SUM(B24:B26)</f>
        <v>45.14</v>
      </c>
      <c r="C27" s="216">
        <f t="shared" ref="C27:F27" si="4">SUM(C24:C26)</f>
        <v>38.365000000000002</v>
      </c>
      <c r="D27" s="216">
        <f t="shared" si="4"/>
        <v>39.048000000000002</v>
      </c>
      <c r="E27" s="216">
        <f t="shared" si="4"/>
        <v>51.653999999999996</v>
      </c>
      <c r="F27" s="216">
        <f t="shared" si="4"/>
        <v>53.923000000000002</v>
      </c>
      <c r="G27" s="216">
        <f>SUM(G24:G26)</f>
        <v>228.13</v>
      </c>
      <c r="H27" s="143"/>
      <c r="I27" s="216">
        <f>SUM(I24:I26)</f>
        <v>43.569012999999998</v>
      </c>
      <c r="J27" s="216">
        <f t="shared" ref="J27" si="5">SUM(J24:J26)</f>
        <v>38.532128</v>
      </c>
      <c r="K27" s="216">
        <f t="shared" ref="K27" si="6">SUM(K24:K26)</f>
        <v>39.503943</v>
      </c>
      <c r="L27" s="216">
        <f t="shared" ref="L27" si="7">SUM(L24:L26)</f>
        <v>50.878014000000007</v>
      </c>
      <c r="M27" s="216">
        <f t="shared" ref="M27" si="8">SUM(M24:M26)</f>
        <v>53.394744000000003</v>
      </c>
      <c r="N27" s="216">
        <f>SUM(N24:N26)</f>
        <v>225.87784199999999</v>
      </c>
    </row>
    <row r="28" spans="1:14" ht="13.9" thickBot="1" x14ac:dyDescent="0.4"/>
    <row r="29" spans="1:14" ht="13.9" thickBot="1" x14ac:dyDescent="0.4">
      <c r="A29" s="132" t="s">
        <v>351</v>
      </c>
      <c r="B29" s="133" t="s">
        <v>4</v>
      </c>
      <c r="C29" s="133" t="s">
        <v>5</v>
      </c>
      <c r="D29" s="133" t="s">
        <v>6</v>
      </c>
      <c r="E29" s="133" t="s">
        <v>7</v>
      </c>
      <c r="F29" s="134" t="s">
        <v>8</v>
      </c>
      <c r="G29" s="134" t="s">
        <v>186</v>
      </c>
      <c r="H29" s="214"/>
      <c r="I29" s="133" t="s">
        <v>4</v>
      </c>
      <c r="J29" s="133" t="s">
        <v>5</v>
      </c>
      <c r="K29" s="133" t="s">
        <v>6</v>
      </c>
      <c r="L29" s="133" t="s">
        <v>7</v>
      </c>
      <c r="M29" s="134" t="s">
        <v>8</v>
      </c>
      <c r="N29" s="134" t="s">
        <v>186</v>
      </c>
    </row>
    <row r="30" spans="1:14" x14ac:dyDescent="0.35">
      <c r="A30" s="136" t="s">
        <v>71</v>
      </c>
      <c r="B30" s="215">
        <f>B24*B8</f>
        <v>5.2803049</v>
      </c>
      <c r="C30" s="215">
        <f>C24*C8</f>
        <v>5.0635474999999994</v>
      </c>
      <c r="D30" s="215">
        <f>D24*D8</f>
        <v>5.1359659999999998</v>
      </c>
      <c r="E30" s="215">
        <f>E24*E8</f>
        <v>5.6887527999999996</v>
      </c>
      <c r="F30" s="215">
        <f>F24*F8</f>
        <v>5.7226805999999995</v>
      </c>
      <c r="G30" s="216">
        <f>SUM(B30:F30)</f>
        <v>26.891251799999999</v>
      </c>
      <c r="H30" s="143"/>
      <c r="I30" s="215">
        <f>I24*I8</f>
        <v>4.4289288999999998</v>
      </c>
      <c r="J30" s="215">
        <f>J24*J8</f>
        <v>4.5117874999999996</v>
      </c>
      <c r="K30" s="215">
        <f>K24*K8</f>
        <v>4.5461900000000002</v>
      </c>
      <c r="L30" s="215">
        <f>L24*L8</f>
        <v>4.4826568</v>
      </c>
      <c r="M30" s="215">
        <f>M24*M8</f>
        <v>4.3879446</v>
      </c>
      <c r="N30" s="216">
        <f>SUM(I30:M30)</f>
        <v>22.3575078</v>
      </c>
    </row>
    <row r="31" spans="1:14" x14ac:dyDescent="0.35">
      <c r="A31" s="136" t="s">
        <v>349</v>
      </c>
      <c r="B31" s="217">
        <f>B25*B15</f>
        <v>17.025483899999998</v>
      </c>
      <c r="C31" s="217">
        <f>C25*C15</f>
        <v>17.126937999999999</v>
      </c>
      <c r="D31" s="217">
        <f>D25*D15</f>
        <v>17.073518000000004</v>
      </c>
      <c r="E31" s="217">
        <f>E25*E15</f>
        <v>16.932184100000001</v>
      </c>
      <c r="F31" s="217">
        <f>F25*F15</f>
        <v>16.758637200000003</v>
      </c>
      <c r="G31" s="218">
        <f t="shared" ref="G31:G32" si="9">SUM(B31:F31)</f>
        <v>84.916761199999996</v>
      </c>
      <c r="H31" s="143"/>
      <c r="I31" s="217">
        <f>I25*I15</f>
        <v>17.21747031</v>
      </c>
      <c r="J31" s="217">
        <f>J25*J15</f>
        <v>17.315246330000001</v>
      </c>
      <c r="K31" s="217">
        <f>K25*K15</f>
        <v>17.261057170000004</v>
      </c>
      <c r="L31" s="217">
        <f>L25*L15</f>
        <v>17.118069519999999</v>
      </c>
      <c r="M31" s="217">
        <f>M25*M15</f>
        <v>16.941630430000004</v>
      </c>
      <c r="N31" s="218">
        <f t="shared" ref="N31:N32" si="10">SUM(I31:M31)</f>
        <v>85.853473760000014</v>
      </c>
    </row>
    <row r="32" spans="1:14" ht="13.9" thickBot="1" x14ac:dyDescent="0.4">
      <c r="A32" s="136" t="s">
        <v>672</v>
      </c>
      <c r="B32" s="217">
        <f>B26*B19</f>
        <v>0</v>
      </c>
      <c r="C32" s="217">
        <f>C26*C19</f>
        <v>0</v>
      </c>
      <c r="D32" s="217">
        <f>D26*D19</f>
        <v>0</v>
      </c>
      <c r="E32" s="217">
        <f>E26*E19</f>
        <v>0</v>
      </c>
      <c r="F32" s="217">
        <f>F26*F19</f>
        <v>0</v>
      </c>
      <c r="G32" s="218">
        <f t="shared" si="9"/>
        <v>0</v>
      </c>
      <c r="H32" s="143"/>
      <c r="I32" s="217">
        <f>I26*I19</f>
        <v>0</v>
      </c>
      <c r="J32" s="217">
        <f t="shared" ref="J32:M32" si="11">J26*J19</f>
        <v>0</v>
      </c>
      <c r="K32" s="217">
        <f t="shared" si="11"/>
        <v>0</v>
      </c>
      <c r="L32" s="217">
        <f t="shared" si="11"/>
        <v>0</v>
      </c>
      <c r="M32" s="217">
        <f t="shared" si="11"/>
        <v>0</v>
      </c>
      <c r="N32" s="218">
        <f t="shared" si="10"/>
        <v>0</v>
      </c>
    </row>
    <row r="33" spans="1:14" x14ac:dyDescent="0.35">
      <c r="A33" s="136" t="s">
        <v>352</v>
      </c>
      <c r="B33" s="216">
        <f>SUM(B30:B32)</f>
        <v>22.305788799999998</v>
      </c>
      <c r="C33" s="216">
        <f t="shared" ref="C33" si="12">SUM(C30:C32)</f>
        <v>22.190485499999998</v>
      </c>
      <c r="D33" s="216">
        <f t="shared" ref="D33" si="13">SUM(D30:D32)</f>
        <v>22.209484000000003</v>
      </c>
      <c r="E33" s="216">
        <f t="shared" ref="E33" si="14">SUM(E30:E32)</f>
        <v>22.6209369</v>
      </c>
      <c r="F33" s="216">
        <f t="shared" ref="F33" si="15">SUM(F30:F32)</f>
        <v>22.481317800000003</v>
      </c>
      <c r="G33" s="216">
        <f>SUM(G30:G32)</f>
        <v>111.80801299999999</v>
      </c>
      <c r="H33" s="143"/>
      <c r="I33" s="216">
        <f>SUM(I30:I32)</f>
        <v>21.646399209999998</v>
      </c>
      <c r="J33" s="216">
        <f t="shared" ref="J33" si="16">SUM(J30:J32)</f>
        <v>21.827033830000001</v>
      </c>
      <c r="K33" s="216">
        <f t="shared" ref="K33" si="17">SUM(K30:K32)</f>
        <v>21.807247170000004</v>
      </c>
      <c r="L33" s="216">
        <f t="shared" ref="L33" si="18">SUM(L30:L32)</f>
        <v>21.60072632</v>
      </c>
      <c r="M33" s="216">
        <f t="shared" ref="M33" si="19">SUM(M30:M32)</f>
        <v>21.329575030000004</v>
      </c>
      <c r="N33" s="216">
        <f>SUM(N30:N32)</f>
        <v>108.21098156000002</v>
      </c>
    </row>
    <row r="34" spans="1:14" ht="13.9" thickBot="1" x14ac:dyDescent="0.4"/>
    <row r="35" spans="1:14" ht="13.9" thickBot="1" x14ac:dyDescent="0.4">
      <c r="B35" s="133" t="s">
        <v>4</v>
      </c>
      <c r="C35" s="133" t="s">
        <v>5</v>
      </c>
      <c r="D35" s="133" t="s">
        <v>6</v>
      </c>
      <c r="E35" s="133" t="s">
        <v>7</v>
      </c>
      <c r="F35" s="134" t="s">
        <v>8</v>
      </c>
      <c r="G35" s="134" t="s">
        <v>186</v>
      </c>
      <c r="H35" s="214"/>
      <c r="I35" s="133" t="s">
        <v>4</v>
      </c>
      <c r="J35" s="133" t="s">
        <v>5</v>
      </c>
      <c r="K35" s="133" t="s">
        <v>6</v>
      </c>
      <c r="L35" s="133" t="s">
        <v>7</v>
      </c>
      <c r="M35" s="134" t="s">
        <v>8</v>
      </c>
      <c r="N35" s="134" t="s">
        <v>186</v>
      </c>
    </row>
    <row r="36" spans="1:14" ht="13.9" thickBot="1" x14ac:dyDescent="0.4">
      <c r="A36" s="132" t="s">
        <v>353</v>
      </c>
      <c r="B36" s="219">
        <f>B33/B27</f>
        <v>0.49414684980062024</v>
      </c>
      <c r="C36" s="219">
        <f t="shared" ref="C36:G36" si="20">C33/C27</f>
        <v>0.57840441808940435</v>
      </c>
      <c r="D36" s="219">
        <f t="shared" si="20"/>
        <v>0.56877391927883636</v>
      </c>
      <c r="E36" s="219">
        <f t="shared" si="20"/>
        <v>0.43793194912301081</v>
      </c>
      <c r="F36" s="219">
        <f t="shared" si="20"/>
        <v>0.41691519017858802</v>
      </c>
      <c r="G36" s="219">
        <f t="shared" si="20"/>
        <v>0.49010657519835177</v>
      </c>
      <c r="H36" s="214"/>
      <c r="I36" s="219">
        <f t="shared" ref="I36:M36" si="21">I33/I27</f>
        <v>0.49683014875732895</v>
      </c>
      <c r="J36" s="219">
        <f t="shared" si="21"/>
        <v>0.56646323374613516</v>
      </c>
      <c r="K36" s="219">
        <f t="shared" si="21"/>
        <v>0.55202710195283555</v>
      </c>
      <c r="L36" s="219">
        <f t="shared" si="21"/>
        <v>0.42455914886929347</v>
      </c>
      <c r="M36" s="219">
        <f t="shared" si="21"/>
        <v>0.39946956258466193</v>
      </c>
      <c r="N36" s="219">
        <f>N33/N27</f>
        <v>0.47906860009756969</v>
      </c>
    </row>
  </sheetData>
  <mergeCells count="2">
    <mergeCell ref="B1:F1"/>
    <mergeCell ref="I1: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AB30"/>
  <sheetViews>
    <sheetView zoomScaleNormal="100" workbookViewId="0"/>
  </sheetViews>
  <sheetFormatPr defaultColWidth="9" defaultRowHeight="13.5" x14ac:dyDescent="0.35"/>
  <cols>
    <col min="1" max="1" width="1.25" customWidth="1"/>
    <col min="2" max="2" width="31.875" customWidth="1"/>
    <col min="3" max="3" width="14.875" customWidth="1"/>
    <col min="4" max="4" width="7.5" bestFit="1" customWidth="1"/>
    <col min="5" max="13" width="8.625" customWidth="1"/>
    <col min="14" max="14" width="9.5" customWidth="1"/>
    <col min="15" max="15" width="1.75" customWidth="1"/>
    <col min="16" max="16" width="30.75" customWidth="1"/>
    <col min="17" max="17" width="13.625" customWidth="1"/>
    <col min="18" max="18" width="7.5" bestFit="1" customWidth="1"/>
    <col min="19" max="27" width="8.625" customWidth="1"/>
    <col min="28" max="28" width="9.5" customWidth="1"/>
  </cols>
  <sheetData>
    <row r="1" spans="2:28" s="462" customFormat="1" ht="18.75" x14ac:dyDescent="0.35">
      <c r="B1" s="129" t="s">
        <v>674</v>
      </c>
      <c r="C1" s="129"/>
      <c r="D1" s="129"/>
      <c r="E1" s="129"/>
      <c r="F1" s="129"/>
      <c r="G1" s="129"/>
      <c r="H1" s="129"/>
      <c r="I1" s="129"/>
      <c r="J1" s="129"/>
      <c r="K1" s="129"/>
      <c r="L1" s="129"/>
      <c r="M1" s="129"/>
      <c r="N1" s="129"/>
      <c r="P1" s="129" t="s">
        <v>674</v>
      </c>
      <c r="Q1" s="129"/>
      <c r="R1" s="129"/>
      <c r="S1" s="129"/>
      <c r="T1" s="129"/>
      <c r="U1" s="129"/>
      <c r="V1" s="129"/>
      <c r="W1" s="129"/>
      <c r="X1" s="129"/>
      <c r="Y1" s="129"/>
      <c r="Z1" s="129"/>
      <c r="AA1" s="129"/>
      <c r="AB1" s="129"/>
    </row>
    <row r="2" spans="2:28" s="462" customFormat="1" ht="13.9" thickBot="1" x14ac:dyDescent="0.4">
      <c r="B2" s="130"/>
      <c r="C2" s="130"/>
      <c r="D2" s="130"/>
      <c r="E2" s="130"/>
      <c r="F2" s="130"/>
      <c r="G2" s="130"/>
      <c r="H2" s="130"/>
      <c r="I2" s="130"/>
      <c r="J2" s="130"/>
      <c r="K2" s="130"/>
      <c r="L2" s="130"/>
      <c r="M2" s="130"/>
      <c r="N2" s="130"/>
      <c r="P2" s="130"/>
      <c r="Q2" s="130"/>
      <c r="R2" s="130"/>
      <c r="S2" s="130"/>
      <c r="T2" s="130"/>
      <c r="U2" s="130"/>
      <c r="V2" s="130"/>
      <c r="W2" s="130"/>
      <c r="X2" s="130"/>
      <c r="Y2" s="130"/>
      <c r="Z2" s="130"/>
      <c r="AA2" s="130"/>
      <c r="AB2" s="130"/>
    </row>
    <row r="3" spans="2:28" s="462" customFormat="1" ht="13.9" thickBot="1" x14ac:dyDescent="0.4">
      <c r="B3" s="243" t="s">
        <v>675</v>
      </c>
      <c r="C3" s="243"/>
      <c r="D3" s="133" t="s">
        <v>4</v>
      </c>
      <c r="E3" s="133" t="s">
        <v>5</v>
      </c>
      <c r="F3" s="133" t="s">
        <v>6</v>
      </c>
      <c r="G3" s="133" t="s">
        <v>7</v>
      </c>
      <c r="H3" s="134" t="s">
        <v>8</v>
      </c>
      <c r="I3" s="133" t="s">
        <v>188</v>
      </c>
      <c r="J3" s="133" t="s">
        <v>189</v>
      </c>
      <c r="K3" s="133" t="s">
        <v>190</v>
      </c>
      <c r="L3" s="133" t="s">
        <v>191</v>
      </c>
      <c r="M3" s="134" t="s">
        <v>192</v>
      </c>
      <c r="N3" s="134" t="s">
        <v>162</v>
      </c>
      <c r="P3" s="243" t="s">
        <v>676</v>
      </c>
      <c r="Q3" s="243"/>
      <c r="R3" s="133" t="s">
        <v>4</v>
      </c>
      <c r="S3" s="133" t="s">
        <v>5</v>
      </c>
      <c r="T3" s="133" t="s">
        <v>6</v>
      </c>
      <c r="U3" s="133" t="s">
        <v>7</v>
      </c>
      <c r="V3" s="134" t="s">
        <v>8</v>
      </c>
      <c r="W3" s="133" t="s">
        <v>188</v>
      </c>
      <c r="X3" s="133" t="s">
        <v>189</v>
      </c>
      <c r="Y3" s="133" t="s">
        <v>190</v>
      </c>
      <c r="Z3" s="133" t="s">
        <v>191</v>
      </c>
      <c r="AA3" s="134" t="s">
        <v>192</v>
      </c>
      <c r="AB3" s="134" t="s">
        <v>162</v>
      </c>
    </row>
    <row r="4" spans="2:28" s="462" customFormat="1" x14ac:dyDescent="0.35">
      <c r="B4" s="130"/>
      <c r="C4" s="130"/>
      <c r="D4" s="130"/>
      <c r="E4" s="130"/>
      <c r="F4" s="130"/>
      <c r="G4" s="130"/>
      <c r="H4" s="130"/>
      <c r="I4" s="130"/>
      <c r="J4" s="130"/>
      <c r="K4" s="130"/>
      <c r="L4" s="130"/>
      <c r="M4" s="130"/>
      <c r="N4" s="130"/>
      <c r="P4" s="130"/>
      <c r="Q4" s="130"/>
      <c r="R4" s="130"/>
      <c r="S4" s="130"/>
      <c r="T4" s="130"/>
      <c r="U4" s="130"/>
      <c r="V4" s="130"/>
      <c r="W4" s="130"/>
      <c r="X4" s="130"/>
      <c r="Y4" s="130"/>
      <c r="Z4" s="130"/>
      <c r="AA4" s="130"/>
      <c r="AB4" s="130"/>
    </row>
    <row r="5" spans="2:28" s="487" customFormat="1" x14ac:dyDescent="0.35">
      <c r="B5" s="484" t="s">
        <v>677</v>
      </c>
      <c r="C5" s="484"/>
      <c r="D5" s="485">
        <v>10.773999999999999</v>
      </c>
      <c r="E5" s="485">
        <v>6.5090000000000003</v>
      </c>
      <c r="F5" s="485">
        <v>7.569</v>
      </c>
      <c r="G5" s="485">
        <v>18.817</v>
      </c>
      <c r="H5" s="485">
        <v>21.817</v>
      </c>
      <c r="I5" s="485">
        <v>34.33</v>
      </c>
      <c r="J5" s="485">
        <v>25.154</v>
      </c>
      <c r="K5" s="485">
        <v>9.4779999999999998</v>
      </c>
      <c r="L5" s="485">
        <v>0.85199999999999998</v>
      </c>
      <c r="M5" s="485">
        <v>0</v>
      </c>
      <c r="N5" s="486">
        <f>SUM(D5:M5)</f>
        <v>135.29999999999998</v>
      </c>
      <c r="P5" s="488" t="s">
        <v>678</v>
      </c>
      <c r="Q5" s="488"/>
      <c r="R5" s="489">
        <v>9.6780000000000008</v>
      </c>
      <c r="S5" s="489">
        <v>5.8470000000000004</v>
      </c>
      <c r="T5" s="489">
        <v>6.7990000000000004</v>
      </c>
      <c r="U5" s="489">
        <v>16.904</v>
      </c>
      <c r="V5" s="489">
        <v>19.597999999999999</v>
      </c>
      <c r="W5" s="489">
        <v>30.838999999999999</v>
      </c>
      <c r="X5" s="489">
        <v>22.596</v>
      </c>
      <c r="Y5" s="489">
        <v>8.5150000000000006</v>
      </c>
      <c r="Z5" s="489">
        <v>0.76500000000000001</v>
      </c>
      <c r="AA5" s="489">
        <v>0</v>
      </c>
      <c r="AB5" s="490">
        <f>SUM(R5:AA5)</f>
        <v>121.541</v>
      </c>
    </row>
    <row r="6" spans="2:28" s="462" customFormat="1" ht="13.9" thickBot="1" x14ac:dyDescent="0.4">
      <c r="B6" s="130"/>
      <c r="C6" s="130"/>
      <c r="D6" s="130"/>
      <c r="E6" s="130"/>
      <c r="F6" s="130"/>
      <c r="G6" s="130"/>
      <c r="H6" s="130"/>
      <c r="I6" s="130"/>
      <c r="J6" s="130"/>
      <c r="K6" s="130"/>
      <c r="L6" s="130"/>
      <c r="M6" s="130"/>
      <c r="N6" s="130"/>
      <c r="P6" s="130"/>
      <c r="Q6" s="130"/>
      <c r="R6" s="130"/>
      <c r="S6" s="130"/>
      <c r="T6" s="130"/>
      <c r="U6" s="130"/>
      <c r="V6" s="130"/>
      <c r="W6" s="130"/>
      <c r="X6" s="130"/>
      <c r="Y6" s="130"/>
      <c r="Z6" s="130"/>
      <c r="AA6" s="130"/>
      <c r="AB6" s="130"/>
    </row>
    <row r="7" spans="2:28" s="8" customFormat="1" ht="13.9" thickBot="1" x14ac:dyDescent="0.4">
      <c r="B7" s="145" t="s">
        <v>679</v>
      </c>
      <c r="C7" s="481"/>
      <c r="D7" s="131"/>
      <c r="E7" s="131"/>
      <c r="F7" s="131"/>
      <c r="G7" s="131"/>
      <c r="H7" s="131"/>
      <c r="I7" s="131"/>
      <c r="J7" s="131"/>
      <c r="K7" s="131"/>
      <c r="L7" s="131"/>
      <c r="M7" s="131"/>
      <c r="N7" s="131"/>
      <c r="P7" s="145" t="s">
        <v>680</v>
      </c>
      <c r="Q7" s="481"/>
      <c r="R7" s="131"/>
      <c r="S7" s="131"/>
      <c r="T7" s="131"/>
      <c r="U7" s="131"/>
      <c r="V7" s="131"/>
      <c r="W7" s="131"/>
      <c r="X7" s="131"/>
      <c r="Y7" s="131"/>
      <c r="Z7" s="131"/>
      <c r="AA7" s="131"/>
      <c r="AB7" s="131"/>
    </row>
    <row r="8" spans="2:28" s="8" customFormat="1" x14ac:dyDescent="0.35">
      <c r="B8" s="491" t="s">
        <v>681</v>
      </c>
      <c r="C8" s="512"/>
      <c r="D8" s="147">
        <v>0</v>
      </c>
      <c r="E8" s="248">
        <f>D8+D9-D12</f>
        <v>10.706238993710691</v>
      </c>
      <c r="F8" s="248">
        <f>E8+E9-E12</f>
        <v>17.03825838240596</v>
      </c>
      <c r="G8" s="248">
        <f t="shared" ref="G8:M8" si="0">F8+F9-F12</f>
        <v>24.339986914310597</v>
      </c>
      <c r="H8" s="492">
        <f t="shared" si="0"/>
        <v>42.717896260046139</v>
      </c>
      <c r="I8" s="248">
        <f t="shared" si="0"/>
        <v>63.828335233968502</v>
      </c>
      <c r="J8" s="248">
        <f t="shared" si="0"/>
        <v>97.076888079618499</v>
      </c>
      <c r="K8" s="248">
        <f t="shared" si="0"/>
        <v>120.74792259444622</v>
      </c>
      <c r="L8" s="248">
        <f t="shared" si="0"/>
        <v>128.50647594577407</v>
      </c>
      <c r="M8" s="493">
        <f t="shared" si="0"/>
        <v>127.5677057379025</v>
      </c>
      <c r="N8" s="494">
        <f>SUM(D8:M8)</f>
        <v>632.52970814218315</v>
      </c>
      <c r="P8" s="491" t="s">
        <v>681</v>
      </c>
      <c r="Q8" s="512"/>
      <c r="R8" s="147">
        <v>0</v>
      </c>
      <c r="S8" s="248">
        <f>R8+R9-R12</f>
        <v>9.6171320754716998</v>
      </c>
      <c r="T8" s="248">
        <f>S8+S9-S12</f>
        <v>15.305154188198536</v>
      </c>
      <c r="U8" s="248">
        <f t="shared" ref="U8:AA8" si="1">T8+T9-T12</f>
        <v>21.86406974657978</v>
      </c>
      <c r="V8" s="492">
        <f t="shared" si="1"/>
        <v>38.373637128701276</v>
      </c>
      <c r="W8" s="248">
        <f t="shared" si="1"/>
        <v>57.336932771221846</v>
      </c>
      <c r="X8" s="248">
        <f t="shared" si="1"/>
        <v>87.204467179909813</v>
      </c>
      <c r="Y8" s="248">
        <f t="shared" si="1"/>
        <v>108.46831414852107</v>
      </c>
      <c r="Z8" s="248">
        <f t="shared" si="1"/>
        <v>115.43872269348701</v>
      </c>
      <c r="AA8" s="493">
        <f t="shared" si="1"/>
        <v>114.59505745017226</v>
      </c>
      <c r="AB8" s="494">
        <f>SUM(R8:AA8)</f>
        <v>568.20348738226335</v>
      </c>
    </row>
    <row r="9" spans="2:28" s="8" customFormat="1" x14ac:dyDescent="0.35">
      <c r="B9" s="146" t="s">
        <v>682</v>
      </c>
      <c r="C9" s="482"/>
      <c r="D9" s="495">
        <f>D5</f>
        <v>10.773999999999999</v>
      </c>
      <c r="E9" s="495">
        <f t="shared" ref="E9:M9" si="2">E5</f>
        <v>6.5090000000000003</v>
      </c>
      <c r="F9" s="495">
        <f t="shared" si="2"/>
        <v>7.569</v>
      </c>
      <c r="G9" s="495">
        <f t="shared" si="2"/>
        <v>18.817</v>
      </c>
      <c r="H9" s="496">
        <f t="shared" si="2"/>
        <v>21.817</v>
      </c>
      <c r="I9" s="497">
        <f t="shared" si="2"/>
        <v>34.33</v>
      </c>
      <c r="J9" s="497">
        <f t="shared" si="2"/>
        <v>25.154</v>
      </c>
      <c r="K9" s="497">
        <f t="shared" si="2"/>
        <v>9.4779999999999998</v>
      </c>
      <c r="L9" s="497">
        <f t="shared" si="2"/>
        <v>0.85199999999999998</v>
      </c>
      <c r="M9" s="498">
        <f t="shared" si="2"/>
        <v>0</v>
      </c>
      <c r="N9" s="499">
        <f>SUM(D9:M9)</f>
        <v>135.29999999999998</v>
      </c>
      <c r="P9" s="146" t="s">
        <v>682</v>
      </c>
      <c r="Q9" s="482"/>
      <c r="R9" s="495">
        <f>R5</f>
        <v>9.6780000000000008</v>
      </c>
      <c r="S9" s="495">
        <f t="shared" ref="S9:AA9" si="3">S5</f>
        <v>5.8470000000000004</v>
      </c>
      <c r="T9" s="495">
        <f t="shared" si="3"/>
        <v>6.7990000000000004</v>
      </c>
      <c r="U9" s="495">
        <f t="shared" si="3"/>
        <v>16.904</v>
      </c>
      <c r="V9" s="496">
        <f t="shared" si="3"/>
        <v>19.597999999999999</v>
      </c>
      <c r="W9" s="497">
        <f t="shared" si="3"/>
        <v>30.838999999999999</v>
      </c>
      <c r="X9" s="497">
        <f t="shared" si="3"/>
        <v>22.596</v>
      </c>
      <c r="Y9" s="497">
        <f t="shared" si="3"/>
        <v>8.5150000000000006</v>
      </c>
      <c r="Z9" s="497">
        <f t="shared" si="3"/>
        <v>0.76500000000000001</v>
      </c>
      <c r="AA9" s="498">
        <f t="shared" si="3"/>
        <v>0</v>
      </c>
      <c r="AB9" s="499">
        <f>SUM(R9:AA9)</f>
        <v>121.541</v>
      </c>
    </row>
    <row r="10" spans="2:28" s="8" customFormat="1" x14ac:dyDescent="0.35">
      <c r="B10" s="146" t="s">
        <v>683</v>
      </c>
      <c r="C10" s="482"/>
      <c r="D10" s="495">
        <f>D8+(D9/2)</f>
        <v>5.3869999999999996</v>
      </c>
      <c r="E10" s="495">
        <f t="shared" ref="E10:M10" si="4">E8+(E9/2)</f>
        <v>13.960738993710692</v>
      </c>
      <c r="F10" s="495">
        <f t="shared" si="4"/>
        <v>20.822758382405961</v>
      </c>
      <c r="G10" s="495">
        <f t="shared" si="4"/>
        <v>33.748486914310597</v>
      </c>
      <c r="H10" s="496">
        <f t="shared" si="4"/>
        <v>53.626396260046135</v>
      </c>
      <c r="I10" s="497">
        <f t="shared" si="4"/>
        <v>80.993335233968509</v>
      </c>
      <c r="J10" s="497">
        <f t="shared" si="4"/>
        <v>109.6538880796185</v>
      </c>
      <c r="K10" s="497">
        <f t="shared" si="4"/>
        <v>125.48692259444623</v>
      </c>
      <c r="L10" s="497">
        <f t="shared" si="4"/>
        <v>128.93247594577406</v>
      </c>
      <c r="M10" s="498">
        <f t="shared" si="4"/>
        <v>127.5677057379025</v>
      </c>
      <c r="N10" s="499">
        <f>SUM(D10:M10)</f>
        <v>700.17970814218324</v>
      </c>
      <c r="P10" s="146" t="s">
        <v>683</v>
      </c>
      <c r="Q10" s="482"/>
      <c r="R10" s="495">
        <f>R8+(R9/2)</f>
        <v>4.8390000000000004</v>
      </c>
      <c r="S10" s="495">
        <f t="shared" ref="S10:AA10" si="5">S8+(S9/2)</f>
        <v>12.5406320754717</v>
      </c>
      <c r="T10" s="495">
        <f t="shared" si="5"/>
        <v>18.704654188198536</v>
      </c>
      <c r="U10" s="495">
        <f t="shared" si="5"/>
        <v>30.316069746579778</v>
      </c>
      <c r="V10" s="496">
        <f t="shared" si="5"/>
        <v>48.172637128701275</v>
      </c>
      <c r="W10" s="497">
        <f t="shared" si="5"/>
        <v>72.756432771221853</v>
      </c>
      <c r="X10" s="497">
        <f t="shared" si="5"/>
        <v>98.502467179909814</v>
      </c>
      <c r="Y10" s="497">
        <f t="shared" si="5"/>
        <v>112.72581414852107</v>
      </c>
      <c r="Z10" s="497">
        <f t="shared" si="5"/>
        <v>115.821222693487</v>
      </c>
      <c r="AA10" s="498">
        <f t="shared" si="5"/>
        <v>114.59505745017226</v>
      </c>
      <c r="AB10" s="499">
        <f>SUM(R10:AA10)</f>
        <v>628.97398738226332</v>
      </c>
    </row>
    <row r="11" spans="2:28" s="8" customFormat="1" x14ac:dyDescent="0.35">
      <c r="B11" s="146" t="s">
        <v>684</v>
      </c>
      <c r="C11" s="482"/>
      <c r="D11" s="500">
        <f>D12/SUM($D$9:$M$9)</f>
        <v>5.0082044559725193E-4</v>
      </c>
      <c r="E11" s="500">
        <f t="shared" ref="E11:M11" si="6">E12/SUM($D$9:$M$9)</f>
        <v>1.3080606896136808E-3</v>
      </c>
      <c r="F11" s="500">
        <f t="shared" si="6"/>
        <v>1.9753988772754014E-3</v>
      </c>
      <c r="G11" s="500">
        <f t="shared" si="6"/>
        <v>3.245311561451982E-3</v>
      </c>
      <c r="H11" s="501">
        <f t="shared" si="6"/>
        <v>5.2221805327245952E-3</v>
      </c>
      <c r="I11" s="502">
        <f t="shared" si="6"/>
        <v>7.9929575339985626E-3</v>
      </c>
      <c r="J11" s="502">
        <f t="shared" si="6"/>
        <v>1.0960572691591036E-2</v>
      </c>
      <c r="K11" s="502">
        <f t="shared" si="6"/>
        <v>1.2708400951013674E-2</v>
      </c>
      <c r="L11" s="502">
        <f t="shared" si="6"/>
        <v>1.3235552164608805E-2</v>
      </c>
      <c r="M11" s="500">
        <f t="shared" si="6"/>
        <v>1.3279587951438382E-2</v>
      </c>
      <c r="N11" s="503">
        <f>SUMPRODUCT(D8:M8,D11:M11)/N8</f>
        <v>1.0834815022253632E-2</v>
      </c>
      <c r="P11" s="146" t="s">
        <v>684</v>
      </c>
      <c r="Q11" s="482"/>
      <c r="R11" s="500">
        <f>R12/SUM($D$9:$M$9)</f>
        <v>4.4987379547894974E-4</v>
      </c>
      <c r="S11" s="500">
        <f t="shared" ref="S11" si="7">S12/SUM($D$9:$M$9)</f>
        <v>1.1750028623293742E-3</v>
      </c>
      <c r="T11" s="500">
        <f t="shared" ref="T11:AA11" si="8">T12/SUM($D$9:$M$9)</f>
        <v>1.7744600267461724E-3</v>
      </c>
      <c r="U11" s="500">
        <f t="shared" si="8"/>
        <v>2.9152447736770755E-3</v>
      </c>
      <c r="V11" s="501">
        <f t="shared" si="8"/>
        <v>4.6910891166254687E-3</v>
      </c>
      <c r="W11" s="502">
        <f t="shared" si="8"/>
        <v>7.1800856711902502E-3</v>
      </c>
      <c r="X11" s="502">
        <f t="shared" si="8"/>
        <v>9.8459204093772554E-3</v>
      </c>
      <c r="Y11" s="502">
        <f t="shared" si="8"/>
        <v>1.1416049187243628E-2</v>
      </c>
      <c r="Z11" s="502">
        <f t="shared" si="8"/>
        <v>1.1889617467219126E-2</v>
      </c>
      <c r="AA11" s="500">
        <f t="shared" si="8"/>
        <v>1.192915664201329E-2</v>
      </c>
      <c r="AB11" s="503">
        <f>SUMPRODUCT(R8:AA8,R11:AA11)/AB8</f>
        <v>9.7330067802138161E-3</v>
      </c>
    </row>
    <row r="12" spans="2:28" s="8" customFormat="1" ht="13.9" thickBot="1" x14ac:dyDescent="0.4">
      <c r="B12" s="151" t="s">
        <v>685</v>
      </c>
      <c r="C12" s="483"/>
      <c r="D12" s="504">
        <f>D28</f>
        <v>6.7761006289308173E-2</v>
      </c>
      <c r="E12" s="504">
        <f t="shared" ref="E12:M12" si="9">E28</f>
        <v>0.176980611304731</v>
      </c>
      <c r="F12" s="504">
        <f t="shared" si="9"/>
        <v>0.26727146809536179</v>
      </c>
      <c r="G12" s="504">
        <f t="shared" si="9"/>
        <v>0.4390906542644531</v>
      </c>
      <c r="H12" s="505">
        <f t="shared" si="9"/>
        <v>0.7065610260776376</v>
      </c>
      <c r="I12" s="506">
        <f t="shared" si="9"/>
        <v>1.0814471543500053</v>
      </c>
      <c r="J12" s="506">
        <f t="shared" si="9"/>
        <v>1.4829654851722669</v>
      </c>
      <c r="K12" s="506">
        <f t="shared" si="9"/>
        <v>1.7194466486721498</v>
      </c>
      <c r="L12" s="506">
        <f t="shared" si="9"/>
        <v>1.790770207871571</v>
      </c>
      <c r="M12" s="505">
        <f t="shared" si="9"/>
        <v>1.7967282498296129</v>
      </c>
      <c r="N12" s="507">
        <f>SUM(D12:M12)</f>
        <v>9.5290225119270975</v>
      </c>
      <c r="P12" s="151" t="s">
        <v>685</v>
      </c>
      <c r="Q12" s="483"/>
      <c r="R12" s="504">
        <f>R28</f>
        <v>6.0867924528301892E-2</v>
      </c>
      <c r="S12" s="504">
        <f t="shared" ref="S12:AA12" si="10">S28</f>
        <v>0.15897788727316431</v>
      </c>
      <c r="T12" s="504">
        <f t="shared" si="10"/>
        <v>0.24008444161875708</v>
      </c>
      <c r="U12" s="504">
        <f t="shared" si="10"/>
        <v>0.39443261787850825</v>
      </c>
      <c r="V12" s="505">
        <f t="shared" si="10"/>
        <v>0.63470435747942588</v>
      </c>
      <c r="W12" s="506">
        <f t="shared" si="10"/>
        <v>0.97146559131204069</v>
      </c>
      <c r="X12" s="506">
        <f t="shared" si="10"/>
        <v>1.3321530313887424</v>
      </c>
      <c r="Y12" s="506">
        <f t="shared" si="10"/>
        <v>1.5445914550340627</v>
      </c>
      <c r="Z12" s="506">
        <f t="shared" si="10"/>
        <v>1.6086652433147475</v>
      </c>
      <c r="AA12" s="505">
        <f t="shared" si="10"/>
        <v>1.6140148936643979</v>
      </c>
      <c r="AB12" s="507">
        <f>SUM(R12:AA12)</f>
        <v>8.5599574434921486</v>
      </c>
    </row>
    <row r="14" spans="2:28" x14ac:dyDescent="0.35">
      <c r="B14" s="508" t="s">
        <v>686</v>
      </c>
      <c r="C14" s="508"/>
      <c r="D14" s="254">
        <f>SUM($D$9:$M$9)*D11</f>
        <v>6.7761006289308173E-2</v>
      </c>
      <c r="E14" s="254">
        <f t="shared" ref="E14:M14" si="11">SUM($D$9:$M$9)*E11</f>
        <v>0.176980611304731</v>
      </c>
      <c r="F14" s="254">
        <f t="shared" si="11"/>
        <v>0.26727146809536179</v>
      </c>
      <c r="G14" s="254">
        <f t="shared" si="11"/>
        <v>0.4390906542644531</v>
      </c>
      <c r="H14" s="254">
        <f t="shared" si="11"/>
        <v>0.7065610260776376</v>
      </c>
      <c r="I14" s="254">
        <f t="shared" si="11"/>
        <v>1.0814471543500053</v>
      </c>
      <c r="J14" s="254">
        <f t="shared" si="11"/>
        <v>1.4829654851722671</v>
      </c>
      <c r="K14" s="254">
        <f t="shared" si="11"/>
        <v>1.7194466486721498</v>
      </c>
      <c r="L14" s="254">
        <f t="shared" si="11"/>
        <v>1.790770207871571</v>
      </c>
      <c r="M14" s="254">
        <f t="shared" si="11"/>
        <v>1.7967282498296129</v>
      </c>
      <c r="P14" s="508" t="s">
        <v>686</v>
      </c>
      <c r="Q14" s="508"/>
      <c r="R14" s="254">
        <f>SUM($D$9:$M$9)*R11</f>
        <v>6.0867924528301892E-2</v>
      </c>
      <c r="S14" s="254">
        <f t="shared" ref="S14:AA14" si="12">SUM($D$9:$M$9)*S11</f>
        <v>0.15897788727316431</v>
      </c>
      <c r="T14" s="254">
        <f t="shared" si="12"/>
        <v>0.24008444161875708</v>
      </c>
      <c r="U14" s="254">
        <f t="shared" si="12"/>
        <v>0.39443261787850825</v>
      </c>
      <c r="V14" s="254">
        <f t="shared" si="12"/>
        <v>0.63470435747942588</v>
      </c>
      <c r="W14" s="254">
        <f t="shared" si="12"/>
        <v>0.97146559131204069</v>
      </c>
      <c r="X14" s="254">
        <f t="shared" si="12"/>
        <v>1.3321530313887424</v>
      </c>
      <c r="Y14" s="254">
        <f t="shared" si="12"/>
        <v>1.5445914550340627</v>
      </c>
      <c r="Z14" s="254">
        <f t="shared" si="12"/>
        <v>1.6086652433147475</v>
      </c>
      <c r="AA14" s="254">
        <f t="shared" si="12"/>
        <v>1.6140148936643979</v>
      </c>
    </row>
    <row r="15" spans="2:28" ht="13.9" thickBot="1" x14ac:dyDescent="0.4"/>
    <row r="16" spans="2:28" ht="13.9" thickBot="1" x14ac:dyDescent="0.4">
      <c r="C16" s="133" t="s">
        <v>687</v>
      </c>
      <c r="D16" s="509"/>
      <c r="E16" s="509"/>
      <c r="F16" s="509"/>
      <c r="G16" s="509"/>
      <c r="H16" s="509"/>
      <c r="I16" s="509"/>
      <c r="J16" s="509"/>
      <c r="K16" s="509"/>
      <c r="L16" s="509"/>
      <c r="M16" s="509"/>
      <c r="N16" s="510"/>
      <c r="Q16" s="133" t="s">
        <v>687</v>
      </c>
      <c r="R16" s="509"/>
      <c r="S16" s="509"/>
      <c r="T16" s="509"/>
      <c r="U16" s="509"/>
      <c r="V16" s="509"/>
      <c r="W16" s="509"/>
      <c r="X16" s="509"/>
      <c r="Y16" s="509"/>
      <c r="Z16" s="509"/>
      <c r="AA16" s="509"/>
      <c r="AB16" s="510"/>
    </row>
    <row r="17" spans="3:28" ht="13.9" thickBot="1" x14ac:dyDescent="0.4">
      <c r="C17" s="133" t="s">
        <v>688</v>
      </c>
      <c r="D17" s="513">
        <v>79.5</v>
      </c>
      <c r="E17" s="513">
        <f>D17-1</f>
        <v>78.5</v>
      </c>
      <c r="F17" s="513">
        <f t="shared" ref="F17:M17" si="13">E17-1</f>
        <v>77.5</v>
      </c>
      <c r="G17" s="513">
        <f t="shared" si="13"/>
        <v>76.5</v>
      </c>
      <c r="H17" s="513">
        <f t="shared" si="13"/>
        <v>75.5</v>
      </c>
      <c r="I17" s="513">
        <f t="shared" si="13"/>
        <v>74.5</v>
      </c>
      <c r="J17" s="513">
        <f t="shared" si="13"/>
        <v>73.5</v>
      </c>
      <c r="K17" s="513">
        <f t="shared" si="13"/>
        <v>72.5</v>
      </c>
      <c r="L17" s="513">
        <f t="shared" si="13"/>
        <v>71.5</v>
      </c>
      <c r="M17" s="513">
        <f t="shared" si="13"/>
        <v>70.5</v>
      </c>
      <c r="N17" s="510"/>
      <c r="Q17" s="133" t="s">
        <v>688</v>
      </c>
      <c r="R17" s="516">
        <v>79.5</v>
      </c>
      <c r="S17" s="516">
        <v>78.5</v>
      </c>
      <c r="T17" s="516">
        <v>77.5</v>
      </c>
      <c r="U17" s="516">
        <v>76.5</v>
      </c>
      <c r="V17" s="516">
        <v>75.5</v>
      </c>
      <c r="W17" s="516">
        <v>74.5</v>
      </c>
      <c r="X17" s="516">
        <v>73.5</v>
      </c>
      <c r="Y17" s="516">
        <v>72.5</v>
      </c>
      <c r="Z17" s="516">
        <v>71.5</v>
      </c>
      <c r="AA17" s="516">
        <v>70.5</v>
      </c>
      <c r="AB17" s="510"/>
    </row>
    <row r="18" spans="3:28" ht="13.9" thickBot="1" x14ac:dyDescent="0.4">
      <c r="C18" s="133" t="s">
        <v>4</v>
      </c>
      <c r="D18" s="514">
        <f>D$9/2/D$17</f>
        <v>6.7761006289308173E-2</v>
      </c>
      <c r="E18" s="514">
        <f>D18*2</f>
        <v>0.13552201257861635</v>
      </c>
      <c r="F18" s="514">
        <f>E18</f>
        <v>0.13552201257861635</v>
      </c>
      <c r="G18" s="514">
        <f t="shared" ref="G18:M23" si="14">F18</f>
        <v>0.13552201257861635</v>
      </c>
      <c r="H18" s="514">
        <f t="shared" si="14"/>
        <v>0.13552201257861635</v>
      </c>
      <c r="I18" s="514">
        <f t="shared" si="14"/>
        <v>0.13552201257861635</v>
      </c>
      <c r="J18" s="514">
        <f t="shared" si="14"/>
        <v>0.13552201257861635</v>
      </c>
      <c r="K18" s="514">
        <f t="shared" si="14"/>
        <v>0.13552201257861635</v>
      </c>
      <c r="L18" s="514">
        <f t="shared" si="14"/>
        <v>0.13552201257861635</v>
      </c>
      <c r="M18" s="514">
        <f t="shared" si="14"/>
        <v>0.13552201257861635</v>
      </c>
      <c r="Q18" s="133" t="s">
        <v>4</v>
      </c>
      <c r="R18" s="517">
        <f>R$9/2/R$17</f>
        <v>6.0867924528301892E-2</v>
      </c>
      <c r="S18" s="517">
        <f>R18*2</f>
        <v>0.12173584905660378</v>
      </c>
      <c r="T18" s="517">
        <f>S18</f>
        <v>0.12173584905660378</v>
      </c>
      <c r="U18" s="517">
        <f t="shared" ref="U18:AA23" si="15">T18</f>
        <v>0.12173584905660378</v>
      </c>
      <c r="V18" s="517">
        <f t="shared" si="15"/>
        <v>0.12173584905660378</v>
      </c>
      <c r="W18" s="517">
        <f t="shared" si="15"/>
        <v>0.12173584905660378</v>
      </c>
      <c r="X18" s="517">
        <f t="shared" si="15"/>
        <v>0.12173584905660378</v>
      </c>
      <c r="Y18" s="517">
        <f t="shared" si="15"/>
        <v>0.12173584905660378</v>
      </c>
      <c r="Z18" s="517">
        <f t="shared" si="15"/>
        <v>0.12173584905660378</v>
      </c>
      <c r="AA18" s="517">
        <f t="shared" si="15"/>
        <v>0.12173584905660378</v>
      </c>
    </row>
    <row r="19" spans="3:28" ht="13.9" thickBot="1" x14ac:dyDescent="0.4">
      <c r="C19" s="133" t="s">
        <v>5</v>
      </c>
      <c r="D19" s="513"/>
      <c r="E19" s="514">
        <f>E$9/2/E$17</f>
        <v>4.1458598726114654E-2</v>
      </c>
      <c r="F19" s="514">
        <f>E19*2</f>
        <v>8.2917197452229308E-2</v>
      </c>
      <c r="G19" s="514">
        <f>F19</f>
        <v>8.2917197452229308E-2</v>
      </c>
      <c r="H19" s="514">
        <f t="shared" si="14"/>
        <v>8.2917197452229308E-2</v>
      </c>
      <c r="I19" s="514">
        <f t="shared" si="14"/>
        <v>8.2917197452229308E-2</v>
      </c>
      <c r="J19" s="514">
        <f t="shared" si="14"/>
        <v>8.2917197452229308E-2</v>
      </c>
      <c r="K19" s="514">
        <f t="shared" si="14"/>
        <v>8.2917197452229308E-2</v>
      </c>
      <c r="L19" s="514">
        <f t="shared" si="14"/>
        <v>8.2917197452229308E-2</v>
      </c>
      <c r="M19" s="514">
        <f t="shared" si="14"/>
        <v>8.2917197452229308E-2</v>
      </c>
      <c r="Q19" s="133" t="s">
        <v>5</v>
      </c>
      <c r="R19" s="516"/>
      <c r="S19" s="517">
        <f>S$9/2/S$17</f>
        <v>3.7242038216560511E-2</v>
      </c>
      <c r="T19" s="517">
        <f>S19*2</f>
        <v>7.4484076433121021E-2</v>
      </c>
      <c r="U19" s="517">
        <f>T19</f>
        <v>7.4484076433121021E-2</v>
      </c>
      <c r="V19" s="517">
        <f t="shared" si="15"/>
        <v>7.4484076433121021E-2</v>
      </c>
      <c r="W19" s="517">
        <f t="shared" si="15"/>
        <v>7.4484076433121021E-2</v>
      </c>
      <c r="X19" s="517">
        <f t="shared" si="15"/>
        <v>7.4484076433121021E-2</v>
      </c>
      <c r="Y19" s="517">
        <f t="shared" si="15"/>
        <v>7.4484076433121021E-2</v>
      </c>
      <c r="Z19" s="517">
        <f t="shared" si="15"/>
        <v>7.4484076433121021E-2</v>
      </c>
      <c r="AA19" s="517">
        <f t="shared" si="15"/>
        <v>7.4484076433121021E-2</v>
      </c>
    </row>
    <row r="20" spans="3:28" ht="13.9" thickBot="1" x14ac:dyDescent="0.4">
      <c r="C20" s="133" t="s">
        <v>6</v>
      </c>
      <c r="D20" s="513"/>
      <c r="E20" s="513"/>
      <c r="F20" s="514">
        <f>F$9/2/F$17</f>
        <v>4.8832258064516132E-2</v>
      </c>
      <c r="G20" s="514">
        <f>F20*2</f>
        <v>9.7664516129032264E-2</v>
      </c>
      <c r="H20" s="514">
        <f>G20</f>
        <v>9.7664516129032264E-2</v>
      </c>
      <c r="I20" s="514">
        <f t="shared" si="14"/>
        <v>9.7664516129032264E-2</v>
      </c>
      <c r="J20" s="514">
        <f t="shared" si="14"/>
        <v>9.7664516129032264E-2</v>
      </c>
      <c r="K20" s="514">
        <f t="shared" si="14"/>
        <v>9.7664516129032264E-2</v>
      </c>
      <c r="L20" s="514">
        <f t="shared" si="14"/>
        <v>9.7664516129032264E-2</v>
      </c>
      <c r="M20" s="514">
        <f t="shared" si="14"/>
        <v>9.7664516129032264E-2</v>
      </c>
      <c r="Q20" s="133" t="s">
        <v>6</v>
      </c>
      <c r="R20" s="516"/>
      <c r="S20" s="516"/>
      <c r="T20" s="517">
        <f>T$9/2/T$17</f>
        <v>4.3864516129032263E-2</v>
      </c>
      <c r="U20" s="517">
        <f>T20*2</f>
        <v>8.7729032258064527E-2</v>
      </c>
      <c r="V20" s="517">
        <f>U20</f>
        <v>8.7729032258064527E-2</v>
      </c>
      <c r="W20" s="517">
        <f t="shared" si="15"/>
        <v>8.7729032258064527E-2</v>
      </c>
      <c r="X20" s="517">
        <f t="shared" si="15"/>
        <v>8.7729032258064527E-2</v>
      </c>
      <c r="Y20" s="517">
        <f t="shared" si="15"/>
        <v>8.7729032258064527E-2</v>
      </c>
      <c r="Z20" s="517">
        <f t="shared" si="15"/>
        <v>8.7729032258064527E-2</v>
      </c>
      <c r="AA20" s="517">
        <f t="shared" si="15"/>
        <v>8.7729032258064527E-2</v>
      </c>
    </row>
    <row r="21" spans="3:28" ht="13.9" thickBot="1" x14ac:dyDescent="0.4">
      <c r="C21" s="133" t="s">
        <v>7</v>
      </c>
      <c r="D21" s="513"/>
      <c r="E21" s="513"/>
      <c r="F21" s="513"/>
      <c r="G21" s="514">
        <f>G$9/2/G$17</f>
        <v>0.12298692810457516</v>
      </c>
      <c r="H21" s="514">
        <f>G21*2</f>
        <v>0.24597385620915033</v>
      </c>
      <c r="I21" s="514">
        <f>H21</f>
        <v>0.24597385620915033</v>
      </c>
      <c r="J21" s="514">
        <f t="shared" si="14"/>
        <v>0.24597385620915033</v>
      </c>
      <c r="K21" s="514">
        <f t="shared" si="14"/>
        <v>0.24597385620915033</v>
      </c>
      <c r="L21" s="514">
        <f t="shared" si="14"/>
        <v>0.24597385620915033</v>
      </c>
      <c r="M21" s="514">
        <f t="shared" si="14"/>
        <v>0.24597385620915033</v>
      </c>
      <c r="N21" s="510"/>
      <c r="Q21" s="133" t="s">
        <v>7</v>
      </c>
      <c r="R21" s="516"/>
      <c r="S21" s="516"/>
      <c r="T21" s="516"/>
      <c r="U21" s="517">
        <f>U$9/2/U$17</f>
        <v>0.11048366013071895</v>
      </c>
      <c r="V21" s="517">
        <f>U21*2</f>
        <v>0.22096732026143789</v>
      </c>
      <c r="W21" s="517">
        <f>V21</f>
        <v>0.22096732026143789</v>
      </c>
      <c r="X21" s="517">
        <f t="shared" si="15"/>
        <v>0.22096732026143789</v>
      </c>
      <c r="Y21" s="517">
        <f t="shared" si="15"/>
        <v>0.22096732026143789</v>
      </c>
      <c r="Z21" s="517">
        <f t="shared" si="15"/>
        <v>0.22096732026143789</v>
      </c>
      <c r="AA21" s="517">
        <f t="shared" si="15"/>
        <v>0.22096732026143789</v>
      </c>
      <c r="AB21" s="510"/>
    </row>
    <row r="22" spans="3:28" ht="13.9" thickBot="1" x14ac:dyDescent="0.4">
      <c r="C22" s="134" t="s">
        <v>8</v>
      </c>
      <c r="D22" s="513"/>
      <c r="E22" s="513"/>
      <c r="F22" s="513"/>
      <c r="G22" s="513"/>
      <c r="H22" s="514">
        <f>H$9/2/H$17</f>
        <v>0.14448344370860927</v>
      </c>
      <c r="I22" s="514">
        <f>H22*2</f>
        <v>0.28896688741721854</v>
      </c>
      <c r="J22" s="514">
        <f>I22</f>
        <v>0.28896688741721854</v>
      </c>
      <c r="K22" s="514">
        <f t="shared" si="14"/>
        <v>0.28896688741721854</v>
      </c>
      <c r="L22" s="514">
        <f t="shared" si="14"/>
        <v>0.28896688741721854</v>
      </c>
      <c r="M22" s="514">
        <f t="shared" si="14"/>
        <v>0.28896688741721854</v>
      </c>
      <c r="N22" s="510"/>
      <c r="Q22" s="134" t="s">
        <v>8</v>
      </c>
      <c r="R22" s="516"/>
      <c r="S22" s="516"/>
      <c r="T22" s="516"/>
      <c r="U22" s="516"/>
      <c r="V22" s="517">
        <f>V$9/2/V$17</f>
        <v>0.12978807947019866</v>
      </c>
      <c r="W22" s="517">
        <f>V22*2</f>
        <v>0.25957615894039732</v>
      </c>
      <c r="X22" s="517">
        <f>W22</f>
        <v>0.25957615894039732</v>
      </c>
      <c r="Y22" s="517">
        <f t="shared" si="15"/>
        <v>0.25957615894039732</v>
      </c>
      <c r="Z22" s="517">
        <f t="shared" si="15"/>
        <v>0.25957615894039732</v>
      </c>
      <c r="AA22" s="517">
        <f t="shared" si="15"/>
        <v>0.25957615894039732</v>
      </c>
      <c r="AB22" s="510"/>
    </row>
    <row r="23" spans="3:28" ht="13.9" thickBot="1" x14ac:dyDescent="0.4">
      <c r="C23" s="133" t="s">
        <v>188</v>
      </c>
      <c r="D23" s="513"/>
      <c r="E23" s="513"/>
      <c r="F23" s="513"/>
      <c r="G23" s="513"/>
      <c r="H23" s="513"/>
      <c r="I23" s="514">
        <f>I$9/2/I$17</f>
        <v>0.23040268456375837</v>
      </c>
      <c r="J23" s="514">
        <f>I23*2</f>
        <v>0.46080536912751674</v>
      </c>
      <c r="K23" s="514">
        <f>J23</f>
        <v>0.46080536912751674</v>
      </c>
      <c r="L23" s="514">
        <f t="shared" si="14"/>
        <v>0.46080536912751674</v>
      </c>
      <c r="M23" s="514">
        <f t="shared" si="14"/>
        <v>0.46080536912751674</v>
      </c>
      <c r="N23" s="510"/>
      <c r="Q23" s="133" t="s">
        <v>188</v>
      </c>
      <c r="R23" s="516"/>
      <c r="S23" s="516"/>
      <c r="T23" s="516"/>
      <c r="U23" s="516"/>
      <c r="V23" s="516"/>
      <c r="W23" s="517">
        <f>W$9/2/W$17</f>
        <v>0.20697315436241609</v>
      </c>
      <c r="X23" s="517">
        <f>W23*2</f>
        <v>0.41394630872483218</v>
      </c>
      <c r="Y23" s="517">
        <f>X23</f>
        <v>0.41394630872483218</v>
      </c>
      <c r="Z23" s="517">
        <f t="shared" si="15"/>
        <v>0.41394630872483218</v>
      </c>
      <c r="AA23" s="517">
        <f t="shared" si="15"/>
        <v>0.41394630872483218</v>
      </c>
      <c r="AB23" s="510"/>
    </row>
    <row r="24" spans="3:28" ht="13.9" thickBot="1" x14ac:dyDescent="0.4">
      <c r="C24" s="133" t="s">
        <v>189</v>
      </c>
      <c r="D24" s="513"/>
      <c r="E24" s="513"/>
      <c r="F24" s="513"/>
      <c r="G24" s="513"/>
      <c r="H24" s="513"/>
      <c r="I24" s="513"/>
      <c r="J24" s="514">
        <f>J$9/2/J$17</f>
        <v>0.1711156462585034</v>
      </c>
      <c r="K24" s="514">
        <f>J24*2</f>
        <v>0.34223129251700679</v>
      </c>
      <c r="L24" s="514">
        <f>K24</f>
        <v>0.34223129251700679</v>
      </c>
      <c r="M24" s="514">
        <f>L24</f>
        <v>0.34223129251700679</v>
      </c>
      <c r="N24" s="510"/>
      <c r="Q24" s="133" t="s">
        <v>189</v>
      </c>
      <c r="R24" s="516"/>
      <c r="S24" s="516"/>
      <c r="T24" s="516"/>
      <c r="U24" s="516"/>
      <c r="V24" s="516"/>
      <c r="W24" s="516"/>
      <c r="X24" s="517">
        <f>X$9/2/X$17</f>
        <v>0.15371428571428572</v>
      </c>
      <c r="Y24" s="517">
        <f>X24*2</f>
        <v>0.30742857142857144</v>
      </c>
      <c r="Z24" s="517">
        <f>Y24</f>
        <v>0.30742857142857144</v>
      </c>
      <c r="AA24" s="517">
        <f>Z24</f>
        <v>0.30742857142857144</v>
      </c>
      <c r="AB24" s="510"/>
    </row>
    <row r="25" spans="3:28" ht="13.9" thickBot="1" x14ac:dyDescent="0.4">
      <c r="C25" s="133" t="s">
        <v>190</v>
      </c>
      <c r="D25" s="513"/>
      <c r="E25" s="513"/>
      <c r="F25" s="513"/>
      <c r="G25" s="513"/>
      <c r="H25" s="513"/>
      <c r="I25" s="513"/>
      <c r="J25" s="513"/>
      <c r="K25" s="514">
        <f>K$9/2/K$17</f>
        <v>6.5365517241379303E-2</v>
      </c>
      <c r="L25" s="514">
        <f>K25*2</f>
        <v>0.13073103448275861</v>
      </c>
      <c r="M25" s="514">
        <f>L25</f>
        <v>0.13073103448275861</v>
      </c>
      <c r="Q25" s="133" t="s">
        <v>190</v>
      </c>
      <c r="R25" s="516"/>
      <c r="S25" s="516"/>
      <c r="T25" s="516"/>
      <c r="U25" s="516"/>
      <c r="V25" s="516"/>
      <c r="W25" s="516"/>
      <c r="X25" s="516"/>
      <c r="Y25" s="517">
        <f>Y$9/2/Y$17</f>
        <v>5.8724137931034488E-2</v>
      </c>
      <c r="Z25" s="517">
        <f>Y25*2</f>
        <v>0.11744827586206898</v>
      </c>
      <c r="AA25" s="517">
        <f>Z25</f>
        <v>0.11744827586206898</v>
      </c>
    </row>
    <row r="26" spans="3:28" ht="13.9" thickBot="1" x14ac:dyDescent="0.4">
      <c r="C26" s="133" t="s">
        <v>191</v>
      </c>
      <c r="D26" s="513"/>
      <c r="E26" s="513"/>
      <c r="F26" s="513"/>
      <c r="G26" s="513"/>
      <c r="H26" s="513"/>
      <c r="I26" s="513"/>
      <c r="J26" s="513"/>
      <c r="K26" s="513"/>
      <c r="L26" s="514">
        <f>L$9/2/L$17</f>
        <v>5.9580419580419581E-3</v>
      </c>
      <c r="M26" s="514">
        <f>L26*2</f>
        <v>1.1916083916083916E-2</v>
      </c>
      <c r="Q26" s="133" t="s">
        <v>191</v>
      </c>
      <c r="R26" s="516"/>
      <c r="S26" s="516"/>
      <c r="T26" s="516"/>
      <c r="U26" s="516"/>
      <c r="V26" s="516"/>
      <c r="W26" s="516"/>
      <c r="X26" s="516"/>
      <c r="Y26" s="516"/>
      <c r="Z26" s="517">
        <f>Z$9/2/Z$17</f>
        <v>5.3496503496503495E-3</v>
      </c>
      <c r="AA26" s="517">
        <f>Z26*2</f>
        <v>1.0699300699300699E-2</v>
      </c>
    </row>
    <row r="27" spans="3:28" ht="13.9" thickBot="1" x14ac:dyDescent="0.4">
      <c r="C27" s="134" t="s">
        <v>192</v>
      </c>
      <c r="D27" s="513"/>
      <c r="E27" s="513"/>
      <c r="F27" s="513"/>
      <c r="G27" s="513"/>
      <c r="H27" s="513"/>
      <c r="I27" s="513"/>
      <c r="J27" s="513"/>
      <c r="K27" s="513"/>
      <c r="L27" s="513"/>
      <c r="M27" s="514">
        <f>M$9/2/M$17</f>
        <v>0</v>
      </c>
      <c r="Q27" s="134" t="s">
        <v>192</v>
      </c>
      <c r="R27" s="516"/>
      <c r="S27" s="516"/>
      <c r="T27" s="516"/>
      <c r="U27" s="516"/>
      <c r="V27" s="516"/>
      <c r="W27" s="516"/>
      <c r="X27" s="516"/>
      <c r="Y27" s="516"/>
      <c r="Z27" s="516"/>
      <c r="AA27" s="517">
        <f>AA$9/2/AA$17</f>
        <v>0</v>
      </c>
    </row>
    <row r="28" spans="3:28" ht="13.9" thickBot="1" x14ac:dyDescent="0.4">
      <c r="C28" s="134" t="s">
        <v>162</v>
      </c>
      <c r="D28" s="515">
        <f>SUM(D18:D27)</f>
        <v>6.7761006289308173E-2</v>
      </c>
      <c r="E28" s="515">
        <f t="shared" ref="E28:M28" si="16">SUM(E18:E27)</f>
        <v>0.176980611304731</v>
      </c>
      <c r="F28" s="515">
        <f t="shared" si="16"/>
        <v>0.26727146809536179</v>
      </c>
      <c r="G28" s="515">
        <f t="shared" si="16"/>
        <v>0.4390906542644531</v>
      </c>
      <c r="H28" s="515">
        <f t="shared" si="16"/>
        <v>0.7065610260776376</v>
      </c>
      <c r="I28" s="515">
        <f t="shared" si="16"/>
        <v>1.0814471543500053</v>
      </c>
      <c r="J28" s="515">
        <f t="shared" si="16"/>
        <v>1.4829654851722669</v>
      </c>
      <c r="K28" s="515">
        <f t="shared" si="16"/>
        <v>1.7194466486721498</v>
      </c>
      <c r="L28" s="515">
        <f t="shared" si="16"/>
        <v>1.790770207871571</v>
      </c>
      <c r="M28" s="515">
        <f t="shared" si="16"/>
        <v>1.7967282498296129</v>
      </c>
      <c r="Q28" s="134" t="s">
        <v>162</v>
      </c>
      <c r="R28" s="518">
        <f>SUM(R18:R27)</f>
        <v>6.0867924528301892E-2</v>
      </c>
      <c r="S28" s="518">
        <f t="shared" ref="S28:AA28" si="17">SUM(S18:S27)</f>
        <v>0.15897788727316431</v>
      </c>
      <c r="T28" s="518">
        <f t="shared" si="17"/>
        <v>0.24008444161875708</v>
      </c>
      <c r="U28" s="518">
        <f t="shared" si="17"/>
        <v>0.39443261787850825</v>
      </c>
      <c r="V28" s="518">
        <f t="shared" si="17"/>
        <v>0.63470435747942588</v>
      </c>
      <c r="W28" s="518">
        <f t="shared" si="17"/>
        <v>0.97146559131204069</v>
      </c>
      <c r="X28" s="518">
        <f t="shared" si="17"/>
        <v>1.3321530313887424</v>
      </c>
      <c r="Y28" s="518">
        <f t="shared" si="17"/>
        <v>1.5445914550340627</v>
      </c>
      <c r="Z28" s="518">
        <f t="shared" si="17"/>
        <v>1.6086652433147475</v>
      </c>
      <c r="AA28" s="518">
        <f t="shared" si="17"/>
        <v>1.6140148936643979</v>
      </c>
    </row>
    <row r="29" spans="3:28" x14ac:dyDescent="0.35">
      <c r="D29" s="510"/>
      <c r="E29" s="510"/>
      <c r="F29" s="510"/>
      <c r="G29" s="510"/>
      <c r="H29" s="510"/>
      <c r="I29" s="510"/>
      <c r="J29" s="510"/>
      <c r="K29" s="510"/>
      <c r="L29" s="510"/>
      <c r="M29" s="510"/>
      <c r="R29" s="510"/>
      <c r="S29" s="510"/>
      <c r="T29" s="510"/>
      <c r="U29" s="510"/>
      <c r="V29" s="510"/>
      <c r="W29" s="510"/>
      <c r="X29" s="510"/>
      <c r="Y29" s="510"/>
      <c r="Z29" s="510"/>
      <c r="AA29" s="510"/>
    </row>
    <row r="30" spans="3:28" x14ac:dyDescent="0.35">
      <c r="D30" s="510"/>
      <c r="E30" s="510"/>
      <c r="F30" s="510"/>
      <c r="G30" s="510"/>
      <c r="H30" s="510"/>
      <c r="I30" s="510"/>
      <c r="J30" s="510"/>
      <c r="K30" s="510"/>
      <c r="L30" s="510"/>
      <c r="M30" s="511"/>
      <c r="N30" s="510"/>
      <c r="R30" s="510"/>
      <c r="S30" s="510"/>
      <c r="T30" s="510"/>
      <c r="U30" s="510"/>
      <c r="V30" s="510"/>
      <c r="W30" s="510"/>
      <c r="X30" s="510"/>
      <c r="Y30" s="510"/>
      <c r="Z30" s="510"/>
      <c r="AA30" s="511"/>
      <c r="AB30" s="5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3.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heetViews>
  <sheetFormatPr defaultRowHeight="13.5" x14ac:dyDescent="0.35"/>
  <cols>
    <col min="1" max="1" width="4.625" customWidth="1"/>
    <col min="2" max="2" width="25.75" customWidth="1"/>
    <col min="3" max="3" width="59" customWidth="1"/>
    <col min="4" max="4" width="3.5" customWidth="1"/>
    <col min="5" max="5" width="16.25" bestFit="1" customWidth="1"/>
    <col min="6" max="10" width="8.625" customWidth="1"/>
  </cols>
  <sheetData>
    <row r="1" spans="1:10" x14ac:dyDescent="0.35">
      <c r="C1" t="s">
        <v>20</v>
      </c>
    </row>
    <row r="2" spans="1:10" x14ac:dyDescent="0.35">
      <c r="A2" t="s">
        <v>21</v>
      </c>
      <c r="B2" t="s">
        <v>22</v>
      </c>
      <c r="C2" t="s">
        <v>23</v>
      </c>
      <c r="D2" t="s">
        <v>24</v>
      </c>
      <c r="E2" t="s">
        <v>25</v>
      </c>
      <c r="F2" t="s">
        <v>4</v>
      </c>
      <c r="G2" t="s">
        <v>5</v>
      </c>
      <c r="H2" t="s">
        <v>6</v>
      </c>
      <c r="I2" t="s">
        <v>7</v>
      </c>
      <c r="J2" t="s">
        <v>8</v>
      </c>
    </row>
    <row r="4" spans="1:10" x14ac:dyDescent="0.35">
      <c r="F4" t="s">
        <v>26</v>
      </c>
      <c r="G4" t="s">
        <v>26</v>
      </c>
      <c r="H4" t="s">
        <v>26</v>
      </c>
      <c r="I4" t="s">
        <v>26</v>
      </c>
      <c r="J4" t="s">
        <v>26</v>
      </c>
    </row>
    <row r="5" spans="1:10" x14ac:dyDescent="0.35">
      <c r="F5" t="s">
        <v>27</v>
      </c>
      <c r="G5" t="s">
        <v>27</v>
      </c>
      <c r="H5" t="s">
        <v>27</v>
      </c>
      <c r="I5" t="s">
        <v>27</v>
      </c>
      <c r="J5" t="s">
        <v>27</v>
      </c>
    </row>
    <row r="6" spans="1:10" x14ac:dyDescent="0.35">
      <c r="F6" t="s">
        <v>28</v>
      </c>
      <c r="G6" t="s">
        <v>28</v>
      </c>
      <c r="H6" t="s">
        <v>28</v>
      </c>
      <c r="I6" t="s">
        <v>28</v>
      </c>
      <c r="J6" t="s">
        <v>28</v>
      </c>
    </row>
    <row r="7" spans="1:10" x14ac:dyDescent="0.35">
      <c r="A7" t="s">
        <v>29</v>
      </c>
      <c r="B7" t="s">
        <v>30</v>
      </c>
      <c r="C7" t="s">
        <v>31</v>
      </c>
      <c r="D7" t="s">
        <v>32</v>
      </c>
      <c r="E7" t="s">
        <v>26</v>
      </c>
      <c r="F7" s="185">
        <v>4.83967099292596</v>
      </c>
      <c r="G7" s="185">
        <v>4.93148046975654</v>
      </c>
      <c r="H7" s="185">
        <v>4.9686414484736803</v>
      </c>
      <c r="I7" s="185">
        <v>4.8986913708884803</v>
      </c>
      <c r="J7" s="185">
        <v>4.7959521944352197</v>
      </c>
    </row>
    <row r="8" spans="1:10" x14ac:dyDescent="0.35">
      <c r="A8" t="s">
        <v>29</v>
      </c>
      <c r="B8" t="s">
        <v>33</v>
      </c>
      <c r="C8" t="s">
        <v>34</v>
      </c>
      <c r="D8" t="s">
        <v>32</v>
      </c>
      <c r="E8" t="s">
        <v>26</v>
      </c>
      <c r="F8" s="185">
        <v>1.6247118937607199</v>
      </c>
      <c r="G8" s="185">
        <v>0.85245797235939003</v>
      </c>
      <c r="H8" s="185">
        <v>0.94499171760475997</v>
      </c>
      <c r="I8" s="185">
        <v>2.52026275803517</v>
      </c>
      <c r="J8" s="185">
        <v>2.8589020843025299</v>
      </c>
    </row>
    <row r="9" spans="1:10" x14ac:dyDescent="0.35">
      <c r="A9" t="s">
        <v>29</v>
      </c>
      <c r="B9" t="s">
        <v>35</v>
      </c>
      <c r="C9" t="s">
        <v>36</v>
      </c>
      <c r="D9" t="s">
        <v>32</v>
      </c>
      <c r="E9" t="s">
        <v>26</v>
      </c>
      <c r="F9" s="185">
        <v>17.990882606233701</v>
      </c>
      <c r="G9" s="185">
        <v>18.084845773975601</v>
      </c>
      <c r="H9" s="185">
        <v>18.034800173765301</v>
      </c>
      <c r="I9" s="185">
        <v>17.902026132390802</v>
      </c>
      <c r="J9" s="185">
        <v>17.7447399603011</v>
      </c>
    </row>
    <row r="10" spans="1:10" x14ac:dyDescent="0.35">
      <c r="A10" t="s">
        <v>29</v>
      </c>
      <c r="B10" t="s">
        <v>37</v>
      </c>
      <c r="C10" t="s">
        <v>38</v>
      </c>
      <c r="D10" t="s">
        <v>32</v>
      </c>
      <c r="E10" t="s">
        <v>26</v>
      </c>
      <c r="F10" s="185">
        <v>10.585990744955099</v>
      </c>
      <c r="G10" s="185">
        <v>9.9639856660414701</v>
      </c>
      <c r="H10" s="185">
        <v>9.9054556825392392</v>
      </c>
      <c r="I10" s="185">
        <v>9.8032762198150003</v>
      </c>
      <c r="J10" s="185">
        <v>9.5512996806697803</v>
      </c>
    </row>
    <row r="11" spans="1:10" x14ac:dyDescent="0.35">
      <c r="A11" t="s">
        <v>29</v>
      </c>
      <c r="B11" t="s">
        <v>39</v>
      </c>
      <c r="C11" t="s">
        <v>40</v>
      </c>
      <c r="D11" t="s">
        <v>32</v>
      </c>
      <c r="E11" t="s">
        <v>26</v>
      </c>
      <c r="F11" s="185">
        <v>0</v>
      </c>
      <c r="G11" s="185">
        <v>0</v>
      </c>
      <c r="H11" s="185">
        <v>0</v>
      </c>
      <c r="I11" s="185">
        <v>0</v>
      </c>
      <c r="J11" s="185">
        <v>0</v>
      </c>
    </row>
    <row r="12" spans="1:10" x14ac:dyDescent="0.35">
      <c r="A12" t="s">
        <v>29</v>
      </c>
      <c r="B12" t="s">
        <v>41</v>
      </c>
      <c r="C12" t="s">
        <v>42</v>
      </c>
      <c r="D12" t="s">
        <v>32</v>
      </c>
      <c r="E12" t="s">
        <v>26</v>
      </c>
      <c r="F12" s="185">
        <v>0</v>
      </c>
      <c r="G12" s="185">
        <v>0</v>
      </c>
      <c r="H12" s="185">
        <v>0</v>
      </c>
      <c r="I12" s="185">
        <v>0</v>
      </c>
      <c r="J12" s="185">
        <v>0</v>
      </c>
    </row>
    <row r="13" spans="1:10" x14ac:dyDescent="0.35">
      <c r="A13" t="s">
        <v>29</v>
      </c>
      <c r="B13" t="s">
        <v>43</v>
      </c>
      <c r="C13" t="s">
        <v>44</v>
      </c>
      <c r="D13" t="s">
        <v>32</v>
      </c>
      <c r="E13" t="s">
        <v>26</v>
      </c>
      <c r="F13" s="185">
        <v>0</v>
      </c>
      <c r="G13" s="185">
        <v>0</v>
      </c>
      <c r="H13" s="185">
        <v>0</v>
      </c>
      <c r="I13" s="185">
        <v>0</v>
      </c>
      <c r="J13" s="185">
        <v>0</v>
      </c>
    </row>
    <row r="14" spans="1:10" x14ac:dyDescent="0.35">
      <c r="A14" t="s">
        <v>29</v>
      </c>
      <c r="B14" t="s">
        <v>45</v>
      </c>
      <c r="C14" t="s">
        <v>46</v>
      </c>
      <c r="D14" t="s">
        <v>32</v>
      </c>
      <c r="E14" t="s">
        <v>26</v>
      </c>
      <c r="F14" s="185">
        <v>0</v>
      </c>
      <c r="G14" s="185">
        <v>0</v>
      </c>
      <c r="H14" s="185">
        <v>0</v>
      </c>
      <c r="I14" s="185">
        <v>0</v>
      </c>
      <c r="J14" s="185">
        <v>0</v>
      </c>
    </row>
    <row r="15" spans="1:10" x14ac:dyDescent="0.35">
      <c r="A15" t="s">
        <v>29</v>
      </c>
      <c r="B15" t="s">
        <v>47</v>
      </c>
      <c r="C15" t="s">
        <v>48</v>
      </c>
      <c r="D15" t="s">
        <v>32</v>
      </c>
      <c r="E15" t="s">
        <v>26</v>
      </c>
      <c r="F15" s="185">
        <v>0.38037549465971299</v>
      </c>
      <c r="G15" s="185">
        <v>0.39079674108874601</v>
      </c>
      <c r="H15" s="185">
        <v>0.38688877367785901</v>
      </c>
      <c r="I15" s="185">
        <v>0.37386221564156702</v>
      </c>
      <c r="J15" s="185">
        <v>0.35171706697987098</v>
      </c>
    </row>
    <row r="16" spans="1:10" x14ac:dyDescent="0.35">
      <c r="A16" t="s">
        <v>29</v>
      </c>
      <c r="B16" t="s">
        <v>49</v>
      </c>
      <c r="C16" t="s">
        <v>50</v>
      </c>
      <c r="D16" t="s">
        <v>32</v>
      </c>
      <c r="E16" t="s">
        <v>26</v>
      </c>
      <c r="F16" s="185">
        <v>0</v>
      </c>
      <c r="G16" s="185">
        <v>0</v>
      </c>
      <c r="H16" s="185">
        <v>0</v>
      </c>
      <c r="I16" s="185">
        <v>0</v>
      </c>
      <c r="J16" s="185">
        <v>0</v>
      </c>
    </row>
    <row r="17" spans="1:10" x14ac:dyDescent="0.35">
      <c r="A17" t="s">
        <v>29</v>
      </c>
      <c r="B17" t="s">
        <v>51</v>
      </c>
      <c r="C17" t="s">
        <v>52</v>
      </c>
      <c r="D17" t="s">
        <v>32</v>
      </c>
      <c r="E17" t="s">
        <v>26</v>
      </c>
      <c r="F17" s="185">
        <v>0.76986957994482896</v>
      </c>
      <c r="G17" s="185">
        <v>0.75684302190853803</v>
      </c>
      <c r="H17" s="185">
        <v>0.76205364512305496</v>
      </c>
      <c r="I17" s="185">
        <v>0.77638285896297499</v>
      </c>
      <c r="J17" s="185">
        <v>0.80243597503555797</v>
      </c>
    </row>
    <row r="18" spans="1:10" x14ac:dyDescent="0.35">
      <c r="A18" t="s">
        <v>29</v>
      </c>
      <c r="B18" t="s">
        <v>53</v>
      </c>
      <c r="C18" t="s">
        <v>54</v>
      </c>
      <c r="D18" t="s">
        <v>32</v>
      </c>
      <c r="E18" t="s">
        <v>26</v>
      </c>
      <c r="F18" s="185">
        <v>0</v>
      </c>
      <c r="G18" s="185">
        <v>0</v>
      </c>
      <c r="H18" s="185">
        <v>0</v>
      </c>
      <c r="I18" s="185">
        <v>0</v>
      </c>
      <c r="J18" s="185">
        <v>0</v>
      </c>
    </row>
    <row r="19" spans="1:10" x14ac:dyDescent="0.35">
      <c r="A19" t="s">
        <v>29</v>
      </c>
      <c r="B19" t="s">
        <v>55</v>
      </c>
      <c r="C19" t="s">
        <v>56</v>
      </c>
      <c r="D19" t="s">
        <v>32</v>
      </c>
      <c r="E19" t="s">
        <v>26</v>
      </c>
      <c r="F19" s="185">
        <v>0</v>
      </c>
      <c r="G19" s="185">
        <v>0</v>
      </c>
      <c r="H19" s="185">
        <v>0</v>
      </c>
      <c r="I19" s="185">
        <v>0</v>
      </c>
      <c r="J19" s="185">
        <v>0</v>
      </c>
    </row>
    <row r="20" spans="1:10" x14ac:dyDescent="0.35">
      <c r="A20" t="s">
        <v>29</v>
      </c>
      <c r="B20" t="s">
        <v>57</v>
      </c>
      <c r="C20" t="s">
        <v>58</v>
      </c>
      <c r="D20" t="s">
        <v>32</v>
      </c>
      <c r="E20" t="s">
        <v>26</v>
      </c>
      <c r="F20" s="185">
        <v>0</v>
      </c>
      <c r="G20" s="185">
        <v>0</v>
      </c>
      <c r="H20" s="185">
        <v>0</v>
      </c>
      <c r="I20" s="185">
        <v>0</v>
      </c>
      <c r="J20" s="185">
        <v>0</v>
      </c>
    </row>
    <row r="21" spans="1:10" x14ac:dyDescent="0.35">
      <c r="A21" t="s">
        <v>29</v>
      </c>
      <c r="B21" t="s">
        <v>59</v>
      </c>
      <c r="C21" t="s">
        <v>60</v>
      </c>
      <c r="D21" t="s">
        <v>32</v>
      </c>
      <c r="E21" t="s">
        <v>26</v>
      </c>
      <c r="F21" s="185">
        <v>0</v>
      </c>
      <c r="G21" s="185">
        <v>0</v>
      </c>
      <c r="H21" s="185">
        <v>0</v>
      </c>
      <c r="I21" s="185">
        <v>0</v>
      </c>
      <c r="J21" s="185">
        <v>0</v>
      </c>
    </row>
    <row r="22" spans="1:10" x14ac:dyDescent="0.35">
      <c r="A22" t="s">
        <v>29</v>
      </c>
      <c r="B22" t="s">
        <v>61</v>
      </c>
      <c r="C22" t="s">
        <v>62</v>
      </c>
      <c r="D22" t="s">
        <v>32</v>
      </c>
      <c r="E22" t="s">
        <v>26</v>
      </c>
      <c r="F22" s="185">
        <v>0</v>
      </c>
      <c r="G22" s="185">
        <v>0</v>
      </c>
      <c r="H22" s="185">
        <v>0</v>
      </c>
      <c r="I22" s="185">
        <v>0</v>
      </c>
      <c r="J22" s="185">
        <v>0</v>
      </c>
    </row>
    <row r="23" spans="1:10" x14ac:dyDescent="0.35">
      <c r="A23" t="s">
        <v>29</v>
      </c>
      <c r="B23" t="s">
        <v>63</v>
      </c>
      <c r="C23" t="s">
        <v>64</v>
      </c>
      <c r="D23" t="s">
        <v>32</v>
      </c>
      <c r="E23" t="s">
        <v>26</v>
      </c>
      <c r="F23" s="185">
        <v>0</v>
      </c>
      <c r="G23" s="185">
        <v>0</v>
      </c>
      <c r="H23" s="185">
        <v>0</v>
      </c>
      <c r="I23" s="185">
        <v>0</v>
      </c>
      <c r="J23" s="185">
        <v>0</v>
      </c>
    </row>
    <row r="24" spans="1:10" x14ac:dyDescent="0.35">
      <c r="A24" t="s">
        <v>29</v>
      </c>
      <c r="B24" t="s">
        <v>65</v>
      </c>
      <c r="C24" t="s">
        <v>66</v>
      </c>
      <c r="D24" t="s">
        <v>32</v>
      </c>
      <c r="E24" t="s">
        <v>26</v>
      </c>
      <c r="F24" s="185">
        <v>0</v>
      </c>
      <c r="G24" s="185">
        <v>0</v>
      </c>
      <c r="H24" s="185">
        <v>0</v>
      </c>
      <c r="I24" s="185">
        <v>0</v>
      </c>
      <c r="J24" s="185">
        <v>0</v>
      </c>
    </row>
    <row r="25" spans="1:10" x14ac:dyDescent="0.35">
      <c r="A25" t="s">
        <v>29</v>
      </c>
      <c r="B25" t="s">
        <v>67</v>
      </c>
      <c r="C25" t="s">
        <v>68</v>
      </c>
      <c r="D25" t="s">
        <v>32</v>
      </c>
      <c r="E25" t="s">
        <v>26</v>
      </c>
      <c r="F25" s="185">
        <v>0</v>
      </c>
      <c r="G25" s="185">
        <v>0</v>
      </c>
      <c r="H25" s="185">
        <v>0</v>
      </c>
      <c r="I25" s="185">
        <v>0</v>
      </c>
      <c r="J25" s="185">
        <v>0</v>
      </c>
    </row>
    <row r="26" spans="1:10" x14ac:dyDescent="0.35">
      <c r="A26" t="s">
        <v>29</v>
      </c>
      <c r="B26" t="s">
        <v>69</v>
      </c>
      <c r="C26" t="s">
        <v>70</v>
      </c>
      <c r="D26" t="s">
        <v>32</v>
      </c>
      <c r="E26" t="s">
        <v>26</v>
      </c>
      <c r="F26" s="185">
        <v>0</v>
      </c>
      <c r="G26" s="185">
        <v>0</v>
      </c>
      <c r="H26" s="185">
        <v>0</v>
      </c>
      <c r="I26" s="185">
        <v>0</v>
      </c>
      <c r="J26" s="185">
        <v>0</v>
      </c>
    </row>
    <row r="27" spans="1:10" x14ac:dyDescent="0.35">
      <c r="A27" t="s">
        <v>29</v>
      </c>
      <c r="B27" t="s">
        <v>696</v>
      </c>
      <c r="C27" t="s">
        <v>697</v>
      </c>
      <c r="D27" t="s">
        <v>32</v>
      </c>
      <c r="E27" t="s">
        <v>26</v>
      </c>
      <c r="F27" s="185">
        <v>9.6780000000000008</v>
      </c>
      <c r="G27" s="185">
        <v>5.8470000000000004</v>
      </c>
      <c r="H27" s="185">
        <v>6.7990000000000004</v>
      </c>
      <c r="I27" s="185">
        <v>16.904</v>
      </c>
      <c r="J27" s="185">
        <v>19.597999999999999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M27"/>
  <sheetViews>
    <sheetView zoomScale="85" zoomScaleNormal="85" workbookViewId="0"/>
  </sheetViews>
  <sheetFormatPr defaultRowHeight="13.5" x14ac:dyDescent="0.35"/>
  <cols>
    <col min="1" max="4" width="1.375" customWidth="1"/>
    <col min="5" max="5" width="68.75" bestFit="1" customWidth="1"/>
    <col min="6" max="7" width="9.25" customWidth="1"/>
    <col min="8" max="8" width="3" customWidth="1"/>
  </cols>
  <sheetData>
    <row r="1" spans="4:13" ht="13.9" thickBot="1" x14ac:dyDescent="0.4"/>
    <row r="2" spans="4:13" ht="13.9" thickBot="1" x14ac:dyDescent="0.4">
      <c r="I2" s="134" t="s">
        <v>4</v>
      </c>
      <c r="J2" s="132" t="s">
        <v>5</v>
      </c>
      <c r="K2" s="133" t="s">
        <v>6</v>
      </c>
      <c r="L2" s="133" t="s">
        <v>7</v>
      </c>
      <c r="M2" s="133" t="s">
        <v>8</v>
      </c>
    </row>
    <row r="3" spans="4:13" ht="15.4" thickBot="1" x14ac:dyDescent="0.45">
      <c r="D3" s="164"/>
      <c r="E3" s="227" t="s">
        <v>71</v>
      </c>
      <c r="I3" s="182"/>
      <c r="J3" s="182"/>
      <c r="K3" s="182"/>
      <c r="L3" s="182"/>
      <c r="M3" s="182"/>
    </row>
    <row r="4" spans="4:13" x14ac:dyDescent="0.35">
      <c r="E4" s="183" t="str">
        <f>F_Inputs!C7</f>
        <v>WR - Total gross operational expenditure -real - including cost sharing</v>
      </c>
      <c r="G4" t="s">
        <v>32</v>
      </c>
      <c r="H4" s="183"/>
      <c r="I4" s="183">
        <f>F_Inputs!F7</f>
        <v>4.83967099292596</v>
      </c>
      <c r="J4" s="183">
        <f>F_Inputs!G7</f>
        <v>4.93148046975654</v>
      </c>
      <c r="K4" s="183">
        <f>F_Inputs!H7</f>
        <v>4.9686414484736803</v>
      </c>
      <c r="L4" s="183">
        <f>F_Inputs!I7</f>
        <v>4.8986913708884803</v>
      </c>
      <c r="M4" s="183">
        <f>F_Inputs!J7</f>
        <v>4.7959521944352197</v>
      </c>
    </row>
    <row r="5" spans="4:13" x14ac:dyDescent="0.35">
      <c r="E5" s="183" t="str">
        <f xml:space="preserve"> F_Inputs!C21</f>
        <v>WR - Grants and contributions - operational expenditure - price control - real</v>
      </c>
      <c r="G5" t="s">
        <v>32</v>
      </c>
      <c r="H5" s="183"/>
      <c r="I5" s="183">
        <f>F_Inputs!F21</f>
        <v>0</v>
      </c>
      <c r="J5" s="183">
        <f>F_Inputs!G21</f>
        <v>0</v>
      </c>
      <c r="K5" s="183">
        <f>F_Inputs!H21</f>
        <v>0</v>
      </c>
      <c r="L5" s="183">
        <f>F_Inputs!I21</f>
        <v>0</v>
      </c>
      <c r="M5" s="183">
        <f>F_Inputs!J21</f>
        <v>0</v>
      </c>
    </row>
    <row r="6" spans="4:13" x14ac:dyDescent="0.35">
      <c r="E6" s="183" t="str">
        <f>F_Inputs!C22</f>
        <v>WR - Grants and contributions - operational expenditure - non price control - real</v>
      </c>
      <c r="G6" t="s">
        <v>32</v>
      </c>
      <c r="H6" s="183"/>
      <c r="I6" s="183">
        <f>F_Inputs!F22</f>
        <v>0</v>
      </c>
      <c r="J6" s="183">
        <f>F_Inputs!G22</f>
        <v>0</v>
      </c>
      <c r="K6" s="183">
        <f>F_Inputs!H22</f>
        <v>0</v>
      </c>
      <c r="L6" s="183">
        <f>F_Inputs!I22</f>
        <v>0</v>
      </c>
      <c r="M6" s="183">
        <f>F_Inputs!J22</f>
        <v>0</v>
      </c>
    </row>
    <row r="7" spans="4:13" x14ac:dyDescent="0.35">
      <c r="E7" t="s">
        <v>72</v>
      </c>
      <c r="G7" t="s">
        <v>32</v>
      </c>
      <c r="I7" s="184">
        <f>I4 - SUM(I5:I6)</f>
        <v>4.83967099292596</v>
      </c>
      <c r="J7" s="184">
        <f>J4 - SUM(J5:J6)</f>
        <v>4.93148046975654</v>
      </c>
      <c r="K7" s="184">
        <f>K4 - SUM(K5:K6)</f>
        <v>4.9686414484736803</v>
      </c>
      <c r="L7" s="184">
        <f>L4 - SUM(L5:L6)</f>
        <v>4.8986913708884803</v>
      </c>
      <c r="M7" s="184">
        <f>M4 - SUM(M5:M6)</f>
        <v>4.7959521944352197</v>
      </c>
    </row>
    <row r="9" spans="4:13" x14ac:dyDescent="0.35">
      <c r="E9" s="183" t="str">
        <f>F_Inputs!C8</f>
        <v>WR - Total gross capital expenditure - real (including g&amp;c) - including cost sharing</v>
      </c>
      <c r="G9" t="s">
        <v>32</v>
      </c>
      <c r="H9" s="183"/>
      <c r="I9" s="183">
        <f>F_Inputs!F8</f>
        <v>1.6247118937607199</v>
      </c>
      <c r="J9" s="183">
        <f>F_Inputs!G8</f>
        <v>0.85245797235939003</v>
      </c>
      <c r="K9" s="183">
        <f>F_Inputs!H8</f>
        <v>0.94499171760475997</v>
      </c>
      <c r="L9" s="183">
        <f>F_Inputs!I8</f>
        <v>2.52026275803517</v>
      </c>
      <c r="M9" s="183">
        <f>F_Inputs!J8</f>
        <v>2.8589020843025299</v>
      </c>
    </row>
    <row r="10" spans="4:13" x14ac:dyDescent="0.35">
      <c r="E10" s="183" t="str">
        <f>F_Inputs!C19</f>
        <v>WR - Grants and contributions - capital expenditure - price control - real</v>
      </c>
      <c r="G10" t="s">
        <v>32</v>
      </c>
      <c r="H10" s="183"/>
      <c r="I10" s="183">
        <f>F_Inputs!F19</f>
        <v>0</v>
      </c>
      <c r="J10" s="183">
        <f>F_Inputs!G19</f>
        <v>0</v>
      </c>
      <c r="K10" s="183">
        <f>F_Inputs!H19</f>
        <v>0</v>
      </c>
      <c r="L10" s="183">
        <f>F_Inputs!I19</f>
        <v>0</v>
      </c>
      <c r="M10" s="183">
        <f>F_Inputs!J19</f>
        <v>0</v>
      </c>
    </row>
    <row r="11" spans="4:13" x14ac:dyDescent="0.35">
      <c r="E11" s="183" t="str">
        <f>F_Inputs!C20</f>
        <v>WR - Grants and contributions - capital expenditure - non price control - real</v>
      </c>
      <c r="G11" t="s">
        <v>32</v>
      </c>
      <c r="H11" s="183"/>
      <c r="I11" s="183">
        <f>F_Inputs!F20</f>
        <v>0</v>
      </c>
      <c r="J11" s="183">
        <f>F_Inputs!G20</f>
        <v>0</v>
      </c>
      <c r="K11" s="183">
        <f>F_Inputs!H20</f>
        <v>0</v>
      </c>
      <c r="L11" s="183">
        <f>F_Inputs!I20</f>
        <v>0</v>
      </c>
      <c r="M11" s="183">
        <f>F_Inputs!J20</f>
        <v>0</v>
      </c>
    </row>
    <row r="12" spans="4:13" x14ac:dyDescent="0.35">
      <c r="E12" t="s">
        <v>73</v>
      </c>
      <c r="G12" t="s">
        <v>32</v>
      </c>
      <c r="I12" s="184">
        <f>I9 - SUM(I10:I11)</f>
        <v>1.6247118937607199</v>
      </c>
      <c r="J12" s="184">
        <f>J9 - SUM(J10:J11)</f>
        <v>0.85245797235939003</v>
      </c>
      <c r="K12" s="184">
        <f>K9 - SUM(K10:K11)</f>
        <v>0.94499171760475997</v>
      </c>
      <c r="L12" s="184">
        <f>L9 - SUM(L10:L11)</f>
        <v>2.52026275803517</v>
      </c>
      <c r="M12" s="184">
        <f>M9 - SUM(M10:M11)</f>
        <v>2.8589020843025299</v>
      </c>
    </row>
    <row r="13" spans="4:13" ht="13.9" thickBot="1" x14ac:dyDescent="0.4"/>
    <row r="14" spans="4:13" ht="15.4" thickBot="1" x14ac:dyDescent="0.45">
      <c r="D14" s="164"/>
      <c r="E14" s="227" t="s">
        <v>74</v>
      </c>
    </row>
    <row r="15" spans="4:13" x14ac:dyDescent="0.35">
      <c r="E15" s="183" t="str">
        <f>F_Inputs!C9</f>
        <v>WN - Total gross operational expenditure -real - including cost sharing</v>
      </c>
      <c r="G15" t="s">
        <v>32</v>
      </c>
      <c r="H15" s="183"/>
      <c r="I15" s="183">
        <f>F_Inputs!F9</f>
        <v>17.990882606233701</v>
      </c>
      <c r="J15" s="183">
        <f>F_Inputs!G9</f>
        <v>18.084845773975601</v>
      </c>
      <c r="K15" s="183">
        <f>F_Inputs!H9</f>
        <v>18.034800173765301</v>
      </c>
      <c r="L15" s="183">
        <f>F_Inputs!I9</f>
        <v>17.902026132390802</v>
      </c>
      <c r="M15" s="183">
        <f>F_Inputs!J9</f>
        <v>17.7447399603011</v>
      </c>
    </row>
    <row r="16" spans="4:13" x14ac:dyDescent="0.35">
      <c r="E16" s="183" t="str">
        <f>F_Inputs!C17</f>
        <v>WN - Grants and contributions - operational expenditure - price control - real</v>
      </c>
      <c r="G16" t="s">
        <v>32</v>
      </c>
      <c r="H16" s="183"/>
      <c r="I16" s="183">
        <f>F_Inputs!F17</f>
        <v>0.76986957994482896</v>
      </c>
      <c r="J16" s="183">
        <f>F_Inputs!G17</f>
        <v>0.75684302190853803</v>
      </c>
      <c r="K16" s="183">
        <f>F_Inputs!H17</f>
        <v>0.76205364512305496</v>
      </c>
      <c r="L16" s="183">
        <f>F_Inputs!I17</f>
        <v>0.77638285896297499</v>
      </c>
      <c r="M16" s="183">
        <f>F_Inputs!J17</f>
        <v>0.80243597503555797</v>
      </c>
    </row>
    <row r="17" spans="5:13" x14ac:dyDescent="0.35">
      <c r="E17" s="183" t="str">
        <f>F_Inputs!C18</f>
        <v>WN - Grants and contributions - operational expenditure - non price control - real</v>
      </c>
      <c r="G17" t="s">
        <v>32</v>
      </c>
      <c r="H17" s="183"/>
      <c r="I17" s="183">
        <f>F_Inputs!F18</f>
        <v>0</v>
      </c>
      <c r="J17" s="183">
        <f>F_Inputs!G18</f>
        <v>0</v>
      </c>
      <c r="K17" s="183">
        <f>F_Inputs!H18</f>
        <v>0</v>
      </c>
      <c r="L17" s="183">
        <f>F_Inputs!I18</f>
        <v>0</v>
      </c>
      <c r="M17" s="183">
        <f>F_Inputs!J18</f>
        <v>0</v>
      </c>
    </row>
    <row r="18" spans="5:13" x14ac:dyDescent="0.35">
      <c r="E18" t="s">
        <v>75</v>
      </c>
      <c r="G18" t="s">
        <v>32</v>
      </c>
      <c r="I18" s="184">
        <f>I15 - SUM(I16:I17)</f>
        <v>17.221013026288873</v>
      </c>
      <c r="J18" s="184">
        <f>J15 - SUM(J16:J17)</f>
        <v>17.328002752067064</v>
      </c>
      <c r="K18" s="184">
        <f>K15 - SUM(K16:K17)</f>
        <v>17.272746528642248</v>
      </c>
      <c r="L18" s="184">
        <f>L15 - SUM(L16:L17)</f>
        <v>17.125643273427826</v>
      </c>
      <c r="M18" s="184">
        <f>M15 - SUM(M16:M17)</f>
        <v>16.942303985265543</v>
      </c>
    </row>
    <row r="20" spans="5:13" x14ac:dyDescent="0.35">
      <c r="E20" s="183" t="str">
        <f>F_Inputs!C10</f>
        <v>WN - Total gross capital expenditure - real - including cost sharing</v>
      </c>
      <c r="G20" t="s">
        <v>32</v>
      </c>
      <c r="H20" s="183"/>
      <c r="I20" s="183">
        <f>F_Inputs!F10</f>
        <v>10.585990744955099</v>
      </c>
      <c r="J20" s="183">
        <f>F_Inputs!G10</f>
        <v>9.9639856660414701</v>
      </c>
      <c r="K20" s="183">
        <f>F_Inputs!H10</f>
        <v>9.9054556825392392</v>
      </c>
      <c r="L20" s="183">
        <f>F_Inputs!I10</f>
        <v>9.8032762198150003</v>
      </c>
      <c r="M20" s="183">
        <f>F_Inputs!J10</f>
        <v>9.5512996806697803</v>
      </c>
    </row>
    <row r="21" spans="5:13" x14ac:dyDescent="0.35">
      <c r="E21" s="183" t="str">
        <f>F_Inputs!C15</f>
        <v>WN - Grants and contributions - capital expenditure - price control - real</v>
      </c>
      <c r="G21" t="s">
        <v>32</v>
      </c>
      <c r="H21" s="183"/>
      <c r="I21" s="183">
        <f>F_Inputs!F15</f>
        <v>0.38037549465971299</v>
      </c>
      <c r="J21" s="183">
        <f>F_Inputs!G15</f>
        <v>0.39079674108874601</v>
      </c>
      <c r="K21" s="183">
        <f>F_Inputs!H15</f>
        <v>0.38688877367785901</v>
      </c>
      <c r="L21" s="183">
        <f>F_Inputs!I15</f>
        <v>0.37386221564156702</v>
      </c>
      <c r="M21" s="183">
        <f>F_Inputs!J15</f>
        <v>0.35171706697987098</v>
      </c>
    </row>
    <row r="22" spans="5:13" x14ac:dyDescent="0.35">
      <c r="E22" s="183" t="str">
        <f>F_Inputs!C16</f>
        <v>WN - Grants and contributions - capital expenditure - non price control - real</v>
      </c>
      <c r="G22" t="s">
        <v>32</v>
      </c>
      <c r="H22" s="183"/>
      <c r="I22" s="183">
        <f>F_Inputs!F16</f>
        <v>0</v>
      </c>
      <c r="J22" s="183">
        <f>F_Inputs!G16</f>
        <v>0</v>
      </c>
      <c r="K22" s="183">
        <f>F_Inputs!H16</f>
        <v>0</v>
      </c>
      <c r="L22" s="183">
        <f>F_Inputs!I16</f>
        <v>0</v>
      </c>
      <c r="M22" s="183">
        <f>F_Inputs!J16</f>
        <v>0</v>
      </c>
    </row>
    <row r="23" spans="5:13" x14ac:dyDescent="0.35">
      <c r="E23" t="s">
        <v>76</v>
      </c>
      <c r="G23" t="s">
        <v>32</v>
      </c>
      <c r="I23" s="184">
        <f>I20 - SUM(I21:I22)</f>
        <v>10.205615250295386</v>
      </c>
      <c r="J23" s="184">
        <f>J20 - SUM(J21:J22)</f>
        <v>9.5731889249527242</v>
      </c>
      <c r="K23" s="184">
        <f>K20 - SUM(K21:K22)</f>
        <v>9.5185669088613807</v>
      </c>
      <c r="L23" s="184">
        <f>L20 - SUM(L21:L22)</f>
        <v>9.4294140041734327</v>
      </c>
      <c r="M23" s="184">
        <f>M20 - SUM(M21:M22)</f>
        <v>9.199582613689909</v>
      </c>
    </row>
    <row r="25" spans="5:13" ht="13.9" thickBot="1" x14ac:dyDescent="0.4"/>
    <row r="26" spans="5:13" ht="15.4" thickBot="1" x14ac:dyDescent="0.4">
      <c r="E26" s="227" t="s">
        <v>74</v>
      </c>
    </row>
    <row r="27" spans="5:13" x14ac:dyDescent="0.35">
      <c r="E27" t="s">
        <v>697</v>
      </c>
      <c r="G27" t="s">
        <v>32</v>
      </c>
      <c r="I27" s="183">
        <f>F_Inputs!F27</f>
        <v>9.6780000000000008</v>
      </c>
      <c r="J27" s="183">
        <f>F_Inputs!G27</f>
        <v>5.8470000000000004</v>
      </c>
      <c r="K27" s="183">
        <f>F_Inputs!H27</f>
        <v>6.7990000000000004</v>
      </c>
      <c r="L27" s="183">
        <f>F_Inputs!I27</f>
        <v>16.904</v>
      </c>
      <c r="M27" s="183">
        <f>F_Inputs!J27</f>
        <v>19.597999999999999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85" zoomScaleNormal="85" workbookViewId="0"/>
  </sheetViews>
  <sheetFormatPr defaultRowHeight="13.5" x14ac:dyDescent="0.35"/>
  <cols>
    <col min="2" max="2" width="23.25" customWidth="1"/>
    <col min="3" max="3" width="88.5" bestFit="1" customWidth="1"/>
    <col min="5" max="5" width="20.25" customWidth="1"/>
  </cols>
  <sheetData>
    <row r="1" spans="1:10" ht="13.9" thickBot="1" x14ac:dyDescent="0.4"/>
    <row r="2" spans="1:10" ht="13.9" thickBot="1" x14ac:dyDescent="0.4">
      <c r="A2" s="132" t="s">
        <v>21</v>
      </c>
      <c r="B2" s="229" t="s">
        <v>22</v>
      </c>
      <c r="C2" s="229" t="s">
        <v>23</v>
      </c>
      <c r="D2" s="229" t="s">
        <v>24</v>
      </c>
      <c r="E2" s="229" t="s">
        <v>25</v>
      </c>
      <c r="F2" s="134" t="s">
        <v>4</v>
      </c>
      <c r="G2" s="132" t="s">
        <v>5</v>
      </c>
      <c r="H2" s="133" t="s">
        <v>6</v>
      </c>
      <c r="I2" s="133" t="s">
        <v>7</v>
      </c>
      <c r="J2" s="133" t="s">
        <v>8</v>
      </c>
    </row>
    <row r="3" spans="1:10" x14ac:dyDescent="0.35">
      <c r="A3" t="s">
        <v>29</v>
      </c>
      <c r="B3" t="s">
        <v>77</v>
      </c>
      <c r="C3" t="s">
        <v>78</v>
      </c>
      <c r="D3" t="s">
        <v>32</v>
      </c>
      <c r="E3" t="s">
        <v>26</v>
      </c>
      <c r="F3" s="188">
        <v>17.736999999999998</v>
      </c>
      <c r="G3" s="188">
        <v>11.494999999999999</v>
      </c>
      <c r="H3" s="188">
        <v>12.287000000000001</v>
      </c>
      <c r="I3" s="188">
        <v>25.126999999999999</v>
      </c>
      <c r="J3" s="188">
        <v>27.806999999999999</v>
      </c>
    </row>
    <row r="4" spans="1:10" x14ac:dyDescent="0.35">
      <c r="A4" t="s">
        <v>29</v>
      </c>
      <c r="B4" t="s">
        <v>79</v>
      </c>
      <c r="C4" t="s">
        <v>80</v>
      </c>
      <c r="D4" t="s">
        <v>32</v>
      </c>
      <c r="E4" t="s">
        <v>26</v>
      </c>
      <c r="F4" s="188">
        <v>7.8E-2</v>
      </c>
      <c r="G4" s="188">
        <v>0.27600000000000002</v>
      </c>
      <c r="H4" s="188">
        <v>0.08</v>
      </c>
      <c r="I4" s="188">
        <v>7.9000000000000001E-2</v>
      </c>
      <c r="J4" s="188">
        <v>7.8E-2</v>
      </c>
    </row>
    <row r="5" spans="1:10" x14ac:dyDescent="0.35">
      <c r="A5" t="s">
        <v>29</v>
      </c>
      <c r="B5" t="s">
        <v>81</v>
      </c>
      <c r="C5" t="s">
        <v>82</v>
      </c>
      <c r="D5" t="s">
        <v>32</v>
      </c>
      <c r="E5" t="s">
        <v>26</v>
      </c>
      <c r="F5" s="188">
        <v>8.3109999999999999</v>
      </c>
      <c r="G5" s="188">
        <v>7.3949999999999996</v>
      </c>
      <c r="H5" s="188">
        <v>7.0780000000000003</v>
      </c>
      <c r="I5" s="188">
        <v>7.2409999999999997</v>
      </c>
      <c r="J5" s="188">
        <v>5.4459999999999997</v>
      </c>
    </row>
    <row r="6" spans="1:10" x14ac:dyDescent="0.35">
      <c r="A6" t="s">
        <v>29</v>
      </c>
      <c r="B6" t="s">
        <v>83</v>
      </c>
      <c r="C6" t="s">
        <v>84</v>
      </c>
      <c r="D6" t="s">
        <v>32</v>
      </c>
      <c r="E6" t="s">
        <v>26</v>
      </c>
      <c r="F6" s="188">
        <v>19.013999999999999</v>
      </c>
      <c r="G6" s="188">
        <v>19.199000000000002</v>
      </c>
      <c r="H6" s="188">
        <v>19.603000000000002</v>
      </c>
      <c r="I6" s="188">
        <v>19.207000000000001</v>
      </c>
      <c r="J6" s="188">
        <v>20.591999999999999</v>
      </c>
    </row>
    <row r="7" spans="1:10" x14ac:dyDescent="0.35">
      <c r="A7" t="s">
        <v>29</v>
      </c>
      <c r="B7" t="s">
        <v>85</v>
      </c>
      <c r="C7" t="s">
        <v>86</v>
      </c>
      <c r="D7" t="s">
        <v>32</v>
      </c>
      <c r="E7" t="s">
        <v>26</v>
      </c>
      <c r="F7" s="188">
        <v>45.14</v>
      </c>
      <c r="G7" s="188">
        <v>38.365000000000002</v>
      </c>
      <c r="H7" s="188">
        <v>39.048000000000002</v>
      </c>
      <c r="I7" s="188">
        <v>51.654000000000003</v>
      </c>
      <c r="J7" s="188">
        <v>53.923000000000002</v>
      </c>
    </row>
    <row r="9" spans="1:10" x14ac:dyDescent="0.35">
      <c r="A9" t="s">
        <v>29</v>
      </c>
      <c r="B9" t="s">
        <v>87</v>
      </c>
      <c r="C9" t="s">
        <v>88</v>
      </c>
      <c r="D9" t="s">
        <v>32</v>
      </c>
      <c r="E9" t="s">
        <v>26</v>
      </c>
      <c r="F9" s="188">
        <v>0</v>
      </c>
      <c r="G9" s="188">
        <v>0</v>
      </c>
      <c r="H9" s="188">
        <v>0</v>
      </c>
      <c r="I9" s="188">
        <v>0</v>
      </c>
      <c r="J9" s="188">
        <v>0</v>
      </c>
    </row>
    <row r="10" spans="1:10" x14ac:dyDescent="0.35">
      <c r="A10" t="s">
        <v>29</v>
      </c>
      <c r="B10" t="s">
        <v>89</v>
      </c>
      <c r="C10" t="s">
        <v>90</v>
      </c>
      <c r="D10" t="s">
        <v>32</v>
      </c>
      <c r="E10" t="s">
        <v>26</v>
      </c>
      <c r="F10" s="188">
        <v>0</v>
      </c>
      <c r="G10" s="188">
        <v>0</v>
      </c>
      <c r="H10" s="188">
        <v>0</v>
      </c>
      <c r="I10" s="188">
        <v>0</v>
      </c>
      <c r="J10" s="188">
        <v>0</v>
      </c>
    </row>
    <row r="11" spans="1:10" x14ac:dyDescent="0.35">
      <c r="A11" t="s">
        <v>29</v>
      </c>
      <c r="B11" t="s">
        <v>91</v>
      </c>
      <c r="C11" t="s">
        <v>92</v>
      </c>
      <c r="D11" t="s">
        <v>32</v>
      </c>
      <c r="E11" t="s">
        <v>26</v>
      </c>
      <c r="F11" s="188">
        <v>0</v>
      </c>
      <c r="G11" s="188">
        <v>0</v>
      </c>
      <c r="H11" s="188">
        <v>0</v>
      </c>
      <c r="I11" s="188">
        <v>0</v>
      </c>
      <c r="J11" s="188">
        <v>0</v>
      </c>
    </row>
    <row r="12" spans="1:10" x14ac:dyDescent="0.35">
      <c r="A12" t="s">
        <v>29</v>
      </c>
      <c r="B12" t="s">
        <v>93</v>
      </c>
      <c r="C12" t="s">
        <v>94</v>
      </c>
      <c r="D12" t="s">
        <v>32</v>
      </c>
      <c r="E12" t="s">
        <v>26</v>
      </c>
      <c r="F12" s="188">
        <v>0</v>
      </c>
      <c r="G12" s="188">
        <v>0</v>
      </c>
      <c r="H12" s="188">
        <v>0</v>
      </c>
      <c r="I12" s="188">
        <v>0</v>
      </c>
      <c r="J12" s="188">
        <v>0</v>
      </c>
    </row>
    <row r="13" spans="1:10" x14ac:dyDescent="0.35">
      <c r="A13" t="s">
        <v>29</v>
      </c>
      <c r="B13" t="s">
        <v>95</v>
      </c>
      <c r="C13" t="s">
        <v>96</v>
      </c>
      <c r="D13" t="s">
        <v>32</v>
      </c>
      <c r="E13" t="s">
        <v>26</v>
      </c>
      <c r="F13" s="188">
        <v>0</v>
      </c>
      <c r="G13" s="188">
        <v>0</v>
      </c>
      <c r="H13" s="188">
        <v>0</v>
      </c>
      <c r="I13" s="188">
        <v>0</v>
      </c>
      <c r="J13" s="188">
        <v>0</v>
      </c>
    </row>
    <row r="14" spans="1:10" x14ac:dyDescent="0.35">
      <c r="A14" t="s">
        <v>29</v>
      </c>
      <c r="B14" t="s">
        <v>97</v>
      </c>
      <c r="C14" t="s">
        <v>98</v>
      </c>
      <c r="D14" t="s">
        <v>32</v>
      </c>
      <c r="E14" t="s">
        <v>26</v>
      </c>
      <c r="F14" s="188">
        <v>0</v>
      </c>
      <c r="G14" s="188">
        <v>0</v>
      </c>
      <c r="H14" s="188">
        <v>0</v>
      </c>
      <c r="I14" s="188">
        <v>0</v>
      </c>
      <c r="J14" s="188">
        <v>0</v>
      </c>
    </row>
    <row r="15" spans="1:10" s="186" customFormat="1" x14ac:dyDescent="0.35">
      <c r="F15" s="187"/>
      <c r="G15" s="187"/>
      <c r="H15" s="187"/>
      <c r="I15" s="187"/>
      <c r="J15" s="187"/>
    </row>
    <row r="16" spans="1:10" x14ac:dyDescent="0.35">
      <c r="A16" t="s">
        <v>29</v>
      </c>
      <c r="B16" t="s">
        <v>99</v>
      </c>
      <c r="C16" t="s">
        <v>100</v>
      </c>
      <c r="D16" t="s">
        <v>32</v>
      </c>
      <c r="E16" t="s">
        <v>26</v>
      </c>
      <c r="F16" s="188">
        <v>13.308999999999999</v>
      </c>
      <c r="G16" s="188">
        <v>6.9829999999999997</v>
      </c>
      <c r="H16" s="188">
        <v>7.7409999999999997</v>
      </c>
      <c r="I16" s="188">
        <v>20.645</v>
      </c>
      <c r="J16" s="188">
        <v>23.419</v>
      </c>
    </row>
    <row r="17" spans="1:10" x14ac:dyDescent="0.35">
      <c r="A17" t="s">
        <v>29</v>
      </c>
      <c r="B17" t="s">
        <v>101</v>
      </c>
      <c r="C17" t="s">
        <v>102</v>
      </c>
      <c r="D17" t="s">
        <v>32</v>
      </c>
      <c r="E17" t="s">
        <v>26</v>
      </c>
      <c r="F17" s="188">
        <v>0</v>
      </c>
      <c r="G17" s="188">
        <v>0.19600000000000001</v>
      </c>
      <c r="H17" s="188">
        <v>0</v>
      </c>
      <c r="I17" s="188">
        <v>0</v>
      </c>
      <c r="J17" s="188">
        <v>0</v>
      </c>
    </row>
    <row r="18" spans="1:10" x14ac:dyDescent="0.35">
      <c r="A18" t="s">
        <v>29</v>
      </c>
      <c r="B18" t="s">
        <v>103</v>
      </c>
      <c r="C18" t="s">
        <v>104</v>
      </c>
      <c r="D18" t="s">
        <v>32</v>
      </c>
      <c r="E18" t="s">
        <v>26</v>
      </c>
      <c r="F18" s="188">
        <v>4.4710000000000001</v>
      </c>
      <c r="G18" s="188">
        <v>3.5139999999999998</v>
      </c>
      <c r="H18" s="188">
        <v>3.2</v>
      </c>
      <c r="I18" s="188">
        <v>3.4020000000000001</v>
      </c>
      <c r="J18" s="188">
        <v>1.667</v>
      </c>
    </row>
    <row r="19" spans="1:10" x14ac:dyDescent="0.35">
      <c r="A19" t="s">
        <v>29</v>
      </c>
      <c r="B19" t="s">
        <v>105</v>
      </c>
      <c r="C19" t="s">
        <v>106</v>
      </c>
      <c r="D19" t="s">
        <v>32</v>
      </c>
      <c r="E19" t="s">
        <v>26</v>
      </c>
      <c r="F19" s="188">
        <v>6.2</v>
      </c>
      <c r="G19" s="188">
        <v>6.3339999999999996</v>
      </c>
      <c r="H19" s="188">
        <v>6.7850000000000001</v>
      </c>
      <c r="I19" s="188">
        <v>6.48</v>
      </c>
      <c r="J19" s="188">
        <v>7.9610000000000003</v>
      </c>
    </row>
    <row r="20" spans="1:10" x14ac:dyDescent="0.35">
      <c r="A20" t="s">
        <v>29</v>
      </c>
      <c r="B20" t="s">
        <v>107</v>
      </c>
      <c r="C20" t="s">
        <v>108</v>
      </c>
      <c r="D20" t="s">
        <v>32</v>
      </c>
      <c r="E20" t="s">
        <v>26</v>
      </c>
      <c r="F20" s="188">
        <v>23.98</v>
      </c>
      <c r="G20" s="188">
        <v>17.027000000000001</v>
      </c>
      <c r="H20" s="188">
        <v>17.725999999999999</v>
      </c>
      <c r="I20" s="188">
        <v>30.527000000000001</v>
      </c>
      <c r="J20" s="188">
        <v>33.046999999999997</v>
      </c>
    </row>
    <row r="21" spans="1:10" x14ac:dyDescent="0.35">
      <c r="F21" s="188"/>
      <c r="G21" s="188"/>
      <c r="H21" s="188"/>
      <c r="I21" s="188"/>
      <c r="J21" s="188"/>
    </row>
    <row r="22" spans="1:10" x14ac:dyDescent="0.35">
      <c r="A22" t="s">
        <v>29</v>
      </c>
      <c r="B22" t="s">
        <v>109</v>
      </c>
      <c r="C22" t="s">
        <v>110</v>
      </c>
      <c r="D22" t="s">
        <v>32</v>
      </c>
      <c r="E22" t="s">
        <v>26</v>
      </c>
      <c r="F22" s="188">
        <v>4.4279999999999999</v>
      </c>
      <c r="G22" s="188">
        <v>4.5119999999999996</v>
      </c>
      <c r="H22" s="188">
        <v>4.5460000000000003</v>
      </c>
      <c r="I22" s="188">
        <v>4.4820000000000002</v>
      </c>
      <c r="J22" s="188">
        <v>4.3879999999999999</v>
      </c>
    </row>
    <row r="23" spans="1:10" x14ac:dyDescent="0.35">
      <c r="A23" t="s">
        <v>29</v>
      </c>
      <c r="B23" t="s">
        <v>111</v>
      </c>
      <c r="C23" t="s">
        <v>112</v>
      </c>
      <c r="D23" t="s">
        <v>32</v>
      </c>
      <c r="E23" t="s">
        <v>26</v>
      </c>
      <c r="F23" s="188">
        <v>7.8E-2</v>
      </c>
      <c r="G23" s="188">
        <v>0.08</v>
      </c>
      <c r="H23" s="188">
        <v>0.08</v>
      </c>
      <c r="I23" s="188">
        <v>7.9000000000000001E-2</v>
      </c>
      <c r="J23" s="188">
        <v>7.8E-2</v>
      </c>
    </row>
    <row r="24" spans="1:10" x14ac:dyDescent="0.35">
      <c r="A24" t="s">
        <v>29</v>
      </c>
      <c r="B24" t="s">
        <v>113</v>
      </c>
      <c r="C24" t="s">
        <v>114</v>
      </c>
      <c r="D24" t="s">
        <v>32</v>
      </c>
      <c r="E24" t="s">
        <v>26</v>
      </c>
      <c r="F24" s="188">
        <v>3.84</v>
      </c>
      <c r="G24" s="188">
        <v>3.8809999999999998</v>
      </c>
      <c r="H24" s="188">
        <v>3.8780000000000001</v>
      </c>
      <c r="I24" s="188">
        <v>3.839</v>
      </c>
      <c r="J24" s="188">
        <v>3.7789999999999999</v>
      </c>
    </row>
    <row r="25" spans="1:10" x14ac:dyDescent="0.35">
      <c r="A25" t="s">
        <v>29</v>
      </c>
      <c r="B25" t="s">
        <v>115</v>
      </c>
      <c r="C25" t="s">
        <v>116</v>
      </c>
      <c r="D25" t="s">
        <v>32</v>
      </c>
      <c r="E25" t="s">
        <v>26</v>
      </c>
      <c r="F25" s="188">
        <v>13.696999999999999</v>
      </c>
      <c r="G25" s="188">
        <v>13.746</v>
      </c>
      <c r="H25" s="188">
        <v>13.7</v>
      </c>
      <c r="I25" s="188">
        <v>13.61</v>
      </c>
      <c r="J25" s="188">
        <v>13.516999999999999</v>
      </c>
    </row>
    <row r="26" spans="1:10" x14ac:dyDescent="0.35">
      <c r="A26" t="s">
        <v>29</v>
      </c>
      <c r="B26" t="s">
        <v>117</v>
      </c>
      <c r="C26" t="s">
        <v>118</v>
      </c>
      <c r="D26" t="s">
        <v>32</v>
      </c>
      <c r="E26" t="s">
        <v>26</v>
      </c>
      <c r="F26" s="188">
        <v>22.042999999999999</v>
      </c>
      <c r="G26" s="188">
        <v>22.219000000000001</v>
      </c>
      <c r="H26" s="188">
        <v>22.204000000000001</v>
      </c>
      <c r="I26" s="188">
        <v>22.01</v>
      </c>
      <c r="J26" s="188">
        <v>21.762</v>
      </c>
    </row>
    <row r="27" spans="1:10" x14ac:dyDescent="0.35">
      <c r="F27" s="188"/>
      <c r="G27" s="188"/>
      <c r="H27" s="188"/>
      <c r="I27" s="188"/>
      <c r="J27" s="188"/>
    </row>
    <row r="28" spans="1:10" x14ac:dyDescent="0.35">
      <c r="A28" t="s">
        <v>29</v>
      </c>
      <c r="B28" t="s">
        <v>119</v>
      </c>
      <c r="C28" t="s">
        <v>120</v>
      </c>
      <c r="D28" t="s">
        <v>32</v>
      </c>
      <c r="E28" t="s">
        <v>26</v>
      </c>
      <c r="F28" s="188">
        <v>0</v>
      </c>
      <c r="G28" s="188">
        <v>0</v>
      </c>
      <c r="H28" s="188">
        <v>0</v>
      </c>
      <c r="I28" s="188">
        <v>0</v>
      </c>
      <c r="J28" s="188">
        <v>0</v>
      </c>
    </row>
    <row r="29" spans="1:10" x14ac:dyDescent="0.35">
      <c r="A29" t="s">
        <v>29</v>
      </c>
      <c r="B29" t="s">
        <v>121</v>
      </c>
      <c r="C29" t="s">
        <v>122</v>
      </c>
      <c r="D29" t="s">
        <v>32</v>
      </c>
      <c r="E29" t="s">
        <v>26</v>
      </c>
      <c r="F29" s="188">
        <v>0.59099999999999997</v>
      </c>
      <c r="G29" s="188">
        <v>0.58099999999999996</v>
      </c>
      <c r="H29" s="188">
        <v>0.58499999999999996</v>
      </c>
      <c r="I29" s="188">
        <v>0.59599999999999997</v>
      </c>
      <c r="J29" s="188">
        <v>0.61599999999999999</v>
      </c>
    </row>
    <row r="30" spans="1:10" x14ac:dyDescent="0.35">
      <c r="A30" t="s">
        <v>29</v>
      </c>
      <c r="B30" t="s">
        <v>123</v>
      </c>
      <c r="C30" t="s">
        <v>124</v>
      </c>
      <c r="D30" t="s">
        <v>32</v>
      </c>
      <c r="E30" t="s">
        <v>26</v>
      </c>
      <c r="F30" s="188">
        <v>0</v>
      </c>
      <c r="G30" s="188">
        <v>0</v>
      </c>
      <c r="H30" s="188">
        <v>0</v>
      </c>
      <c r="I30" s="188">
        <v>0</v>
      </c>
      <c r="J30" s="188">
        <v>0</v>
      </c>
    </row>
    <row r="31" spans="1:10" x14ac:dyDescent="0.35">
      <c r="A31" t="s">
        <v>29</v>
      </c>
      <c r="B31" t="s">
        <v>125</v>
      </c>
      <c r="C31" t="s">
        <v>126</v>
      </c>
      <c r="D31" t="s">
        <v>32</v>
      </c>
      <c r="E31" t="s">
        <v>26</v>
      </c>
      <c r="F31" s="188">
        <v>0</v>
      </c>
      <c r="G31" s="188">
        <v>0</v>
      </c>
      <c r="H31" s="188">
        <v>0</v>
      </c>
      <c r="I31" s="188">
        <v>0</v>
      </c>
      <c r="J31" s="188">
        <v>0</v>
      </c>
    </row>
    <row r="32" spans="1:10" x14ac:dyDescent="0.35">
      <c r="F32" s="188"/>
      <c r="G32" s="188"/>
      <c r="H32" s="188"/>
      <c r="I32" s="188"/>
      <c r="J32" s="188"/>
    </row>
    <row r="33" spans="1:10" x14ac:dyDescent="0.35">
      <c r="A33" t="s">
        <v>29</v>
      </c>
      <c r="B33" t="s">
        <v>127</v>
      </c>
      <c r="C33" t="s">
        <v>128</v>
      </c>
      <c r="D33" t="s">
        <v>32</v>
      </c>
      <c r="E33" t="s">
        <v>26</v>
      </c>
      <c r="F33" s="188">
        <v>0</v>
      </c>
      <c r="G33" s="188">
        <v>0</v>
      </c>
      <c r="H33" s="188">
        <v>0</v>
      </c>
      <c r="I33" s="188">
        <v>0</v>
      </c>
      <c r="J33" s="188">
        <v>0</v>
      </c>
    </row>
    <row r="34" spans="1:10" x14ac:dyDescent="0.35">
      <c r="A34" t="s">
        <v>29</v>
      </c>
      <c r="B34" t="s">
        <v>129</v>
      </c>
      <c r="C34" t="s">
        <v>130</v>
      </c>
      <c r="D34" t="s">
        <v>32</v>
      </c>
      <c r="E34" t="s">
        <v>26</v>
      </c>
      <c r="F34" s="188">
        <v>0</v>
      </c>
      <c r="G34" s="188">
        <v>0</v>
      </c>
      <c r="H34" s="188">
        <v>0</v>
      </c>
      <c r="I34" s="188">
        <v>0</v>
      </c>
      <c r="J34" s="188">
        <v>0</v>
      </c>
    </row>
    <row r="35" spans="1:10" x14ac:dyDescent="0.35">
      <c r="A35" t="s">
        <v>29</v>
      </c>
      <c r="B35" t="s">
        <v>131</v>
      </c>
      <c r="C35" t="s">
        <v>132</v>
      </c>
      <c r="D35" t="s">
        <v>32</v>
      </c>
      <c r="E35" t="s">
        <v>26</v>
      </c>
      <c r="F35" s="188">
        <v>0</v>
      </c>
      <c r="G35" s="188">
        <v>0</v>
      </c>
      <c r="H35" s="188">
        <v>0</v>
      </c>
      <c r="I35" s="188">
        <v>0</v>
      </c>
      <c r="J35" s="188">
        <v>0</v>
      </c>
    </row>
    <row r="36" spans="1:10" x14ac:dyDescent="0.35">
      <c r="A36" t="s">
        <v>29</v>
      </c>
      <c r="B36" t="s">
        <v>133</v>
      </c>
      <c r="C36" t="s">
        <v>134</v>
      </c>
      <c r="D36" t="s">
        <v>32</v>
      </c>
      <c r="E36" t="s">
        <v>26</v>
      </c>
      <c r="F36" s="188">
        <v>0</v>
      </c>
      <c r="G36" s="188">
        <v>0</v>
      </c>
      <c r="H36" s="188">
        <v>0</v>
      </c>
      <c r="I36" s="188">
        <v>0</v>
      </c>
      <c r="J36" s="188">
        <v>0</v>
      </c>
    </row>
    <row r="37" spans="1:10" x14ac:dyDescent="0.35">
      <c r="A37" t="s">
        <v>29</v>
      </c>
      <c r="B37" t="s">
        <v>135</v>
      </c>
      <c r="C37" t="s">
        <v>136</v>
      </c>
      <c r="D37" t="s">
        <v>32</v>
      </c>
      <c r="E37" t="s">
        <v>26</v>
      </c>
      <c r="F37" s="188">
        <v>0</v>
      </c>
      <c r="G37" s="188">
        <v>0</v>
      </c>
      <c r="H37" s="188">
        <v>0</v>
      </c>
      <c r="I37" s="188">
        <v>0</v>
      </c>
      <c r="J37" s="188">
        <v>0</v>
      </c>
    </row>
    <row r="38" spans="1:10" x14ac:dyDescent="0.35">
      <c r="A38" t="s">
        <v>29</v>
      </c>
      <c r="B38" t="s">
        <v>137</v>
      </c>
      <c r="C38" t="s">
        <v>138</v>
      </c>
      <c r="D38" t="s">
        <v>32</v>
      </c>
      <c r="E38" t="s">
        <v>26</v>
      </c>
      <c r="F38" s="188">
        <v>0</v>
      </c>
      <c r="G38" s="188">
        <v>0</v>
      </c>
      <c r="H38" s="188">
        <v>0</v>
      </c>
      <c r="I38" s="188">
        <v>0</v>
      </c>
      <c r="J38" s="188">
        <v>0</v>
      </c>
    </row>
    <row r="39" spans="1:10" x14ac:dyDescent="0.35">
      <c r="F39" s="188"/>
      <c r="G39" s="188"/>
      <c r="H39" s="188"/>
      <c r="I39" s="188"/>
      <c r="J39" s="188"/>
    </row>
    <row r="40" spans="1:10" x14ac:dyDescent="0.35">
      <c r="A40" t="s">
        <v>29</v>
      </c>
      <c r="B40" t="s">
        <v>139</v>
      </c>
      <c r="C40" t="s">
        <v>140</v>
      </c>
      <c r="D40" t="s">
        <v>32</v>
      </c>
      <c r="E40" t="s">
        <v>26</v>
      </c>
      <c r="F40" s="188">
        <v>0</v>
      </c>
      <c r="G40" s="188">
        <v>0</v>
      </c>
      <c r="H40" s="188">
        <v>0</v>
      </c>
      <c r="I40" s="188">
        <v>0</v>
      </c>
      <c r="J40" s="188">
        <v>0</v>
      </c>
    </row>
    <row r="41" spans="1:10" x14ac:dyDescent="0.35">
      <c r="A41" t="s">
        <v>29</v>
      </c>
      <c r="B41" t="s">
        <v>141</v>
      </c>
      <c r="C41" t="s">
        <v>142</v>
      </c>
      <c r="D41" t="s">
        <v>32</v>
      </c>
      <c r="E41" t="s">
        <v>26</v>
      </c>
      <c r="F41" s="188">
        <v>0</v>
      </c>
      <c r="G41" s="188">
        <v>0</v>
      </c>
      <c r="H41" s="188">
        <v>0</v>
      </c>
      <c r="I41" s="188">
        <v>0</v>
      </c>
      <c r="J41" s="188">
        <v>0</v>
      </c>
    </row>
    <row r="42" spans="1:10" x14ac:dyDescent="0.35">
      <c r="A42" t="s">
        <v>29</v>
      </c>
      <c r="B42" t="s">
        <v>143</v>
      </c>
      <c r="C42" t="s">
        <v>144</v>
      </c>
      <c r="D42" t="s">
        <v>32</v>
      </c>
      <c r="E42" t="s">
        <v>26</v>
      </c>
      <c r="F42" s="188">
        <v>0</v>
      </c>
      <c r="G42" s="188">
        <v>0</v>
      </c>
      <c r="H42" s="188">
        <v>0</v>
      </c>
      <c r="I42" s="188">
        <v>0</v>
      </c>
      <c r="J42" s="188">
        <v>0</v>
      </c>
    </row>
    <row r="43" spans="1:10" x14ac:dyDescent="0.35">
      <c r="A43" t="s">
        <v>29</v>
      </c>
      <c r="B43" t="s">
        <v>145</v>
      </c>
      <c r="C43" t="s">
        <v>146</v>
      </c>
      <c r="D43" t="s">
        <v>32</v>
      </c>
      <c r="E43" t="s">
        <v>26</v>
      </c>
      <c r="F43" s="188">
        <v>0</v>
      </c>
      <c r="G43" s="188">
        <v>0</v>
      </c>
      <c r="H43" s="188">
        <v>0</v>
      </c>
      <c r="I43" s="188">
        <v>0</v>
      </c>
      <c r="J43" s="188">
        <v>0</v>
      </c>
    </row>
    <row r="44" spans="1:10" x14ac:dyDescent="0.35">
      <c r="A44" t="s">
        <v>29</v>
      </c>
      <c r="B44" t="s">
        <v>147</v>
      </c>
      <c r="C44" t="s">
        <v>148</v>
      </c>
      <c r="D44" t="s">
        <v>32</v>
      </c>
      <c r="E44" t="s">
        <v>26</v>
      </c>
      <c r="F44" s="188">
        <v>0</v>
      </c>
      <c r="G44" s="188">
        <v>0</v>
      </c>
      <c r="H44" s="188">
        <v>0</v>
      </c>
      <c r="I44" s="188">
        <v>0</v>
      </c>
      <c r="J44" s="188">
        <v>0</v>
      </c>
    </row>
    <row r="45" spans="1:10" x14ac:dyDescent="0.35">
      <c r="A45" t="s">
        <v>29</v>
      </c>
      <c r="B45" t="s">
        <v>149</v>
      </c>
      <c r="C45" t="s">
        <v>150</v>
      </c>
      <c r="D45" t="s">
        <v>32</v>
      </c>
      <c r="E45" t="s">
        <v>26</v>
      </c>
      <c r="F45" s="188">
        <v>0</v>
      </c>
      <c r="G45" s="188">
        <v>0</v>
      </c>
      <c r="H45" s="188">
        <v>0</v>
      </c>
      <c r="I45" s="188">
        <v>0</v>
      </c>
      <c r="J45" s="188">
        <v>0</v>
      </c>
    </row>
    <row r="46" spans="1:10" x14ac:dyDescent="0.35">
      <c r="A46" t="s">
        <v>29</v>
      </c>
      <c r="B46" t="s">
        <v>151</v>
      </c>
      <c r="C46" t="s">
        <v>152</v>
      </c>
      <c r="D46" t="s">
        <v>32</v>
      </c>
      <c r="E46" t="s">
        <v>26</v>
      </c>
      <c r="F46" s="188">
        <v>0</v>
      </c>
      <c r="G46" s="188">
        <v>0</v>
      </c>
      <c r="H46" s="188">
        <v>0</v>
      </c>
      <c r="I46" s="188">
        <v>0</v>
      </c>
      <c r="J46" s="188">
        <v>0</v>
      </c>
    </row>
    <row r="47" spans="1:10" x14ac:dyDescent="0.35">
      <c r="A47" t="s">
        <v>29</v>
      </c>
      <c r="B47" t="s">
        <v>153</v>
      </c>
      <c r="C47" t="s">
        <v>154</v>
      </c>
      <c r="D47" t="s">
        <v>32</v>
      </c>
      <c r="E47" t="s">
        <v>26</v>
      </c>
      <c r="F47" s="188">
        <v>0</v>
      </c>
      <c r="G47" s="188">
        <v>0</v>
      </c>
      <c r="H47" s="188">
        <v>0</v>
      </c>
      <c r="I47" s="188">
        <v>0</v>
      </c>
      <c r="J47" s="188">
        <v>0</v>
      </c>
    </row>
    <row r="48" spans="1:10" x14ac:dyDescent="0.35">
      <c r="F48" s="185"/>
      <c r="G48" s="185"/>
      <c r="H48" s="185"/>
      <c r="I48" s="185"/>
      <c r="J48" s="185"/>
    </row>
    <row r="50" spans="3:10" x14ac:dyDescent="0.35">
      <c r="C50" s="228" t="s">
        <v>155</v>
      </c>
      <c r="F50" s="185">
        <f xml:space="preserve"> F22-F28</f>
        <v>4.4279999999999999</v>
      </c>
      <c r="G50" s="185">
        <f xml:space="preserve"> G22-G28</f>
        <v>4.5119999999999996</v>
      </c>
      <c r="H50" s="185">
        <f xml:space="preserve"> H22-H28</f>
        <v>4.5460000000000003</v>
      </c>
      <c r="I50" s="185">
        <f xml:space="preserve"> I22-I28</f>
        <v>4.4820000000000002</v>
      </c>
      <c r="J50" s="185">
        <f xml:space="preserve"> J22-J28</f>
        <v>4.3879999999999999</v>
      </c>
    </row>
    <row r="51" spans="3:10" x14ac:dyDescent="0.35">
      <c r="C51" s="228" t="s">
        <v>156</v>
      </c>
      <c r="F51" s="185">
        <f>F16</f>
        <v>13.308999999999999</v>
      </c>
      <c r="G51" s="185">
        <f>G16</f>
        <v>6.9829999999999997</v>
      </c>
      <c r="H51" s="185">
        <f>H16</f>
        <v>7.7409999999999997</v>
      </c>
      <c r="I51" s="185">
        <f>I16</f>
        <v>20.645</v>
      </c>
      <c r="J51" s="185">
        <f>J16</f>
        <v>23.419</v>
      </c>
    </row>
    <row r="52" spans="3:10" x14ac:dyDescent="0.35">
      <c r="C52" s="228" t="s">
        <v>157</v>
      </c>
      <c r="F52" s="185">
        <f>F3</f>
        <v>17.736999999999998</v>
      </c>
      <c r="G52" s="185">
        <f>G3</f>
        <v>11.494999999999999</v>
      </c>
      <c r="H52" s="185">
        <f>H3</f>
        <v>12.287000000000001</v>
      </c>
      <c r="I52" s="185">
        <f>I3</f>
        <v>25.126999999999999</v>
      </c>
      <c r="J52" s="185">
        <f>J3</f>
        <v>27.806999999999999</v>
      </c>
    </row>
    <row r="53" spans="3:10" x14ac:dyDescent="0.35">
      <c r="C53" s="228"/>
    </row>
    <row r="54" spans="3:10" x14ac:dyDescent="0.35">
      <c r="C54" s="228" t="s">
        <v>158</v>
      </c>
      <c r="F54" s="185">
        <f>SUM(F23:F25)-F29</f>
        <v>17.023999999999997</v>
      </c>
      <c r="G54" s="185">
        <f>SUM(G23:G25)-G29</f>
        <v>17.126000000000001</v>
      </c>
      <c r="H54" s="185">
        <f>SUM(H23:H25)-H29</f>
        <v>17.073</v>
      </c>
      <c r="I54" s="185">
        <f>SUM(I23:I25)-I29</f>
        <v>16.931999999999999</v>
      </c>
      <c r="J54" s="185">
        <f>SUM(J23:J25)-J29</f>
        <v>16.757999999999999</v>
      </c>
    </row>
    <row r="55" spans="3:10" x14ac:dyDescent="0.35">
      <c r="C55" s="228" t="s">
        <v>159</v>
      </c>
      <c r="F55" s="185">
        <f>SUM(F17:F19)</f>
        <v>10.670999999999999</v>
      </c>
      <c r="G55" s="185">
        <f>SUM(G17:G19)</f>
        <v>10.044</v>
      </c>
      <c r="H55" s="185">
        <f>SUM(H17:H19)</f>
        <v>9.9849999999999994</v>
      </c>
      <c r="I55" s="185">
        <f>SUM(I17:I19)</f>
        <v>9.8820000000000014</v>
      </c>
      <c r="J55" s="185">
        <f>SUM(J17:J19)</f>
        <v>9.6280000000000001</v>
      </c>
    </row>
    <row r="56" spans="3:10" x14ac:dyDescent="0.35">
      <c r="C56" s="228" t="s">
        <v>160</v>
      </c>
      <c r="F56" s="185">
        <f>SUM(F4:F6)</f>
        <v>27.402999999999999</v>
      </c>
      <c r="G56" s="185">
        <f>SUM(G4:G6)</f>
        <v>26.87</v>
      </c>
      <c r="H56" s="185">
        <f>SUM(H4:H6)</f>
        <v>26.761000000000003</v>
      </c>
      <c r="I56" s="185">
        <f>SUM(I4:I6)</f>
        <v>26.527000000000001</v>
      </c>
      <c r="J56" s="185">
        <f>SUM(J4:J6)</f>
        <v>26.116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zoomScale="85" zoomScaleNormal="85" workbookViewId="0"/>
  </sheetViews>
  <sheetFormatPr defaultRowHeight="13.5" x14ac:dyDescent="0.35"/>
  <cols>
    <col min="1" max="1" width="3" customWidth="1"/>
    <col min="2" max="2" width="68.625" customWidth="1"/>
    <col min="3" max="3" width="2" customWidth="1"/>
    <col min="10" max="10" width="3.875" customWidth="1"/>
    <col min="11" max="11" width="1.75" customWidth="1"/>
    <col min="12" max="16" width="9.75" customWidth="1"/>
    <col min="18" max="18" width="2.375" customWidth="1"/>
    <col min="19" max="23" width="9.75" customWidth="1"/>
    <col min="24" max="24" width="9" style="190"/>
  </cols>
  <sheetData>
    <row r="1" spans="1:24" ht="13.9" x14ac:dyDescent="0.4">
      <c r="D1" s="164" t="s">
        <v>358</v>
      </c>
      <c r="L1" s="164" t="s">
        <v>356</v>
      </c>
      <c r="S1" s="164" t="s">
        <v>357</v>
      </c>
      <c r="X1"/>
    </row>
    <row r="2" spans="1:24" x14ac:dyDescent="0.35">
      <c r="D2" s="165">
        <v>2021</v>
      </c>
      <c r="E2" s="165">
        <v>2022</v>
      </c>
      <c r="F2" s="165">
        <v>2023</v>
      </c>
      <c r="G2" s="165">
        <v>2024</v>
      </c>
      <c r="H2" s="165">
        <v>2025</v>
      </c>
      <c r="I2" s="189"/>
      <c r="L2" s="165">
        <v>2021</v>
      </c>
      <c r="M2" s="165">
        <v>2022</v>
      </c>
      <c r="N2" s="165">
        <v>2023</v>
      </c>
      <c r="O2" s="165">
        <v>2024</v>
      </c>
      <c r="P2" s="165">
        <v>2025</v>
      </c>
      <c r="Q2" s="189"/>
      <c r="R2" s="166"/>
      <c r="S2" s="165">
        <v>2021</v>
      </c>
      <c r="T2" s="165">
        <v>2022</v>
      </c>
      <c r="U2" s="165">
        <v>2023</v>
      </c>
      <c r="V2" s="165">
        <v>2024</v>
      </c>
      <c r="W2" s="165">
        <v>2025</v>
      </c>
      <c r="X2" s="191"/>
    </row>
    <row r="3" spans="1:24" ht="13.9" x14ac:dyDescent="0.4">
      <c r="B3" s="167" t="s">
        <v>161</v>
      </c>
      <c r="C3" s="168"/>
      <c r="D3" s="169" t="s">
        <v>32</v>
      </c>
      <c r="E3" s="169" t="s">
        <v>32</v>
      </c>
      <c r="F3" s="169" t="s">
        <v>32</v>
      </c>
      <c r="G3" s="169" t="s">
        <v>32</v>
      </c>
      <c r="H3" s="169" t="s">
        <v>32</v>
      </c>
      <c r="I3" s="174" t="s">
        <v>162</v>
      </c>
      <c r="J3" s="170"/>
      <c r="K3" s="171"/>
      <c r="L3" s="169" t="s">
        <v>32</v>
      </c>
      <c r="M3" s="169" t="s">
        <v>32</v>
      </c>
      <c r="N3" s="169" t="s">
        <v>32</v>
      </c>
      <c r="O3" s="169" t="s">
        <v>32</v>
      </c>
      <c r="P3" s="169" t="s">
        <v>32</v>
      </c>
      <c r="Q3" s="174" t="s">
        <v>162</v>
      </c>
      <c r="R3" s="171"/>
      <c r="S3" s="169" t="s">
        <v>32</v>
      </c>
      <c r="T3" s="169" t="s">
        <v>32</v>
      </c>
      <c r="U3" s="169" t="s">
        <v>32</v>
      </c>
      <c r="V3" s="169" t="s">
        <v>32</v>
      </c>
      <c r="W3" s="169" t="s">
        <v>32</v>
      </c>
      <c r="X3" s="192" t="s">
        <v>162</v>
      </c>
    </row>
    <row r="4" spans="1:24" ht="13.9" x14ac:dyDescent="0.4">
      <c r="A4" s="167"/>
      <c r="B4" s="172"/>
      <c r="C4" s="168"/>
      <c r="D4" s="173"/>
      <c r="E4" s="173"/>
      <c r="F4" s="173"/>
      <c r="G4" s="173"/>
      <c r="H4" s="173"/>
      <c r="I4" s="173"/>
      <c r="J4" s="170"/>
      <c r="K4" s="171"/>
      <c r="L4" s="174"/>
      <c r="M4" s="174"/>
      <c r="N4" s="174"/>
      <c r="O4" s="174"/>
      <c r="P4" s="174"/>
      <c r="Q4" s="173"/>
      <c r="R4" s="171"/>
      <c r="S4" s="174"/>
      <c r="T4" s="174"/>
      <c r="U4" s="174"/>
      <c r="V4" s="174"/>
      <c r="W4" s="174"/>
      <c r="X4" s="193"/>
    </row>
    <row r="5" spans="1:24" x14ac:dyDescent="0.35">
      <c r="A5" s="175"/>
      <c r="B5" s="173" t="s">
        <v>163</v>
      </c>
      <c r="C5" s="176"/>
      <c r="D5" s="178"/>
      <c r="E5" s="178"/>
      <c r="F5" s="178"/>
      <c r="G5" s="178"/>
      <c r="H5" s="178"/>
      <c r="I5" s="178"/>
      <c r="J5" s="523"/>
      <c r="K5" s="524"/>
      <c r="L5" s="178"/>
      <c r="M5" s="178"/>
      <c r="N5" s="178"/>
      <c r="O5" s="178"/>
      <c r="P5" s="178"/>
      <c r="Q5" s="178"/>
      <c r="R5" s="177"/>
      <c r="S5" s="178"/>
      <c r="T5" s="178"/>
      <c r="U5" s="178"/>
      <c r="V5" s="178"/>
      <c r="W5" s="178"/>
      <c r="X5" s="194"/>
    </row>
    <row r="6" spans="1:24" x14ac:dyDescent="0.35">
      <c r="A6" s="175"/>
      <c r="B6" s="173" t="s">
        <v>100</v>
      </c>
      <c r="C6" s="176"/>
      <c r="D6" s="178"/>
      <c r="E6" s="178"/>
      <c r="F6" s="178"/>
      <c r="G6" s="178"/>
      <c r="H6" s="178"/>
      <c r="I6" s="178"/>
      <c r="J6" s="523"/>
      <c r="K6" s="524"/>
      <c r="L6" s="178"/>
      <c r="M6" s="178"/>
      <c r="N6" s="178"/>
      <c r="O6" s="178"/>
      <c r="P6" s="178"/>
      <c r="Q6" s="178"/>
      <c r="R6" s="177"/>
      <c r="S6" s="178"/>
      <c r="T6" s="178"/>
      <c r="U6" s="178"/>
      <c r="V6" s="178"/>
      <c r="W6" s="178"/>
      <c r="X6" s="194"/>
    </row>
    <row r="7" spans="1:24" x14ac:dyDescent="0.35">
      <c r="A7" s="175"/>
      <c r="B7" s="173" t="s">
        <v>164</v>
      </c>
      <c r="C7" s="176"/>
      <c r="D7" s="178"/>
      <c r="E7" s="178"/>
      <c r="F7" s="178"/>
      <c r="G7" s="178"/>
      <c r="H7" s="178"/>
      <c r="I7" s="178"/>
      <c r="J7" s="523"/>
      <c r="K7" s="524"/>
      <c r="L7" s="178"/>
      <c r="M7" s="178"/>
      <c r="N7" s="178"/>
      <c r="O7" s="178"/>
      <c r="P7" s="178"/>
      <c r="Q7" s="178"/>
      <c r="R7" s="177"/>
      <c r="S7" s="178"/>
      <c r="T7" s="178"/>
      <c r="U7" s="178"/>
      <c r="V7" s="178"/>
      <c r="W7" s="178"/>
      <c r="X7" s="194"/>
    </row>
    <row r="8" spans="1:24" ht="13.9" thickBot="1" x14ac:dyDescent="0.4">
      <c r="A8" s="175"/>
      <c r="B8" s="179" t="s">
        <v>165</v>
      </c>
      <c r="C8" s="176"/>
      <c r="D8" s="525"/>
      <c r="E8" s="525"/>
      <c r="F8" s="525"/>
      <c r="G8" s="525"/>
      <c r="H8" s="525"/>
      <c r="I8" s="525"/>
      <c r="J8" s="523"/>
      <c r="K8" s="524"/>
      <c r="L8" s="178"/>
      <c r="M8" s="178"/>
      <c r="N8" s="178"/>
      <c r="O8" s="178"/>
      <c r="P8" s="178"/>
      <c r="Q8" s="525"/>
      <c r="R8" s="177"/>
      <c r="S8" s="178"/>
      <c r="T8" s="178"/>
      <c r="U8" s="178"/>
      <c r="V8" s="178"/>
      <c r="W8" s="178"/>
      <c r="X8" s="195"/>
    </row>
    <row r="9" spans="1:24" x14ac:dyDescent="0.35">
      <c r="A9" s="175"/>
      <c r="B9" s="179" t="s">
        <v>166</v>
      </c>
      <c r="C9" s="176"/>
      <c r="D9" s="520">
        <f>'Revised business plan'!F52</f>
        <v>17.736999999999998</v>
      </c>
      <c r="E9" s="520">
        <f>'Revised business plan'!G52</f>
        <v>11.494999999999999</v>
      </c>
      <c r="F9" s="520">
        <f>'Revised business plan'!H52</f>
        <v>12.287000000000001</v>
      </c>
      <c r="G9" s="520">
        <f>'Revised business plan'!I52</f>
        <v>25.126999999999999</v>
      </c>
      <c r="H9" s="520">
        <f>'Revised business plan'!J52</f>
        <v>27.806999999999999</v>
      </c>
      <c r="I9" s="526">
        <f>SUM(D9:H9)</f>
        <v>94.453000000000003</v>
      </c>
      <c r="J9" s="523"/>
      <c r="K9" s="524"/>
      <c r="L9" s="230">
        <v>6.4643829999999998</v>
      </c>
      <c r="M9" s="230">
        <v>5.783938</v>
      </c>
      <c r="N9" s="230">
        <v>5.9136329999999999</v>
      </c>
      <c r="O9" s="230">
        <v>7.4189540000000003</v>
      </c>
      <c r="P9" s="230">
        <v>7.6548540000000003</v>
      </c>
      <c r="Q9" s="526">
        <f>SUM(L9:P9)</f>
        <v>33.235762000000001</v>
      </c>
      <c r="R9" s="177"/>
      <c r="S9" s="180">
        <f>L9-D9</f>
        <v>-11.272616999999999</v>
      </c>
      <c r="T9" s="180">
        <f t="shared" ref="T9:W11" si="0">M9-E9</f>
        <v>-5.7110619999999992</v>
      </c>
      <c r="U9" s="180">
        <f t="shared" si="0"/>
        <v>-6.3733670000000009</v>
      </c>
      <c r="V9" s="180">
        <f t="shared" si="0"/>
        <v>-17.708046</v>
      </c>
      <c r="W9" s="180">
        <f t="shared" si="0"/>
        <v>-20.152145999999998</v>
      </c>
      <c r="X9" s="196">
        <f>SUM(S9:W9)</f>
        <v>-61.217237999999995</v>
      </c>
    </row>
    <row r="10" spans="1:24" x14ac:dyDescent="0.35">
      <c r="A10" s="175"/>
      <c r="B10" s="179" t="s">
        <v>167</v>
      </c>
      <c r="C10" s="176"/>
      <c r="D10" s="520">
        <f>'Revised business plan'!F50</f>
        <v>4.4279999999999999</v>
      </c>
      <c r="E10" s="520">
        <f>'Revised business plan'!G50</f>
        <v>4.5119999999999996</v>
      </c>
      <c r="F10" s="520">
        <f>'Revised business plan'!H50</f>
        <v>4.5460000000000003</v>
      </c>
      <c r="G10" s="520">
        <f>'Revised business plan'!I50</f>
        <v>4.4820000000000002</v>
      </c>
      <c r="H10" s="520">
        <f>'Revised business plan'!J50</f>
        <v>4.3879999999999999</v>
      </c>
      <c r="I10" s="527">
        <f t="shared" ref="I10:I11" si="1">SUM(D10:H10)</f>
        <v>22.356000000000002</v>
      </c>
      <c r="J10" s="523"/>
      <c r="K10" s="524"/>
      <c r="L10" s="230">
        <v>4.4279999999999999</v>
      </c>
      <c r="M10" s="230">
        <v>4.5119999999999996</v>
      </c>
      <c r="N10" s="230">
        <v>4.5460000000000003</v>
      </c>
      <c r="O10" s="230">
        <v>4.4820000000000002</v>
      </c>
      <c r="P10" s="230">
        <v>4.3879999999999999</v>
      </c>
      <c r="Q10" s="527">
        <f t="shared" ref="Q10:Q11" si="2">SUM(L10:P10)</f>
        <v>22.356000000000002</v>
      </c>
      <c r="R10" s="177"/>
      <c r="S10" s="180">
        <f t="shared" ref="S10:S11" si="3">L10-D10</f>
        <v>0</v>
      </c>
      <c r="T10" s="180">
        <f t="shared" si="0"/>
        <v>0</v>
      </c>
      <c r="U10" s="180">
        <f t="shared" si="0"/>
        <v>0</v>
      </c>
      <c r="V10" s="180">
        <f t="shared" si="0"/>
        <v>0</v>
      </c>
      <c r="W10" s="180">
        <f t="shared" si="0"/>
        <v>0</v>
      </c>
      <c r="X10" s="197">
        <f t="shared" ref="X10:X11" si="4">SUM(S10:W10)</f>
        <v>0</v>
      </c>
    </row>
    <row r="11" spans="1:24" ht="13.9" thickBot="1" x14ac:dyDescent="0.4">
      <c r="A11" s="175"/>
      <c r="B11" s="179" t="s">
        <v>168</v>
      </c>
      <c r="C11" s="176"/>
      <c r="D11" s="520">
        <f>D9-D10</f>
        <v>13.308999999999997</v>
      </c>
      <c r="E11" s="520">
        <f t="shared" ref="E11:H11" si="5">E9-E10</f>
        <v>6.9829999999999997</v>
      </c>
      <c r="F11" s="520">
        <f t="shared" si="5"/>
        <v>7.7410000000000005</v>
      </c>
      <c r="G11" s="520">
        <f t="shared" si="5"/>
        <v>20.645</v>
      </c>
      <c r="H11" s="520">
        <f t="shared" si="5"/>
        <v>23.418999999999997</v>
      </c>
      <c r="I11" s="528">
        <f t="shared" si="1"/>
        <v>72.096999999999994</v>
      </c>
      <c r="J11" s="523"/>
      <c r="K11" s="524"/>
      <c r="L11" s="520">
        <f>L9-L10</f>
        <v>2.0363829999999998</v>
      </c>
      <c r="M11" s="520">
        <f t="shared" ref="M11:P11" si="6">M9-M10</f>
        <v>1.2719380000000005</v>
      </c>
      <c r="N11" s="520">
        <f t="shared" si="6"/>
        <v>1.3676329999999997</v>
      </c>
      <c r="O11" s="520">
        <f t="shared" si="6"/>
        <v>2.9369540000000001</v>
      </c>
      <c r="P11" s="520">
        <f t="shared" si="6"/>
        <v>3.2668540000000004</v>
      </c>
      <c r="Q11" s="528">
        <f t="shared" si="2"/>
        <v>10.879761999999999</v>
      </c>
      <c r="R11" s="177"/>
      <c r="S11" s="180">
        <f t="shared" si="3"/>
        <v>-11.272616999999997</v>
      </c>
      <c r="T11" s="180">
        <f t="shared" si="0"/>
        <v>-5.7110619999999992</v>
      </c>
      <c r="U11" s="180">
        <f t="shared" si="0"/>
        <v>-6.3733670000000009</v>
      </c>
      <c r="V11" s="180">
        <f t="shared" si="0"/>
        <v>-17.708046</v>
      </c>
      <c r="W11" s="180">
        <f t="shared" si="0"/>
        <v>-20.152145999999995</v>
      </c>
      <c r="X11" s="198">
        <f t="shared" si="4"/>
        <v>-61.217237999999988</v>
      </c>
    </row>
    <row r="12" spans="1:24" x14ac:dyDescent="0.35">
      <c r="A12" s="175"/>
      <c r="B12" s="179"/>
      <c r="C12" s="176"/>
      <c r="D12" s="520"/>
      <c r="E12" s="520"/>
      <c r="F12" s="520"/>
      <c r="G12" s="520"/>
      <c r="H12" s="520"/>
      <c r="I12" s="520"/>
      <c r="J12" s="523"/>
      <c r="K12" s="524"/>
      <c r="L12" s="529"/>
      <c r="M12" s="529"/>
      <c r="N12" s="529"/>
      <c r="O12" s="529"/>
      <c r="P12" s="529"/>
      <c r="Q12" s="520"/>
      <c r="R12" s="177"/>
      <c r="X12" s="199"/>
    </row>
    <row r="13" spans="1:24" ht="13.9" x14ac:dyDescent="0.4">
      <c r="B13" s="167" t="s">
        <v>169</v>
      </c>
      <c r="C13" s="168"/>
      <c r="D13" s="181"/>
      <c r="E13" s="181"/>
      <c r="F13" s="181"/>
      <c r="G13" s="181"/>
      <c r="H13" s="181"/>
      <c r="I13" s="181"/>
      <c r="J13" s="530"/>
      <c r="K13" s="531"/>
      <c r="L13" s="231"/>
      <c r="M13" s="231"/>
      <c r="N13" s="231"/>
      <c r="O13" s="231"/>
      <c r="P13" s="231"/>
      <c r="Q13" s="181"/>
      <c r="R13" s="177"/>
      <c r="S13" s="181"/>
      <c r="T13" s="181"/>
      <c r="U13" s="181"/>
      <c r="V13" s="181"/>
      <c r="W13" s="181"/>
      <c r="X13" s="200"/>
    </row>
    <row r="14" spans="1:24" x14ac:dyDescent="0.35">
      <c r="A14" s="175"/>
      <c r="B14" s="173" t="s">
        <v>170</v>
      </c>
      <c r="C14" s="176"/>
      <c r="D14" s="178"/>
      <c r="E14" s="178"/>
      <c r="F14" s="178"/>
      <c r="G14" s="178"/>
      <c r="H14" s="178"/>
      <c r="I14" s="178"/>
      <c r="J14" s="523"/>
      <c r="K14" s="524"/>
      <c r="L14" s="232"/>
      <c r="M14" s="232"/>
      <c r="N14" s="232"/>
      <c r="O14" s="232"/>
      <c r="P14" s="232"/>
      <c r="Q14" s="178"/>
      <c r="R14" s="177"/>
      <c r="S14" s="178"/>
      <c r="T14" s="178"/>
      <c r="U14" s="178"/>
      <c r="V14" s="178"/>
      <c r="W14" s="178"/>
      <c r="X14" s="194"/>
    </row>
    <row r="15" spans="1:24" x14ac:dyDescent="0.35">
      <c r="A15" s="175"/>
      <c r="B15" s="173" t="s">
        <v>171</v>
      </c>
      <c r="C15" s="176"/>
      <c r="D15" s="178"/>
      <c r="E15" s="178"/>
      <c r="F15" s="178"/>
      <c r="G15" s="178"/>
      <c r="H15" s="178"/>
      <c r="I15" s="178"/>
      <c r="J15" s="523"/>
      <c r="K15" s="524"/>
      <c r="L15" s="232"/>
      <c r="M15" s="232"/>
      <c r="N15" s="232"/>
      <c r="O15" s="232"/>
      <c r="P15" s="232"/>
      <c r="Q15" s="178"/>
      <c r="R15" s="177"/>
      <c r="S15" s="178"/>
      <c r="T15" s="178"/>
      <c r="U15" s="178"/>
      <c r="V15" s="178"/>
      <c r="W15" s="178"/>
      <c r="X15" s="194"/>
    </row>
    <row r="16" spans="1:24" x14ac:dyDescent="0.35">
      <c r="A16" s="175"/>
      <c r="B16" s="173" t="s">
        <v>172</v>
      </c>
      <c r="C16" s="176"/>
      <c r="D16" s="178"/>
      <c r="E16" s="178"/>
      <c r="F16" s="178"/>
      <c r="G16" s="178"/>
      <c r="H16" s="178"/>
      <c r="I16" s="178"/>
      <c r="J16" s="523"/>
      <c r="K16" s="524"/>
      <c r="L16" s="232"/>
      <c r="M16" s="232"/>
      <c r="N16" s="232"/>
      <c r="O16" s="232"/>
      <c r="P16" s="232"/>
      <c r="Q16" s="178"/>
      <c r="R16" s="177"/>
      <c r="S16" s="178"/>
      <c r="T16" s="178"/>
      <c r="U16" s="178"/>
      <c r="V16" s="178"/>
      <c r="W16" s="178"/>
      <c r="X16" s="194"/>
    </row>
    <row r="17" spans="1:24" ht="13.9" thickBot="1" x14ac:dyDescent="0.4">
      <c r="A17" s="175"/>
      <c r="B17" s="173" t="s">
        <v>173</v>
      </c>
      <c r="C17" s="176"/>
      <c r="D17" s="525"/>
      <c r="E17" s="525"/>
      <c r="F17" s="525"/>
      <c r="G17" s="525"/>
      <c r="H17" s="525"/>
      <c r="I17" s="525"/>
      <c r="J17" s="523"/>
      <c r="K17" s="524"/>
      <c r="L17" s="232"/>
      <c r="M17" s="232"/>
      <c r="N17" s="232"/>
      <c r="O17" s="232"/>
      <c r="P17" s="232"/>
      <c r="Q17" s="525"/>
      <c r="R17" s="177"/>
      <c r="S17" s="178"/>
      <c r="T17" s="178"/>
      <c r="U17" s="178"/>
      <c r="V17" s="178"/>
      <c r="W17" s="178"/>
      <c r="X17" s="195"/>
    </row>
    <row r="18" spans="1:24" x14ac:dyDescent="0.35">
      <c r="A18" s="175"/>
      <c r="B18" s="179" t="s">
        <v>166</v>
      </c>
      <c r="C18" s="176"/>
      <c r="D18" s="520">
        <f>'Revised business plan'!F56</f>
        <v>27.402999999999999</v>
      </c>
      <c r="E18" s="520">
        <f>'Revised business plan'!G56</f>
        <v>26.87</v>
      </c>
      <c r="F18" s="520">
        <f>'Revised business plan'!H56</f>
        <v>26.761000000000003</v>
      </c>
      <c r="G18" s="520">
        <f>'Revised business plan'!I56</f>
        <v>26.527000000000001</v>
      </c>
      <c r="H18" s="520">
        <f>'Revised business plan'!J56</f>
        <v>26.116</v>
      </c>
      <c r="I18" s="526">
        <f>SUM(D18:H18)</f>
        <v>133.67699999999999</v>
      </c>
      <c r="J18" s="523"/>
      <c r="K18" s="524"/>
      <c r="L18" s="520">
        <v>27.426629999999999</v>
      </c>
      <c r="M18" s="520">
        <v>26.90119</v>
      </c>
      <c r="N18" s="520">
        <v>26.791309999999999</v>
      </c>
      <c r="O18" s="520">
        <v>26.555060000000001</v>
      </c>
      <c r="P18" s="520">
        <v>26.14189</v>
      </c>
      <c r="Q18" s="526">
        <f>SUM(L18:P18)</f>
        <v>133.81608</v>
      </c>
      <c r="R18" s="177"/>
      <c r="S18" s="180">
        <f>L18-D18</f>
        <v>2.3630000000000706E-2</v>
      </c>
      <c r="T18" s="180">
        <f t="shared" ref="T18:T20" si="7">M18-E18</f>
        <v>3.1189999999998719E-2</v>
      </c>
      <c r="U18" s="180">
        <f t="shared" ref="U18:U20" si="8">N18-F18</f>
        <v>3.0309999999996506E-2</v>
      </c>
      <c r="V18" s="180">
        <f t="shared" ref="V18:V20" si="9">O18-G18</f>
        <v>2.8059999999999974E-2</v>
      </c>
      <c r="W18" s="180">
        <f t="shared" ref="W18:W20" si="10">P18-H18</f>
        <v>2.5890000000000413E-2</v>
      </c>
      <c r="X18" s="196">
        <f>SUM(S18:W18)</f>
        <v>0.13907999999999632</v>
      </c>
    </row>
    <row r="19" spans="1:24" x14ac:dyDescent="0.35">
      <c r="A19" s="175"/>
      <c r="B19" s="179" t="s">
        <v>167</v>
      </c>
      <c r="C19" s="176"/>
      <c r="D19" s="520">
        <f>'Revised business plan'!F54</f>
        <v>17.023999999999997</v>
      </c>
      <c r="E19" s="520">
        <f>'Revised business plan'!G54</f>
        <v>17.126000000000001</v>
      </c>
      <c r="F19" s="520">
        <f>'Revised business plan'!H54</f>
        <v>17.073</v>
      </c>
      <c r="G19" s="520">
        <f>'Revised business plan'!I54</f>
        <v>16.931999999999999</v>
      </c>
      <c r="H19" s="520">
        <f>'Revised business plan'!J54</f>
        <v>16.757999999999999</v>
      </c>
      <c r="I19" s="527">
        <f t="shared" ref="I19:I20" si="11">SUM(D19:H19)</f>
        <v>84.912999999999997</v>
      </c>
      <c r="J19" s="523"/>
      <c r="K19" s="524"/>
      <c r="L19" s="520">
        <v>17.024000000000001</v>
      </c>
      <c r="M19" s="520">
        <v>17.126000000000001</v>
      </c>
      <c r="N19" s="520">
        <v>17.073</v>
      </c>
      <c r="O19" s="520">
        <v>16.931999999999999</v>
      </c>
      <c r="P19" s="520">
        <v>16.757999999999999</v>
      </c>
      <c r="Q19" s="527">
        <f t="shared" ref="Q19:Q20" si="12">SUM(L19:P19)</f>
        <v>84.912999999999997</v>
      </c>
      <c r="R19" s="177"/>
      <c r="S19" s="180">
        <f t="shared" ref="S19:S20" si="13">L19-D19</f>
        <v>0</v>
      </c>
      <c r="T19" s="180">
        <f t="shared" si="7"/>
        <v>0</v>
      </c>
      <c r="U19" s="180">
        <f t="shared" si="8"/>
        <v>0</v>
      </c>
      <c r="V19" s="180">
        <f t="shared" si="9"/>
        <v>0</v>
      </c>
      <c r="W19" s="180">
        <f t="shared" si="10"/>
        <v>0</v>
      </c>
      <c r="X19" s="197">
        <f t="shared" ref="X19:X20" si="14">SUM(S19:W19)</f>
        <v>0</v>
      </c>
    </row>
    <row r="20" spans="1:24" ht="13.9" thickBot="1" x14ac:dyDescent="0.4">
      <c r="A20" s="175"/>
      <c r="B20" s="179" t="s">
        <v>168</v>
      </c>
      <c r="C20" s="176"/>
      <c r="D20" s="520">
        <f>D18-D19</f>
        <v>10.379000000000001</v>
      </c>
      <c r="E20" s="520">
        <f t="shared" ref="E20:H20" si="15">E18-E19</f>
        <v>9.7439999999999998</v>
      </c>
      <c r="F20" s="520">
        <f t="shared" si="15"/>
        <v>9.6880000000000024</v>
      </c>
      <c r="G20" s="520">
        <f t="shared" si="15"/>
        <v>9.5950000000000024</v>
      </c>
      <c r="H20" s="520">
        <f t="shared" si="15"/>
        <v>9.3580000000000005</v>
      </c>
      <c r="I20" s="528">
        <f t="shared" si="11"/>
        <v>48.76400000000001</v>
      </c>
      <c r="J20" s="523"/>
      <c r="K20" s="524"/>
      <c r="L20" s="520">
        <f>L18-L19</f>
        <v>10.402629999999998</v>
      </c>
      <c r="M20" s="520">
        <f t="shared" ref="M20:P20" si="16">M18-M19</f>
        <v>9.7751899999999985</v>
      </c>
      <c r="N20" s="520">
        <f t="shared" si="16"/>
        <v>9.7183099999999989</v>
      </c>
      <c r="O20" s="520">
        <f t="shared" si="16"/>
        <v>9.6230600000000024</v>
      </c>
      <c r="P20" s="520">
        <f t="shared" si="16"/>
        <v>9.383890000000001</v>
      </c>
      <c r="Q20" s="528">
        <f t="shared" si="12"/>
        <v>48.903079999999996</v>
      </c>
      <c r="R20" s="177"/>
      <c r="S20" s="180">
        <f t="shared" si="13"/>
        <v>2.3629999999997153E-2</v>
      </c>
      <c r="T20" s="180">
        <f t="shared" si="7"/>
        <v>3.1189999999998719E-2</v>
      </c>
      <c r="U20" s="180">
        <f t="shared" si="8"/>
        <v>3.0309999999996506E-2</v>
      </c>
      <c r="V20" s="180">
        <f t="shared" si="9"/>
        <v>2.8059999999999974E-2</v>
      </c>
      <c r="W20" s="180">
        <f t="shared" si="10"/>
        <v>2.5890000000000413E-2</v>
      </c>
      <c r="X20" s="198">
        <f t="shared" si="14"/>
        <v>0.13907999999999276</v>
      </c>
    </row>
    <row r="21" spans="1:24" ht="13.9" thickBot="1" x14ac:dyDescent="0.4">
      <c r="A21" s="533"/>
      <c r="B21" s="534"/>
      <c r="C21" s="535"/>
      <c r="D21" s="536"/>
      <c r="E21" s="536"/>
      <c r="F21" s="536"/>
      <c r="G21" s="536"/>
      <c r="H21" s="536"/>
      <c r="I21" s="536"/>
      <c r="J21" s="537"/>
      <c r="K21" s="538"/>
      <c r="L21" s="539"/>
      <c r="M21" s="539"/>
      <c r="N21" s="539"/>
      <c r="O21" s="539"/>
      <c r="P21" s="539"/>
      <c r="Q21" s="536"/>
      <c r="R21" s="540"/>
      <c r="S21" s="521"/>
      <c r="T21" s="521"/>
      <c r="U21" s="521"/>
      <c r="V21" s="521"/>
      <c r="W21" s="521"/>
      <c r="X21" s="541"/>
    </row>
    <row r="22" spans="1:24" x14ac:dyDescent="0.35">
      <c r="C22" s="176"/>
      <c r="D22" s="519"/>
      <c r="E22" s="519"/>
      <c r="F22" s="519"/>
      <c r="G22" s="519"/>
      <c r="H22" s="519"/>
      <c r="I22" s="519"/>
      <c r="J22" s="519"/>
      <c r="K22" s="532"/>
      <c r="L22" s="519"/>
      <c r="M22" s="519"/>
      <c r="N22" s="519"/>
      <c r="O22" s="519"/>
      <c r="P22" s="519"/>
      <c r="Q22" s="519"/>
      <c r="R22" s="177"/>
    </row>
    <row r="23" spans="1:24" ht="13.9" x14ac:dyDescent="0.4">
      <c r="B23" s="167" t="s">
        <v>672</v>
      </c>
      <c r="C23" s="176"/>
      <c r="D23" s="519"/>
      <c r="E23" s="519"/>
      <c r="F23" s="519"/>
      <c r="G23" s="519"/>
      <c r="H23" s="519"/>
      <c r="I23" s="519"/>
      <c r="J23" s="519"/>
      <c r="K23" s="532"/>
      <c r="L23" s="519"/>
      <c r="M23" s="519"/>
      <c r="N23" s="519"/>
      <c r="O23" s="519"/>
      <c r="P23" s="519"/>
      <c r="Q23" s="519"/>
      <c r="R23" s="177"/>
    </row>
    <row r="24" spans="1:24" ht="13.9" thickBot="1" x14ac:dyDescent="0.4">
      <c r="C24" s="176"/>
      <c r="D24" s="519"/>
      <c r="E24" s="519"/>
      <c r="F24" s="519"/>
      <c r="G24" s="519"/>
      <c r="H24" s="519"/>
      <c r="I24" s="519"/>
      <c r="J24" s="519"/>
      <c r="K24" s="532"/>
      <c r="L24" s="519"/>
      <c r="M24" s="519"/>
      <c r="N24" s="519"/>
      <c r="O24" s="519"/>
      <c r="P24" s="519"/>
      <c r="Q24" s="519"/>
      <c r="R24" s="177"/>
    </row>
    <row r="25" spans="1:24" x14ac:dyDescent="0.35">
      <c r="B25" s="179" t="s">
        <v>166</v>
      </c>
      <c r="C25" s="176"/>
      <c r="D25" s="520">
        <v>10.773999999999999</v>
      </c>
      <c r="E25" s="520">
        <v>6.5090000000000003</v>
      </c>
      <c r="F25" s="520">
        <v>7.569</v>
      </c>
      <c r="G25" s="520">
        <v>18.817</v>
      </c>
      <c r="H25" s="520">
        <v>21.817</v>
      </c>
      <c r="I25" s="526">
        <f>SUM(D25:H25)</f>
        <v>65.48599999999999</v>
      </c>
      <c r="J25" s="519"/>
      <c r="K25" s="532"/>
      <c r="L25" s="520">
        <f>'Draft determination totex'!I27</f>
        <v>9.6780000000000008</v>
      </c>
      <c r="M25" s="520">
        <f>'Draft determination totex'!J27</f>
        <v>5.8470000000000004</v>
      </c>
      <c r="N25" s="520">
        <f>'Draft determination totex'!K27</f>
        <v>6.7990000000000004</v>
      </c>
      <c r="O25" s="520">
        <f>'Draft determination totex'!L27</f>
        <v>16.904</v>
      </c>
      <c r="P25" s="520">
        <f>'Draft determination totex'!M27</f>
        <v>19.597999999999999</v>
      </c>
      <c r="Q25" s="526">
        <f>SUM(L25:P25)</f>
        <v>58.826000000000001</v>
      </c>
      <c r="R25" s="177"/>
      <c r="S25" s="180">
        <f>L25-D25</f>
        <v>-1.0959999999999983</v>
      </c>
      <c r="T25" s="180">
        <f t="shared" ref="T25:T27" si="17">M25-E25</f>
        <v>-0.66199999999999992</v>
      </c>
      <c r="U25" s="180">
        <f t="shared" ref="U25:U27" si="18">N25-F25</f>
        <v>-0.76999999999999957</v>
      </c>
      <c r="V25" s="180">
        <f t="shared" ref="V25:V27" si="19">O25-G25</f>
        <v>-1.9130000000000003</v>
      </c>
      <c r="W25" s="180">
        <f t="shared" ref="W25:W27" si="20">P25-H25</f>
        <v>-2.2190000000000012</v>
      </c>
      <c r="X25" s="196">
        <f>SUM(S25:W25)</f>
        <v>-6.6599999999999993</v>
      </c>
    </row>
    <row r="26" spans="1:24" x14ac:dyDescent="0.35">
      <c r="B26" s="179" t="s">
        <v>167</v>
      </c>
      <c r="C26" s="176"/>
      <c r="D26" s="519">
        <v>0</v>
      </c>
      <c r="E26" s="519">
        <v>0</v>
      </c>
      <c r="F26" s="519">
        <v>0</v>
      </c>
      <c r="G26" s="519">
        <v>0</v>
      </c>
      <c r="H26" s="519">
        <v>0</v>
      </c>
      <c r="I26" s="527">
        <f t="shared" ref="I26:I27" si="21">SUM(D26:H26)</f>
        <v>0</v>
      </c>
      <c r="J26" s="519"/>
      <c r="K26" s="532"/>
      <c r="L26" s="520">
        <v>0</v>
      </c>
      <c r="M26" s="520">
        <v>0</v>
      </c>
      <c r="N26" s="520">
        <v>0</v>
      </c>
      <c r="O26" s="520">
        <v>0</v>
      </c>
      <c r="P26" s="520">
        <v>0</v>
      </c>
      <c r="Q26" s="527">
        <f t="shared" ref="Q26:Q27" si="22">SUM(L26:P26)</f>
        <v>0</v>
      </c>
      <c r="R26" s="177"/>
      <c r="S26" s="180">
        <f t="shared" ref="S26:S27" si="23">L26-D26</f>
        <v>0</v>
      </c>
      <c r="T26" s="180">
        <f t="shared" si="17"/>
        <v>0</v>
      </c>
      <c r="U26" s="180">
        <f t="shared" si="18"/>
        <v>0</v>
      </c>
      <c r="V26" s="180">
        <f t="shared" si="19"/>
        <v>0</v>
      </c>
      <c r="W26" s="180">
        <f t="shared" si="20"/>
        <v>0</v>
      </c>
      <c r="X26" s="197">
        <f t="shared" ref="X26:X27" si="24">SUM(S26:W26)</f>
        <v>0</v>
      </c>
    </row>
    <row r="27" spans="1:24" ht="13.9" thickBot="1" x14ac:dyDescent="0.4">
      <c r="B27" s="179" t="s">
        <v>168</v>
      </c>
      <c r="C27" s="176"/>
      <c r="D27" s="519">
        <v>0</v>
      </c>
      <c r="E27" s="519">
        <v>0</v>
      </c>
      <c r="F27" s="519">
        <v>0</v>
      </c>
      <c r="G27" s="519">
        <v>0</v>
      </c>
      <c r="H27" s="519">
        <v>0</v>
      </c>
      <c r="I27" s="528">
        <f t="shared" si="21"/>
        <v>0</v>
      </c>
      <c r="J27" s="519"/>
      <c r="K27" s="532"/>
      <c r="L27" s="520">
        <f>L25-L26</f>
        <v>9.6780000000000008</v>
      </c>
      <c r="M27" s="520">
        <f t="shared" ref="M27:P27" si="25">M25-M26</f>
        <v>5.8470000000000004</v>
      </c>
      <c r="N27" s="520">
        <f t="shared" si="25"/>
        <v>6.7990000000000004</v>
      </c>
      <c r="O27" s="520">
        <f t="shared" si="25"/>
        <v>16.904</v>
      </c>
      <c r="P27" s="520">
        <f t="shared" si="25"/>
        <v>19.597999999999999</v>
      </c>
      <c r="Q27" s="528">
        <f t="shared" si="22"/>
        <v>58.826000000000001</v>
      </c>
      <c r="R27" s="177"/>
      <c r="S27" s="180">
        <f t="shared" si="23"/>
        <v>9.6780000000000008</v>
      </c>
      <c r="T27" s="180">
        <f t="shared" si="17"/>
        <v>5.8470000000000004</v>
      </c>
      <c r="U27" s="180">
        <f t="shared" si="18"/>
        <v>6.7990000000000004</v>
      </c>
      <c r="V27" s="180">
        <f t="shared" si="19"/>
        <v>16.904</v>
      </c>
      <c r="W27" s="180">
        <f t="shared" si="20"/>
        <v>19.597999999999999</v>
      </c>
      <c r="X27" s="198">
        <f t="shared" si="24"/>
        <v>58.826000000000001</v>
      </c>
    </row>
    <row r="28" spans="1:24" x14ac:dyDescent="0.35">
      <c r="C28" s="176"/>
      <c r="D28" s="519"/>
      <c r="E28" s="519"/>
      <c r="F28" s="519"/>
      <c r="G28" s="519"/>
      <c r="H28" s="519"/>
      <c r="K28" s="176"/>
      <c r="R28" s="177"/>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zoomScaleNormal="100" workbookViewId="0"/>
  </sheetViews>
  <sheetFormatPr defaultColWidth="0" defaultRowHeight="13.5" x14ac:dyDescent="0.35"/>
  <cols>
    <col min="1" max="1" width="27.625" bestFit="1" customWidth="1"/>
    <col min="2" max="7" width="9" style="142" customWidth="1"/>
    <col min="8" max="8" width="3.25" customWidth="1"/>
    <col min="9" max="18" width="9" customWidth="1"/>
    <col min="19" max="16384" width="9" hidden="1"/>
  </cols>
  <sheetData>
    <row r="1" spans="1:14" s="8" customFormat="1" ht="18.75" x14ac:dyDescent="0.35">
      <c r="A1" s="129" t="s">
        <v>0</v>
      </c>
      <c r="B1" s="543" t="s">
        <v>375</v>
      </c>
      <c r="C1" s="543"/>
      <c r="D1" s="543"/>
      <c r="E1" s="543"/>
      <c r="F1" s="543"/>
      <c r="G1" s="543"/>
      <c r="I1" s="544" t="s">
        <v>329</v>
      </c>
      <c r="J1" s="542"/>
      <c r="K1" s="542"/>
      <c r="L1" s="542"/>
      <c r="M1" s="542"/>
      <c r="N1" s="542"/>
    </row>
    <row r="2" spans="1:14" s="8" customFormat="1" ht="13.9" thickBot="1" x14ac:dyDescent="0.4">
      <c r="A2" s="130"/>
      <c r="B2" s="131"/>
      <c r="C2" s="131"/>
      <c r="D2" s="131"/>
      <c r="E2" s="131"/>
      <c r="F2" s="131"/>
      <c r="G2" s="131"/>
      <c r="I2" s="131"/>
      <c r="J2" s="131"/>
      <c r="K2" s="131"/>
      <c r="L2" s="131"/>
      <c r="M2" s="131"/>
      <c r="N2" s="131"/>
    </row>
    <row r="3" spans="1:14" s="8" customFormat="1" ht="13.9" thickBot="1" x14ac:dyDescent="0.4">
      <c r="A3" s="144"/>
      <c r="B3" s="133" t="s">
        <v>4</v>
      </c>
      <c r="C3" s="133" t="s">
        <v>5</v>
      </c>
      <c r="D3" s="133" t="s">
        <v>6</v>
      </c>
      <c r="E3" s="133" t="s">
        <v>7</v>
      </c>
      <c r="F3" s="134" t="s">
        <v>8</v>
      </c>
      <c r="G3" s="134" t="s">
        <v>162</v>
      </c>
      <c r="I3" s="133" t="s">
        <v>4</v>
      </c>
      <c r="J3" s="133" t="s">
        <v>5</v>
      </c>
      <c r="K3" s="133" t="s">
        <v>6</v>
      </c>
      <c r="L3" s="133" t="s">
        <v>7</v>
      </c>
      <c r="M3" s="134" t="s">
        <v>8</v>
      </c>
      <c r="N3" s="134" t="s">
        <v>162</v>
      </c>
    </row>
    <row r="4" spans="1:14" s="8" customFormat="1" ht="13.9" thickBot="1" x14ac:dyDescent="0.4">
      <c r="A4" s="130"/>
      <c r="B4" s="131"/>
      <c r="C4" s="131"/>
      <c r="D4" s="131"/>
      <c r="E4" s="131"/>
      <c r="F4" s="131"/>
      <c r="G4" s="131"/>
      <c r="I4" s="131"/>
      <c r="J4" s="131"/>
      <c r="K4" s="131"/>
      <c r="L4" s="131"/>
      <c r="M4" s="131"/>
      <c r="N4" s="131"/>
    </row>
    <row r="5" spans="1:14" s="8" customFormat="1" ht="13.9" thickBot="1" x14ac:dyDescent="0.4">
      <c r="A5" s="145" t="s">
        <v>174</v>
      </c>
      <c r="B5" s="131"/>
      <c r="C5" s="131"/>
      <c r="D5" s="131"/>
      <c r="E5" s="131"/>
      <c r="F5" s="131"/>
      <c r="G5" s="131"/>
      <c r="I5" s="131"/>
      <c r="J5" s="131"/>
      <c r="K5" s="131"/>
      <c r="L5" s="131"/>
      <c r="M5" s="131"/>
      <c r="N5" s="131"/>
    </row>
    <row r="6" spans="1:14" s="8" customFormat="1" ht="13.9" thickBot="1" x14ac:dyDescent="0.4">
      <c r="A6" s="146" t="s">
        <v>175</v>
      </c>
      <c r="B6" s="147">
        <f>Calculation!D10</f>
        <v>4.4279999999999999</v>
      </c>
      <c r="C6" s="147">
        <f>Calculation!E10</f>
        <v>4.5119999999999996</v>
      </c>
      <c r="D6" s="147">
        <f>Calculation!F10</f>
        <v>4.5460000000000003</v>
      </c>
      <c r="E6" s="147">
        <f>Calculation!G10</f>
        <v>4.4820000000000002</v>
      </c>
      <c r="F6" s="147">
        <f>Calculation!H10</f>
        <v>4.3879999999999999</v>
      </c>
      <c r="G6" s="148">
        <f>SUM(B6:F6)</f>
        <v>22.356000000000002</v>
      </c>
      <c r="I6" s="147">
        <f>Calculation!L10</f>
        <v>4.4279999999999999</v>
      </c>
      <c r="J6" s="147">
        <f>Calculation!M10</f>
        <v>4.5119999999999996</v>
      </c>
      <c r="K6" s="147">
        <f>Calculation!N10</f>
        <v>4.5460000000000003</v>
      </c>
      <c r="L6" s="147">
        <f>Calculation!O10</f>
        <v>4.4820000000000002</v>
      </c>
      <c r="M6" s="147">
        <f>Calculation!P10</f>
        <v>4.3879999999999999</v>
      </c>
      <c r="N6" s="148">
        <f>SUM(I6:M6)</f>
        <v>22.356000000000002</v>
      </c>
    </row>
    <row r="7" spans="1:14" s="149" customFormat="1" ht="13.9" x14ac:dyDescent="0.35">
      <c r="A7" s="146" t="s">
        <v>19</v>
      </c>
      <c r="B7" s="147">
        <f>Calculation!D9</f>
        <v>17.736999999999998</v>
      </c>
      <c r="C7" s="147">
        <f>Calculation!E9</f>
        <v>11.494999999999999</v>
      </c>
      <c r="D7" s="147">
        <f>Calculation!F9</f>
        <v>12.287000000000001</v>
      </c>
      <c r="E7" s="147">
        <f>Calculation!G9</f>
        <v>25.126999999999999</v>
      </c>
      <c r="F7" s="147">
        <f>Calculation!H9</f>
        <v>27.806999999999999</v>
      </c>
      <c r="G7" s="148">
        <f>SUM(B7:F7)</f>
        <v>94.453000000000003</v>
      </c>
      <c r="I7" s="147">
        <f>Calculation!L9</f>
        <v>6.4643829999999998</v>
      </c>
      <c r="J7" s="147">
        <f>Calculation!M9</f>
        <v>5.783938</v>
      </c>
      <c r="K7" s="147">
        <f>Calculation!N9</f>
        <v>5.9136329999999999</v>
      </c>
      <c r="L7" s="147">
        <f>Calculation!O9</f>
        <v>7.4189540000000003</v>
      </c>
      <c r="M7" s="147">
        <f>Calculation!P9</f>
        <v>7.6548540000000003</v>
      </c>
      <c r="N7" s="148">
        <f>SUM(I7:M7)</f>
        <v>33.235762000000001</v>
      </c>
    </row>
    <row r="8" spans="1:14" s="149" customFormat="1" ht="14.25" thickBot="1" x14ac:dyDescent="0.4">
      <c r="A8" s="151" t="s">
        <v>176</v>
      </c>
      <c r="B8" s="152">
        <f>B6/B7</f>
        <v>0.24964762924959127</v>
      </c>
      <c r="C8" s="152">
        <f t="shared" ref="C8:F8" si="0">C6/C7</f>
        <v>0.39251848629839059</v>
      </c>
      <c r="D8" s="152">
        <f t="shared" si="0"/>
        <v>0.36998453650199398</v>
      </c>
      <c r="E8" s="152">
        <f t="shared" si="0"/>
        <v>0.17837386078720102</v>
      </c>
      <c r="F8" s="152">
        <f t="shared" si="0"/>
        <v>0.15780199230409608</v>
      </c>
      <c r="G8" s="153">
        <f>G6/G7</f>
        <v>0.23668914698315566</v>
      </c>
      <c r="I8" s="152">
        <f>I6/I7</f>
        <v>0.68498416631564063</v>
      </c>
      <c r="J8" s="152">
        <f t="shared" ref="J8:M8" si="1">J6/J7</f>
        <v>0.78009134952691395</v>
      </c>
      <c r="K8" s="152">
        <f t="shared" si="1"/>
        <v>0.76873218206134886</v>
      </c>
      <c r="L8" s="152">
        <f t="shared" si="1"/>
        <v>0.604128290861488</v>
      </c>
      <c r="M8" s="152">
        <f t="shared" si="1"/>
        <v>0.57323105052036261</v>
      </c>
      <c r="N8" s="153">
        <f>N6/N7</f>
        <v>0.67264893761123934</v>
      </c>
    </row>
    <row r="9" spans="1:14" s="149" customFormat="1" ht="14.25" thickBot="1" x14ac:dyDescent="0.4">
      <c r="A9" s="154"/>
      <c r="B9" s="155"/>
      <c r="C9" s="155"/>
      <c r="D9" s="155"/>
      <c r="E9" s="155"/>
      <c r="F9" s="155"/>
      <c r="G9" s="155"/>
      <c r="I9" s="155"/>
      <c r="J9" s="155"/>
      <c r="K9" s="155"/>
      <c r="L9" s="155"/>
      <c r="M9" s="155"/>
      <c r="N9" s="155"/>
    </row>
    <row r="10" spans="1:14" s="150" customFormat="1" ht="13.9" x14ac:dyDescent="0.35">
      <c r="A10" s="156" t="s">
        <v>177</v>
      </c>
      <c r="B10" s="157">
        <f>'Wr4'!H27</f>
        <v>0.24970000000000001</v>
      </c>
      <c r="C10" s="157">
        <f>'Wr4'!I27</f>
        <v>0.39250000000000002</v>
      </c>
      <c r="D10" s="157">
        <f>'Wr4'!J27</f>
        <v>0.37</v>
      </c>
      <c r="E10" s="157">
        <f>'Wr4'!K27</f>
        <v>0.1784</v>
      </c>
      <c r="F10" s="157">
        <f>'Wr4'!L27</f>
        <v>0.1578</v>
      </c>
      <c r="G10" s="158">
        <f>SUMPRODUCT(B7:F7,B10:F10)/G7</f>
        <v>0.23670511047822726</v>
      </c>
      <c r="I10" s="159">
        <f>I8*I11</f>
        <v>0.68512786139063853</v>
      </c>
      <c r="J10" s="159">
        <f t="shared" ref="J10:M10" si="2">J8*J11</f>
        <v>0.78005460985231856</v>
      </c>
      <c r="K10" s="159">
        <f t="shared" si="2"/>
        <v>0.76876431121106104</v>
      </c>
      <c r="L10" s="159">
        <f t="shared" si="2"/>
        <v>0.60421682086180883</v>
      </c>
      <c r="M10" s="160">
        <f t="shared" si="2"/>
        <v>0.57322381328239569</v>
      </c>
      <c r="N10" s="160">
        <f>SUMPRODUCT(I7:M7,I10:M10)/N7</f>
        <v>0.67269430440619959</v>
      </c>
    </row>
    <row r="11" spans="1:14" s="150" customFormat="1" ht="14.25" thickBot="1" x14ac:dyDescent="0.4">
      <c r="A11" s="161" t="s">
        <v>178</v>
      </c>
      <c r="B11" s="201">
        <f>B10/B8</f>
        <v>1.0002097786811202</v>
      </c>
      <c r="C11" s="201">
        <f t="shared" ref="C11:G11" si="3">C10/C8</f>
        <v>0.99995290336879439</v>
      </c>
      <c r="D11" s="201">
        <f t="shared" si="3"/>
        <v>1.0000417949846019</v>
      </c>
      <c r="E11" s="201">
        <f t="shared" si="3"/>
        <v>1.0001465417224453</v>
      </c>
      <c r="F11" s="202">
        <f t="shared" si="3"/>
        <v>0.99998737465815868</v>
      </c>
      <c r="G11" s="202">
        <f t="shared" si="3"/>
        <v>1.000067444981213</v>
      </c>
      <c r="I11" s="203">
        <f>B11</f>
        <v>1.0002097786811202</v>
      </c>
      <c r="J11" s="203">
        <f>C11</f>
        <v>0.99995290336879439</v>
      </c>
      <c r="K11" s="203">
        <f>D11</f>
        <v>1.0000417949846019</v>
      </c>
      <c r="L11" s="203">
        <f>E11</f>
        <v>1.0001465417224453</v>
      </c>
      <c r="M11" s="204">
        <f>F11</f>
        <v>0.99998737465815868</v>
      </c>
      <c r="N11" s="204">
        <f t="shared" ref="N11" si="4">N10/N8</f>
        <v>1.0000674449812132</v>
      </c>
    </row>
    <row r="12" spans="1:14" s="149" customFormat="1" ht="13.9" x14ac:dyDescent="0.35">
      <c r="A12" s="154"/>
      <c r="B12" s="155"/>
      <c r="C12" s="155"/>
      <c r="D12" s="155"/>
      <c r="E12" s="155"/>
      <c r="F12" s="155"/>
      <c r="G12" s="155"/>
    </row>
    <row r="13" spans="1:14" s="149" customFormat="1" ht="14.25" thickBot="1" x14ac:dyDescent="0.4">
      <c r="A13" s="154"/>
      <c r="B13" s="162"/>
      <c r="C13" s="155"/>
      <c r="D13" s="155"/>
      <c r="E13" s="155"/>
      <c r="F13" s="155"/>
      <c r="G13" s="155"/>
      <c r="H13"/>
      <c r="I13" s="155"/>
      <c r="J13" s="155"/>
      <c r="K13" s="155"/>
      <c r="L13" s="155"/>
      <c r="M13" s="155"/>
      <c r="N13" s="155"/>
    </row>
    <row r="14" spans="1:14" s="8" customFormat="1" ht="13.9" thickBot="1" x14ac:dyDescent="0.4">
      <c r="A14" s="145" t="s">
        <v>179</v>
      </c>
      <c r="B14" s="131"/>
      <c r="C14" s="131"/>
      <c r="D14" s="131"/>
      <c r="E14" s="131"/>
      <c r="F14" s="131"/>
      <c r="G14" s="131"/>
    </row>
    <row r="15" spans="1:14" s="8" customFormat="1" ht="13.9" thickBot="1" x14ac:dyDescent="0.4">
      <c r="A15" s="146" t="s">
        <v>175</v>
      </c>
      <c r="B15" s="147">
        <f>Calculation!D19</f>
        <v>17.023999999999997</v>
      </c>
      <c r="C15" s="147">
        <f>Calculation!E19</f>
        <v>17.126000000000001</v>
      </c>
      <c r="D15" s="147">
        <f>Calculation!F19</f>
        <v>17.073</v>
      </c>
      <c r="E15" s="147">
        <f>Calculation!G19</f>
        <v>16.931999999999999</v>
      </c>
      <c r="F15" s="147">
        <f>Calculation!H19</f>
        <v>16.757999999999999</v>
      </c>
      <c r="G15" s="148">
        <f>SUM(B15:F15)</f>
        <v>84.912999999999997</v>
      </c>
      <c r="I15" s="147">
        <f>Calculation!L19</f>
        <v>17.024000000000001</v>
      </c>
      <c r="J15" s="147">
        <f>Calculation!M19</f>
        <v>17.126000000000001</v>
      </c>
      <c r="K15" s="147">
        <f>Calculation!N19</f>
        <v>17.073</v>
      </c>
      <c r="L15" s="147">
        <f>Calculation!O19</f>
        <v>16.931999999999999</v>
      </c>
      <c r="M15" s="147">
        <f>Calculation!P19</f>
        <v>16.757999999999999</v>
      </c>
      <c r="N15" s="148">
        <f>SUM(I15:M15)</f>
        <v>84.912999999999997</v>
      </c>
    </row>
    <row r="16" spans="1:14" s="149" customFormat="1" ht="13.9" x14ac:dyDescent="0.35">
      <c r="A16" s="146" t="s">
        <v>19</v>
      </c>
      <c r="B16" s="147">
        <f>Calculation!D18</f>
        <v>27.402999999999999</v>
      </c>
      <c r="C16" s="147">
        <f>Calculation!E18</f>
        <v>26.87</v>
      </c>
      <c r="D16" s="147">
        <f>Calculation!F18</f>
        <v>26.761000000000003</v>
      </c>
      <c r="E16" s="147">
        <f>Calculation!G18</f>
        <v>26.527000000000001</v>
      </c>
      <c r="F16" s="147">
        <f>Calculation!H18</f>
        <v>26.116</v>
      </c>
      <c r="G16" s="148">
        <f>SUM(B16:F16)</f>
        <v>133.67699999999999</v>
      </c>
      <c r="I16" s="147">
        <f>Calculation!L18</f>
        <v>27.426629999999999</v>
      </c>
      <c r="J16" s="147">
        <f>Calculation!M18</f>
        <v>26.90119</v>
      </c>
      <c r="K16" s="147">
        <f>Calculation!N18</f>
        <v>26.791309999999999</v>
      </c>
      <c r="L16" s="147">
        <f>Calculation!O18</f>
        <v>26.555060000000001</v>
      </c>
      <c r="M16" s="147">
        <f>Calculation!P18</f>
        <v>26.14189</v>
      </c>
      <c r="N16" s="148">
        <f>SUM(I16:M16)</f>
        <v>133.81608</v>
      </c>
    </row>
    <row r="17" spans="1:18" s="149" customFormat="1" ht="14.25" thickBot="1" x14ac:dyDescent="0.4">
      <c r="A17" s="151" t="s">
        <v>176</v>
      </c>
      <c r="B17" s="152">
        <f>B15/B16</f>
        <v>0.62124584899463553</v>
      </c>
      <c r="C17" s="152">
        <f t="shared" ref="C17:F17" si="5">C15/C16</f>
        <v>0.63736509117975437</v>
      </c>
      <c r="D17" s="152">
        <f t="shared" si="5"/>
        <v>0.63798064347371164</v>
      </c>
      <c r="E17" s="152">
        <f t="shared" si="5"/>
        <v>0.63829305990123264</v>
      </c>
      <c r="F17" s="152">
        <f t="shared" si="5"/>
        <v>0.64167560116403732</v>
      </c>
      <c r="G17" s="153">
        <f>G15/G16</f>
        <v>0.63521024559198669</v>
      </c>
      <c r="I17" s="152">
        <f>I15/I16</f>
        <v>0.62071060133891776</v>
      </c>
      <c r="J17" s="152">
        <f t="shared" ref="J17:M17" si="6">J15/J16</f>
        <v>0.63662611207905673</v>
      </c>
      <c r="K17" s="152">
        <f t="shared" si="6"/>
        <v>0.63725887237316881</v>
      </c>
      <c r="L17" s="152">
        <f t="shared" si="6"/>
        <v>0.63761859321726244</v>
      </c>
      <c r="M17" s="152">
        <f t="shared" si="6"/>
        <v>0.6410401084236832</v>
      </c>
      <c r="N17" s="153">
        <f>N15/N16</f>
        <v>0.63455004809586413</v>
      </c>
    </row>
    <row r="18" spans="1:18" s="8" customFormat="1" ht="13.9" thickBot="1" x14ac:dyDescent="0.4">
      <c r="A18" s="163"/>
      <c r="B18" s="131"/>
      <c r="C18" s="131"/>
      <c r="D18" s="131"/>
      <c r="E18" s="131"/>
      <c r="F18" s="131"/>
      <c r="G18" s="155"/>
      <c r="I18" s="155"/>
      <c r="J18" s="155"/>
      <c r="K18" s="155"/>
      <c r="L18" s="155"/>
      <c r="M18" s="155"/>
      <c r="N18" s="155"/>
    </row>
    <row r="19" spans="1:18" s="150" customFormat="1" ht="13.9" x14ac:dyDescent="0.35">
      <c r="A19" s="156" t="s">
        <v>177</v>
      </c>
      <c r="B19" s="157">
        <f>'Wn4'!H20</f>
        <v>0.62129999999999996</v>
      </c>
      <c r="C19" s="157">
        <f>'Wn4'!I20</f>
        <v>0.63739999999999997</v>
      </c>
      <c r="D19" s="157">
        <f>'Wn4'!J20</f>
        <v>0.63800000000000001</v>
      </c>
      <c r="E19" s="157">
        <f>'Wn4'!K20</f>
        <v>0.63829999999999998</v>
      </c>
      <c r="F19" s="157">
        <f>'Wn4'!L20</f>
        <v>0.64170000000000005</v>
      </c>
      <c r="G19" s="158">
        <f>SUMPRODUCT(B16:F16,B19:F19)/G16</f>
        <v>0.63523838207021399</v>
      </c>
      <c r="I19" s="159">
        <f>I17*I20</f>
        <v>0.62076470568932463</v>
      </c>
      <c r="J19" s="159">
        <f t="shared" ref="J19:M19" si="7">J17*J20</f>
        <v>0.63666098042502961</v>
      </c>
      <c r="K19" s="159">
        <f t="shared" si="7"/>
        <v>0.63727820700070303</v>
      </c>
      <c r="L19" s="159">
        <f t="shared" si="7"/>
        <v>0.63762552598261868</v>
      </c>
      <c r="M19" s="160">
        <f t="shared" si="7"/>
        <v>0.6410644830959048</v>
      </c>
      <c r="N19" s="160">
        <f>SUMPRODUCT(I16:M16,I19:M19)/N16</f>
        <v>0.63457815533080941</v>
      </c>
    </row>
    <row r="20" spans="1:18" s="150" customFormat="1" ht="14.25" thickBot="1" x14ac:dyDescent="0.4">
      <c r="A20" s="161" t="s">
        <v>178</v>
      </c>
      <c r="B20" s="201">
        <f>B19/B17</f>
        <v>1.0000871651785714</v>
      </c>
      <c r="C20" s="201">
        <f t="shared" ref="C20:G20" si="8">C19/C17</f>
        <v>1.000054770524349</v>
      </c>
      <c r="D20" s="201">
        <f t="shared" si="8"/>
        <v>1.0000303403034032</v>
      </c>
      <c r="E20" s="201">
        <f t="shared" si="8"/>
        <v>1.0000108729033783</v>
      </c>
      <c r="F20" s="202">
        <f t="shared" si="8"/>
        <v>1.0000380236305051</v>
      </c>
      <c r="G20" s="202">
        <f t="shared" si="8"/>
        <v>1.0000442947487427</v>
      </c>
      <c r="I20" s="203">
        <f>B20</f>
        <v>1.0000871651785714</v>
      </c>
      <c r="J20" s="203">
        <f>C20</f>
        <v>1.000054770524349</v>
      </c>
      <c r="K20" s="203">
        <f>D20</f>
        <v>1.0000303403034032</v>
      </c>
      <c r="L20" s="203">
        <f>E20</f>
        <v>1.0000108729033783</v>
      </c>
      <c r="M20" s="204">
        <f>F20</f>
        <v>1.0000380236305051</v>
      </c>
      <c r="N20" s="204">
        <f t="shared" ref="N20" si="9">N19/N17</f>
        <v>1.0000442947487431</v>
      </c>
    </row>
    <row r="21" spans="1:18" s="149" customFormat="1" ht="14.25" thickBot="1" x14ac:dyDescent="0.4">
      <c r="A21" s="154"/>
      <c r="B21" s="155"/>
      <c r="C21" s="155"/>
      <c r="D21" s="155"/>
      <c r="E21" s="155"/>
      <c r="F21" s="155"/>
      <c r="G21" s="155"/>
    </row>
    <row r="22" spans="1:18" ht="17.25" customHeight="1" thickBot="1" x14ac:dyDescent="0.4"/>
    <row r="23" spans="1:18" ht="13.9" thickBot="1" x14ac:dyDescent="0.4">
      <c r="A23" s="145" t="s">
        <v>162</v>
      </c>
      <c r="B23" s="131"/>
      <c r="C23" s="131"/>
      <c r="D23" s="131"/>
      <c r="E23" s="131"/>
      <c r="F23" s="131"/>
      <c r="G23" s="131"/>
      <c r="H23" s="8"/>
      <c r="I23" s="8"/>
      <c r="J23" s="8"/>
      <c r="K23" s="8"/>
      <c r="L23" s="8"/>
      <c r="M23" s="8"/>
      <c r="N23" s="8"/>
    </row>
    <row r="24" spans="1:18" ht="13.9" thickBot="1" x14ac:dyDescent="0.4">
      <c r="A24" s="146" t="s">
        <v>175</v>
      </c>
      <c r="B24" s="147">
        <f>SUM(B6,B15)</f>
        <v>21.451999999999998</v>
      </c>
      <c r="C24" s="147">
        <f t="shared" ref="C24:F24" si="10">SUM(C6,C15)</f>
        <v>21.638000000000002</v>
      </c>
      <c r="D24" s="147">
        <f t="shared" si="10"/>
        <v>21.619</v>
      </c>
      <c r="E24" s="147">
        <f t="shared" si="10"/>
        <v>21.413999999999998</v>
      </c>
      <c r="F24" s="147">
        <f t="shared" si="10"/>
        <v>21.146000000000001</v>
      </c>
      <c r="G24" s="147">
        <f>SUM(G6,G15)</f>
        <v>107.26900000000001</v>
      </c>
      <c r="H24" s="8"/>
      <c r="I24" s="147">
        <f>SUM(I6,I15)</f>
        <v>21.452000000000002</v>
      </c>
      <c r="J24" s="147">
        <f t="shared" ref="J24:M24" si="11">SUM(J6,J15)</f>
        <v>21.638000000000002</v>
      </c>
      <c r="K24" s="147">
        <f t="shared" si="11"/>
        <v>21.619</v>
      </c>
      <c r="L24" s="147">
        <f t="shared" si="11"/>
        <v>21.413999999999998</v>
      </c>
      <c r="M24" s="147">
        <f t="shared" si="11"/>
        <v>21.146000000000001</v>
      </c>
      <c r="N24" s="147">
        <f>SUM(N6,N15)</f>
        <v>107.26900000000001</v>
      </c>
    </row>
    <row r="25" spans="1:18" ht="13.9" x14ac:dyDescent="0.35">
      <c r="A25" s="146" t="s">
        <v>19</v>
      </c>
      <c r="B25" s="147">
        <f>SUM(B7,B16)</f>
        <v>45.14</v>
      </c>
      <c r="C25" s="147">
        <f t="shared" ref="C25:F25" si="12">SUM(C7,C16)</f>
        <v>38.365000000000002</v>
      </c>
      <c r="D25" s="147">
        <f t="shared" si="12"/>
        <v>39.048000000000002</v>
      </c>
      <c r="E25" s="147">
        <f t="shared" si="12"/>
        <v>51.653999999999996</v>
      </c>
      <c r="F25" s="147">
        <f t="shared" si="12"/>
        <v>53.923000000000002</v>
      </c>
      <c r="G25" s="147">
        <f>SUM(G7,G16)</f>
        <v>228.13</v>
      </c>
      <c r="H25" s="149"/>
      <c r="I25" s="147">
        <f>SUM(I7,I16)</f>
        <v>33.891013000000001</v>
      </c>
      <c r="J25" s="147">
        <f t="shared" ref="J25:M25" si="13">SUM(J7,J16)</f>
        <v>32.685127999999999</v>
      </c>
      <c r="K25" s="147">
        <f t="shared" si="13"/>
        <v>32.704943</v>
      </c>
      <c r="L25" s="147">
        <f t="shared" si="13"/>
        <v>33.974014000000004</v>
      </c>
      <c r="M25" s="147">
        <f t="shared" si="13"/>
        <v>33.796744000000004</v>
      </c>
      <c r="N25" s="147">
        <f>SUM(N7,N16)</f>
        <v>167.05184199999999</v>
      </c>
    </row>
    <row r="26" spans="1:18" ht="14.25" thickBot="1" x14ac:dyDescent="0.4">
      <c r="A26" s="151" t="s">
        <v>176</v>
      </c>
      <c r="B26" s="152">
        <f>B24/B25</f>
        <v>0.47523260965883912</v>
      </c>
      <c r="C26" s="152">
        <f t="shared" ref="C26:F26" si="14">C24/C25</f>
        <v>0.56400364915939005</v>
      </c>
      <c r="D26" s="152">
        <f t="shared" si="14"/>
        <v>0.55365191559106741</v>
      </c>
      <c r="E26" s="152">
        <f t="shared" si="14"/>
        <v>0.41456615170170752</v>
      </c>
      <c r="F26" s="152">
        <f t="shared" si="14"/>
        <v>0.39215177197114404</v>
      </c>
      <c r="G26" s="153">
        <f>G24/G25</f>
        <v>0.47020996800070136</v>
      </c>
      <c r="H26" s="149"/>
      <c r="I26" s="152">
        <f>I24/I25</f>
        <v>0.63297016232592407</v>
      </c>
      <c r="J26" s="152">
        <f t="shared" ref="J26:M26" si="15">J24/J25</f>
        <v>0.66201362283176624</v>
      </c>
      <c r="K26" s="152">
        <f t="shared" si="15"/>
        <v>0.66103157556336356</v>
      </c>
      <c r="L26" s="152">
        <f t="shared" si="15"/>
        <v>0.63030526802043452</v>
      </c>
      <c r="M26" s="152">
        <f t="shared" si="15"/>
        <v>0.62568157453274187</v>
      </c>
      <c r="N26" s="153">
        <f>N24/N25</f>
        <v>0.64213000416960386</v>
      </c>
    </row>
    <row r="28" spans="1:18" ht="13.9" thickBot="1" x14ac:dyDescent="0.4">
      <c r="A28" s="521"/>
      <c r="B28" s="522"/>
      <c r="C28" s="522"/>
      <c r="D28" s="522"/>
      <c r="E28" s="522"/>
      <c r="F28" s="522"/>
      <c r="G28" s="522"/>
      <c r="H28" s="521"/>
      <c r="I28" s="521"/>
      <c r="J28" s="521"/>
      <c r="K28" s="521"/>
      <c r="L28" s="521"/>
      <c r="M28" s="521"/>
      <c r="N28" s="521"/>
      <c r="O28" s="521"/>
      <c r="P28" s="521"/>
      <c r="Q28" s="521"/>
      <c r="R28" s="521"/>
    </row>
    <row r="29" spans="1:18" ht="13.9" thickBot="1" x14ac:dyDescent="0.4"/>
    <row r="30" spans="1:18" ht="13.9" thickBot="1" x14ac:dyDescent="0.4">
      <c r="A30" s="144" t="s">
        <v>672</v>
      </c>
      <c r="B30" s="133" t="s">
        <v>4</v>
      </c>
      <c r="C30" s="133" t="s">
        <v>5</v>
      </c>
      <c r="D30" s="133" t="s">
        <v>6</v>
      </c>
      <c r="E30" s="133" t="s">
        <v>7</v>
      </c>
      <c r="F30" s="134" t="s">
        <v>8</v>
      </c>
      <c r="G30" s="134" t="s">
        <v>162</v>
      </c>
      <c r="H30" s="247"/>
      <c r="I30" s="133" t="s">
        <v>4</v>
      </c>
      <c r="J30" s="133" t="s">
        <v>5</v>
      </c>
      <c r="K30" s="133" t="s">
        <v>6</v>
      </c>
      <c r="L30" s="133" t="s">
        <v>7</v>
      </c>
      <c r="M30" s="134" t="s">
        <v>8</v>
      </c>
      <c r="N30" s="134" t="s">
        <v>162</v>
      </c>
    </row>
    <row r="31" spans="1:18" ht="13.9" thickBot="1" x14ac:dyDescent="0.4">
      <c r="A31" s="130"/>
      <c r="B31" s="131"/>
      <c r="C31" s="131"/>
      <c r="D31" s="131"/>
      <c r="E31" s="131"/>
      <c r="F31" s="131"/>
      <c r="G31" s="131"/>
      <c r="H31" s="246"/>
      <c r="I31" s="8"/>
      <c r="J31" s="8"/>
      <c r="K31" s="8"/>
      <c r="L31" s="8"/>
      <c r="M31" s="8"/>
      <c r="N31" s="8"/>
    </row>
    <row r="32" spans="1:18" ht="13.9" thickBot="1" x14ac:dyDescent="0.4">
      <c r="A32" s="145" t="s">
        <v>174</v>
      </c>
      <c r="B32" s="131"/>
      <c r="C32" s="131"/>
      <c r="D32" s="131"/>
      <c r="E32" s="131"/>
      <c r="F32" s="131"/>
      <c r="G32" s="131"/>
      <c r="H32" s="246"/>
      <c r="I32" s="145" t="s">
        <v>673</v>
      </c>
      <c r="J32" s="145"/>
      <c r="K32" s="131"/>
      <c r="L32" s="131"/>
      <c r="M32" s="131"/>
      <c r="N32" s="131"/>
    </row>
    <row r="33" spans="1:14" ht="13.9" thickBot="1" x14ac:dyDescent="0.4">
      <c r="A33" s="146" t="s">
        <v>175</v>
      </c>
      <c r="B33" s="147">
        <f>'WS1'!V21</f>
        <v>4.4279999999999999</v>
      </c>
      <c r="C33" s="248">
        <f>'WS1'!AA21</f>
        <v>4.5120000000000005</v>
      </c>
      <c r="D33" s="248">
        <f>'WS1'!AF21</f>
        <v>4.5460000000000003</v>
      </c>
      <c r="E33" s="248">
        <f>'WS1'!AK21</f>
        <v>4.4820000000000002</v>
      </c>
      <c r="F33" s="148">
        <f>'WS1'!AP21</f>
        <v>4.3879999999999999</v>
      </c>
      <c r="G33" s="148">
        <f>SUM(B33:F33)</f>
        <v>22.356000000000002</v>
      </c>
      <c r="H33" s="249"/>
      <c r="I33" s="147">
        <v>0</v>
      </c>
      <c r="J33" s="248">
        <v>0</v>
      </c>
      <c r="K33" s="248">
        <v>0</v>
      </c>
      <c r="L33" s="248">
        <v>0</v>
      </c>
      <c r="M33" s="148">
        <v>0</v>
      </c>
      <c r="N33" s="148">
        <v>0</v>
      </c>
    </row>
    <row r="34" spans="1:14" x14ac:dyDescent="0.35">
      <c r="A34" s="146" t="s">
        <v>371</v>
      </c>
      <c r="B34" s="147">
        <f>'WS1'!V24</f>
        <v>0</v>
      </c>
      <c r="C34" s="248">
        <f>'WS1'!AA24</f>
        <v>0</v>
      </c>
      <c r="D34" s="248">
        <f>'WS1'!AF24</f>
        <v>0</v>
      </c>
      <c r="E34" s="248">
        <f>'WS1'!AK24</f>
        <v>0</v>
      </c>
      <c r="F34" s="148">
        <f>'WS1'!AP24</f>
        <v>0</v>
      </c>
      <c r="G34" s="252">
        <f>SUM(B34:F34)</f>
        <v>0</v>
      </c>
      <c r="H34" s="253"/>
      <c r="I34" s="250"/>
      <c r="J34" s="251"/>
      <c r="K34" s="251"/>
      <c r="L34" s="251"/>
      <c r="M34" s="252"/>
      <c r="N34" s="252">
        <v>0</v>
      </c>
    </row>
    <row r="35" spans="1:14" x14ac:dyDescent="0.35">
      <c r="A35" s="146" t="s">
        <v>372</v>
      </c>
      <c r="B35" s="254">
        <f>-'WS1'!V34</f>
        <v>0</v>
      </c>
      <c r="C35" s="255">
        <f>-'WS1'!AA34</f>
        <v>0</v>
      </c>
      <c r="D35" s="255">
        <f>-'WS1'!AF34</f>
        <v>0</v>
      </c>
      <c r="E35" s="255">
        <f>-'WS1'!AK34</f>
        <v>0</v>
      </c>
      <c r="F35" s="256">
        <f>-'WS1'!AP34</f>
        <v>0</v>
      </c>
      <c r="G35" s="252">
        <f>SUM(B35:F35)</f>
        <v>0</v>
      </c>
      <c r="H35" s="257"/>
      <c r="I35" s="254"/>
      <c r="J35" s="255"/>
      <c r="K35" s="255"/>
      <c r="L35" s="255"/>
      <c r="M35" s="256"/>
      <c r="N35" s="256">
        <v>0</v>
      </c>
    </row>
    <row r="36" spans="1:14" s="8" customFormat="1" ht="13.9" thickBot="1" x14ac:dyDescent="0.4">
      <c r="A36" s="146" t="s">
        <v>373</v>
      </c>
      <c r="B36" s="258">
        <f>SUM(B32:B35)</f>
        <v>4.4279999999999999</v>
      </c>
      <c r="C36" s="259">
        <f t="shared" ref="C36:F36" si="16">SUM(C32:C35)</f>
        <v>4.5120000000000005</v>
      </c>
      <c r="D36" s="259">
        <f t="shared" si="16"/>
        <v>4.5460000000000003</v>
      </c>
      <c r="E36" s="259">
        <f>SUM(E32:E35)</f>
        <v>4.4820000000000002</v>
      </c>
      <c r="F36" s="260">
        <f t="shared" si="16"/>
        <v>4.3879999999999999</v>
      </c>
      <c r="G36" s="260">
        <f>SUM(B36:F36)</f>
        <v>22.356000000000002</v>
      </c>
      <c r="H36" s="261"/>
      <c r="I36" s="258">
        <f>SUM(I32:I35)</f>
        <v>0</v>
      </c>
      <c r="J36" s="259">
        <f t="shared" ref="J36:M36" si="17">SUM(J32:J35)</f>
        <v>0</v>
      </c>
      <c r="K36" s="259">
        <f t="shared" si="17"/>
        <v>0</v>
      </c>
      <c r="L36" s="259">
        <f>SUM(L32:L35)</f>
        <v>0</v>
      </c>
      <c r="M36" s="260">
        <f t="shared" si="17"/>
        <v>0</v>
      </c>
      <c r="N36" s="260">
        <f>SUM(I36:M36)</f>
        <v>0</v>
      </c>
    </row>
    <row r="37" spans="1:14" s="8" customFormat="1" x14ac:dyDescent="0.35">
      <c r="A37" s="146" t="s">
        <v>19</v>
      </c>
      <c r="B37" s="147">
        <v>17.736999999999998</v>
      </c>
      <c r="C37" s="248">
        <v>11.495000000000001</v>
      </c>
      <c r="D37" s="248">
        <v>12.286999999999999</v>
      </c>
      <c r="E37" s="248">
        <v>25.126999999999999</v>
      </c>
      <c r="F37" s="148">
        <v>27.807000000000002</v>
      </c>
      <c r="G37" s="148">
        <f>SUM(B37:F37)</f>
        <v>94.453000000000003</v>
      </c>
      <c r="H37" s="249"/>
      <c r="I37" s="147">
        <f>Calculation!L25</f>
        <v>9.6780000000000008</v>
      </c>
      <c r="J37" s="147">
        <f>Calculation!M25</f>
        <v>5.8470000000000004</v>
      </c>
      <c r="K37" s="147">
        <f>Calculation!N25</f>
        <v>6.7990000000000004</v>
      </c>
      <c r="L37" s="147">
        <f>Calculation!O25</f>
        <v>16.904</v>
      </c>
      <c r="M37" s="147">
        <f>Calculation!P25</f>
        <v>19.597999999999999</v>
      </c>
      <c r="N37" s="148">
        <f>SUM(I37:M37)</f>
        <v>58.826000000000001</v>
      </c>
    </row>
    <row r="38" spans="1:14" s="149" customFormat="1" ht="14.25" thickBot="1" x14ac:dyDescent="0.4">
      <c r="A38" s="151" t="s">
        <v>374</v>
      </c>
      <c r="B38" s="152">
        <f t="shared" ref="B38:F38" si="18">B36/B37</f>
        <v>0.24964762924959127</v>
      </c>
      <c r="C38" s="262">
        <f t="shared" si="18"/>
        <v>0.39251848629839059</v>
      </c>
      <c r="D38" s="262">
        <f t="shared" si="18"/>
        <v>0.36998453650199403</v>
      </c>
      <c r="E38" s="262">
        <f t="shared" si="18"/>
        <v>0.17837386078720102</v>
      </c>
      <c r="F38" s="153">
        <f t="shared" si="18"/>
        <v>0.15780199230409608</v>
      </c>
      <c r="G38" s="153">
        <f>G36/G37</f>
        <v>0.23668914698315566</v>
      </c>
      <c r="H38" s="263"/>
      <c r="I38" s="152">
        <f t="shared" ref="I38:M38" si="19">I36/I37</f>
        <v>0</v>
      </c>
      <c r="J38" s="262">
        <f t="shared" si="19"/>
        <v>0</v>
      </c>
      <c r="K38" s="262">
        <f t="shared" si="19"/>
        <v>0</v>
      </c>
      <c r="L38" s="262">
        <f t="shared" si="19"/>
        <v>0</v>
      </c>
      <c r="M38" s="153">
        <f t="shared" si="19"/>
        <v>0</v>
      </c>
      <c r="N38" s="153">
        <f>N36/N37</f>
        <v>0</v>
      </c>
    </row>
    <row r="39" spans="1:14" s="149" customFormat="1" ht="13.9" x14ac:dyDescent="0.35">
      <c r="A39" s="154"/>
      <c r="B39" s="155"/>
      <c r="C39" s="155"/>
      <c r="D39" s="155"/>
      <c r="E39" s="155"/>
      <c r="F39" s="155"/>
      <c r="G39" s="155"/>
      <c r="H39" s="480"/>
      <c r="I39" s="155"/>
      <c r="J39" s="155"/>
      <c r="K39" s="155"/>
      <c r="L39" s="155"/>
      <c r="M39" s="155"/>
      <c r="N39" s="155"/>
    </row>
  </sheetData>
  <mergeCells count="2">
    <mergeCell ref="B1:G1"/>
    <mergeCell ref="I1:N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4B23D8FA23906246AA4611F84C35399C" ma:contentTypeVersion="49" ma:contentTypeDescription="Create a new document" ma:contentTypeScope="" ma:versionID="c0123a165846918616606ff9683c44e7">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Risk and Return</TermName>
          <TermId>244c2a8a-eba8-4004-bc1f-ecb341966075</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21</Value>
      <Value>1782</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FE34A0-1E98-4429-ADD5-B10936716099}">
  <ds:schemaRefs>
    <ds:schemaRef ds:uri="Microsoft.SharePoint.Taxonomy.ContentTypeSync"/>
  </ds:schemaRefs>
</ds:datastoreItem>
</file>

<file path=customXml/itemProps2.xml><?xml version="1.0" encoding="utf-8"?>
<ds:datastoreItem xmlns:ds="http://schemas.openxmlformats.org/officeDocument/2006/customXml" ds:itemID="{CEF36261-2545-4D44-A5A8-B5DC2086F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4ED596-B68E-4AB5-A33E-C2451A24C138}">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7041854e-4853-44f9-9e63-23b7acad5461"/>
    <ds:schemaRef ds:uri="http://www.w3.org/XML/1998/namespace"/>
    <ds:schemaRef ds:uri="http://purl.org/dc/dcmitype/"/>
  </ds:schemaRefs>
</ds:datastoreItem>
</file>

<file path=customXml/itemProps4.xml><?xml version="1.0" encoding="utf-8"?>
<ds:datastoreItem xmlns:ds="http://schemas.openxmlformats.org/officeDocument/2006/customXml" ds:itemID="{E04169D2-D568-4E89-89EA-4BEF8AA22F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PAYG summary tables</vt:lpstr>
      <vt:lpstr>RCV summary table</vt:lpstr>
      <vt:lpstr>Working--&gt;</vt:lpstr>
      <vt:lpstr>F_Inputs</vt:lpstr>
      <vt:lpstr>Draft determination totex</vt:lpstr>
      <vt:lpstr>Revised business plan</vt:lpstr>
      <vt:lpstr>Calculation</vt:lpstr>
      <vt:lpstr>PAYG</vt:lpstr>
      <vt:lpstr>F_Outputs</vt:lpstr>
      <vt:lpstr>Revised plan data tables--&gt;</vt:lpstr>
      <vt:lpstr>Wr4</vt:lpstr>
      <vt:lpstr>Wn4</vt:lpstr>
      <vt:lpstr>WS1</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PRT - PAYG rates - Run 7</dc:title>
  <dc:subject/>
  <dc:creator>Jennifer Walsh</dc:creator>
  <cp:keywords/>
  <dc:description/>
  <cp:lastModifiedBy>Chona Labor</cp:lastModifiedBy>
  <cp:revision/>
  <dcterms:created xsi:type="dcterms:W3CDTF">2015-10-14T16:49:04Z</dcterms:created>
  <dcterms:modified xsi:type="dcterms:W3CDTF">2019-07-12T16:05:17Z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0x010100573134B1BDBFC74F8C2DBF70E4CDEAD4004B23D8FA23906246AA4611F84C35399C</vt:lpwstr>
  </property>
  <property fmtid="{D5CDD505-2E9C-101B-9397-08002B2CF9AE}" pid="3" name="Meeting">
    <vt:lpwstr/>
  </property>
  <property fmtid="{D5CDD505-2E9C-101B-9397-08002B2CF9AE}" pid="4" name="Stakeholder 4">
    <vt:lpwstr/>
  </property>
  <property fmtid="{D5CDD505-2E9C-101B-9397-08002B2CF9AE}" pid="5" name="Project Code">
    <vt:lpwstr>1782;#Risk and Return|244c2a8a-eba8-4004-bc1f-ecb341966075</vt:lpwstr>
  </property>
  <property fmtid="{D5CDD505-2E9C-101B-9397-08002B2CF9AE}" pid="6" name="Stakeholder 3">
    <vt:lpwstr/>
  </property>
  <property fmtid="{D5CDD505-2E9C-101B-9397-08002B2CF9AE}" pid="7" name="Stakeholder 2">
    <vt:lpwstr/>
  </property>
  <property fmtid="{D5CDD505-2E9C-101B-9397-08002B2CF9AE}" pid="8" name="Stakeholder">
    <vt:lpwstr/>
  </property>
  <property fmtid="{D5CDD505-2E9C-101B-9397-08002B2CF9AE}" pid="9" name="Security Classification">
    <vt:lpwstr>21;#OFFICIAL|c2540f30-f875-494b-a43f-ebfb5017a6ad</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ies>
</file>