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l01\public\OFWSHARE\PR19 Modelling\Model runs\DD\Model Run 7 Publishable Models\Risk and return\Industry\PAYG\"/>
    </mc:Choice>
  </mc:AlternateContent>
  <bookViews>
    <workbookView xWindow="0" yWindow="0" windowWidth="21600" windowHeight="11213" tabRatio="827"/>
  </bookViews>
  <sheets>
    <sheet name="Contents" sheetId="11" r:id="rId1"/>
    <sheet name="PAYG summary tables" sheetId="12" r:id="rId2"/>
    <sheet name="Working--&gt;" sheetId="13" r:id="rId3"/>
    <sheet name="F_Inputs" sheetId="7" r:id="rId4"/>
    <sheet name="Draft determination totex" sheetId="8" r:id="rId5"/>
    <sheet name="Revised business plan" sheetId="15" r:id="rId6"/>
    <sheet name="Calculation" sheetId="9" r:id="rId7"/>
    <sheet name="PAYG" sheetId="10" r:id="rId8"/>
    <sheet name="F_Outputs" sheetId="17" r:id="rId9"/>
    <sheet name="Revised plan data tables--&gt;" sheetId="5" r:id="rId10"/>
    <sheet name="Wr4" sheetId="1" r:id="rId11"/>
    <sheet name="Wn4" sheetId="2" r:id="rId12"/>
  </sheet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0" l="1"/>
  <c r="B26" i="10" l="1"/>
  <c r="B25" i="10"/>
  <c r="M25" i="10"/>
  <c r="L25" i="10"/>
  <c r="K25" i="10"/>
  <c r="J25" i="10"/>
  <c r="I25" i="10"/>
  <c r="N25" i="10" s="1"/>
  <c r="F25" i="10"/>
  <c r="E25" i="10"/>
  <c r="D25" i="10"/>
  <c r="C25" i="10"/>
  <c r="G25" i="10"/>
  <c r="M24" i="10"/>
  <c r="M26" i="10" s="1"/>
  <c r="L24" i="10"/>
  <c r="L26" i="10" s="1"/>
  <c r="K24" i="10"/>
  <c r="K26" i="10" s="1"/>
  <c r="J24" i="10"/>
  <c r="J26" i="10" s="1"/>
  <c r="I24" i="10"/>
  <c r="N24" i="10" s="1"/>
  <c r="N26" i="10" s="1"/>
  <c r="F24" i="10"/>
  <c r="F26" i="10" s="1"/>
  <c r="E24" i="10"/>
  <c r="E26" i="10" s="1"/>
  <c r="D24" i="10"/>
  <c r="D26" i="10" s="1"/>
  <c r="C24" i="10"/>
  <c r="C26" i="10" s="1"/>
  <c r="G24" i="10" l="1"/>
  <c r="G26" i="10" s="1"/>
  <c r="I26" i="10"/>
  <c r="J10" i="17" l="1"/>
  <c r="I10" i="17"/>
  <c r="H10" i="17"/>
  <c r="G10" i="17"/>
  <c r="F10" i="17"/>
  <c r="J9" i="17"/>
  <c r="I9" i="17"/>
  <c r="H9" i="17"/>
  <c r="G9" i="17"/>
  <c r="F9" i="17"/>
  <c r="C5" i="17"/>
  <c r="C4" i="17"/>
  <c r="C43" i="1" l="1"/>
  <c r="C49" i="1"/>
  <c r="C55" i="1"/>
  <c r="C61" i="1"/>
  <c r="J15" i="8"/>
  <c r="M14" i="9" s="1"/>
  <c r="J16" i="8"/>
  <c r="J17" i="8"/>
  <c r="J18" i="8" s="1"/>
  <c r="J20" i="8"/>
  <c r="M15" i="9" s="1"/>
  <c r="J21" i="8"/>
  <c r="J22" i="8"/>
  <c r="C19" i="10"/>
  <c r="C11" i="12" s="1"/>
  <c r="C15" i="12" s="1"/>
  <c r="G46" i="15"/>
  <c r="E19" i="9"/>
  <c r="C15" i="10" s="1"/>
  <c r="G48" i="15"/>
  <c r="E18" i="9"/>
  <c r="C16" i="10" s="1"/>
  <c r="C20" i="12" s="1"/>
  <c r="K15" i="8"/>
  <c r="N14" i="9" s="1"/>
  <c r="K16" i="8"/>
  <c r="K17" i="8"/>
  <c r="K20" i="8"/>
  <c r="N15" i="9" s="1"/>
  <c r="K21" i="8"/>
  <c r="K22" i="8"/>
  <c r="D19" i="10"/>
  <c r="H46" i="15"/>
  <c r="F19" i="9"/>
  <c r="D15" i="10" s="1"/>
  <c r="H48" i="15"/>
  <c r="F18" i="9"/>
  <c r="D16" i="10" s="1"/>
  <c r="D20" i="12" s="1"/>
  <c r="L15" i="8"/>
  <c r="O14" i="9" s="1"/>
  <c r="L16" i="8"/>
  <c r="L17" i="8"/>
  <c r="L20" i="8"/>
  <c r="O15" i="9" s="1"/>
  <c r="L21" i="8"/>
  <c r="L22" i="8"/>
  <c r="E19" i="10"/>
  <c r="I46" i="15"/>
  <c r="G19" i="9"/>
  <c r="E15" i="10"/>
  <c r="I48" i="15"/>
  <c r="G18" i="9"/>
  <c r="E16" i="10" s="1"/>
  <c r="E20" i="12" s="1"/>
  <c r="M15" i="8"/>
  <c r="P14" i="9" s="1"/>
  <c r="M16" i="8"/>
  <c r="M18" i="8" s="1"/>
  <c r="M17" i="8"/>
  <c r="M20" i="8"/>
  <c r="P15" i="9" s="1"/>
  <c r="M21" i="8"/>
  <c r="M22" i="8"/>
  <c r="F19" i="10"/>
  <c r="J46" i="15"/>
  <c r="H19" i="9"/>
  <c r="F15" i="10" s="1"/>
  <c r="J48" i="15"/>
  <c r="H18" i="9"/>
  <c r="F16" i="10"/>
  <c r="F20" i="12" s="1"/>
  <c r="I15" i="8"/>
  <c r="L14" i="9" s="1"/>
  <c r="I16" i="8"/>
  <c r="I17" i="8"/>
  <c r="I20" i="8"/>
  <c r="L15" i="9" s="1"/>
  <c r="I21" i="8"/>
  <c r="I22" i="8"/>
  <c r="B19" i="10"/>
  <c r="F46" i="15"/>
  <c r="D19" i="9"/>
  <c r="B15" i="10"/>
  <c r="F48" i="15"/>
  <c r="D18" i="9"/>
  <c r="B16" i="10" s="1"/>
  <c r="G20" i="9"/>
  <c r="F20" i="9"/>
  <c r="J4" i="8"/>
  <c r="M5" i="9" s="1"/>
  <c r="M10" i="9" s="1"/>
  <c r="J9" i="8"/>
  <c r="M6" i="9" s="1"/>
  <c r="G44" i="15"/>
  <c r="E9" i="9"/>
  <c r="K4" i="8"/>
  <c r="N5" i="9" s="1"/>
  <c r="K9" i="8"/>
  <c r="N6" i="9" s="1"/>
  <c r="H44" i="15"/>
  <c r="F9" i="9"/>
  <c r="L4" i="8"/>
  <c r="O5" i="9" s="1"/>
  <c r="O10" i="9" s="1"/>
  <c r="L9" i="8"/>
  <c r="O6" i="9" s="1"/>
  <c r="I44" i="15"/>
  <c r="G9" i="9"/>
  <c r="G11" i="9" s="1"/>
  <c r="M4" i="8"/>
  <c r="P5" i="9" s="1"/>
  <c r="M9" i="8"/>
  <c r="P6" i="9" s="1"/>
  <c r="J44" i="15"/>
  <c r="H9" i="9"/>
  <c r="G42" i="15"/>
  <c r="E10" i="9"/>
  <c r="I10" i="9" s="1"/>
  <c r="H42" i="15"/>
  <c r="F10" i="9"/>
  <c r="I42" i="15"/>
  <c r="G10" i="9"/>
  <c r="E6" i="10" s="1"/>
  <c r="J42" i="15"/>
  <c r="H10" i="9"/>
  <c r="F11" i="9"/>
  <c r="H11" i="9"/>
  <c r="I4" i="8"/>
  <c r="L5" i="9" s="1"/>
  <c r="L10" i="9" s="1"/>
  <c r="I6" i="10" s="1"/>
  <c r="I9" i="8"/>
  <c r="L6" i="9" s="1"/>
  <c r="F42" i="15"/>
  <c r="D10" i="9"/>
  <c r="F44" i="15"/>
  <c r="D9" i="9"/>
  <c r="D11" i="9" s="1"/>
  <c r="C12" i="12"/>
  <c r="D12" i="12"/>
  <c r="E12" i="12"/>
  <c r="F12" i="12"/>
  <c r="C13" i="12"/>
  <c r="D13" i="12"/>
  <c r="E13" i="12"/>
  <c r="F13" i="12"/>
  <c r="B13" i="12"/>
  <c r="B12" i="12"/>
  <c r="C5" i="12"/>
  <c r="D5" i="12"/>
  <c r="E5" i="12"/>
  <c r="F5" i="12"/>
  <c r="C6" i="12"/>
  <c r="D6" i="12"/>
  <c r="E6" i="12"/>
  <c r="F6" i="12"/>
  <c r="B6" i="12"/>
  <c r="B5" i="12"/>
  <c r="G43" i="15"/>
  <c r="H43" i="15"/>
  <c r="I43" i="15"/>
  <c r="J43" i="15"/>
  <c r="G47" i="15"/>
  <c r="H47" i="15"/>
  <c r="I47" i="15"/>
  <c r="J47" i="15"/>
  <c r="G50" i="15"/>
  <c r="H50" i="15"/>
  <c r="I50" i="15"/>
  <c r="J50" i="15"/>
  <c r="G51" i="15"/>
  <c r="H51" i="15"/>
  <c r="I51" i="15"/>
  <c r="J51" i="15"/>
  <c r="G53" i="15"/>
  <c r="H53" i="15"/>
  <c r="I53" i="15"/>
  <c r="J53" i="15"/>
  <c r="G54" i="15"/>
  <c r="H54" i="15"/>
  <c r="I54" i="15"/>
  <c r="J54" i="15"/>
  <c r="C10" i="10"/>
  <c r="C4" i="12" s="1"/>
  <c r="D10" i="10"/>
  <c r="D4" i="12" s="1"/>
  <c r="D6" i="10"/>
  <c r="D7" i="10"/>
  <c r="D19" i="12" s="1"/>
  <c r="E10" i="10"/>
  <c r="F10" i="10"/>
  <c r="B10" i="10"/>
  <c r="F47" i="15"/>
  <c r="F43" i="15"/>
  <c r="F54" i="15"/>
  <c r="F53" i="15"/>
  <c r="F51" i="15"/>
  <c r="F50" i="15"/>
  <c r="W23" i="2"/>
  <c r="R23" i="2"/>
  <c r="Q23" i="2"/>
  <c r="P23" i="2"/>
  <c r="O23" i="2"/>
  <c r="N23" i="2"/>
  <c r="L23" i="2"/>
  <c r="K23" i="2"/>
  <c r="J23" i="2"/>
  <c r="I23" i="2"/>
  <c r="H23" i="2"/>
  <c r="AL22" i="2"/>
  <c r="AK22" i="2"/>
  <c r="AJ22" i="2"/>
  <c r="AI22" i="2"/>
  <c r="AH22" i="2"/>
  <c r="AF22" i="2"/>
  <c r="AE22" i="2"/>
  <c r="AD22" i="2"/>
  <c r="AC22" i="2"/>
  <c r="AB22" i="2"/>
  <c r="W22" i="2"/>
  <c r="AL21" i="2"/>
  <c r="AK21" i="2"/>
  <c r="AJ21" i="2"/>
  <c r="AI21" i="2"/>
  <c r="AH21" i="2"/>
  <c r="AF21" i="2"/>
  <c r="AE21" i="2"/>
  <c r="AD21" i="2"/>
  <c r="AC21" i="2"/>
  <c r="AB21" i="2"/>
  <c r="W21" i="2"/>
  <c r="AL20" i="2"/>
  <c r="AK20" i="2"/>
  <c r="AJ20" i="2"/>
  <c r="AI20" i="2"/>
  <c r="AH20" i="2"/>
  <c r="AF20" i="2"/>
  <c r="AE20" i="2"/>
  <c r="AD20" i="2"/>
  <c r="AC20" i="2"/>
  <c r="AB20" i="2"/>
  <c r="W20" i="2"/>
  <c r="AN17" i="2"/>
  <c r="AG17" i="2"/>
  <c r="AA17" i="2"/>
  <c r="X17" i="2"/>
  <c r="W17" i="2"/>
  <c r="R16" i="2"/>
  <c r="Q16" i="2"/>
  <c r="P16" i="2"/>
  <c r="O16" i="2"/>
  <c r="N16" i="2"/>
  <c r="L16" i="2"/>
  <c r="K16" i="2"/>
  <c r="J16" i="2"/>
  <c r="I16" i="2"/>
  <c r="H16" i="2"/>
  <c r="AL15" i="2"/>
  <c r="AK15" i="2"/>
  <c r="AJ15" i="2"/>
  <c r="AI15" i="2"/>
  <c r="AH15" i="2"/>
  <c r="AF15" i="2"/>
  <c r="AE15" i="2"/>
  <c r="AD15" i="2"/>
  <c r="AC15" i="2"/>
  <c r="AB15" i="2"/>
  <c r="W15" i="2"/>
  <c r="AL14" i="2"/>
  <c r="AK14" i="2"/>
  <c r="AJ14" i="2"/>
  <c r="AI14" i="2"/>
  <c r="AH14" i="2"/>
  <c r="AF14" i="2"/>
  <c r="AE14" i="2"/>
  <c r="AD14" i="2"/>
  <c r="AC14" i="2"/>
  <c r="AB14" i="2"/>
  <c r="W14" i="2"/>
  <c r="AL13" i="2"/>
  <c r="AK13" i="2"/>
  <c r="AJ13" i="2"/>
  <c r="AI13" i="2"/>
  <c r="AH13" i="2"/>
  <c r="AF13" i="2"/>
  <c r="AE13" i="2"/>
  <c r="AD13" i="2"/>
  <c r="AC13" i="2"/>
  <c r="AB13" i="2"/>
  <c r="W13" i="2"/>
  <c r="AN10" i="2"/>
  <c r="AG10" i="2"/>
  <c r="AA10" i="2"/>
  <c r="X10" i="2"/>
  <c r="W10" i="2"/>
  <c r="R9" i="2"/>
  <c r="Q9" i="2"/>
  <c r="P9" i="2"/>
  <c r="O9" i="2"/>
  <c r="N9" i="2"/>
  <c r="L9" i="2"/>
  <c r="K9" i="2"/>
  <c r="J9" i="2"/>
  <c r="I9" i="2"/>
  <c r="H9" i="2"/>
  <c r="AL8" i="2"/>
  <c r="AK8" i="2"/>
  <c r="AJ8" i="2"/>
  <c r="AI8" i="2"/>
  <c r="AH8" i="2"/>
  <c r="AF8" i="2"/>
  <c r="AE8" i="2"/>
  <c r="AD8" i="2"/>
  <c r="AC8" i="2"/>
  <c r="AB8" i="2"/>
  <c r="W8" i="2"/>
  <c r="AL7" i="2"/>
  <c r="AK7" i="2"/>
  <c r="AJ7" i="2"/>
  <c r="AI7" i="2"/>
  <c r="AH7" i="2"/>
  <c r="AF7" i="2"/>
  <c r="AE7" i="2"/>
  <c r="AD7" i="2"/>
  <c r="AC7" i="2"/>
  <c r="AB7" i="2"/>
  <c r="W7" i="2"/>
  <c r="AL6" i="2"/>
  <c r="AK6" i="2"/>
  <c r="AJ6" i="2"/>
  <c r="AI6" i="2"/>
  <c r="AH6" i="2"/>
  <c r="AF6" i="2"/>
  <c r="AE6" i="2"/>
  <c r="AD6" i="2"/>
  <c r="AC6" i="2"/>
  <c r="AB6" i="2"/>
  <c r="W6" i="2"/>
  <c r="R30" i="1"/>
  <c r="Q30" i="1"/>
  <c r="P30" i="1"/>
  <c r="O30" i="1"/>
  <c r="N30" i="1"/>
  <c r="L30" i="1"/>
  <c r="K30" i="1"/>
  <c r="J30" i="1"/>
  <c r="I30" i="1"/>
  <c r="H30" i="1"/>
  <c r="AK29" i="1"/>
  <c r="AJ29" i="1"/>
  <c r="AI29" i="1"/>
  <c r="AH29" i="1"/>
  <c r="AG29" i="1"/>
  <c r="AE29" i="1"/>
  <c r="AD29" i="1"/>
  <c r="AC29" i="1"/>
  <c r="AB29" i="1"/>
  <c r="AA29" i="1"/>
  <c r="W29" i="1"/>
  <c r="AK28" i="1"/>
  <c r="AJ28" i="1"/>
  <c r="AI28" i="1"/>
  <c r="AH28" i="1"/>
  <c r="AG28" i="1"/>
  <c r="AE28" i="1"/>
  <c r="AD28" i="1"/>
  <c r="AC28" i="1"/>
  <c r="AA28" i="1"/>
  <c r="AB28" i="1"/>
  <c r="W28" i="1"/>
  <c r="AK27" i="1"/>
  <c r="AJ27" i="1"/>
  <c r="AI27" i="1"/>
  <c r="AH27" i="1"/>
  <c r="AG27" i="1"/>
  <c r="AE27" i="1"/>
  <c r="AD27" i="1"/>
  <c r="AC27" i="1"/>
  <c r="AB27" i="1"/>
  <c r="AA27" i="1"/>
  <c r="W27" i="1"/>
  <c r="AF24" i="1"/>
  <c r="Z24" i="1"/>
  <c r="W24" i="1"/>
  <c r="R23" i="1"/>
  <c r="Q23" i="1"/>
  <c r="P23" i="1"/>
  <c r="O23" i="1"/>
  <c r="N23" i="1"/>
  <c r="L23" i="1"/>
  <c r="K23" i="1"/>
  <c r="J23" i="1"/>
  <c r="I23" i="1"/>
  <c r="H23" i="1"/>
  <c r="AK22" i="1"/>
  <c r="AJ22" i="1"/>
  <c r="AI22" i="1"/>
  <c r="AH22" i="1"/>
  <c r="AG22" i="1"/>
  <c r="AE22" i="1"/>
  <c r="AD22" i="1"/>
  <c r="AC22" i="1"/>
  <c r="AB22" i="1"/>
  <c r="AA22" i="1"/>
  <c r="AK21" i="1"/>
  <c r="AJ21" i="1"/>
  <c r="AI21" i="1"/>
  <c r="AH21" i="1"/>
  <c r="AG21" i="1"/>
  <c r="AE21" i="1"/>
  <c r="AD21" i="1"/>
  <c r="AC21" i="1"/>
  <c r="AB21" i="1"/>
  <c r="AA21" i="1"/>
  <c r="W21" i="1"/>
  <c r="AK20" i="1"/>
  <c r="AJ20" i="1"/>
  <c r="AI20" i="1"/>
  <c r="AH20" i="1"/>
  <c r="AG20" i="1"/>
  <c r="AE20" i="1"/>
  <c r="AD20" i="1"/>
  <c r="AC20" i="1"/>
  <c r="AB20" i="1"/>
  <c r="AA20" i="1"/>
  <c r="AF17" i="1"/>
  <c r="Z17" i="1"/>
  <c r="W17" i="1"/>
  <c r="R16" i="1"/>
  <c r="Q16" i="1"/>
  <c r="P16" i="1"/>
  <c r="O16" i="1"/>
  <c r="N16" i="1"/>
  <c r="L16" i="1"/>
  <c r="K16" i="1"/>
  <c r="J16" i="1"/>
  <c r="I16" i="1"/>
  <c r="H16" i="1"/>
  <c r="AK15" i="1"/>
  <c r="AJ15" i="1"/>
  <c r="AI15" i="1"/>
  <c r="AH15" i="1"/>
  <c r="AG15" i="1"/>
  <c r="AE15" i="1"/>
  <c r="AD15" i="1"/>
  <c r="AC15" i="1"/>
  <c r="AB15" i="1"/>
  <c r="AA15" i="1"/>
  <c r="AK14" i="1"/>
  <c r="AJ14" i="1"/>
  <c r="AI14" i="1"/>
  <c r="AH14" i="1"/>
  <c r="AG14" i="1"/>
  <c r="AE14" i="1"/>
  <c r="AD14" i="1"/>
  <c r="AC14" i="1"/>
  <c r="AB14" i="1"/>
  <c r="AA14" i="1"/>
  <c r="AK13" i="1"/>
  <c r="AJ13" i="1"/>
  <c r="AI13" i="1"/>
  <c r="AH13" i="1"/>
  <c r="AG13" i="1"/>
  <c r="AE13" i="1"/>
  <c r="AD13" i="1"/>
  <c r="AC13" i="1"/>
  <c r="AB13" i="1"/>
  <c r="AA13" i="1"/>
  <c r="AF10" i="1"/>
  <c r="Z10" i="1"/>
  <c r="R9" i="1"/>
  <c r="Q9" i="1"/>
  <c r="P9" i="1"/>
  <c r="O9" i="1"/>
  <c r="N9" i="1"/>
  <c r="L9" i="1"/>
  <c r="K9" i="1"/>
  <c r="J9" i="1"/>
  <c r="I9" i="1"/>
  <c r="H9" i="1"/>
  <c r="AK8" i="1"/>
  <c r="AJ8" i="1"/>
  <c r="AI8" i="1"/>
  <c r="AH8" i="1"/>
  <c r="AG8" i="1"/>
  <c r="AE8" i="1"/>
  <c r="AD8" i="1"/>
  <c r="AC8" i="1"/>
  <c r="AB8" i="1"/>
  <c r="AA8" i="1"/>
  <c r="W8" i="1"/>
  <c r="AK7" i="1"/>
  <c r="AJ7" i="1"/>
  <c r="AI7" i="1"/>
  <c r="AH7" i="1"/>
  <c r="AG7" i="1"/>
  <c r="AE7" i="1"/>
  <c r="AD7" i="1"/>
  <c r="AC7" i="1"/>
  <c r="AB7" i="1"/>
  <c r="AA7" i="1"/>
  <c r="AK6" i="1"/>
  <c r="AJ6" i="1"/>
  <c r="AI6" i="1"/>
  <c r="AH6" i="1"/>
  <c r="AG6" i="1"/>
  <c r="AE6" i="1"/>
  <c r="AD6" i="1"/>
  <c r="AC6" i="1"/>
  <c r="AB6" i="1"/>
  <c r="AA6" i="1"/>
  <c r="W6" i="1"/>
  <c r="J10" i="8"/>
  <c r="K10" i="8"/>
  <c r="K11" i="8"/>
  <c r="L10" i="8"/>
  <c r="M10" i="8"/>
  <c r="J11" i="8"/>
  <c r="L11" i="8"/>
  <c r="M11" i="8"/>
  <c r="I11" i="8"/>
  <c r="I10" i="8"/>
  <c r="K5" i="8"/>
  <c r="K7" i="8" s="1"/>
  <c r="L5" i="8"/>
  <c r="L7" i="8" s="1"/>
  <c r="M5" i="8"/>
  <c r="K6" i="8"/>
  <c r="L6" i="8"/>
  <c r="M6" i="8"/>
  <c r="J6" i="8"/>
  <c r="J5" i="8"/>
  <c r="I6" i="8"/>
  <c r="I5" i="8"/>
  <c r="I7" i="8" s="1"/>
  <c r="D11" i="12"/>
  <c r="D15" i="12" s="1"/>
  <c r="E11" i="12"/>
  <c r="F11" i="12"/>
  <c r="E4" i="12"/>
  <c r="E8" i="12" s="1"/>
  <c r="B4" i="12"/>
  <c r="B8" i="12" s="1"/>
  <c r="C7" i="10"/>
  <c r="C19" i="12" s="1"/>
  <c r="E7" i="10"/>
  <c r="E19" i="12" s="1"/>
  <c r="F7" i="10"/>
  <c r="F19" i="12" s="1"/>
  <c r="B6" i="10"/>
  <c r="F6" i="10"/>
  <c r="E22" i="8"/>
  <c r="E21" i="8"/>
  <c r="E20" i="8"/>
  <c r="E17" i="8"/>
  <c r="E16" i="8"/>
  <c r="E15" i="8"/>
  <c r="E11" i="8"/>
  <c r="E10" i="8"/>
  <c r="E9" i="8"/>
  <c r="E6" i="8"/>
  <c r="E5" i="8"/>
  <c r="E4" i="8"/>
  <c r="C48" i="2"/>
  <c r="C42" i="2"/>
  <c r="C36" i="2"/>
  <c r="AN24" i="2"/>
  <c r="AA24" i="2"/>
  <c r="W10" i="1"/>
  <c r="W20" i="1"/>
  <c r="W22" i="1"/>
  <c r="W13" i="1"/>
  <c r="W15" i="1"/>
  <c r="W7" i="1"/>
  <c r="W14" i="1"/>
  <c r="Z31" i="1"/>
  <c r="E21" i="12" l="1"/>
  <c r="F21" i="12"/>
  <c r="M7" i="8"/>
  <c r="M12" i="8"/>
  <c r="L12" i="8"/>
  <c r="F15" i="12"/>
  <c r="D8" i="12"/>
  <c r="C21" i="12"/>
  <c r="E15" i="12"/>
  <c r="C8" i="12"/>
  <c r="C24" i="12" s="1"/>
  <c r="D8" i="10"/>
  <c r="D11" i="10" s="1"/>
  <c r="K11" i="10" s="1"/>
  <c r="E8" i="10"/>
  <c r="E11" i="10" s="1"/>
  <c r="L11" i="10" s="1"/>
  <c r="B17" i="10"/>
  <c r="B20" i="12"/>
  <c r="G20" i="12" s="1"/>
  <c r="D21" i="12"/>
  <c r="K23" i="8"/>
  <c r="K18" i="8"/>
  <c r="I18" i="8"/>
  <c r="L17" i="9"/>
  <c r="L19" i="9" s="1"/>
  <c r="L18" i="8"/>
  <c r="C17" i="10"/>
  <c r="C20" i="10" s="1"/>
  <c r="J20" i="10" s="1"/>
  <c r="D17" i="10"/>
  <c r="D20" i="10" s="1"/>
  <c r="K20" i="10" s="1"/>
  <c r="F17" i="10"/>
  <c r="F20" i="10" s="1"/>
  <c r="M20" i="10" s="1"/>
  <c r="C6" i="10"/>
  <c r="C8" i="10" s="1"/>
  <c r="C11" i="10" s="1"/>
  <c r="J11" i="10" s="1"/>
  <c r="I18" i="9"/>
  <c r="B7" i="10"/>
  <c r="B19" i="12" s="1"/>
  <c r="D24" i="12"/>
  <c r="E11" i="9"/>
  <c r="I11" i="9" s="1"/>
  <c r="D20" i="9"/>
  <c r="I20" i="9" s="1"/>
  <c r="H20" i="9"/>
  <c r="I19" i="9"/>
  <c r="I9" i="9"/>
  <c r="F8" i="10"/>
  <c r="F11" i="10" s="1"/>
  <c r="M11" i="10" s="1"/>
  <c r="E20" i="9"/>
  <c r="J6" i="10"/>
  <c r="T10" i="9"/>
  <c r="M9" i="9"/>
  <c r="J7" i="10" s="1"/>
  <c r="J19" i="12" s="1"/>
  <c r="K12" i="8"/>
  <c r="I23" i="8"/>
  <c r="L23" i="8"/>
  <c r="O17" i="9"/>
  <c r="O19" i="9" s="1"/>
  <c r="M17" i="9"/>
  <c r="M19" i="9" s="1"/>
  <c r="J12" i="8"/>
  <c r="M23" i="8"/>
  <c r="J23" i="8"/>
  <c r="J7" i="8"/>
  <c r="P16" i="9"/>
  <c r="P17" i="9"/>
  <c r="N16" i="9"/>
  <c r="N17" i="9"/>
  <c r="N19" i="9" s="1"/>
  <c r="C25" i="12"/>
  <c r="E17" i="10"/>
  <c r="E20" i="10" s="1"/>
  <c r="L20" i="10" s="1"/>
  <c r="G15" i="10"/>
  <c r="E24" i="12"/>
  <c r="B20" i="10"/>
  <c r="I20" i="10" s="1"/>
  <c r="G16" i="10"/>
  <c r="B11" i="12"/>
  <c r="B15" i="12" s="1"/>
  <c r="B25" i="12" s="1"/>
  <c r="G6" i="10"/>
  <c r="E25" i="12"/>
  <c r="F4" i="12"/>
  <c r="F8" i="12" s="1"/>
  <c r="F24" i="12" s="1"/>
  <c r="L6" i="10"/>
  <c r="V10" i="9"/>
  <c r="O9" i="9"/>
  <c r="L7" i="10" s="1"/>
  <c r="L19" i="12" s="1"/>
  <c r="L16" i="9"/>
  <c r="O16" i="9"/>
  <c r="M16" i="9"/>
  <c r="S10" i="9"/>
  <c r="I12" i="8"/>
  <c r="P9" i="9"/>
  <c r="P10" i="9"/>
  <c r="T9" i="9"/>
  <c r="M11" i="9"/>
  <c r="T11" i="9" s="1"/>
  <c r="L9" i="9"/>
  <c r="N10" i="9"/>
  <c r="N9" i="9"/>
  <c r="P18" i="9"/>
  <c r="P19" i="9"/>
  <c r="V9" i="9" l="1"/>
  <c r="O18" i="9"/>
  <c r="B21" i="12"/>
  <c r="G7" i="10"/>
  <c r="M18" i="9"/>
  <c r="M20" i="9" s="1"/>
  <c r="T20" i="9" s="1"/>
  <c r="O11" i="9"/>
  <c r="V11" i="9" s="1"/>
  <c r="L18" i="9"/>
  <c r="Q18" i="9" s="1"/>
  <c r="C26" i="12"/>
  <c r="C29" i="12" s="1"/>
  <c r="N18" i="9"/>
  <c r="K16" i="10" s="1"/>
  <c r="K20" i="12" s="1"/>
  <c r="F25" i="12"/>
  <c r="F26" i="12" s="1"/>
  <c r="F29" i="12" s="1"/>
  <c r="B8" i="10"/>
  <c r="B11" i="10" s="1"/>
  <c r="I11" i="10" s="1"/>
  <c r="E26" i="12"/>
  <c r="E29" i="12" s="1"/>
  <c r="G8" i="10"/>
  <c r="L8" i="10"/>
  <c r="L10" i="10" s="1"/>
  <c r="L4" i="12" s="1"/>
  <c r="L8" i="12" s="1"/>
  <c r="I4" i="17" s="1"/>
  <c r="D25" i="12"/>
  <c r="D26" i="12" s="1"/>
  <c r="G10" i="10"/>
  <c r="G11" i="10" s="1"/>
  <c r="G19" i="10"/>
  <c r="G17" i="10"/>
  <c r="J8" i="10"/>
  <c r="J10" i="10" s="1"/>
  <c r="J4" i="12" s="1"/>
  <c r="J8" i="12" s="1"/>
  <c r="G4" i="17" s="1"/>
  <c r="V19" i="9"/>
  <c r="L15" i="10"/>
  <c r="L16" i="10"/>
  <c r="L20" i="12" s="1"/>
  <c r="L21" i="12" s="1"/>
  <c r="V18" i="9"/>
  <c r="O20" i="9"/>
  <c r="V20" i="9" s="1"/>
  <c r="U19" i="9"/>
  <c r="K15" i="10"/>
  <c r="J15" i="10"/>
  <c r="T19" i="9"/>
  <c r="N20" i="9"/>
  <c r="U20" i="9" s="1"/>
  <c r="J16" i="10"/>
  <c r="J20" i="12" s="1"/>
  <c r="T18" i="9"/>
  <c r="W19" i="9"/>
  <c r="M15" i="10"/>
  <c r="K7" i="10"/>
  <c r="K19" i="12" s="1"/>
  <c r="N11" i="9"/>
  <c r="U11" i="9" s="1"/>
  <c r="U9" i="9"/>
  <c r="S19" i="9"/>
  <c r="I15" i="10"/>
  <c r="Q19" i="9"/>
  <c r="K6" i="10"/>
  <c r="Q10" i="9"/>
  <c r="U10" i="9"/>
  <c r="L20" i="9"/>
  <c r="M6" i="10"/>
  <c r="W10" i="9"/>
  <c r="W18" i="9"/>
  <c r="M16" i="10"/>
  <c r="M20" i="12" s="1"/>
  <c r="P20" i="9"/>
  <c r="W20" i="9" s="1"/>
  <c r="S9" i="9"/>
  <c r="L11" i="9"/>
  <c r="Q9" i="9"/>
  <c r="I7" i="10"/>
  <c r="P11" i="9"/>
  <c r="W11" i="9" s="1"/>
  <c r="M7" i="10"/>
  <c r="M19" i="12" s="1"/>
  <c r="W9" i="9"/>
  <c r="S18" i="9" l="1"/>
  <c r="I16" i="10"/>
  <c r="U18" i="9"/>
  <c r="X18" i="9" s="1"/>
  <c r="L17" i="10"/>
  <c r="L19" i="10" s="1"/>
  <c r="L11" i="12" s="1"/>
  <c r="L15" i="12" s="1"/>
  <c r="I5" i="17" s="1"/>
  <c r="D29" i="12"/>
  <c r="G19" i="12"/>
  <c r="G21" i="12" s="1"/>
  <c r="B24" i="12"/>
  <c r="L24" i="12"/>
  <c r="J24" i="12"/>
  <c r="G20" i="10"/>
  <c r="G25" i="12"/>
  <c r="J17" i="10"/>
  <c r="J19" i="10" s="1"/>
  <c r="J11" i="12" s="1"/>
  <c r="J15" i="12" s="1"/>
  <c r="G5" i="17" s="1"/>
  <c r="M8" i="10"/>
  <c r="M10" i="10" s="1"/>
  <c r="M4" i="12" s="1"/>
  <c r="M8" i="12" s="1"/>
  <c r="J4" i="17" s="1"/>
  <c r="X10" i="9"/>
  <c r="X9" i="9"/>
  <c r="N16" i="10"/>
  <c r="I20" i="12"/>
  <c r="K8" i="10"/>
  <c r="K10" i="10" s="1"/>
  <c r="K4" i="12" s="1"/>
  <c r="K8" i="12" s="1"/>
  <c r="H4" i="17" s="1"/>
  <c r="N6" i="10"/>
  <c r="I19" i="12"/>
  <c r="N7" i="10"/>
  <c r="I8" i="10"/>
  <c r="I10" i="10" s="1"/>
  <c r="I4" i="12" s="1"/>
  <c r="I8" i="12" s="1"/>
  <c r="F4" i="17" s="1"/>
  <c r="I17" i="10"/>
  <c r="I19" i="10" s="1"/>
  <c r="I11" i="12" s="1"/>
  <c r="I15" i="12" s="1"/>
  <c r="F5" i="17" s="1"/>
  <c r="N15" i="10"/>
  <c r="K21" i="12"/>
  <c r="M21" i="12"/>
  <c r="S11" i="9"/>
  <c r="X11" i="9" s="1"/>
  <c r="Q11" i="9"/>
  <c r="Q20" i="9"/>
  <c r="S20" i="9"/>
  <c r="X20" i="9" s="1"/>
  <c r="X19" i="9"/>
  <c r="M17" i="10"/>
  <c r="M19" i="10" s="1"/>
  <c r="M11" i="12" s="1"/>
  <c r="M15" i="12" s="1"/>
  <c r="J5" i="17" s="1"/>
  <c r="J21" i="12"/>
  <c r="K17" i="10"/>
  <c r="K19" i="10" s="1"/>
  <c r="K11" i="12" s="1"/>
  <c r="K15" i="12" s="1"/>
  <c r="H5" i="17" s="1"/>
  <c r="L25" i="12" l="1"/>
  <c r="L26" i="12" s="1"/>
  <c r="L29" i="12" s="1"/>
  <c r="J25" i="12"/>
  <c r="J26" i="12" s="1"/>
  <c r="J29" i="12" s="1"/>
  <c r="B26" i="12"/>
  <c r="B29" i="12" s="1"/>
  <c r="G24" i="12"/>
  <c r="G26" i="12" s="1"/>
  <c r="G29" i="12" s="1"/>
  <c r="N17" i="10"/>
  <c r="M24" i="12"/>
  <c r="N8" i="10"/>
  <c r="N10" i="10"/>
  <c r="K24" i="12"/>
  <c r="N19" i="10"/>
  <c r="M25" i="12"/>
  <c r="I21" i="12"/>
  <c r="I24" i="12"/>
  <c r="N19" i="12"/>
  <c r="I25" i="12"/>
  <c r="N20" i="12"/>
  <c r="K25" i="12"/>
  <c r="N20" i="10" l="1"/>
  <c r="M26" i="12"/>
  <c r="M29" i="12" s="1"/>
  <c r="N11" i="10"/>
  <c r="N25" i="12"/>
  <c r="K26" i="12"/>
  <c r="K29" i="12" s="1"/>
  <c r="N21" i="12"/>
  <c r="N24" i="12"/>
  <c r="I26" i="12"/>
  <c r="I29" i="12" s="1"/>
  <c r="N26" i="12" l="1"/>
  <c r="N29" i="12" s="1"/>
</calcChain>
</file>

<file path=xl/sharedStrings.xml><?xml version="1.0" encoding="utf-8"?>
<sst xmlns="http://schemas.openxmlformats.org/spreadsheetml/2006/main" count="790" uniqueCount="359">
  <si>
    <t>PAYG Rates</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</si>
  <si>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</si>
  <si>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</si>
  <si>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</si>
  <si>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</si>
  <si>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</si>
  <si>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</si>
  <si>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</si>
  <si>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</si>
  <si>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</si>
  <si>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</si>
  <si>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Other interventions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</si>
  <si>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</si>
  <si>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</si>
  <si>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</si>
  <si>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</si>
  <si>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</si>
  <si>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</si>
  <si>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Totex</t>
  </si>
  <si>
    <t>2020-25</t>
  </si>
  <si>
    <t>Water resources</t>
  </si>
  <si>
    <t>Water network plus</t>
  </si>
  <si>
    <t>Total totex</t>
  </si>
  <si>
    <t>PAYG revenue</t>
  </si>
  <si>
    <t>Total PAYG revenue</t>
  </si>
  <si>
    <t>Average PAYG%</t>
  </si>
  <si>
    <t>Pr19FMTotex_for_PAYG</t>
  </si>
  <si>
    <t>Acronym</t>
  </si>
  <si>
    <t>Reference</t>
  </si>
  <si>
    <t>Item description</t>
  </si>
  <si>
    <t>Unit</t>
  </si>
  <si>
    <t>Model</t>
  </si>
  <si>
    <t>Price Review 2019</t>
  </si>
  <si>
    <t>PR19 Run 7: Slow Track DD</t>
  </si>
  <si>
    <t>Latest</t>
  </si>
  <si>
    <t>SES</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</si>
  <si>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</si>
  <si>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</si>
  <si>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</si>
  <si>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</si>
  <si>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</si>
  <si>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</si>
  <si>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</si>
  <si>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</si>
  <si>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</si>
  <si>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</si>
  <si>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</si>
  <si>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</si>
  <si>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</si>
  <si>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</si>
  <si>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</si>
  <si>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</si>
  <si>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</si>
  <si>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PR19GC0001</t>
  </si>
  <si>
    <t>WN - Grants and contributions - capital expenditure - price control - real</t>
  </si>
  <si>
    <t>PR19GC0002</t>
  </si>
  <si>
    <t>WN - Grants and contributions - capital expenditure - non price control - real</t>
  </si>
  <si>
    <t>PR19GC0003</t>
  </si>
  <si>
    <t>WN - Grants and contributions - operational expenditure - price control - real</t>
  </si>
  <si>
    <t>PR19GC0004</t>
  </si>
  <si>
    <t>WN - Grants and contributions - operational expenditure - non price control - real</t>
  </si>
  <si>
    <t>PR19GC0005</t>
  </si>
  <si>
    <t>WR - Grants and contributions - capital expenditure - price control - real</t>
  </si>
  <si>
    <t>PR19GC0006</t>
  </si>
  <si>
    <t>WR - Grants and contributions - capital expenditure - non price control - real</t>
  </si>
  <si>
    <t>PR19GC0007</t>
  </si>
  <si>
    <t>WR - Grants and contributions - operational expenditure - price control - real</t>
  </si>
  <si>
    <t>PR19GC0008</t>
  </si>
  <si>
    <t>WR - Grants and contributions - operational expenditure - non price control - real</t>
  </si>
  <si>
    <t>PR19GC0009</t>
  </si>
  <si>
    <t>WWN - Grants and contributions - capital expenditure - price control - real</t>
  </si>
  <si>
    <t>PR19GC0010</t>
  </si>
  <si>
    <t>WWN - Grants and contributions - capital expenditure - non price control - real</t>
  </si>
  <si>
    <t>PR19GC0011</t>
  </si>
  <si>
    <t>WWN - Grants and contributions - operational expenditure - price control - real</t>
  </si>
  <si>
    <t>PR19GC0012</t>
  </si>
  <si>
    <t>WWN - Grants and contributions - operational expenditure - non price control - real</t>
  </si>
  <si>
    <t>Water resources Net Opex</t>
  </si>
  <si>
    <t>Water resources Net Capex</t>
  </si>
  <si>
    <t>Water Network</t>
  </si>
  <si>
    <t>Water network Net Opex</t>
  </si>
  <si>
    <t>Water network Net Capex</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</si>
  <si>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</si>
  <si>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</si>
  <si>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</si>
  <si>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</si>
  <si>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</si>
  <si>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</si>
  <si>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</si>
  <si>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</si>
  <si>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WS1021CAW</t>
  </si>
  <si>
    <t>Totex - Total</t>
  </si>
  <si>
    <t>WS1019WR</t>
  </si>
  <si>
    <t>Capital Expenditure (excluding Atypical expenditure) - Total gross capital expenditure - Water resources</t>
  </si>
  <si>
    <t>WS1019RWD</t>
  </si>
  <si>
    <t>Capital Expenditure (excluding Atypical expenditure) - Total gross capital expenditure - Raw water distribution</t>
  </si>
  <si>
    <t>WS1019WT</t>
  </si>
  <si>
    <t>Total gross capital expenditure - Water treatment</t>
  </si>
  <si>
    <t>WS1019TWD</t>
  </si>
  <si>
    <t>Total gross capital expenditure - Treated water distribution</t>
  </si>
  <si>
    <t>WS1019CAW</t>
  </si>
  <si>
    <t>Total gross capital expenditure - Total</t>
  </si>
  <si>
    <t>WS1011WR</t>
  </si>
  <si>
    <t>Operating expenditure (excluding Atypical expenditure) - Total operating expenditure - Water resources</t>
  </si>
  <si>
    <t>WS1011RWD</t>
  </si>
  <si>
    <t>Operating expenditure (excluding Atypical expenditure) - Total operating expenditure - Raw water distribution</t>
  </si>
  <si>
    <t>WS1011WT</t>
  </si>
  <si>
    <t>Total operating expenditure - Water treatment</t>
  </si>
  <si>
    <t>WS1011TWD</t>
  </si>
  <si>
    <t>Total operating expenditure - Treated water distribution</t>
  </si>
  <si>
    <t>WS1011CAW</t>
  </si>
  <si>
    <t>Total operating expenditure - Total</t>
  </si>
  <si>
    <t>A19048WR</t>
  </si>
  <si>
    <t>Water resources operating expenditure grants and contributions (price control)</t>
  </si>
  <si>
    <t>A19052WN</t>
  </si>
  <si>
    <t>Water network operating expenditure grants and contributions (price control)</t>
  </si>
  <si>
    <t>WWS1011SC_SEPT18</t>
  </si>
  <si>
    <t>Operating expenditure - Total operating expenditure - Sewage collection</t>
  </si>
  <si>
    <t>WWS1011ST_SEPT18</t>
  </si>
  <si>
    <t>Operating expenditure - Total operating expenditure - Sewage treatment</t>
  </si>
  <si>
    <t>WWS1011STP_SEPT18</t>
  </si>
  <si>
    <t>Operating expenditure - Total operating expenditure - Sludge transport</t>
  </si>
  <si>
    <t>WWS1011SDT_SEPT18</t>
  </si>
  <si>
    <t>Operating expenditure - Total operating expenditure - Sludge treatment</t>
  </si>
  <si>
    <t>WWS1011SDD_SEPT18</t>
  </si>
  <si>
    <t>Operating expenditure - Total operating expenditure - Sludge disposal</t>
  </si>
  <si>
    <t>WWS1011CAS_SEPT18</t>
  </si>
  <si>
    <t>Operating expenditure - Total operating expenditure - Total</t>
  </si>
  <si>
    <t>WWS1019SC_SEPT18</t>
  </si>
  <si>
    <t>Capital expenditure - Total gross capital expenditure - Sewage collection</t>
  </si>
  <si>
    <t>WWS1019ST_SEPT18</t>
  </si>
  <si>
    <t>Capital expenditure - Total gross capital expenditure - Sewage treatment</t>
  </si>
  <si>
    <t>WWS1019STP_SEPT18</t>
  </si>
  <si>
    <t>Capital expenditure - Total gross capital expenditure - Sludge transport</t>
  </si>
  <si>
    <t>WWS1019SDT_SEPT18</t>
  </si>
  <si>
    <t>Capital expenditure - Total gross capital expenditure - Sludge treatment</t>
  </si>
  <si>
    <t>WWS1019SDD_SEPT18</t>
  </si>
  <si>
    <t>Capital expenditure - Total gross capital expenditure - Sludge disposal</t>
  </si>
  <si>
    <t>WWS1019CAS_SEPT18</t>
  </si>
  <si>
    <t>Capital expenditure - Total gross capital expenditure - Total</t>
  </si>
  <si>
    <t>BM850CAS_DMMY_SEPT18</t>
  </si>
  <si>
    <t>Operating expenditure - Total operating expenditure</t>
  </si>
  <si>
    <t>BA2120CAS_DMMY_SEPT18</t>
  </si>
  <si>
    <t>Capital expenditure - Total gross capital expenditure</t>
  </si>
  <si>
    <t>Water Resources Opex</t>
  </si>
  <si>
    <t>Water resouces Capex</t>
  </si>
  <si>
    <t>Water resources Totex</t>
  </si>
  <si>
    <t>Water Network Opex</t>
  </si>
  <si>
    <t>Water Network Capex</t>
  </si>
  <si>
    <t>Water Network Totex</t>
  </si>
  <si>
    <t>Wastewater Network Opex</t>
  </si>
  <si>
    <t>Wastewater Network Capex</t>
  </si>
  <si>
    <t>Bio Opex</t>
  </si>
  <si>
    <t>Bio Capex</t>
  </si>
  <si>
    <t>Water totex</t>
  </si>
  <si>
    <t>Total</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</si>
  <si>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</si>
  <si>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</si>
  <si>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</si>
  <si>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</si>
  <si>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</si>
  <si>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</si>
  <si>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</si>
  <si>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</si>
  <si>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</si>
  <si>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</si>
  <si>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</si>
  <si>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PAYG - Water Resources</t>
  </si>
  <si>
    <t>Total Opex</t>
  </si>
  <si>
    <t>Opex as a percentage of totex</t>
  </si>
  <si>
    <t>Business Plan tables natural rate</t>
  </si>
  <si>
    <t>PAYG as a percentage of opex rate</t>
  </si>
  <si>
    <t>PAYG - Water Network Plus</t>
  </si>
  <si>
    <t xml:space="preserve">Wr4 - Cost recovery for water resources </t>
  </si>
  <si>
    <t>Data validation</t>
  </si>
  <si>
    <t>Line description</t>
  </si>
  <si>
    <t>Item reference</t>
  </si>
  <si>
    <t>Units</t>
  </si>
  <si>
    <t>DPs</t>
  </si>
  <si>
    <t>2025-30</t>
  </si>
  <si>
    <t>2025-26</t>
  </si>
  <si>
    <t>2026-27</t>
  </si>
  <si>
    <t>2027-28</t>
  </si>
  <si>
    <t>2028-29</t>
  </si>
  <si>
    <t>2029-30</t>
  </si>
  <si>
    <t>Calculation, copy or download rule</t>
  </si>
  <si>
    <t>Validation description</t>
  </si>
  <si>
    <t>Completion</t>
  </si>
  <si>
    <t>Completion checks</t>
  </si>
  <si>
    <t>Please complete all cells in row</t>
  </si>
  <si>
    <t>A</t>
  </si>
  <si>
    <t>RCV run off rate ~ RPI linked RCV</t>
  </si>
  <si>
    <t>"Natural" RCV run off rate ~ water resources</t>
  </si>
  <si>
    <t>WR40001</t>
  </si>
  <si>
    <t>%</t>
  </si>
  <si>
    <t>Adjustments to RCV run off rate to address transition from RPI to CPI ~ water resources</t>
  </si>
  <si>
    <t>WR40002</t>
  </si>
  <si>
    <t>Other adjustments to RCV run off rate  ~ water resources</t>
  </si>
  <si>
    <t>WR40003</t>
  </si>
  <si>
    <t>Total RCV run off rate to be applied ~ water resources RPI wedge linked</t>
  </si>
  <si>
    <t>WR40004</t>
  </si>
  <si>
    <t>Equals sum of lines 1 to 3.</t>
  </si>
  <si>
    <t>Method used to apply run off rate (straight line or reducing balance) ~ water resources RPI wedge linked</t>
  </si>
  <si>
    <t>WR40005</t>
  </si>
  <si>
    <t>text</t>
  </si>
  <si>
    <t>Reducing Balance</t>
  </si>
  <si>
    <t>2025-30 should be the same as 2020-25</t>
  </si>
  <si>
    <t>B</t>
  </si>
  <si>
    <t>RCV run off rate ~ CPI/CPI(H) linked RCV</t>
  </si>
  <si>
    <t>WR40006</t>
  </si>
  <si>
    <t>WR40007</t>
  </si>
  <si>
    <t>Other adjustments to RCV run off rate ~ water resources</t>
  </si>
  <si>
    <t>WR40008</t>
  </si>
  <si>
    <t>Total RCV run off rate to be applied ~ water resources CPI(H) linked</t>
  </si>
  <si>
    <t>WR40009</t>
  </si>
  <si>
    <t>Equals sum of lines 6 to 8.</t>
  </si>
  <si>
    <t>Method used to apply run off rate (straight line or reducing balance) ~ water resources CPI(H) linked</t>
  </si>
  <si>
    <t>WR40010</t>
  </si>
  <si>
    <t>C</t>
  </si>
  <si>
    <t xml:space="preserve">Post 2020 investment run off rate </t>
  </si>
  <si>
    <t>"Natural" post 2020 investment run off rate ~ water resources</t>
  </si>
  <si>
    <t>WR40011</t>
  </si>
  <si>
    <t>Adjustments to post 2020 investment run off rate to address transition from RPI to CPI ~ water resources</t>
  </si>
  <si>
    <t>WR40012</t>
  </si>
  <si>
    <t>Other adjustments to post 2020 investment run off rate ~ water resources</t>
  </si>
  <si>
    <t>WR40013</t>
  </si>
  <si>
    <t>Total post 2020 investment run off rate to be applied ~ water resources</t>
  </si>
  <si>
    <t>WR40014</t>
  </si>
  <si>
    <t>Equals sum of lines 11 to 13.</t>
  </si>
  <si>
    <t>Method used to apply run off rate (straight line or reducing balance) ~ water resources</t>
  </si>
  <si>
    <t>WR40015</t>
  </si>
  <si>
    <t>D</t>
  </si>
  <si>
    <t>WR40016</t>
  </si>
  <si>
    <t>WR40017</t>
  </si>
  <si>
    <t>WR40018</t>
  </si>
  <si>
    <t>WR40019</t>
  </si>
  <si>
    <t>Equals sum of lines 16 to 18.</t>
  </si>
  <si>
    <t>KEY</t>
  </si>
  <si>
    <t>Input</t>
  </si>
  <si>
    <t>Copy</t>
  </si>
  <si>
    <t>Calculation</t>
  </si>
  <si>
    <t>Pre populated</t>
  </si>
  <si>
    <t>Wr4 guidance and line definitions</t>
  </si>
  <si>
    <r>
      <t>This table asks companies to provide their pay as you go (PAYG) rates relevant to the water resources revenue</t>
    </r>
    <r>
      <rPr>
        <sz val="10"/>
        <color rgb="FF0078C9"/>
        <rFont val="Arial"/>
        <family val="2"/>
      </rPr>
      <t xml:space="preserve"> </t>
    </r>
    <r>
      <rPr>
        <sz val="10"/>
        <rFont val="Arial"/>
        <family val="2"/>
      </rPr>
      <t xml:space="preserve">projected in </t>
    </r>
    <r>
      <rPr>
        <sz val="10"/>
        <color rgb="FF0078C9"/>
        <rFont val="Franklin Gothic Demi"/>
        <family val="2"/>
      </rPr>
      <t>Wr3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Totex expenditure which is not recovered in the period through PAYG is to be added to “Post 2020 Investment”. We are asking companies to provide run off rates for this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</si>
  <si>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Line</t>
  </si>
  <si>
    <t>Definition</t>
  </si>
  <si>
    <t>Block A</t>
  </si>
  <si>
    <t>Proposed "natural" RCV run off rates (indexed by RPI) for wholesale water 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</si>
  <si>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resources, that the company considers are required to address issues arising from the transition from RPI to CPIH as the primary inflation index.</t>
  </si>
  <si>
    <t xml:space="preserve">Proposed other adjustments to the RCV run off rates (indexed by RPI) for wholesale water resources, that the company wishes to make to enable it address issues such as the smoothing of bills.
</t>
  </si>
  <si>
    <r>
      <t xml:space="preserve">Proposed total RCV run off rates (indexed by RPI) for wholesale water resources. Equals the sum of </t>
    </r>
    <r>
      <rPr>
        <sz val="10"/>
        <color rgb="FF0078C9"/>
        <rFont val="Arial"/>
        <family val="2"/>
      </rPr>
      <t>Wr4 lines 1 to 3</t>
    </r>
    <r>
      <rPr>
        <sz val="10"/>
        <rFont val="Arial"/>
        <family val="2"/>
      </rPr>
      <t xml:space="preserve">. </t>
    </r>
  </si>
  <si>
    <t>The method used to apply the RCV run off rates (indexed by RPI) either in a straight line or a reducing balance. (Description of the accounting method used to depreciate the RPI linked RCV). We expect the same method to be used in 2025-30 as for 2020-25.</t>
  </si>
  <si>
    <t>Block B</t>
  </si>
  <si>
    <t>Proposed "natural" RCV run off rates (indexed by CPIH) for wholesale water 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</si>
  <si>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resources, that the company considers are required to address issues arising from the transition from RPI to CPIH as the primary inflation index.</t>
  </si>
  <si>
    <t xml:space="preserve">Proposed other adjustments to the RCV run off rates (indexed by CPIH) for wholesale water resources, that the company wishes to make to enable it address issues such as the smoothing of bills.
</t>
  </si>
  <si>
    <r>
      <t xml:space="preserve">Proposed total RCV run off rates (indexed by CPIH) for wholesale water resources. Equals the sum of </t>
    </r>
    <r>
      <rPr>
        <sz val="10"/>
        <color rgb="FF0078C9"/>
        <rFont val="Arial"/>
        <family val="2"/>
      </rPr>
      <t>Wr4 lines 6 to 8</t>
    </r>
    <r>
      <rPr>
        <sz val="10"/>
        <rFont val="Arial"/>
        <family val="2"/>
      </rPr>
      <t xml:space="preserve">. </t>
    </r>
  </si>
  <si>
    <t>The method used to apply the RCV run off rates (indexed by CPIH) either in a straight line or a reducing balance. (Description of the accounting method used to depreciate the CPI(H) linked RCV). We expect the same method to be used in 2025-30 as for 2020-25.</t>
  </si>
  <si>
    <t>Block C</t>
  </si>
  <si>
    <t>Proposed "natural" post 2020 investment run off rates (indexed by CPIH) for wholesale water 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</si>
  <si>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water resources, that the company considers are required to address issues arising from the transition from RPI to CPIH as the primary inflation index.</t>
  </si>
  <si>
    <t xml:space="preserve">Proposed other adjustments to the post 2020 investment run off rates (indexed by CPIH) for wholesale water resources, that the company wishes to make to enable it address issues such as the smoothing of bills.
</t>
  </si>
  <si>
    <r>
      <t xml:space="preserve">Proposed total post 2020 investment run off rates (indexed by CPIH) for wholesale water resources. Equals the sum of </t>
    </r>
    <r>
      <rPr>
        <sz val="10"/>
        <color rgb="FF0078C9"/>
        <rFont val="Arial"/>
        <family val="2"/>
      </rPr>
      <t>Wr4 lines 11 to 13</t>
    </r>
    <r>
      <rPr>
        <sz val="10"/>
        <rFont val="Arial"/>
        <family val="2"/>
      </rPr>
      <t xml:space="preserve">. </t>
    </r>
  </si>
  <si>
    <t>The method used to apply the post 2020 investment run off rates (indexed by CPIH) either in a straight line or a reducing balance. We expect the same method to be used in 2025-30 as for 2020-25.</t>
  </si>
  <si>
    <t>Block D</t>
  </si>
  <si>
    <r>
      <t xml:space="preserve">Proposed "natural" PAYG rates for wholesale water resources relevant to the wholesale water resources revenue / totex projected in </t>
    </r>
    <r>
      <rPr>
        <sz val="10"/>
        <color rgb="FF0078C9"/>
        <rFont val="Arial"/>
        <family val="2"/>
      </rPr>
      <t>Wr3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</si>
  <si>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resources, that the company considers are required to address issues arising from the transition from RPI to CPIH as the primary inflation index.</t>
  </si>
  <si>
    <t xml:space="preserve">Proposed other adjustments to the PAYG rates for wholesale water resources, that the company wishes to make to enable it address issues such as the smoothing of bills.
</t>
  </si>
  <si>
    <r>
      <t xml:space="preserve">Proposed total PAYG rates to be applied to wholesale water resources totex. Equals the sum of </t>
    </r>
    <r>
      <rPr>
        <sz val="10"/>
        <color rgb="FF0078C9"/>
        <rFont val="Arial"/>
        <family val="2"/>
      </rPr>
      <t>Wr4 lines 16 to 18</t>
    </r>
    <r>
      <rPr>
        <sz val="10"/>
        <rFont val="Arial"/>
        <family val="2"/>
      </rPr>
      <t xml:space="preserve">. </t>
    </r>
  </si>
  <si>
    <t>Wn4 - Cost recovery for water network plus</t>
  </si>
  <si>
    <t>Validation</t>
  </si>
  <si>
    <t>"Natural" RCV run off rate ~ water network plus</t>
  </si>
  <si>
    <t>WN40001</t>
  </si>
  <si>
    <t>Adjustments to RCV run off rate to address transition from RPI to CPI ~ water network plus</t>
  </si>
  <si>
    <t>WN40002</t>
  </si>
  <si>
    <t>Other adjustments to RCV run off rate  ~ water network plus</t>
  </si>
  <si>
    <t>WN40003</t>
  </si>
  <si>
    <t>Total RCV run off rate to be applied ~ water network plus RPI wedge linked</t>
  </si>
  <si>
    <t>WN40004</t>
  </si>
  <si>
    <t>Method used to apply run off rate (straight line or reducing balance) ~ water network plus RPI wedge linked</t>
  </si>
  <si>
    <t>WN40005</t>
  </si>
  <si>
    <t>WN40006</t>
  </si>
  <si>
    <t>WN40007</t>
  </si>
  <si>
    <t>Other adjustments to RCV run off rate ~ water network plus</t>
  </si>
  <si>
    <t>WN40008</t>
  </si>
  <si>
    <t>Total RCV run off rate to be applied ~ water network plus CPI(H) linked</t>
  </si>
  <si>
    <t>WN40009</t>
  </si>
  <si>
    <t>Method used to apply run off rate (straight line or reducing balance) ~ water network plus CPI(H) linked</t>
  </si>
  <si>
    <t>WN40010</t>
  </si>
  <si>
    <t>WN40016</t>
  </si>
  <si>
    <t>WN40017</t>
  </si>
  <si>
    <t>WN40018</t>
  </si>
  <si>
    <t>WN40019</t>
  </si>
  <si>
    <t>Wn4 guidance and line definitions</t>
  </si>
  <si>
    <r>
      <t xml:space="preserve">This table asks companies to provide their pay as you go (PAYG) rates relevant to the water network plus revenue projected in </t>
    </r>
    <r>
      <rPr>
        <sz val="10"/>
        <color rgb="FF0078C9"/>
        <rFont val="Franklin Gothic Demi"/>
        <family val="2"/>
      </rPr>
      <t>Wn3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</si>
  <si>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</si>
  <si>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network plus, that the company considers are required to address issues arising from the transition from RPI to CPIH as the primary inflation index.</t>
  </si>
  <si>
    <t xml:space="preserve">Proposed other adjustments to the RCV run off rates (indexed by RPI) for wholesale water network plus, that the company wishes to make to enable it address issues such as the smoothing of bills.
</t>
  </si>
  <si>
    <r>
      <t xml:space="preserve">Proposed total RCV run off rates (indexed by RPI) for wholesale water network plus. Equals the sum of </t>
    </r>
    <r>
      <rPr>
        <sz val="10"/>
        <color rgb="FF0078C9"/>
        <rFont val="Arial"/>
        <family val="2"/>
      </rPr>
      <t>Wr4 lines 1 to 3</t>
    </r>
    <r>
      <rPr>
        <sz val="10"/>
        <rFont val="Arial"/>
        <family val="2"/>
      </rPr>
      <t xml:space="preserve">. </t>
    </r>
  </si>
  <si>
    <t>Proposed "natural" RCV run off rates (indexed by CPIH) for wholesale 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</si>
  <si>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network plus, that the company considers are required to address issues arising from the transition from RPI to CPIH as the primary inflation index.</t>
  </si>
  <si>
    <t xml:space="preserve">Proposed other adjustments to the RCV run off rates (indexed by CPIH) for wholesale water network plus, that the company wishes to make to enable it address issues such as the smoothing of bills.
</t>
  </si>
  <si>
    <r>
      <t xml:space="preserve">Proposed total RCV run off rates (indexed by CPIH) for wholesale water network plus. Equals the sum of </t>
    </r>
    <r>
      <rPr>
        <sz val="10"/>
        <color rgb="FF0078C9"/>
        <rFont val="Arial"/>
        <family val="2"/>
      </rPr>
      <t>Wr4 lines 6 to 8</t>
    </r>
    <r>
      <rPr>
        <sz val="10"/>
        <rFont val="Arial"/>
        <family val="2"/>
      </rPr>
      <t xml:space="preserve">. </t>
    </r>
  </si>
  <si>
    <r>
      <t xml:space="preserve">Proposed "natural" PAYG rates for wholesale water network plus relevant to the wholesale water network plus revenue / totex projected in </t>
    </r>
    <r>
      <rPr>
        <sz val="10"/>
        <color rgb="FF0078C9"/>
        <rFont val="Arial"/>
        <family val="2"/>
      </rPr>
      <t>Wn3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</si>
  <si>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network plus, that the company considers are required to address issues arising from the transition from RPI to CPIH as the primary inflation index.</t>
  </si>
  <si>
    <t xml:space="preserve">Proposed other adjustments to the PAYG rates for wholesale water network plus, that the company wishes to make to enable it address issues such as the smoothing of bills.
</t>
  </si>
  <si>
    <r>
      <t xml:space="preserve">Proposed total PAYG rates to be applied to wholesale water network plus totex. Equals the sum of </t>
    </r>
    <r>
      <rPr>
        <sz val="10"/>
        <color rgb="FF0078C9"/>
        <rFont val="Arial"/>
        <family val="2"/>
      </rPr>
      <t>Wn4 lines 11 to 13</t>
    </r>
    <r>
      <rPr>
        <sz val="10"/>
        <rFont val="Arial"/>
        <family val="2"/>
      </rPr>
      <t xml:space="preserve">. </t>
    </r>
  </si>
  <si>
    <t>PR19CostSharOut</t>
  </si>
  <si>
    <t>PR19QA_RR002_OUT_1</t>
  </si>
  <si>
    <t>PR19QA_RR002_OUT_2</t>
  </si>
  <si>
    <t>Date &amp; Time for Model PR19 RR002 Pay as you go (PAYG)</t>
  </si>
  <si>
    <t>Name &amp; Path of Model PR19 RR002 Pay as you go (PAYG)</t>
  </si>
  <si>
    <t>C_WR40019</t>
  </si>
  <si>
    <t>C_WN40019</t>
  </si>
  <si>
    <t>Total PAYG rate ~ wastewater network plus</t>
  </si>
  <si>
    <t>Total PAYG rate ~ bio resources</t>
  </si>
  <si>
    <t xml:space="preserve">Total PAYG rate ~ dummy </t>
  </si>
  <si>
    <t>C_WWN60019</t>
  </si>
  <si>
    <t>C_BR50019</t>
  </si>
  <si>
    <t>C_DMMY60019</t>
  </si>
  <si>
    <t>Draft determination</t>
  </si>
  <si>
    <t>Draft determination totex</t>
  </si>
  <si>
    <t>Variance</t>
  </si>
  <si>
    <t>Other interventions ~ water network plus</t>
  </si>
  <si>
    <r>
      <t>1.</t>
    </r>
    <r>
      <rPr>
        <sz val="7"/>
        <color theme="1"/>
        <rFont val="Times New Roman"/>
        <family val="1"/>
      </rPr>
      <t xml:space="preserve">    </t>
    </r>
    <r>
      <rPr>
        <b/>
        <sz val="12"/>
        <color theme="1"/>
        <rFont val="Arial"/>
        <family val="2"/>
      </rPr>
      <t>Draft determination totex</t>
    </r>
    <r>
      <rPr>
        <sz val="12"/>
        <color theme="1"/>
        <rFont val="Arial"/>
        <family val="2"/>
      </rPr>
      <t xml:space="preserve"> – As per the draft determination cost allowances, shows the totex allowances by year and by wholesale controls for 2020-2025.</t>
    </r>
  </si>
  <si>
    <r>
      <t>2.</t>
    </r>
    <r>
      <rPr>
        <sz val="7"/>
        <color theme="1"/>
        <rFont val="Times New Roman"/>
        <family val="1"/>
      </rPr>
      <t xml:space="preserve">    </t>
    </r>
    <r>
      <rPr>
        <b/>
        <sz val="12"/>
        <color theme="1"/>
        <rFont val="Arial"/>
        <family val="2"/>
      </rPr>
      <t>Revised business plan</t>
    </r>
    <r>
      <rPr>
        <sz val="12"/>
        <color theme="1"/>
        <rFont val="Arial"/>
        <family val="2"/>
      </rPr>
      <t xml:space="preserve"> – As per the company revised business plan, cost allowances (opex, capex, totex) by year and by wholesale controls for 2020-2025 including opex grants and contributions as per the resubmitted business plan tables.</t>
    </r>
  </si>
  <si>
    <r>
      <t>3.</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‘Draft determination totex’ and the ‘Revised business plan’ by year and by wholesale controls for 2020-2025. We also show the variance between the two sets of data.</t>
    </r>
  </si>
  <si>
    <r>
      <t>4.</t>
    </r>
    <r>
      <rPr>
        <sz val="7"/>
        <color theme="1"/>
        <rFont val="Times New Roman"/>
        <family val="1"/>
      </rPr>
      <t xml:space="preserve">    </t>
    </r>
    <r>
      <rPr>
        <b/>
        <sz val="12"/>
        <color theme="1"/>
        <rFont val="Arial"/>
        <family val="2"/>
      </rPr>
      <t>PAYG</t>
    </r>
    <r>
      <rPr>
        <sz val="12"/>
        <color theme="1"/>
        <rFont val="Arial"/>
        <family val="2"/>
      </rPr>
      <t xml:space="preserve"> – Using the April business plan data we calculate opex as a percentage of totex using the data from the ‘calculation’ tab.</t>
    </r>
  </si>
  <si>
    <t>This produces a figure for PAYG as a percentage of opex rate which we use to calculate the PAYG rates for the draft determination to align to the company approach in setting the natural rate. We set out the calculations below:</t>
  </si>
  <si>
    <t xml:space="preserve">April business plan </t>
  </si>
  <si>
    <t>(a) Opex as percentage of totex</t>
  </si>
  <si>
    <t>(b) Total opex</t>
  </si>
  <si>
    <t>(c) Totex</t>
  </si>
  <si>
    <t>(d) Business plan tables natural rate (Wr4, Wn4, WWn6, Bio5)</t>
  </si>
  <si>
    <t>(e) PAYG as a percentage of opex rate</t>
  </si>
  <si>
    <t>(a) = (b) / (c)</t>
  </si>
  <si>
    <t>(e) = (d) / (a)</t>
  </si>
  <si>
    <t xml:space="preserve">(f) Opex as percentage of totex </t>
  </si>
  <si>
    <t>(g) Total opex</t>
  </si>
  <si>
    <t>(h) Totex</t>
  </si>
  <si>
    <t xml:space="preserve">(i) PAYG as a percentage of opex rate </t>
  </si>
  <si>
    <t xml:space="preserve">(j) Business plan tables natural rate </t>
  </si>
  <si>
    <t xml:space="preserve">(f) = (g) / (h) </t>
  </si>
  <si>
    <t>(i) = (e)</t>
  </si>
  <si>
    <t xml:space="preserve">(j) = (f) * (i) </t>
  </si>
  <si>
    <r>
      <t>5.</t>
    </r>
    <r>
      <rPr>
        <sz val="7"/>
        <color theme="1"/>
        <rFont val="Times New Roman"/>
        <family val="1"/>
      </rPr>
      <t xml:space="preserve">    </t>
    </r>
    <r>
      <rPr>
        <b/>
        <sz val="12"/>
        <color theme="1"/>
        <rFont val="Arial"/>
        <family val="2"/>
      </rPr>
      <t>Revised business plan data tables</t>
    </r>
    <r>
      <rPr>
        <sz val="12"/>
        <color theme="1"/>
        <rFont val="Arial"/>
        <family val="2"/>
      </rPr>
      <t xml:space="preserve"> – As submitted by the company in the revised business plan.</t>
    </r>
  </si>
  <si>
    <t>Data tables Wr4, Wn4, WWn6 and Bio5.</t>
  </si>
  <si>
    <r>
      <t>6.</t>
    </r>
    <r>
      <rPr>
        <sz val="7"/>
        <color theme="1"/>
        <rFont val="Times New Roman"/>
        <family val="1"/>
      </rPr>
      <t xml:space="preserve">    </t>
    </r>
    <r>
      <rPr>
        <b/>
        <sz val="12"/>
        <color theme="1"/>
        <rFont val="Arial"/>
        <family val="2"/>
      </rPr>
      <t xml:space="preserve">PAYG summary tables </t>
    </r>
    <r>
      <rPr>
        <sz val="12"/>
        <color theme="1"/>
        <rFont val="Arial"/>
        <family val="2"/>
      </rPr>
      <t>- Sets out the business plan PAYG rates versus the draft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</si>
  <si>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 (as per PAYG tab)</t>
    </r>
  </si>
  <si>
    <r>
      <t>·</t>
    </r>
    <r>
      <rPr>
        <sz val="7"/>
        <color theme="1"/>
        <rFont val="Times New Roman"/>
        <family val="1"/>
      </rPr>
      <t xml:space="preserve">         </t>
    </r>
    <r>
      <rPr>
        <sz val="12"/>
        <color theme="1"/>
        <rFont val="Arial"/>
        <family val="2"/>
      </rPr>
      <t>Adjustments to PAYG rate to address transition from RPI to CPI (as per revised plan data tables)</t>
    </r>
  </si>
  <si>
    <r>
      <t>·</t>
    </r>
    <r>
      <rPr>
        <sz val="7"/>
        <color theme="1"/>
        <rFont val="Times New Roman"/>
        <family val="1"/>
      </rPr>
      <t xml:space="preserve">         </t>
    </r>
    <r>
      <rPr>
        <sz val="12"/>
        <color theme="1"/>
        <rFont val="Arial"/>
        <family val="2"/>
      </rPr>
      <t>Other adjustments to PAYG rate (as per revised plan data table)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</si>
  <si>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</si>
  <si>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</si>
  <si>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</si>
  <si>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</si>
  <si>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</si>
  <si>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Revised Business Plan</t>
  </si>
  <si>
    <t>Revised business plan</t>
  </si>
  <si>
    <t>SES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</si>
</sst>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00"/>
    <numFmt numFmtId="165" formatCode="#,##0_);\(#,##0\);&quot;-  &quot;;&quot; &quot;@&quot; &quot;"/>
    <numFmt numFmtId="166" formatCode="#,##0_ ;[Red]\-#,##0\ "/>
    <numFmt numFmtId="167" formatCode="_-* #,##0.000_-;\-* #,##0.000_-;_-* &quot;-&quot;??_-;_-@_-"/>
    <numFmt numFmtId="168" formatCode="#,##0.0000_);\(#,##0.0000\);&quot;-  &quot;;&quot; &quot;@&quot; &quot;"/>
    <numFmt numFmtId="169" formatCode="#,##0.00_);\(#,##0.00\);&quot;-  &quot;;&quot; &quot;@&quot; &quot;"/>
    <numFmt numFmtId="170" formatCode="#,##0.000_);\(#,##0.000\);&quot;-  &quot;;&quot; &quot;@&quot; &quot;"/>
    <numFmt numFmtId="171" formatCode="#,##0.00_ ;[Red]\-#,##0.00\ "/>
    <numFmt numFmtId="172" formatCode="0.0"/>
    <numFmt numFmtId="173" formatCode="#,##0.000"/>
    <numFmt numFmtId="174" formatCode="0.0%"/>
  </numFmts>
  <fonts count="40"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5"/>
      <color theme="0"/>
      <name val="Franklin Gothic Demi"/>
      <family val="2"/>
    </font>
    <font>
      <sz val="11"/>
      <color rgb="FFFFFFFF"/>
      <name val="Franklin Gothic Demi"/>
      <family val="2"/>
    </font>
    <font>
      <sz val="11"/>
      <color rgb="FF000000"/>
      <name val="Arial"/>
      <family val="2"/>
    </font>
    <font>
      <sz val="10"/>
      <color rgb="FF0078C9"/>
      <name val="Franklin Gothic Demi"/>
      <family val="2"/>
    </font>
    <font>
      <sz val="9"/>
      <color theme="1"/>
      <name val="Arial"/>
      <family val="2"/>
    </font>
    <font>
      <sz val="8"/>
      <color theme="1"/>
      <name val="Arial"/>
      <family val="2"/>
    </font>
    <font>
      <sz val="9"/>
      <color rgb="FF000000"/>
      <name val="Arial"/>
      <family val="2"/>
    </font>
    <font>
      <sz val="10"/>
      <color rgb="FF000000"/>
      <name val="Arial"/>
      <family val="2"/>
    </font>
    <font>
      <sz val="8"/>
      <color rgb="FF000000"/>
      <name val="Arial"/>
      <family val="2"/>
    </font>
    <font>
      <sz val="9"/>
      <color theme="0"/>
      <name val="Arial"/>
      <family val="2"/>
    </font>
    <font>
      <sz val="10"/>
      <color theme="1"/>
      <name val="Arial"/>
      <family val="2"/>
    </font>
    <font>
      <sz val="10"/>
      <name val="Arial"/>
      <family val="2"/>
    </font>
    <font>
      <sz val="10"/>
      <name val="Franklin Gothic Demi"/>
      <family val="2"/>
    </font>
    <font>
      <sz val="11"/>
      <color rgb="FF0078C9"/>
      <name val="Franklin Gothic Demi"/>
      <family val="2"/>
    </font>
    <font>
      <sz val="10"/>
      <color rgb="FF0078C9"/>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1"/>
      <name val="Arial"/>
      <family val="2"/>
    </font>
    <font>
      <sz val="12"/>
      <color rgb="FF0078C9"/>
      <name val="Franklin Gothic Demi"/>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21">
    <fill>
      <patternFill patternType="none"/>
    </fill>
    <fill>
      <patternFill patternType="gray125"/>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theme="0"/>
        <bgColor rgb="FF000000"/>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003892"/>
        <bgColor indexed="64"/>
      </patternFill>
    </fill>
    <fill>
      <patternFill patternType="solid">
        <fgColor rgb="FFFFFFE0"/>
      </patternFill>
    </fill>
    <fill>
      <patternFill patternType="solid">
        <fgColor theme="4" tint="0.59999389629810485"/>
        <bgColor rgb="FF000000"/>
      </patternFill>
    </fill>
    <fill>
      <patternFill patternType="solid">
        <fgColor theme="5" tint="0.39997558519241921"/>
        <bgColor rgb="FF000000"/>
      </patternFill>
    </fill>
  </fills>
  <borders count="49">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style="medium">
        <color rgb="FF857362"/>
      </right>
      <top/>
      <bottom style="medium">
        <color rgb="FF857362"/>
      </bottom>
      <diagonal/>
    </border>
    <border>
      <left style="medium">
        <color rgb="FF857362"/>
      </left>
      <right/>
      <top style="thin">
        <color rgb="FF857362"/>
      </top>
      <bottom style="medium">
        <color rgb="FF857362"/>
      </bottom>
      <diagonal/>
    </border>
    <border>
      <left/>
      <right/>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8" fillId="7" borderId="0" applyBorder="0"/>
    <xf numFmtId="0" fontId="14" fillId="12" borderId="16">
      <alignment horizontal="right" vertical="center" wrapText="1"/>
    </xf>
    <xf numFmtId="0" fontId="15" fillId="0" borderId="0"/>
    <xf numFmtId="0" fontId="15" fillId="0" borderId="0"/>
    <xf numFmtId="0" fontId="1" fillId="0" borderId="0"/>
    <xf numFmtId="168" fontId="15" fillId="0" borderId="0" applyFont="0" applyFill="0" applyBorder="0" applyProtection="0">
      <alignment vertical="top"/>
    </xf>
    <xf numFmtId="0" fontId="1" fillId="0" borderId="0"/>
  </cellStyleXfs>
  <cellXfs count="277">
    <xf numFmtId="0" fontId="0" fillId="0" borderId="0" xfId="0"/>
    <xf numFmtId="0" fontId="4" fillId="3" borderId="0" xfId="4" applyFont="1" applyFill="1" applyAlignment="1">
      <alignment horizontal="right" vertical="center"/>
    </xf>
    <xf numFmtId="0" fontId="0" fillId="4" borderId="0" xfId="0" applyFill="1" applyBorder="1" applyAlignment="1">
      <alignment vertical="top"/>
    </xf>
    <xf numFmtId="0" fontId="0" fillId="5" borderId="0" xfId="0" applyFill="1" applyBorder="1" applyAlignment="1">
      <alignment vertical="top"/>
    </xf>
    <xf numFmtId="0" fontId="6" fillId="4" borderId="0" xfId="3" applyFont="1" applyFill="1" applyBorder="1" applyAlignment="1">
      <alignment vertical="center"/>
    </xf>
    <xf numFmtId="0" fontId="0" fillId="4" borderId="0" xfId="0" applyFill="1" applyAlignment="1">
      <alignment vertical="top"/>
    </xf>
    <xf numFmtId="0" fontId="7" fillId="6" borderId="3" xfId="3" applyFont="1" applyFill="1" applyBorder="1" applyAlignment="1">
      <alignment horizontal="center" vertical="center" wrapText="1"/>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6" borderId="6" xfId="3" applyFont="1" applyFill="1" applyBorder="1" applyAlignment="1">
      <alignment horizontal="center" vertical="center"/>
    </xf>
    <xf numFmtId="0" fontId="7" fillId="6" borderId="4" xfId="3" applyFont="1" applyFill="1" applyBorder="1" applyAlignment="1">
      <alignment vertical="center"/>
    </xf>
    <xf numFmtId="0" fontId="9" fillId="7" borderId="7" xfId="5" applyFont="1" applyBorder="1" applyAlignment="1" applyProtection="1">
      <alignment horizontal="center" vertical="center"/>
    </xf>
    <xf numFmtId="0" fontId="12" fillId="4" borderId="10" xfId="3" applyFont="1" applyFill="1" applyBorder="1" applyAlignment="1">
      <alignment horizontal="center" vertical="center"/>
    </xf>
    <xf numFmtId="10" fontId="10" fillId="8" borderId="12" xfId="3" applyNumberFormat="1" applyFont="1" applyFill="1" applyBorder="1" applyAlignment="1" applyProtection="1">
      <alignment vertical="center"/>
      <protection locked="0"/>
    </xf>
    <xf numFmtId="10" fontId="10" fillId="8" borderId="10" xfId="3" applyNumberFormat="1" applyFont="1" applyFill="1" applyBorder="1" applyAlignment="1" applyProtection="1">
      <alignment vertical="center"/>
      <protection locked="0"/>
    </xf>
    <xf numFmtId="10" fontId="10" fillId="8" borderId="11" xfId="3" applyNumberFormat="1" applyFont="1" applyFill="1" applyBorder="1" applyAlignment="1" applyProtection="1">
      <alignment vertical="center"/>
      <protection locked="0"/>
    </xf>
    <xf numFmtId="164" fontId="13" fillId="4" borderId="13" xfId="3" applyNumberFormat="1" applyFont="1" applyFill="1" applyBorder="1" applyAlignment="1">
      <alignment horizontal="center" vertical="center"/>
    </xf>
    <xf numFmtId="164" fontId="13" fillId="4" borderId="11" xfId="3" applyNumberFormat="1" applyFont="1" applyFill="1" applyBorder="1" applyAlignment="1">
      <alignment horizontal="center" vertical="center"/>
    </xf>
    <xf numFmtId="0" fontId="12" fillId="4" borderId="9" xfId="3" applyFont="1" applyFill="1" applyBorder="1" applyAlignment="1">
      <alignment horizontal="center" vertical="center"/>
    </xf>
    <xf numFmtId="10" fontId="10" fillId="8" borderId="15" xfId="3" applyNumberFormat="1" applyFont="1" applyFill="1" applyBorder="1" applyAlignment="1" applyProtection="1">
      <alignment vertical="center"/>
      <protection locked="0"/>
    </xf>
    <xf numFmtId="10" fontId="10" fillId="8" borderId="16" xfId="3" applyNumberFormat="1" applyFont="1" applyFill="1" applyBorder="1" applyAlignment="1" applyProtection="1">
      <alignment vertical="center"/>
      <protection locked="0"/>
    </xf>
    <xf numFmtId="10" fontId="10" fillId="8" borderId="17" xfId="3" applyNumberFormat="1" applyFont="1" applyFill="1" applyBorder="1" applyAlignment="1" applyProtection="1">
      <alignment vertical="center"/>
      <protection locked="0"/>
    </xf>
    <xf numFmtId="164" fontId="10" fillId="10" borderId="18" xfId="3" applyNumberFormat="1" applyFont="1" applyFill="1" applyBorder="1" applyAlignment="1">
      <alignment vertical="center"/>
    </xf>
    <xf numFmtId="164" fontId="10" fillId="10" borderId="17" xfId="3" applyNumberFormat="1" applyFont="1" applyFill="1" applyBorder="1" applyAlignment="1">
      <alignment vertical="center"/>
    </xf>
    <xf numFmtId="10" fontId="10" fillId="11" borderId="19" xfId="3" applyNumberFormat="1" applyFont="1" applyFill="1" applyBorder="1" applyAlignment="1">
      <alignment vertical="center"/>
    </xf>
    <xf numFmtId="10" fontId="10" fillId="11" borderId="20" xfId="3" applyNumberFormat="1" applyFont="1" applyFill="1" applyBorder="1" applyAlignment="1">
      <alignment vertical="center"/>
    </xf>
    <xf numFmtId="10" fontId="10" fillId="11" borderId="21" xfId="3" applyNumberFormat="1" applyFont="1" applyFill="1" applyBorder="1" applyAlignment="1">
      <alignment vertical="center"/>
    </xf>
    <xf numFmtId="0" fontId="10" fillId="4" borderId="18" xfId="3" applyFont="1" applyFill="1" applyBorder="1" applyAlignment="1">
      <alignment vertical="center"/>
    </xf>
    <xf numFmtId="0" fontId="10" fillId="4" borderId="17" xfId="3" applyFont="1" applyFill="1" applyBorder="1" applyAlignment="1">
      <alignment vertical="center"/>
    </xf>
    <xf numFmtId="0" fontId="12" fillId="4" borderId="23" xfId="3" applyFont="1" applyFill="1" applyBorder="1" applyAlignment="1">
      <alignment horizontal="center" vertical="center"/>
    </xf>
    <xf numFmtId="49" fontId="10" fillId="8" borderId="5" xfId="3" applyNumberFormat="1" applyFont="1" applyFill="1" applyBorder="1" applyAlignment="1" applyProtection="1">
      <alignment horizontal="right" vertical="center"/>
      <protection locked="0"/>
    </xf>
    <xf numFmtId="164" fontId="10" fillId="10" borderId="25" xfId="3" applyNumberFormat="1" applyFont="1" applyFill="1" applyBorder="1" applyAlignment="1">
      <alignment vertical="center"/>
    </xf>
    <xf numFmtId="164" fontId="10" fillId="10" borderId="21" xfId="3" applyNumberFormat="1" applyFont="1" applyFill="1" applyBorder="1" applyAlignment="1">
      <alignment vertical="center"/>
    </xf>
    <xf numFmtId="0" fontId="10" fillId="4" borderId="0" xfId="3" applyFont="1" applyFill="1" applyBorder="1" applyAlignment="1">
      <alignment horizontal="center" vertical="center"/>
    </xf>
    <xf numFmtId="0" fontId="11" fillId="4" borderId="0" xfId="3" applyFont="1" applyFill="1" applyBorder="1" applyAlignment="1">
      <alignment vertical="center"/>
    </xf>
    <xf numFmtId="164" fontId="10" fillId="10" borderId="13" xfId="3" applyNumberFormat="1" applyFont="1" applyFill="1" applyBorder="1" applyAlignment="1">
      <alignment vertical="center"/>
    </xf>
    <xf numFmtId="164" fontId="10" fillId="10" borderId="11" xfId="3" applyNumberFormat="1" applyFont="1" applyFill="1" applyBorder="1" applyAlignment="1">
      <alignment vertical="center"/>
    </xf>
    <xf numFmtId="0" fontId="11" fillId="4" borderId="26" xfId="3" applyFont="1" applyFill="1" applyBorder="1" applyAlignment="1">
      <alignment vertical="center"/>
    </xf>
    <xf numFmtId="0" fontId="12" fillId="4" borderId="20" xfId="3" applyFont="1" applyFill="1" applyBorder="1" applyAlignment="1">
      <alignment horizontal="center" vertical="center"/>
    </xf>
    <xf numFmtId="0" fontId="10" fillId="4" borderId="25" xfId="3" applyFont="1" applyFill="1" applyBorder="1" applyAlignment="1">
      <alignment vertical="center"/>
    </xf>
    <xf numFmtId="0" fontId="10" fillId="4" borderId="21" xfId="3" applyFont="1" applyFill="1" applyBorder="1" applyAlignment="1">
      <alignment vertical="center"/>
    </xf>
    <xf numFmtId="0" fontId="12" fillId="4" borderId="0" xfId="3" applyFont="1" applyFill="1" applyBorder="1" applyAlignment="1">
      <alignment horizontal="center" vertical="center"/>
    </xf>
    <xf numFmtId="0" fontId="0" fillId="4" borderId="0" xfId="0" applyFill="1" applyBorder="1" applyAlignment="1">
      <alignment horizontal="center" vertical="top"/>
    </xf>
    <xf numFmtId="165" fontId="14" fillId="12" borderId="16" xfId="6" applyNumberFormat="1">
      <alignment horizontal="right" vertical="center" wrapText="1"/>
    </xf>
    <xf numFmtId="0" fontId="16" fillId="4" borderId="0" xfId="7" applyFont="1" applyFill="1" applyAlignment="1">
      <alignment vertical="center"/>
    </xf>
    <xf numFmtId="0" fontId="15" fillId="4" borderId="0" xfId="7" applyFont="1" applyFill="1" applyAlignment="1">
      <alignment vertical="center"/>
    </xf>
    <xf numFmtId="0" fontId="15" fillId="4" borderId="0" xfId="7" applyFont="1" applyFill="1" applyBorder="1" applyAlignment="1">
      <alignment vertical="center"/>
    </xf>
    <xf numFmtId="0" fontId="1" fillId="4" borderId="0" xfId="3" applyFill="1" applyAlignment="1">
      <alignment vertical="center"/>
    </xf>
    <xf numFmtId="0" fontId="14" fillId="13" borderId="16" xfId="3" applyFont="1" applyFill="1" applyBorder="1" applyAlignment="1">
      <alignment horizontal="center" vertical="center"/>
    </xf>
    <xf numFmtId="0" fontId="14" fillId="4" borderId="0" xfId="3" applyFont="1" applyFill="1" applyBorder="1" applyAlignment="1">
      <alignment horizontal="left" vertical="center"/>
    </xf>
    <xf numFmtId="0" fontId="14" fillId="14" borderId="16" xfId="3" applyFont="1" applyFill="1" applyBorder="1" applyAlignment="1">
      <alignment horizontal="center" vertical="center"/>
    </xf>
    <xf numFmtId="0" fontId="14" fillId="12" borderId="16" xfId="3" applyFont="1" applyFill="1" applyBorder="1" applyAlignment="1">
      <alignment horizontal="center" vertical="center"/>
    </xf>
    <xf numFmtId="0" fontId="14" fillId="15" borderId="16" xfId="3" applyFont="1" applyFill="1" applyBorder="1" applyAlignment="1">
      <alignment horizontal="center" vertical="center"/>
    </xf>
    <xf numFmtId="0" fontId="15" fillId="4" borderId="0" xfId="7" applyFill="1" applyAlignment="1">
      <alignment vertical="center"/>
    </xf>
    <xf numFmtId="0" fontId="17" fillId="5" borderId="1" xfId="3" applyNumberFormat="1" applyFont="1" applyFill="1" applyBorder="1" applyAlignment="1" applyProtection="1">
      <alignment vertical="center"/>
    </xf>
    <xf numFmtId="0" fontId="17" fillId="5" borderId="27" xfId="3" applyNumberFormat="1" applyFont="1" applyFill="1" applyBorder="1" applyAlignment="1" applyProtection="1">
      <alignment vertical="center"/>
    </xf>
    <xf numFmtId="0" fontId="17" fillId="5" borderId="28" xfId="3" applyNumberFormat="1" applyFont="1" applyFill="1" applyBorder="1" applyAlignment="1" applyProtection="1">
      <alignment vertical="center"/>
    </xf>
    <xf numFmtId="0" fontId="17" fillId="4" borderId="0" xfId="3" applyNumberFormat="1" applyFont="1" applyFill="1" applyBorder="1" applyAlignment="1" applyProtection="1">
      <alignment vertical="center"/>
    </xf>
    <xf numFmtId="0" fontId="18" fillId="4" borderId="0" xfId="8" applyFont="1" applyFill="1" applyBorder="1" applyAlignment="1" applyProtection="1">
      <alignment horizontal="left" vertical="center"/>
    </xf>
    <xf numFmtId="0" fontId="18" fillId="4" borderId="0" xfId="8" applyFont="1" applyFill="1" applyBorder="1" applyAlignment="1" applyProtection="1">
      <alignment vertical="center"/>
    </xf>
    <xf numFmtId="0" fontId="1" fillId="4" borderId="0" xfId="3" applyFill="1" applyBorder="1" applyAlignment="1">
      <alignment vertical="center"/>
    </xf>
    <xf numFmtId="49" fontId="15" fillId="4" borderId="0" xfId="3" applyNumberFormat="1" applyFont="1" applyFill="1" applyBorder="1" applyAlignment="1" applyProtection="1">
      <alignment vertical="top" wrapText="1"/>
    </xf>
    <xf numFmtId="0" fontId="15" fillId="4" borderId="0" xfId="8" applyFont="1" applyFill="1" applyAlignment="1" applyProtection="1">
      <alignment vertical="center"/>
    </xf>
    <xf numFmtId="0" fontId="15" fillId="4" borderId="0" xfId="8" applyFont="1" applyFill="1" applyAlignment="1" applyProtection="1">
      <alignment horizontal="left" vertical="center"/>
    </xf>
    <xf numFmtId="0" fontId="1" fillId="4" borderId="0" xfId="3" applyFill="1" applyProtection="1"/>
    <xf numFmtId="0" fontId="16" fillId="0" borderId="12" xfId="8" applyFont="1" applyFill="1" applyBorder="1" applyAlignment="1" applyProtection="1">
      <alignment horizontal="center" vertical="top"/>
    </xf>
    <xf numFmtId="0" fontId="16" fillId="4" borderId="0" xfId="8" applyFont="1" applyFill="1" applyBorder="1" applyAlignment="1" applyProtection="1">
      <alignment vertical="top"/>
    </xf>
    <xf numFmtId="0" fontId="16" fillId="5" borderId="18" xfId="8" applyFont="1" applyFill="1" applyBorder="1" applyAlignment="1" applyProtection="1">
      <alignment horizontal="center" vertical="top"/>
    </xf>
    <xf numFmtId="0" fontId="16" fillId="5" borderId="32" xfId="8" applyFont="1" applyFill="1" applyBorder="1" applyAlignment="1" applyProtection="1">
      <alignment horizontal="left" vertical="top"/>
    </xf>
    <xf numFmtId="0" fontId="16" fillId="5" borderId="33" xfId="8" applyFont="1" applyFill="1" applyBorder="1" applyAlignment="1" applyProtection="1">
      <alignment horizontal="left" vertical="top"/>
    </xf>
    <xf numFmtId="0" fontId="16" fillId="4" borderId="0" xfId="8" applyFont="1" applyFill="1" applyBorder="1" applyAlignment="1" applyProtection="1">
      <alignment horizontal="left" vertical="top"/>
    </xf>
    <xf numFmtId="0" fontId="15" fillId="0" borderId="15" xfId="8" applyNumberFormat="1" applyFont="1" applyFill="1" applyBorder="1" applyAlignment="1" applyProtection="1">
      <alignment horizontal="center" vertical="top"/>
    </xf>
    <xf numFmtId="49" fontId="15" fillId="4" borderId="0" xfId="8" applyNumberFormat="1" applyFont="1" applyFill="1" applyBorder="1" applyAlignment="1" applyProtection="1">
      <alignment vertical="top" wrapText="1"/>
    </xf>
    <xf numFmtId="0" fontId="15" fillId="0" borderId="35" xfId="8" applyNumberFormat="1" applyFont="1" applyFill="1" applyBorder="1" applyAlignment="1" applyProtection="1">
      <alignment horizontal="center" vertical="top"/>
    </xf>
    <xf numFmtId="0" fontId="15" fillId="0" borderId="19" xfId="8" applyNumberFormat="1" applyFont="1" applyFill="1" applyBorder="1" applyAlignment="1" applyProtection="1">
      <alignment horizontal="center" vertical="top"/>
    </xf>
    <xf numFmtId="166" fontId="0" fillId="4" borderId="0" xfId="0" applyNumberFormat="1" applyFill="1" applyBorder="1" applyAlignment="1">
      <alignment vertical="top"/>
    </xf>
    <xf numFmtId="0" fontId="9" fillId="7" borderId="0" xfId="5" applyFont="1" applyBorder="1" applyAlignment="1" applyProtection="1">
      <alignment horizontal="center" vertical="center"/>
    </xf>
    <xf numFmtId="164" fontId="13" fillId="4" borderId="13" xfId="3" applyNumberFormat="1" applyFont="1" applyFill="1" applyBorder="1" applyAlignment="1">
      <alignment horizontal="left" vertical="center"/>
    </xf>
    <xf numFmtId="164" fontId="13" fillId="4" borderId="11" xfId="3" applyNumberFormat="1" applyFont="1" applyFill="1" applyBorder="1" applyAlignment="1">
      <alignment horizontal="left" vertical="center"/>
    </xf>
    <xf numFmtId="1" fontId="0" fillId="5" borderId="0" xfId="0" applyNumberFormat="1" applyFill="1" applyBorder="1" applyAlignment="1">
      <alignment vertical="top"/>
    </xf>
    <xf numFmtId="0" fontId="12" fillId="4" borderId="16" xfId="3" applyFont="1" applyFill="1" applyBorder="1" applyAlignment="1">
      <alignment horizontal="center" vertical="center"/>
    </xf>
    <xf numFmtId="164" fontId="10" fillId="10" borderId="18" xfId="3" applyNumberFormat="1" applyFont="1" applyFill="1" applyBorder="1" applyAlignment="1">
      <alignment horizontal="left" vertical="center"/>
    </xf>
    <xf numFmtId="164" fontId="10" fillId="10" borderId="17" xfId="3" applyNumberFormat="1" applyFont="1" applyFill="1" applyBorder="1" applyAlignment="1">
      <alignment horizontal="left" vertical="center"/>
    </xf>
    <xf numFmtId="0" fontId="10" fillId="4" borderId="17" xfId="3" applyFont="1" applyFill="1" applyBorder="1" applyAlignment="1">
      <alignment horizontal="left" vertical="center"/>
    </xf>
    <xf numFmtId="49" fontId="10" fillId="8" borderId="5" xfId="3" applyNumberFormat="1" applyFont="1" applyFill="1" applyBorder="1" applyAlignment="1" applyProtection="1">
      <alignment horizontal="center" vertical="center"/>
      <protection locked="0"/>
    </xf>
    <xf numFmtId="164" fontId="10" fillId="10" borderId="21" xfId="3" applyNumberFormat="1" applyFont="1" applyFill="1" applyBorder="1" applyAlignment="1">
      <alignment horizontal="left" vertical="center"/>
    </xf>
    <xf numFmtId="164" fontId="10" fillId="10" borderId="11" xfId="3" applyNumberFormat="1" applyFont="1" applyFill="1" applyBorder="1" applyAlignment="1">
      <alignment horizontal="left" vertical="center"/>
    </xf>
    <xf numFmtId="0" fontId="10" fillId="4" borderId="19" xfId="3" applyFont="1" applyFill="1" applyBorder="1" applyAlignment="1">
      <alignment vertical="center"/>
    </xf>
    <xf numFmtId="0" fontId="10" fillId="4" borderId="21" xfId="3" applyFont="1" applyFill="1" applyBorder="1" applyAlignment="1">
      <alignment horizontal="left" vertical="center"/>
    </xf>
    <xf numFmtId="1" fontId="14" fillId="12" borderId="16" xfId="6" applyNumberFormat="1">
      <alignment horizontal="right" vertical="center" wrapText="1"/>
    </xf>
    <xf numFmtId="1" fontId="0" fillId="4" borderId="0" xfId="0" applyNumberFormat="1" applyFill="1" applyBorder="1" applyAlignment="1">
      <alignment vertical="top"/>
    </xf>
    <xf numFmtId="1" fontId="14" fillId="12" borderId="34" xfId="6" applyNumberFormat="1" applyBorder="1">
      <alignment horizontal="right" vertical="center" wrapText="1"/>
    </xf>
    <xf numFmtId="1" fontId="14" fillId="4" borderId="0" xfId="6" applyNumberFormat="1" applyFill="1" applyBorder="1">
      <alignment horizontal="right" vertical="center" wrapText="1"/>
    </xf>
    <xf numFmtId="0" fontId="0" fillId="5" borderId="0" xfId="0" applyFill="1" applyAlignment="1">
      <alignment vertical="top"/>
    </xf>
    <xf numFmtId="0" fontId="19" fillId="0" borderId="0" xfId="0" applyFont="1"/>
    <xf numFmtId="0" fontId="3" fillId="2" borderId="0" xfId="3" applyFont="1" applyFill="1" applyAlignment="1">
      <alignment vertical="center"/>
    </xf>
    <xf numFmtId="0" fontId="6" fillId="4" borderId="0" xfId="3" applyFont="1" applyFill="1" applyAlignment="1">
      <alignment vertical="center"/>
    </xf>
    <xf numFmtId="167" fontId="6" fillId="4" borderId="0" xfId="1" applyNumberFormat="1" applyFont="1" applyFill="1" applyAlignment="1">
      <alignment vertical="center"/>
    </xf>
    <xf numFmtId="0" fontId="7" fillId="6" borderId="6" xfId="3" applyFont="1" applyFill="1" applyBorder="1" applyAlignment="1">
      <alignment horizontal="left" vertical="center"/>
    </xf>
    <xf numFmtId="167" fontId="7" fillId="6" borderId="3" xfId="1" applyNumberFormat="1" applyFont="1" applyFill="1" applyBorder="1" applyAlignment="1">
      <alignment horizontal="center" vertical="center"/>
    </xf>
    <xf numFmtId="167" fontId="7" fillId="6" borderId="4" xfId="1" applyNumberFormat="1" applyFont="1" applyFill="1" applyBorder="1" applyAlignment="1">
      <alignment horizontal="center" vertical="center"/>
    </xf>
    <xf numFmtId="2" fontId="6" fillId="4" borderId="0" xfId="3" applyNumberFormat="1" applyFont="1" applyFill="1" applyAlignment="1">
      <alignment vertical="center"/>
    </xf>
    <xf numFmtId="0" fontId="10" fillId="0" borderId="8" xfId="3" applyFont="1" applyBorder="1" applyAlignment="1">
      <alignment horizontal="left" vertical="center"/>
    </xf>
    <xf numFmtId="0" fontId="10" fillId="0" borderId="19" xfId="3" applyFont="1" applyBorder="1" applyAlignment="1">
      <alignment horizontal="left" vertical="center"/>
    </xf>
    <xf numFmtId="0" fontId="6" fillId="4" borderId="0" xfId="3" applyFont="1" applyFill="1" applyAlignment="1">
      <alignment horizontal="left" vertical="center"/>
    </xf>
    <xf numFmtId="167" fontId="0" fillId="0" borderId="0" xfId="1" applyNumberFormat="1" applyFont="1"/>
    <xf numFmtId="0" fontId="16" fillId="6" borderId="6" xfId="3" applyFont="1" applyFill="1" applyBorder="1" applyAlignment="1">
      <alignment horizontal="left" vertical="center"/>
    </xf>
    <xf numFmtId="0" fontId="7" fillId="6" borderId="5" xfId="3" applyFont="1" applyFill="1" applyBorder="1" applyAlignment="1">
      <alignment vertical="center"/>
    </xf>
    <xf numFmtId="0" fontId="11" fillId="0" borderId="8" xfId="3" applyFont="1" applyBorder="1" applyAlignment="1">
      <alignment vertical="center"/>
    </xf>
    <xf numFmtId="167" fontId="10" fillId="8" borderId="39" xfId="1" applyNumberFormat="1" applyFont="1" applyFill="1" applyBorder="1" applyAlignment="1" applyProtection="1">
      <alignment vertical="center"/>
      <protection locked="0"/>
    </xf>
    <xf numFmtId="167" fontId="10" fillId="8" borderId="11" xfId="1" applyNumberFormat="1" applyFont="1" applyFill="1" applyBorder="1" applyAlignment="1" applyProtection="1">
      <alignment vertical="center"/>
      <protection locked="0"/>
    </xf>
    <xf numFmtId="0" fontId="0" fillId="4" borderId="0" xfId="0" quotePrefix="1" applyFill="1" applyAlignment="1">
      <alignment vertical="top"/>
    </xf>
    <xf numFmtId="0" fontId="21" fillId="4" borderId="0" xfId="0" applyFont="1" applyFill="1" applyAlignment="1">
      <alignment vertical="top"/>
    </xf>
    <xf numFmtId="0" fontId="22" fillId="4" borderId="0" xfId="0" applyFont="1" applyFill="1" applyAlignment="1">
      <alignment vertical="top"/>
    </xf>
    <xf numFmtId="0" fontId="11" fillId="0" borderId="22" xfId="3" applyFont="1" applyBorder="1" applyAlignment="1">
      <alignment vertical="center"/>
    </xf>
    <xf numFmtId="10" fontId="10" fillId="11" borderId="40" xfId="2" applyNumberFormat="1" applyFont="1" applyFill="1" applyBorder="1" applyAlignment="1">
      <alignment vertical="center"/>
    </xf>
    <xf numFmtId="10" fontId="10" fillId="11" borderId="21" xfId="2" applyNumberFormat="1" applyFont="1" applyFill="1" applyBorder="1" applyAlignment="1">
      <alignment vertical="center"/>
    </xf>
    <xf numFmtId="0" fontId="23" fillId="0" borderId="0" xfId="3" applyFont="1" applyAlignment="1">
      <alignment vertical="center"/>
    </xf>
    <xf numFmtId="10" fontId="24" fillId="4" borderId="0" xfId="2" applyNumberFormat="1" applyFont="1" applyFill="1" applyAlignment="1">
      <alignment vertical="center"/>
    </xf>
    <xf numFmtId="0" fontId="25" fillId="0" borderId="12" xfId="3" applyFont="1" applyBorder="1" applyAlignment="1">
      <alignment vertical="center"/>
    </xf>
    <xf numFmtId="10" fontId="26" fillId="4" borderId="10" xfId="2" applyNumberFormat="1" applyFont="1" applyFill="1" applyBorder="1" applyAlignment="1">
      <alignment vertical="center"/>
    </xf>
    <xf numFmtId="10" fontId="26" fillId="4" borderId="11" xfId="2" applyNumberFormat="1" applyFont="1" applyFill="1" applyBorder="1" applyAlignment="1">
      <alignment vertical="center"/>
    </xf>
    <xf numFmtId="10" fontId="27" fillId="4" borderId="10" xfId="2" applyNumberFormat="1" applyFont="1" applyFill="1" applyBorder="1" applyAlignment="1">
      <alignment vertical="center"/>
    </xf>
    <xf numFmtId="10" fontId="27" fillId="4" borderId="11" xfId="2" applyNumberFormat="1" applyFont="1" applyFill="1" applyBorder="1" applyAlignment="1">
      <alignment vertical="center"/>
    </xf>
    <xf numFmtId="0" fontId="25" fillId="0" borderId="19" xfId="3" applyFont="1" applyBorder="1" applyAlignment="1">
      <alignment vertical="center"/>
    </xf>
    <xf numFmtId="9" fontId="24" fillId="4" borderId="0" xfId="2" applyFont="1" applyFill="1" applyAlignment="1">
      <alignment vertical="center"/>
    </xf>
    <xf numFmtId="0" fontId="11" fillId="4" borderId="0" xfId="3" applyFont="1" applyFill="1" applyAlignment="1">
      <alignment vertical="center"/>
    </xf>
    <xf numFmtId="0" fontId="2" fillId="0" borderId="0" xfId="0" applyFont="1"/>
    <xf numFmtId="1" fontId="14" fillId="0" borderId="41" xfId="0" applyNumberFormat="1" applyFont="1" applyBorder="1" applyAlignment="1">
      <alignment horizontal="center" vertical="top"/>
    </xf>
    <xf numFmtId="0" fontId="14" fillId="0" borderId="0" xfId="0" applyFont="1" applyAlignment="1">
      <alignment horizontal="center"/>
    </xf>
    <xf numFmtId="0" fontId="29" fillId="0" borderId="0" xfId="7" applyFont="1" applyAlignment="1" applyProtection="1"/>
    <xf numFmtId="0" fontId="29" fillId="17" borderId="0" xfId="7" applyFont="1" applyFill="1" applyAlignment="1"/>
    <xf numFmtId="0" fontId="14" fillId="0" borderId="41" xfId="0" applyFont="1" applyBorder="1" applyAlignment="1">
      <alignment horizontal="center"/>
    </xf>
    <xf numFmtId="0" fontId="30" fillId="0" borderId="0" xfId="0" applyFont="1" applyAlignment="1">
      <alignment vertical="top"/>
    </xf>
    <xf numFmtId="0" fontId="30" fillId="17" borderId="0" xfId="7" applyFont="1" applyFill="1" applyAlignment="1"/>
    <xf numFmtId="0" fontId="29" fillId="0" borderId="0" xfId="7" applyFont="1" applyAlignment="1"/>
    <xf numFmtId="0" fontId="15" fillId="0" borderId="0" xfId="7" applyAlignment="1"/>
    <xf numFmtId="0" fontId="14" fillId="0" borderId="0" xfId="0" applyFont="1" applyBorder="1" applyAlignment="1">
      <alignment horizontal="center"/>
    </xf>
    <xf numFmtId="0" fontId="14" fillId="0" borderId="0" xfId="7" applyFont="1" applyAlignment="1" applyProtection="1"/>
    <xf numFmtId="0" fontId="14" fillId="17" borderId="0" xfId="7" applyFont="1" applyFill="1" applyAlignment="1"/>
    <xf numFmtId="169" fontId="31" fillId="0" borderId="0" xfId="10" applyNumberFormat="1" applyFont="1">
      <alignment vertical="top"/>
    </xf>
    <xf numFmtId="0" fontId="31" fillId="0" borderId="0" xfId="7" applyFont="1" applyAlignment="1"/>
    <xf numFmtId="0" fontId="31" fillId="17" borderId="0" xfId="7" applyFont="1" applyFill="1" applyAlignment="1"/>
    <xf numFmtId="169" fontId="31" fillId="0" borderId="0" xfId="10" applyNumberFormat="1" applyFont="1" applyAlignment="1">
      <alignment horizontal="center" vertical="top"/>
    </xf>
    <xf numFmtId="170" fontId="15" fillId="0" borderId="0" xfId="0" applyNumberFormat="1" applyFont="1" applyAlignment="1">
      <alignment vertical="top"/>
    </xf>
    <xf numFmtId="169" fontId="31" fillId="9" borderId="0" xfId="10" applyNumberFormat="1" applyFont="1" applyFill="1">
      <alignment vertical="top"/>
    </xf>
    <xf numFmtId="169" fontId="15" fillId="0" borderId="0" xfId="10" applyNumberFormat="1" applyFont="1">
      <alignment vertical="top"/>
    </xf>
    <xf numFmtId="169" fontId="15" fillId="0" borderId="0" xfId="10" applyNumberFormat="1" applyFont="1" applyAlignment="1">
      <alignment horizontal="center" vertical="top"/>
    </xf>
    <xf numFmtId="171" fontId="15" fillId="0" borderId="0" xfId="10" applyNumberFormat="1" applyFont="1" applyAlignment="1">
      <alignment horizontal="center" vertical="top"/>
    </xf>
    <xf numFmtId="169" fontId="30" fillId="0" borderId="0" xfId="10" applyNumberFormat="1" applyFont="1">
      <alignment vertical="top"/>
    </xf>
    <xf numFmtId="169" fontId="30" fillId="0" borderId="0" xfId="10" applyNumberFormat="1" applyFont="1" applyAlignment="1">
      <alignment horizontal="center" vertical="top"/>
    </xf>
    <xf numFmtId="169" fontId="32" fillId="0" borderId="0" xfId="10" applyNumberFormat="1" applyFont="1">
      <alignment vertical="top"/>
    </xf>
    <xf numFmtId="0" fontId="15" fillId="0" borderId="0" xfId="11" applyFont="1" applyFill="1" applyBorder="1" applyAlignment="1">
      <alignment vertical="top"/>
    </xf>
    <xf numFmtId="0" fontId="33" fillId="0" borderId="0" xfId="0" applyFont="1"/>
    <xf numFmtId="172" fontId="0" fillId="0" borderId="0" xfId="0" applyNumberFormat="1"/>
    <xf numFmtId="173" fontId="0" fillId="0" borderId="0" xfId="0" applyNumberFormat="1"/>
    <xf numFmtId="0" fontId="3" fillId="2" borderId="0" xfId="3" applyFont="1" applyFill="1" applyAlignment="1">
      <alignment horizontal="right" vertical="center"/>
    </xf>
    <xf numFmtId="0" fontId="3" fillId="2" borderId="0" xfId="3" applyFont="1" applyFill="1" applyAlignment="1">
      <alignment horizontal="left" vertical="center"/>
    </xf>
    <xf numFmtId="0" fontId="6" fillId="4" borderId="0" xfId="3" applyFont="1" applyFill="1" applyAlignment="1">
      <alignment horizontal="center" vertical="center"/>
    </xf>
    <xf numFmtId="0" fontId="9" fillId="7" borderId="7" xfId="5" applyFont="1" applyBorder="1" applyAlignment="1">
      <alignment horizontal="center" vertical="center"/>
    </xf>
    <xf numFmtId="0" fontId="10" fillId="0" borderId="8" xfId="3" applyFont="1" applyBorder="1" applyAlignment="1">
      <alignment horizontal="center" vertical="center"/>
    </xf>
    <xf numFmtId="0" fontId="11" fillId="0" borderId="9" xfId="3" applyFont="1" applyBorder="1" applyAlignment="1">
      <alignment vertical="center"/>
    </xf>
    <xf numFmtId="0" fontId="12" fillId="0" borderId="10" xfId="3" applyFont="1" applyBorder="1" applyAlignment="1">
      <alignment horizontal="center" vertical="center"/>
    </xf>
    <xf numFmtId="0" fontId="12" fillId="0" borderId="11" xfId="3" applyFont="1" applyBorder="1" applyAlignment="1">
      <alignment horizontal="center" vertical="center"/>
    </xf>
    <xf numFmtId="10" fontId="6" fillId="4" borderId="0" xfId="3" applyNumberFormat="1" applyFont="1" applyFill="1" applyAlignment="1">
      <alignment vertical="center"/>
    </xf>
    <xf numFmtId="0" fontId="0" fillId="9" borderId="0" xfId="0" applyFill="1" applyAlignment="1">
      <alignment vertical="top"/>
    </xf>
    <xf numFmtId="0" fontId="12" fillId="0" borderId="9" xfId="3" applyFont="1" applyBorder="1" applyAlignment="1">
      <alignment horizontal="center" vertical="center"/>
    </xf>
    <xf numFmtId="0" fontId="12" fillId="0" borderId="14" xfId="3" applyFont="1" applyBorder="1" applyAlignment="1">
      <alignment horizontal="center" vertical="center"/>
    </xf>
    <xf numFmtId="0" fontId="10" fillId="0" borderId="22" xfId="3" applyFont="1" applyBorder="1" applyAlignment="1">
      <alignment horizontal="center" vertical="center"/>
    </xf>
    <xf numFmtId="0" fontId="11" fillId="0" borderId="23" xfId="3" applyFont="1" applyBorder="1" applyAlignment="1">
      <alignment vertical="center"/>
    </xf>
    <xf numFmtId="0" fontId="12" fillId="0" borderId="23" xfId="3" applyFont="1" applyBorder="1" applyAlignment="1">
      <alignment horizontal="center" vertical="center"/>
    </xf>
    <xf numFmtId="0" fontId="12" fillId="0" borderId="24" xfId="3" applyFont="1" applyBorder="1" applyAlignment="1">
      <alignment horizontal="center" vertical="center"/>
    </xf>
    <xf numFmtId="0" fontId="10" fillId="4" borderId="0" xfId="3" applyFont="1" applyFill="1" applyAlignment="1">
      <alignment horizontal="center" vertical="center"/>
    </xf>
    <xf numFmtId="0" fontId="10" fillId="4" borderId="0" xfId="3" applyFont="1" applyFill="1" applyAlignment="1">
      <alignment vertical="center"/>
    </xf>
    <xf numFmtId="0" fontId="10" fillId="0" borderId="19" xfId="3" applyFont="1" applyBorder="1" applyAlignment="1">
      <alignment horizontal="center" vertical="center"/>
    </xf>
    <xf numFmtId="0" fontId="11" fillId="0" borderId="20" xfId="3" applyFont="1" applyBorder="1" applyAlignment="1">
      <alignment vertical="center"/>
    </xf>
    <xf numFmtId="0" fontId="12" fillId="0" borderId="20" xfId="3" applyFont="1" applyBorder="1" applyAlignment="1">
      <alignment horizontal="center" vertical="center"/>
    </xf>
    <xf numFmtId="0" fontId="12" fillId="0" borderId="21" xfId="3" applyFont="1" applyBorder="1" applyAlignment="1">
      <alignment horizontal="center" vertical="center"/>
    </xf>
    <xf numFmtId="166" fontId="0" fillId="4" borderId="0" xfId="0" applyNumberFormat="1" applyFill="1" applyAlignment="1">
      <alignment vertical="top"/>
    </xf>
    <xf numFmtId="0" fontId="9" fillId="7" borderId="0" xfId="5" applyFont="1" applyAlignment="1">
      <alignment horizontal="center" vertical="center"/>
    </xf>
    <xf numFmtId="2" fontId="0" fillId="4" borderId="0" xfId="0" applyNumberFormat="1" applyFill="1" applyAlignment="1">
      <alignment vertical="top"/>
    </xf>
    <xf numFmtId="2" fontId="0" fillId="5" borderId="0" xfId="0" applyNumberFormat="1" applyFill="1" applyAlignment="1">
      <alignment vertical="top"/>
    </xf>
    <xf numFmtId="164" fontId="13" fillId="4" borderId="0" xfId="3" applyNumberFormat="1" applyFont="1" applyFill="1" applyAlignment="1">
      <alignment horizontal="left" vertical="center"/>
    </xf>
    <xf numFmtId="0" fontId="8" fillId="7" borderId="0" xfId="5" applyAlignment="1">
      <alignment horizontal="center" vertical="center"/>
    </xf>
    <xf numFmtId="1" fontId="6" fillId="4" borderId="0" xfId="3" applyNumberFormat="1" applyFont="1" applyFill="1" applyAlignment="1">
      <alignment vertical="center"/>
    </xf>
    <xf numFmtId="1" fontId="10" fillId="16" borderId="0" xfId="3" applyNumberFormat="1" applyFont="1" applyFill="1" applyAlignment="1">
      <alignment vertical="center"/>
    </xf>
    <xf numFmtId="1" fontId="0" fillId="5" borderId="0" xfId="0" applyNumberFormat="1" applyFill="1" applyAlignment="1">
      <alignment vertical="top"/>
    </xf>
    <xf numFmtId="164" fontId="10" fillId="10" borderId="0" xfId="3" applyNumberFormat="1" applyFont="1" applyFill="1" applyAlignment="1">
      <alignment horizontal="left" vertical="center"/>
    </xf>
    <xf numFmtId="0" fontId="10" fillId="4" borderId="0" xfId="3" applyFont="1" applyFill="1" applyAlignment="1">
      <alignment horizontal="left" vertical="center"/>
    </xf>
    <xf numFmtId="1" fontId="10" fillId="16" borderId="0" xfId="3" applyNumberFormat="1" applyFont="1" applyFill="1" applyAlignment="1">
      <alignment horizontal="center" vertical="center"/>
    </xf>
    <xf numFmtId="1" fontId="10" fillId="10" borderId="0" xfId="3" applyNumberFormat="1" applyFont="1" applyFill="1" applyAlignment="1">
      <alignment horizontal="center" vertical="center"/>
    </xf>
    <xf numFmtId="1" fontId="14" fillId="0" borderId="0" xfId="0" applyNumberFormat="1" applyFont="1" applyBorder="1" applyAlignment="1">
      <alignment horizontal="center" vertical="top"/>
    </xf>
    <xf numFmtId="169" fontId="15" fillId="0" borderId="42" xfId="10" applyNumberFormat="1" applyFont="1" applyBorder="1" applyAlignment="1">
      <alignment horizontal="center" vertical="top"/>
    </xf>
    <xf numFmtId="169" fontId="15" fillId="0" borderId="43" xfId="10" applyNumberFormat="1" applyFont="1" applyBorder="1" applyAlignment="1">
      <alignment horizontal="center" vertical="top"/>
    </xf>
    <xf numFmtId="169" fontId="15" fillId="0" borderId="44" xfId="10" applyNumberFormat="1" applyFont="1" applyBorder="1" applyAlignment="1">
      <alignment horizontal="center" vertical="top"/>
    </xf>
    <xf numFmtId="171" fontId="15" fillId="0" borderId="42" xfId="10" applyNumberFormat="1" applyFont="1" applyBorder="1" applyAlignment="1">
      <alignment horizontal="center" vertical="top"/>
    </xf>
    <xf numFmtId="171" fontId="15" fillId="0" borderId="43" xfId="10" applyNumberFormat="1" applyFont="1" applyBorder="1" applyAlignment="1">
      <alignment horizontal="center" vertical="top"/>
    </xf>
    <xf numFmtId="171" fontId="15" fillId="0" borderId="44" xfId="10" applyNumberFormat="1" applyFont="1" applyBorder="1" applyAlignment="1">
      <alignment horizontal="center" vertical="top"/>
    </xf>
    <xf numFmtId="0" fontId="5" fillId="2" borderId="0" xfId="3" applyFont="1" applyFill="1" applyAlignment="1">
      <alignment horizontal="left" vertical="center"/>
    </xf>
    <xf numFmtId="0" fontId="10" fillId="0" borderId="46" xfId="3" applyFont="1" applyBorder="1" applyAlignment="1">
      <alignment horizontal="left" vertical="center"/>
    </xf>
    <xf numFmtId="0" fontId="34" fillId="0" borderId="0" xfId="11" applyFont="1" applyFill="1" applyBorder="1" applyAlignment="1">
      <alignment vertical="top"/>
    </xf>
    <xf numFmtId="0" fontId="34" fillId="0" borderId="0" xfId="11" applyFont="1" applyFill="1" applyBorder="1" applyAlignment="1">
      <alignment vertical="top" wrapText="1"/>
    </xf>
    <xf numFmtId="0" fontId="14" fillId="0" borderId="0" xfId="11" applyFont="1" applyFill="1" applyBorder="1" applyAlignment="1">
      <alignment vertical="top"/>
    </xf>
    <xf numFmtId="0" fontId="14" fillId="0" borderId="0" xfId="0" applyFont="1"/>
    <xf numFmtId="173" fontId="14" fillId="0" borderId="0" xfId="0" applyNumberFormat="1" applyFont="1"/>
    <xf numFmtId="0" fontId="15" fillId="0" borderId="0" xfId="7" applyFont="1" applyFill="1" applyAlignment="1">
      <alignment vertical="top"/>
    </xf>
    <xf numFmtId="169" fontId="15" fillId="0" borderId="0" xfId="10" applyNumberFormat="1" applyFill="1">
      <alignment vertical="top"/>
    </xf>
    <xf numFmtId="14" fontId="0" fillId="0" borderId="0" xfId="0" applyNumberFormat="1" applyAlignment="1">
      <alignment vertical="top"/>
    </xf>
    <xf numFmtId="0" fontId="6" fillId="0" borderId="0" xfId="0" applyFont="1"/>
    <xf numFmtId="174" fontId="28" fillId="4" borderId="20" xfId="2" applyNumberFormat="1" applyFont="1" applyFill="1" applyBorder="1" applyAlignment="1">
      <alignment vertical="center"/>
    </xf>
    <xf numFmtId="174" fontId="28" fillId="4" borderId="21" xfId="2" applyNumberFormat="1" applyFont="1" applyFill="1" applyBorder="1" applyAlignment="1">
      <alignment vertical="center"/>
    </xf>
    <xf numFmtId="174" fontId="26" fillId="4" borderId="20" xfId="2" applyNumberFormat="1" applyFont="1" applyFill="1" applyBorder="1" applyAlignment="1">
      <alignment vertical="center"/>
    </xf>
    <xf numFmtId="174" fontId="26" fillId="4" borderId="21" xfId="2" applyNumberFormat="1" applyFont="1" applyFill="1" applyBorder="1" applyAlignment="1">
      <alignment vertical="center"/>
    </xf>
    <xf numFmtId="173" fontId="0" fillId="18" borderId="0" xfId="0" applyNumberFormat="1" applyFill="1" applyAlignment="1">
      <alignment horizontal="center"/>
    </xf>
    <xf numFmtId="173" fontId="0" fillId="0" borderId="0" xfId="0" applyNumberFormat="1" applyAlignment="1">
      <alignment horizontal="center"/>
    </xf>
    <xf numFmtId="0" fontId="0" fillId="0" borderId="0" xfId="0" applyAlignment="1">
      <alignment horizontal="center"/>
    </xf>
    <xf numFmtId="0" fontId="0" fillId="0" borderId="0" xfId="0" applyAlignment="1">
      <alignment horizontal="right"/>
    </xf>
    <xf numFmtId="167" fontId="35" fillId="6" borderId="4" xfId="1" applyNumberFormat="1" applyFont="1" applyFill="1" applyBorder="1" applyAlignment="1">
      <alignment horizontal="left" vertical="center"/>
    </xf>
    <xf numFmtId="167" fontId="7" fillId="6" borderId="3" xfId="1" applyNumberFormat="1" applyFont="1" applyFill="1" applyBorder="1" applyAlignment="1">
      <alignment horizontal="left" vertical="center"/>
    </xf>
    <xf numFmtId="10" fontId="10" fillId="8" borderId="12" xfId="3" applyNumberFormat="1" applyFont="1" applyFill="1" applyBorder="1" applyAlignment="1" applyProtection="1">
      <alignment horizontal="center" vertical="center"/>
      <protection locked="0"/>
    </xf>
    <xf numFmtId="0" fontId="0" fillId="4" borderId="0" xfId="0" applyFill="1" applyAlignment="1">
      <alignment horizontal="center" vertical="top"/>
    </xf>
    <xf numFmtId="10" fontId="10" fillId="8" borderId="15" xfId="3" applyNumberFormat="1" applyFont="1" applyFill="1" applyBorder="1" applyAlignment="1" applyProtection="1">
      <alignment horizontal="center" vertical="center"/>
      <protection locked="0"/>
    </xf>
    <xf numFmtId="10" fontId="10" fillId="8" borderId="16" xfId="3" applyNumberFormat="1" applyFont="1" applyFill="1" applyBorder="1" applyAlignment="1" applyProtection="1">
      <alignment horizontal="center" vertical="center"/>
      <protection locked="0"/>
    </xf>
    <xf numFmtId="10" fontId="10" fillId="8" borderId="17" xfId="3" applyNumberFormat="1" applyFont="1" applyFill="1" applyBorder="1" applyAlignment="1" applyProtection="1">
      <alignment horizontal="center" vertical="center"/>
      <protection locked="0"/>
    </xf>
    <xf numFmtId="10" fontId="10" fillId="8" borderId="35" xfId="3" applyNumberFormat="1" applyFont="1" applyFill="1" applyBorder="1" applyAlignment="1" applyProtection="1">
      <alignment horizontal="center" vertical="center"/>
      <protection locked="0"/>
    </xf>
    <xf numFmtId="10" fontId="10" fillId="8" borderId="47" xfId="3" applyNumberFormat="1" applyFont="1" applyFill="1" applyBorder="1" applyAlignment="1" applyProtection="1">
      <alignment horizontal="center" vertical="center"/>
      <protection locked="0"/>
    </xf>
    <xf numFmtId="10" fontId="10" fillId="8" borderId="48" xfId="3" applyNumberFormat="1" applyFont="1" applyFill="1" applyBorder="1" applyAlignment="1" applyProtection="1">
      <alignment horizontal="center" vertical="center"/>
      <protection locked="0"/>
    </xf>
    <xf numFmtId="10" fontId="10" fillId="11" borderId="19" xfId="3" applyNumberFormat="1" applyFont="1" applyFill="1" applyBorder="1" applyAlignment="1">
      <alignment horizontal="center" vertical="center"/>
    </xf>
    <xf numFmtId="10" fontId="20" fillId="11" borderId="19" xfId="3" applyNumberFormat="1" applyFont="1" applyFill="1" applyBorder="1" applyAlignment="1">
      <alignment horizontal="center" vertical="center"/>
    </xf>
    <xf numFmtId="10" fontId="20" fillId="11" borderId="20" xfId="3" applyNumberFormat="1" applyFont="1" applyFill="1" applyBorder="1" applyAlignment="1">
      <alignment horizontal="center" vertical="center"/>
    </xf>
    <xf numFmtId="10" fontId="20" fillId="11" borderId="21" xfId="3" applyNumberFormat="1" applyFont="1" applyFill="1" applyBorder="1" applyAlignment="1">
      <alignment horizontal="center" vertical="center"/>
    </xf>
    <xf numFmtId="167" fontId="6" fillId="4" borderId="0" xfId="1" applyNumberFormat="1" applyFont="1" applyFill="1" applyAlignment="1">
      <alignment horizontal="center" vertical="center"/>
    </xf>
    <xf numFmtId="10" fontId="10" fillId="11" borderId="20" xfId="3" applyNumberFormat="1" applyFont="1" applyFill="1" applyBorder="1" applyAlignment="1">
      <alignment horizontal="center" vertical="center"/>
    </xf>
    <xf numFmtId="10" fontId="10" fillId="11" borderId="21" xfId="3" applyNumberFormat="1" applyFont="1" applyFill="1" applyBorder="1" applyAlignment="1">
      <alignment horizontal="center" vertical="center"/>
    </xf>
    <xf numFmtId="167" fontId="0" fillId="0" borderId="0" xfId="1" applyNumberFormat="1" applyFont="1" applyAlignment="1">
      <alignment horizontal="center"/>
    </xf>
    <xf numFmtId="43" fontId="10" fillId="8" borderId="12" xfId="1" applyFont="1" applyFill="1" applyBorder="1" applyAlignment="1" applyProtection="1">
      <alignment horizontal="center" vertical="center"/>
      <protection locked="0"/>
    </xf>
    <xf numFmtId="2" fontId="6" fillId="4" borderId="0" xfId="3" applyNumberFormat="1" applyFont="1" applyFill="1" applyAlignment="1">
      <alignment horizontal="center" vertical="center"/>
    </xf>
    <xf numFmtId="43" fontId="10" fillId="8" borderId="15" xfId="1" applyFont="1" applyFill="1" applyBorder="1" applyAlignment="1" applyProtection="1">
      <alignment horizontal="center" vertical="center"/>
      <protection locked="0"/>
    </xf>
    <xf numFmtId="0" fontId="0" fillId="0" borderId="45" xfId="0" applyBorder="1" applyAlignment="1">
      <alignment horizontal="center"/>
    </xf>
    <xf numFmtId="167" fontId="8" fillId="0" borderId="0" xfId="1" applyNumberFormat="1" applyFont="1" applyAlignment="1">
      <alignment horizontal="center"/>
    </xf>
    <xf numFmtId="167" fontId="8" fillId="0" borderId="45" xfId="1" applyNumberFormat="1" applyFont="1" applyBorder="1" applyAlignment="1">
      <alignment horizontal="center"/>
    </xf>
    <xf numFmtId="10" fontId="28" fillId="4" borderId="0" xfId="2" applyNumberFormat="1" applyFont="1" applyFill="1" applyBorder="1" applyAlignment="1">
      <alignment vertical="center"/>
    </xf>
    <xf numFmtId="43" fontId="10" fillId="19" borderId="15" xfId="1" applyFont="1" applyFill="1" applyBorder="1" applyAlignment="1" applyProtection="1">
      <alignment horizontal="center" vertical="center"/>
      <protection locked="0"/>
    </xf>
    <xf numFmtId="43" fontId="10" fillId="19" borderId="12" xfId="1" applyFont="1" applyFill="1" applyBorder="1" applyAlignment="1" applyProtection="1">
      <alignment horizontal="center" vertical="center"/>
      <protection locked="0"/>
    </xf>
    <xf numFmtId="9" fontId="10" fillId="20" borderId="12" xfId="2" applyFont="1" applyFill="1" applyBorder="1" applyAlignment="1" applyProtection="1">
      <alignment horizontal="center" vertical="center"/>
      <protection locked="0"/>
    </xf>
    <xf numFmtId="0" fontId="36" fillId="0" borderId="0" xfId="0" applyFont="1" applyAlignment="1">
      <alignment horizontal="left" vertical="center" indent="4"/>
    </xf>
    <xf numFmtId="0" fontId="38" fillId="0" borderId="0" xfId="0" applyFont="1" applyAlignment="1">
      <alignment horizontal="left" vertical="center" indent="4"/>
    </xf>
    <xf numFmtId="0" fontId="36" fillId="0" borderId="0" xfId="0" applyFont="1" applyAlignment="1">
      <alignment vertical="center"/>
    </xf>
    <xf numFmtId="0" fontId="36" fillId="9" borderId="0" xfId="0" applyFont="1" applyFill="1" applyAlignment="1">
      <alignment vertical="center"/>
    </xf>
    <xf numFmtId="0" fontId="0" fillId="9" borderId="0" xfId="0" applyFill="1"/>
    <xf numFmtId="0" fontId="36" fillId="0" borderId="0" xfId="0" applyFont="1" applyAlignment="1">
      <alignment horizontal="left" vertical="top"/>
    </xf>
    <xf numFmtId="0" fontId="36" fillId="9" borderId="0" xfId="0" applyFont="1" applyFill="1" applyAlignment="1">
      <alignment horizontal="left" vertical="top"/>
    </xf>
    <xf numFmtId="0" fontId="39" fillId="0" borderId="0" xfId="0" applyFont="1" applyAlignment="1">
      <alignment horizontal="left" vertical="center" indent="8"/>
    </xf>
    <xf numFmtId="167" fontId="3" fillId="2" borderId="0" xfId="1" applyNumberFormat="1" applyFont="1" applyFill="1" applyAlignment="1">
      <alignment horizontal="center" vertical="center"/>
    </xf>
    <xf numFmtId="167" fontId="4" fillId="2" borderId="0" xfId="1" applyNumberFormat="1" applyFont="1" applyFill="1" applyAlignment="1">
      <alignment horizontal="center" vertical="center"/>
    </xf>
    <xf numFmtId="167" fontId="3" fillId="2" borderId="0" xfId="1" quotePrefix="1" applyNumberFormat="1" applyFont="1" applyFill="1" applyAlignment="1">
      <alignment horizontal="center" vertical="center"/>
    </xf>
    <xf numFmtId="49" fontId="15" fillId="0" borderId="34" xfId="8" applyNumberFormat="1" applyFont="1" applyFill="1" applyBorder="1" applyAlignment="1" applyProtection="1">
      <alignment horizontal="left" vertical="top" wrapText="1"/>
    </xf>
    <xf numFmtId="49" fontId="15" fillId="0" borderId="32" xfId="8" applyNumberFormat="1" applyFont="1" applyFill="1" applyBorder="1" applyAlignment="1" applyProtection="1">
      <alignment horizontal="left" vertical="top" wrapText="1"/>
    </xf>
    <xf numFmtId="49" fontId="15" fillId="0" borderId="33" xfId="8" applyNumberFormat="1" applyFont="1" applyFill="1" applyBorder="1" applyAlignment="1" applyProtection="1">
      <alignment horizontal="left" vertical="top" wrapText="1"/>
    </xf>
    <xf numFmtId="49" fontId="15" fillId="0" borderId="36" xfId="8" applyNumberFormat="1" applyFont="1" applyFill="1" applyBorder="1" applyAlignment="1" applyProtection="1">
      <alignment horizontal="left" vertical="top" wrapText="1"/>
    </xf>
    <xf numFmtId="49" fontId="15" fillId="0" borderId="37" xfId="8" applyNumberFormat="1" applyFont="1" applyFill="1" applyBorder="1" applyAlignment="1" applyProtection="1">
      <alignment horizontal="left" vertical="top" wrapText="1"/>
    </xf>
    <xf numFmtId="49" fontId="15" fillId="0" borderId="38" xfId="8" applyNumberFormat="1" applyFont="1" applyFill="1" applyBorder="1" applyAlignment="1" applyProtection="1">
      <alignment horizontal="left" vertical="top" wrapText="1"/>
    </xf>
    <xf numFmtId="0" fontId="5" fillId="2" borderId="0" xfId="3" applyFont="1" applyFill="1" applyAlignment="1">
      <alignment horizontal="left" vertical="center"/>
    </xf>
    <xf numFmtId="0" fontId="7" fillId="6" borderId="1" xfId="3" applyFont="1" applyFill="1" applyBorder="1" applyAlignment="1">
      <alignment horizontal="left" vertical="center"/>
    </xf>
    <xf numFmtId="0" fontId="7" fillId="6" borderId="2" xfId="3" applyFont="1" applyFill="1" applyBorder="1" applyAlignment="1">
      <alignment horizontal="left" vertical="center"/>
    </xf>
    <xf numFmtId="49" fontId="15" fillId="0" borderId="1" xfId="3" applyNumberFormat="1" applyFont="1" applyFill="1" applyBorder="1" applyAlignment="1" applyProtection="1">
      <alignment horizontal="left" vertical="top" wrapText="1"/>
    </xf>
    <xf numFmtId="49" fontId="15" fillId="0" borderId="27" xfId="3" applyNumberFormat="1" applyFont="1" applyFill="1" applyBorder="1" applyAlignment="1" applyProtection="1">
      <alignment horizontal="left" vertical="top" wrapText="1"/>
    </xf>
    <xf numFmtId="49" fontId="15" fillId="0" borderId="28" xfId="3" applyNumberFormat="1" applyFont="1" applyFill="1" applyBorder="1" applyAlignment="1" applyProtection="1">
      <alignment horizontal="left" vertical="top" wrapText="1"/>
    </xf>
    <xf numFmtId="0" fontId="16" fillId="0" borderId="29" xfId="8" applyFont="1" applyFill="1" applyBorder="1" applyAlignment="1" applyProtection="1">
      <alignment horizontal="left" vertical="top"/>
    </xf>
    <xf numFmtId="0" fontId="16" fillId="0" borderId="30" xfId="8" applyFont="1" applyFill="1" applyBorder="1" applyAlignment="1" applyProtection="1">
      <alignment horizontal="left" vertical="top"/>
    </xf>
    <xf numFmtId="0" fontId="16" fillId="0" borderId="31" xfId="8" applyFont="1" applyFill="1" applyBorder="1" applyAlignment="1" applyProtection="1">
      <alignment horizontal="left" vertical="top"/>
    </xf>
    <xf numFmtId="0" fontId="17" fillId="5" borderId="1" xfId="3" applyNumberFormat="1" applyFont="1" applyFill="1" applyBorder="1" applyAlignment="1" applyProtection="1">
      <alignment horizontal="left" vertical="center"/>
    </xf>
    <xf numFmtId="0" fontId="17" fillId="5" borderId="27" xfId="3" applyNumberFormat="1" applyFont="1" applyFill="1" applyBorder="1" applyAlignment="1" applyProtection="1">
      <alignment horizontal="left" vertical="center"/>
    </xf>
    <xf numFmtId="0" fontId="17" fillId="5" borderId="28" xfId="3" applyNumberFormat="1" applyFont="1" applyFill="1" applyBorder="1" applyAlignment="1" applyProtection="1">
      <alignment horizontal="left"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504824</xdr:colOff>
      <xdr:row>2</xdr:row>
      <xdr:rowOff>66675</xdr:rowOff>
    </xdr:from>
    <xdr:to>
      <xdr:col>12</xdr:col>
      <xdr:colOff>342899</xdr:colOff>
      <xdr:row>23</xdr:row>
      <xdr:rowOff>0</xdr:rowOff>
    </xdr:to>
    <xdr:grpSp>
      <xdr:nvGrpSpPr>
        <xdr:cNvPr id="2" name="Group 1"/>
        <xdr:cNvGrpSpPr/>
      </xdr:nvGrpSpPr>
      <xdr:grpSpPr>
        <a:xfrm>
          <a:off x="504824" y="414338"/>
          <a:ext cx="8067675" cy="3552825"/>
          <a:chOff x="0" y="0"/>
          <a:chExt cx="6127116" cy="3253748"/>
        </a:xfrm>
      </xdr:grpSpPr>
      <xdr:sp macro="" textlink="">
        <xdr:nvSpPr>
          <xdr:cNvPr id="3" name="Rounded Rectangle 2"/>
          <xdr:cNvSpPr/>
        </xdr:nvSpPr>
        <xdr:spPr>
          <a:xfrm>
            <a:off x="2261497"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Revised business plan</a:t>
            </a:r>
          </a:p>
        </xdr:txBody>
      </xdr:sp>
      <xdr:grpSp>
        <xdr:nvGrpSpPr>
          <xdr:cNvPr id="4" name="Group 3"/>
          <xdr:cNvGrpSpPr/>
        </xdr:nvGrpSpPr>
        <xdr:grpSpPr>
          <a:xfrm>
            <a:off x="0" y="0"/>
            <a:ext cx="6127116" cy="3253748"/>
            <a:chOff x="0" y="0"/>
            <a:chExt cx="6127116" cy="3253748"/>
          </a:xfrm>
        </xdr:grpSpPr>
        <xdr:sp macro="" textlink="">
          <xdr:nvSpPr>
            <xdr:cNvPr id="5" name="Rounded Rectangle 4"/>
            <xdr:cNvSpPr/>
          </xdr:nvSpPr>
          <xdr:spPr>
            <a:xfrm>
              <a:off x="0"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Draft determination totex  </a:t>
              </a:r>
            </a:p>
          </xdr:txBody>
        </xdr:sp>
        <xdr:sp macro="" textlink="">
          <xdr:nvSpPr>
            <xdr:cNvPr id="6" name="Rounded Rectangle 5"/>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Calculation </a:t>
              </a:r>
            </a:p>
          </xdr:txBody>
        </xdr:sp>
        <xdr:sp macro="" textlink="">
          <xdr:nvSpPr>
            <xdr:cNvPr id="7" name="Rounded Rectangle 6"/>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a:t>
              </a:r>
            </a:p>
          </xdr:txBody>
        </xdr:sp>
        <xdr:sp macro="" textlink="">
          <xdr:nvSpPr>
            <xdr:cNvPr id="8" name="Rounded Rectangle 7"/>
            <xdr:cNvSpPr/>
          </xdr:nvSpPr>
          <xdr:spPr>
            <a:xfrm>
              <a:off x="4500246" y="1472400"/>
              <a:ext cx="1626870" cy="1650811"/>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200">
                  <a:effectLst/>
                  <a:ea typeface="Arial" panose="020B0604020202020204" pitchFamily="34" charset="0"/>
                  <a:cs typeface="Times New Roman" panose="02020603050405020304" pitchFamily="18" charset="0"/>
                </a:rPr>
                <a:t>5. Revised business plan data table</a:t>
              </a:r>
            </a:p>
            <a:p>
              <a:pPr algn="ctr">
                <a:spcAft>
                  <a:spcPts val="0"/>
                </a:spcAft>
              </a:pPr>
              <a:r>
                <a:rPr lang="en-GB" sz="1200">
                  <a:effectLst/>
                  <a:ea typeface="Arial" panose="020B0604020202020204" pitchFamily="34" charset="0"/>
                  <a:cs typeface="Times New Roman" panose="02020603050405020304" pitchFamily="18" charset="0"/>
                </a:rPr>
                <a:t>Wr4</a:t>
              </a:r>
            </a:p>
            <a:p>
              <a:pPr algn="ctr">
                <a:spcAft>
                  <a:spcPts val="0"/>
                </a:spcAft>
              </a:pPr>
              <a:r>
                <a:rPr lang="en-GB" sz="1200">
                  <a:effectLst/>
                  <a:ea typeface="Arial" panose="020B0604020202020204" pitchFamily="34" charset="0"/>
                  <a:cs typeface="Times New Roman" panose="02020603050405020304" pitchFamily="18" charset="0"/>
                </a:rPr>
                <a:t>Wn4</a:t>
              </a:r>
            </a:p>
            <a:p>
              <a:pPr algn="ctr">
                <a:spcAft>
                  <a:spcPts val="0"/>
                </a:spcAft>
              </a:pPr>
              <a:r>
                <a:rPr lang="en-GB" sz="1200">
                  <a:effectLst/>
                  <a:ea typeface="Arial" panose="020B0604020202020204" pitchFamily="34" charset="0"/>
                  <a:cs typeface="Times New Roman" panose="02020603050405020304" pitchFamily="18" charset="0"/>
                </a:rPr>
                <a:t>WWn6 (WaSC’s)</a:t>
              </a:r>
            </a:p>
            <a:p>
              <a:pPr algn="ctr">
                <a:spcAft>
                  <a:spcPts val="0"/>
                </a:spcAft>
              </a:pPr>
              <a:r>
                <a:rPr lang="en-GB" sz="1200">
                  <a:effectLst/>
                  <a:ea typeface="Arial" panose="020B0604020202020204" pitchFamily="34" charset="0"/>
                  <a:cs typeface="Times New Roman" panose="02020603050405020304" pitchFamily="18" charset="0"/>
                </a:rPr>
                <a:t>Bio5 (WaSC’s)</a:t>
              </a:r>
            </a:p>
          </xdr:txBody>
        </xdr:sp>
        <xdr:cxnSp macro="">
          <xdr:nvCxnSpPr>
            <xdr:cNvPr id="9" name="Straight Arrow Connector 8"/>
            <xdr:cNvCxnSpPr/>
          </xdr:nvCxnSpPr>
          <xdr:spPr>
            <a:xfrm>
              <a:off x="1520042" y="676894"/>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xdr:cNvCxnSpPr/>
          </xdr:nvCxnSpPr>
          <xdr:spPr>
            <a:xfrm>
              <a:off x="2553194" y="652778"/>
              <a:ext cx="0" cy="475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xdr:cNvCxnSpPr>
              <a:stCxn id="6"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xdr:cNvCxnSpPr/>
          </xdr:nvCxnSpPr>
          <xdr:spPr>
            <a:xfrm flipH="1">
              <a:off x="3040084" y="2161210"/>
              <a:ext cx="146016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Rounded Rectangle 12"/>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6. PAYG summary tables</a:t>
              </a:r>
            </a:p>
          </xdr:txBody>
        </xdr:sp>
        <xdr:cxnSp macro="">
          <xdr:nvCxnSpPr>
            <xdr:cNvPr id="14" name="Straight Arrow Connector 13"/>
            <xdr:cNvCxnSpPr>
              <a:stCxn id="7" idx="2"/>
              <a:endCxn id="13"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71"/>
  <sheetViews>
    <sheetView tabSelected="1" workbookViewId="0"/>
  </sheetViews>
  <sheetFormatPr defaultRowHeight="13.5" x14ac:dyDescent="0.35"/>
  <sheetData>
    <row r="1" spans="1:1" ht="13.9" x14ac:dyDescent="0.4">
      <c r="A1" s="97"/>
    </row>
    <row r="7" spans="1:1" ht="13.9" x14ac:dyDescent="0.4">
      <c r="A7" s="97"/>
    </row>
    <row r="12" spans="1:1" ht="13.9" x14ac:dyDescent="0.4">
      <c r="A12" s="97"/>
    </row>
    <row r="17" spans="1:1" ht="13.9" x14ac:dyDescent="0.4">
      <c r="A17" s="97"/>
    </row>
    <row r="22" spans="1:1" ht="13.9" x14ac:dyDescent="0.4">
      <c r="A22" s="97"/>
    </row>
    <row r="26" spans="1:1" ht="13.9" x14ac:dyDescent="0.4">
      <c r="A26" s="97"/>
    </row>
    <row r="27" spans="1:1" ht="15" x14ac:dyDescent="0.35">
      <c r="A27" s="248" t="s">
        <v>324</v>
      </c>
    </row>
    <row r="28" spans="1:1" ht="15" x14ac:dyDescent="0.35">
      <c r="A28" s="248"/>
    </row>
    <row r="29" spans="1:1" ht="15" x14ac:dyDescent="0.35">
      <c r="A29" s="248" t="s">
        <v>325</v>
      </c>
    </row>
    <row r="30" spans="1:1" ht="15" x14ac:dyDescent="0.35">
      <c r="A30" s="248"/>
    </row>
    <row r="31" spans="1:1" ht="15" x14ac:dyDescent="0.35">
      <c r="A31" s="248" t="s">
        <v>326</v>
      </c>
    </row>
    <row r="32" spans="1:1" ht="15" x14ac:dyDescent="0.35">
      <c r="A32" s="248"/>
    </row>
    <row r="33" spans="1:3" ht="15" x14ac:dyDescent="0.35">
      <c r="A33" s="248" t="s">
        <v>327</v>
      </c>
    </row>
    <row r="34" spans="1:3" ht="15" x14ac:dyDescent="0.35">
      <c r="A34" s="248"/>
      <c r="B34" t="s">
        <v>328</v>
      </c>
    </row>
    <row r="35" spans="1:3" ht="15" x14ac:dyDescent="0.35">
      <c r="A35" s="248"/>
    </row>
    <row r="36" spans="1:3" ht="15" x14ac:dyDescent="0.35">
      <c r="A36" s="249" t="s">
        <v>329</v>
      </c>
    </row>
    <row r="37" spans="1:3" ht="15" x14ac:dyDescent="0.35">
      <c r="B37" s="250" t="s">
        <v>330</v>
      </c>
    </row>
    <row r="38" spans="1:3" ht="15" x14ac:dyDescent="0.35">
      <c r="B38" s="250" t="s">
        <v>331</v>
      </c>
    </row>
    <row r="39" spans="1:3" ht="15" x14ac:dyDescent="0.35">
      <c r="B39" s="250" t="s">
        <v>332</v>
      </c>
    </row>
    <row r="40" spans="1:3" ht="15" x14ac:dyDescent="0.35">
      <c r="B40" s="250" t="s">
        <v>333</v>
      </c>
    </row>
    <row r="41" spans="1:3" ht="15" x14ac:dyDescent="0.35">
      <c r="B41" s="250" t="s">
        <v>334</v>
      </c>
    </row>
    <row r="42" spans="1:3" ht="15" x14ac:dyDescent="0.35">
      <c r="A42" s="250"/>
    </row>
    <row r="43" spans="1:3" ht="15" x14ac:dyDescent="0.35">
      <c r="B43" s="251" t="s">
        <v>335</v>
      </c>
      <c r="C43" s="252"/>
    </row>
    <row r="44" spans="1:3" ht="15" x14ac:dyDescent="0.35">
      <c r="B44" s="251" t="s">
        <v>336</v>
      </c>
      <c r="C44" s="252"/>
    </row>
    <row r="45" spans="1:3" ht="15" x14ac:dyDescent="0.35">
      <c r="A45" s="250"/>
    </row>
    <row r="46" spans="1:3" ht="15" x14ac:dyDescent="0.35">
      <c r="A46" s="249" t="s">
        <v>320</v>
      </c>
    </row>
    <row r="47" spans="1:3" ht="15" x14ac:dyDescent="0.35">
      <c r="A47" s="249"/>
    </row>
    <row r="48" spans="1:3" ht="15" x14ac:dyDescent="0.35">
      <c r="B48" s="253" t="s">
        <v>337</v>
      </c>
    </row>
    <row r="49" spans="1:3" ht="15" x14ac:dyDescent="0.35">
      <c r="B49" s="253" t="s">
        <v>338</v>
      </c>
    </row>
    <row r="50" spans="1:3" ht="15" x14ac:dyDescent="0.35">
      <c r="B50" s="253" t="s">
        <v>339</v>
      </c>
    </row>
    <row r="51" spans="1:3" ht="15" x14ac:dyDescent="0.35">
      <c r="B51" s="253" t="s">
        <v>340</v>
      </c>
    </row>
    <row r="52" spans="1:3" ht="15" x14ac:dyDescent="0.35">
      <c r="B52" s="253" t="s">
        <v>341</v>
      </c>
    </row>
    <row r="53" spans="1:3" ht="15" x14ac:dyDescent="0.35">
      <c r="B53" s="253"/>
    </row>
    <row r="54" spans="1:3" ht="15" x14ac:dyDescent="0.35">
      <c r="B54" s="254" t="s">
        <v>342</v>
      </c>
      <c r="C54" s="252"/>
    </row>
    <row r="55" spans="1:3" ht="15" x14ac:dyDescent="0.35">
      <c r="B55" s="254" t="s">
        <v>343</v>
      </c>
      <c r="C55" s="252"/>
    </row>
    <row r="56" spans="1:3" ht="15" x14ac:dyDescent="0.35">
      <c r="B56" s="254" t="s">
        <v>344</v>
      </c>
      <c r="C56" s="252"/>
    </row>
    <row r="57" spans="1:3" ht="15" x14ac:dyDescent="0.35">
      <c r="A57" s="250"/>
    </row>
    <row r="58" spans="1:3" ht="15" x14ac:dyDescent="0.35">
      <c r="A58" s="248" t="s">
        <v>345</v>
      </c>
    </row>
    <row r="59" spans="1:3" ht="15" x14ac:dyDescent="0.35">
      <c r="A59" s="248" t="s">
        <v>346</v>
      </c>
    </row>
    <row r="60" spans="1:3" ht="15" x14ac:dyDescent="0.35">
      <c r="A60" s="248"/>
    </row>
    <row r="61" spans="1:3" ht="15" x14ac:dyDescent="0.35">
      <c r="A61" s="248" t="s">
        <v>347</v>
      </c>
    </row>
    <row r="62" spans="1:3" ht="15" x14ac:dyDescent="0.35">
      <c r="A62" s="248"/>
    </row>
    <row r="63" spans="1:3" ht="15" x14ac:dyDescent="0.35">
      <c r="A63" s="255" t="s">
        <v>348</v>
      </c>
    </row>
    <row r="64" spans="1:3" ht="15" x14ac:dyDescent="0.35">
      <c r="A64" s="255" t="s">
        <v>349</v>
      </c>
    </row>
    <row r="65" spans="1:2" ht="15" x14ac:dyDescent="0.35">
      <c r="A65" s="255" t="s">
        <v>350</v>
      </c>
    </row>
    <row r="66" spans="1:2" ht="15" x14ac:dyDescent="0.35">
      <c r="A66" s="255" t="s">
        <v>351</v>
      </c>
    </row>
    <row r="67" spans="1:2" ht="15" x14ac:dyDescent="0.35">
      <c r="A67" s="255" t="s">
        <v>352</v>
      </c>
    </row>
    <row r="68" spans="1:2" ht="15" x14ac:dyDescent="0.35">
      <c r="A68" s="255"/>
    </row>
    <row r="69" spans="1:2" ht="15" x14ac:dyDescent="0.35">
      <c r="B69" s="250" t="s">
        <v>353</v>
      </c>
    </row>
    <row r="70" spans="1:2" ht="15" x14ac:dyDescent="0.35">
      <c r="B70" s="250" t="s">
        <v>354</v>
      </c>
    </row>
    <row r="71" spans="1:2" ht="15" x14ac:dyDescent="0.35">
      <c r="B71" s="250" t="s">
        <v>355</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Normal="100" workbookViewId="0"/>
  </sheetViews>
  <sheetFormatPr defaultColWidth="0" defaultRowHeight="13.5" zeroHeight="1" x14ac:dyDescent="0.35"/>
  <cols>
    <col min="1" max="1" width="1.5625" style="2" customWidth="1"/>
    <col min="2" max="2" width="6.5625" style="2" customWidth="1"/>
    <col min="3" max="3" width="78.0625" style="2" bestFit="1" customWidth="1"/>
    <col min="4" max="4" width="11.5625" style="2" customWidth="1"/>
    <col min="5" max="6" width="5.5625" style="2" customWidth="1"/>
    <col min="7" max="7" width="12.5625" style="2" customWidth="1"/>
    <col min="8" max="12" width="9.5625" style="2" customWidth="1"/>
    <col min="13" max="13" width="12.5625" style="2" bestFit="1" customWidth="1"/>
    <col min="14" max="18" width="9.5625" style="2" customWidth="1"/>
    <col min="19" max="19" width="2.5625" style="2" customWidth="1"/>
    <col min="20" max="20" width="26.5625" style="2" bestFit="1" customWidth="1"/>
    <col min="21" max="21" width="27.0625" style="2" bestFit="1" customWidth="1"/>
    <col min="22" max="22" width="2.5625" style="5" customWidth="1"/>
    <col min="23" max="23" width="21.5625" style="45" bestFit="1" customWidth="1"/>
    <col min="24" max="24" width="2.5625" style="2" customWidth="1"/>
    <col min="25" max="25" width="3.5625" style="3" hidden="1" customWidth="1"/>
    <col min="26" max="26" width="4.5625" style="2" hidden="1" customWidth="1"/>
    <col min="27" max="37" width="2.5" style="2" hidden="1" customWidth="1"/>
    <col min="38" max="38" width="4.5625" style="3" hidden="1" customWidth="1"/>
    <col min="39" max="16384" width="9.5625" style="2" hidden="1"/>
  </cols>
  <sheetData>
    <row r="1" spans="2:38" s="5" customFormat="1" ht="18.75" x14ac:dyDescent="0.35">
      <c r="B1" s="98" t="s">
        <v>173</v>
      </c>
      <c r="C1" s="98"/>
      <c r="D1" s="98"/>
      <c r="E1" s="98"/>
      <c r="F1" s="98"/>
      <c r="G1" s="98"/>
      <c r="H1" s="98"/>
      <c r="I1" s="98"/>
      <c r="J1" s="98"/>
      <c r="K1" s="98"/>
      <c r="L1" s="159"/>
      <c r="M1" s="159"/>
      <c r="N1" s="159"/>
      <c r="O1" s="159"/>
      <c r="P1" s="159"/>
      <c r="Q1" s="159"/>
      <c r="R1" s="1" t="s">
        <v>358</v>
      </c>
      <c r="S1" s="160"/>
      <c r="T1" s="265" t="s">
        <v>174</v>
      </c>
      <c r="U1" s="265"/>
      <c r="V1" s="265"/>
      <c r="W1" s="265"/>
      <c r="Y1" s="96"/>
      <c r="AL1" s="96"/>
    </row>
    <row r="2" spans="2:38" s="5" customFormat="1" ht="13.9" thickBot="1" x14ac:dyDescent="0.4">
      <c r="B2" s="99"/>
      <c r="C2" s="99"/>
      <c r="D2" s="99"/>
      <c r="E2" s="99"/>
      <c r="F2" s="99"/>
      <c r="G2" s="99"/>
      <c r="H2" s="99"/>
      <c r="I2" s="99"/>
      <c r="J2" s="99"/>
      <c r="K2" s="99"/>
      <c r="L2" s="99"/>
      <c r="M2" s="99"/>
      <c r="N2" s="99"/>
      <c r="O2" s="99"/>
      <c r="P2" s="99"/>
      <c r="Q2" s="99"/>
      <c r="R2" s="99"/>
      <c r="S2" s="99"/>
      <c r="T2" s="99"/>
      <c r="U2" s="99"/>
      <c r="W2" s="161"/>
      <c r="Y2" s="96"/>
      <c r="AL2" s="96"/>
    </row>
    <row r="3" spans="2:38" s="5" customFormat="1" ht="13.9" thickBot="1" x14ac:dyDescent="0.4">
      <c r="B3" s="266" t="s">
        <v>175</v>
      </c>
      <c r="C3" s="267"/>
      <c r="D3" s="6" t="s">
        <v>176</v>
      </c>
      <c r="E3" s="7" t="s">
        <v>177</v>
      </c>
      <c r="F3" s="8" t="s">
        <v>178</v>
      </c>
      <c r="G3" s="7" t="s">
        <v>19</v>
      </c>
      <c r="H3" s="7" t="s">
        <v>3</v>
      </c>
      <c r="I3" s="7" t="s">
        <v>4</v>
      </c>
      <c r="J3" s="7" t="s">
        <v>5</v>
      </c>
      <c r="K3" s="7" t="s">
        <v>6</v>
      </c>
      <c r="L3" s="8" t="s">
        <v>7</v>
      </c>
      <c r="M3" s="7" t="s">
        <v>179</v>
      </c>
      <c r="N3" s="7" t="s">
        <v>180</v>
      </c>
      <c r="O3" s="7" t="s">
        <v>181</v>
      </c>
      <c r="P3" s="7" t="s">
        <v>182</v>
      </c>
      <c r="Q3" s="7" t="s">
        <v>183</v>
      </c>
      <c r="R3" s="8" t="s">
        <v>184</v>
      </c>
      <c r="S3" s="99"/>
      <c r="T3" s="9" t="s">
        <v>185</v>
      </c>
      <c r="U3" s="10" t="s">
        <v>186</v>
      </c>
      <c r="W3" s="11" t="s">
        <v>187</v>
      </c>
      <c r="Y3" s="96"/>
      <c r="Z3" s="5" t="s">
        <v>188</v>
      </c>
      <c r="AL3" s="96"/>
    </row>
    <row r="4" spans="2:38" s="5" customFormat="1" ht="13.9" thickBot="1" x14ac:dyDescent="0.4">
      <c r="B4" s="99"/>
      <c r="C4" s="99"/>
      <c r="D4" s="99"/>
      <c r="E4" s="99"/>
      <c r="F4" s="99"/>
      <c r="G4" s="99"/>
      <c r="H4" s="99"/>
      <c r="I4" s="99"/>
      <c r="J4" s="99"/>
      <c r="K4" s="99"/>
      <c r="L4" s="99"/>
      <c r="M4" s="99"/>
      <c r="N4" s="99"/>
      <c r="O4" s="99"/>
      <c r="P4" s="99"/>
      <c r="Q4" s="99"/>
      <c r="R4" s="99"/>
      <c r="S4" s="99"/>
      <c r="T4" s="99"/>
      <c r="U4" s="99"/>
      <c r="W4" s="161"/>
      <c r="Y4" s="96"/>
      <c r="Z4" s="5" t="s">
        <v>189</v>
      </c>
      <c r="AL4" s="96"/>
    </row>
    <row r="5" spans="2:38" s="5" customFormat="1" ht="13.9" thickBot="1" x14ac:dyDescent="0.4">
      <c r="B5" s="12" t="s">
        <v>190</v>
      </c>
      <c r="C5" s="13" t="s">
        <v>191</v>
      </c>
      <c r="D5" s="99"/>
      <c r="E5" s="99"/>
      <c r="F5" s="99"/>
      <c r="G5" s="99"/>
      <c r="H5" s="99"/>
      <c r="I5" s="99"/>
      <c r="J5" s="99"/>
      <c r="K5" s="99"/>
      <c r="L5" s="99"/>
      <c r="M5" s="99"/>
      <c r="N5" s="99"/>
      <c r="O5" s="99"/>
      <c r="P5" s="99"/>
      <c r="Q5" s="99"/>
      <c r="R5" s="99"/>
      <c r="S5" s="99"/>
      <c r="T5" s="99"/>
      <c r="U5" s="99"/>
      <c r="W5" s="162"/>
      <c r="Y5" s="96"/>
      <c r="AL5" s="96"/>
    </row>
    <row r="6" spans="2:38" s="5" customFormat="1" x14ac:dyDescent="0.35">
      <c r="B6" s="163">
        <v>1</v>
      </c>
      <c r="C6" s="164" t="s">
        <v>192</v>
      </c>
      <c r="D6" s="15" t="s">
        <v>193</v>
      </c>
      <c r="E6" s="165" t="s">
        <v>194</v>
      </c>
      <c r="F6" s="166">
        <v>2</v>
      </c>
      <c r="G6" s="167"/>
      <c r="H6" s="16">
        <v>6.9500000000000006E-2</v>
      </c>
      <c r="I6" s="17">
        <v>6.9500000000000006E-2</v>
      </c>
      <c r="J6" s="17">
        <v>6.9500000000000006E-2</v>
      </c>
      <c r="K6" s="17">
        <v>6.9500000000000006E-2</v>
      </c>
      <c r="L6" s="18">
        <v>6.9500000000000006E-2</v>
      </c>
      <c r="M6" s="167"/>
      <c r="N6" s="16">
        <v>6.9500000000000006E-2</v>
      </c>
      <c r="O6" s="17">
        <v>6.9500000000000006E-2</v>
      </c>
      <c r="P6" s="17">
        <v>6.9500000000000006E-2</v>
      </c>
      <c r="Q6" s="17">
        <v>6.9500000000000006E-2</v>
      </c>
      <c r="R6" s="18">
        <v>6.9500000000000006E-2</v>
      </c>
      <c r="S6" s="99"/>
      <c r="T6" s="19"/>
      <c r="U6" s="20"/>
      <c r="W6" s="162">
        <f>IF(SUM(Z6:AK6)=0,0,$Z$4)</f>
        <v>0</v>
      </c>
      <c r="Y6" s="96"/>
      <c r="Z6" s="168"/>
      <c r="AA6" s="168">
        <f>IF(ISNUMBER(H6),0,1)</f>
        <v>0</v>
      </c>
      <c r="AB6" s="168">
        <f t="shared" ref="AB6:AJ8" si="0">IF(ISNUMBER(I6),0,1)</f>
        <v>0</v>
      </c>
      <c r="AC6" s="168">
        <f t="shared" si="0"/>
        <v>0</v>
      </c>
      <c r="AD6" s="168">
        <f t="shared" si="0"/>
        <v>0</v>
      </c>
      <c r="AE6" s="168">
        <f t="shared" si="0"/>
        <v>0</v>
      </c>
      <c r="AF6" s="168"/>
      <c r="AG6" s="168">
        <f t="shared" si="0"/>
        <v>0</v>
      </c>
      <c r="AH6" s="168">
        <f t="shared" si="0"/>
        <v>0</v>
      </c>
      <c r="AI6" s="168">
        <f t="shared" si="0"/>
        <v>0</v>
      </c>
      <c r="AJ6" s="168">
        <f t="shared" si="0"/>
        <v>0</v>
      </c>
      <c r="AK6" s="168">
        <f>IF(ISNUMBER(R6),0,1)</f>
        <v>0</v>
      </c>
      <c r="AL6" s="96"/>
    </row>
    <row r="7" spans="2:38" s="5" customFormat="1" x14ac:dyDescent="0.35">
      <c r="B7" s="163">
        <v>2</v>
      </c>
      <c r="C7" s="164" t="s">
        <v>195</v>
      </c>
      <c r="D7" s="21" t="s">
        <v>196</v>
      </c>
      <c r="E7" s="169" t="s">
        <v>194</v>
      </c>
      <c r="F7" s="170">
        <v>2</v>
      </c>
      <c r="G7" s="167"/>
      <c r="H7" s="22">
        <v>0</v>
      </c>
      <c r="I7" s="23">
        <v>0</v>
      </c>
      <c r="J7" s="23">
        <v>0</v>
      </c>
      <c r="K7" s="23">
        <v>0</v>
      </c>
      <c r="L7" s="24">
        <v>0</v>
      </c>
      <c r="M7" s="167"/>
      <c r="N7" s="22">
        <v>0</v>
      </c>
      <c r="O7" s="23">
        <v>0</v>
      </c>
      <c r="P7" s="23">
        <v>0</v>
      </c>
      <c r="Q7" s="23">
        <v>0</v>
      </c>
      <c r="R7" s="24">
        <v>0</v>
      </c>
      <c r="S7" s="99"/>
      <c r="T7" s="25"/>
      <c r="U7" s="26"/>
      <c r="W7" s="162">
        <f t="shared" ref="W7:W29" si="1">IF(SUM(Z7:AK7)=0,0,$Z$4)</f>
        <v>0</v>
      </c>
      <c r="Y7" s="96"/>
      <c r="Z7" s="168"/>
      <c r="AA7" s="168">
        <f>IF(ISNUMBER(H7),0,1)</f>
        <v>0</v>
      </c>
      <c r="AB7" s="168">
        <f t="shared" si="0"/>
        <v>0</v>
      </c>
      <c r="AC7" s="168">
        <f t="shared" si="0"/>
        <v>0</v>
      </c>
      <c r="AD7" s="168">
        <f t="shared" si="0"/>
        <v>0</v>
      </c>
      <c r="AE7" s="168">
        <f t="shared" si="0"/>
        <v>0</v>
      </c>
      <c r="AF7" s="168"/>
      <c r="AG7" s="168">
        <f t="shared" si="0"/>
        <v>0</v>
      </c>
      <c r="AH7" s="168">
        <f t="shared" si="0"/>
        <v>0</v>
      </c>
      <c r="AI7" s="168">
        <f t="shared" si="0"/>
        <v>0</v>
      </c>
      <c r="AJ7" s="168">
        <f t="shared" si="0"/>
        <v>0</v>
      </c>
      <c r="AK7" s="168">
        <f>IF(ISNUMBER(R7),0,1)</f>
        <v>0</v>
      </c>
      <c r="AL7" s="96"/>
    </row>
    <row r="8" spans="2:38" s="5" customFormat="1" x14ac:dyDescent="0.35">
      <c r="B8" s="163">
        <v>3</v>
      </c>
      <c r="C8" s="164" t="s">
        <v>197</v>
      </c>
      <c r="D8" s="21" t="s">
        <v>198</v>
      </c>
      <c r="E8" s="169" t="s">
        <v>194</v>
      </c>
      <c r="F8" s="170">
        <v>2</v>
      </c>
      <c r="G8" s="167"/>
      <c r="H8" s="22">
        <v>0</v>
      </c>
      <c r="I8" s="23">
        <v>0</v>
      </c>
      <c r="J8" s="23">
        <v>0</v>
      </c>
      <c r="K8" s="23">
        <v>0</v>
      </c>
      <c r="L8" s="24">
        <v>0</v>
      </c>
      <c r="M8" s="167"/>
      <c r="N8" s="22">
        <v>0</v>
      </c>
      <c r="O8" s="23">
        <v>0</v>
      </c>
      <c r="P8" s="23">
        <v>0</v>
      </c>
      <c r="Q8" s="23">
        <v>0</v>
      </c>
      <c r="R8" s="24">
        <v>0</v>
      </c>
      <c r="S8" s="99"/>
      <c r="T8" s="25"/>
      <c r="U8" s="26"/>
      <c r="W8" s="162">
        <f t="shared" si="1"/>
        <v>0</v>
      </c>
      <c r="Y8" s="96"/>
      <c r="Z8" s="168"/>
      <c r="AA8" s="168">
        <f>IF(ISNUMBER(H8),0,1)</f>
        <v>0</v>
      </c>
      <c r="AB8" s="168">
        <f t="shared" si="0"/>
        <v>0</v>
      </c>
      <c r="AC8" s="168">
        <f t="shared" si="0"/>
        <v>0</v>
      </c>
      <c r="AD8" s="168">
        <f t="shared" si="0"/>
        <v>0</v>
      </c>
      <c r="AE8" s="168">
        <f t="shared" si="0"/>
        <v>0</v>
      </c>
      <c r="AF8" s="168"/>
      <c r="AG8" s="168">
        <f t="shared" si="0"/>
        <v>0</v>
      </c>
      <c r="AH8" s="168">
        <f t="shared" si="0"/>
        <v>0</v>
      </c>
      <c r="AI8" s="168">
        <f t="shared" si="0"/>
        <v>0</v>
      </c>
      <c r="AJ8" s="168">
        <f t="shared" si="0"/>
        <v>0</v>
      </c>
      <c r="AK8" s="168">
        <f>IF(ISNUMBER(R8),0,1)</f>
        <v>0</v>
      </c>
      <c r="AL8" s="96"/>
    </row>
    <row r="9" spans="2:38" s="5" customFormat="1" ht="13.9" thickBot="1" x14ac:dyDescent="0.4">
      <c r="B9" s="163">
        <v>4</v>
      </c>
      <c r="C9" s="164" t="s">
        <v>199</v>
      </c>
      <c r="D9" s="21" t="s">
        <v>200</v>
      </c>
      <c r="E9" s="169" t="s">
        <v>194</v>
      </c>
      <c r="F9" s="170">
        <v>2</v>
      </c>
      <c r="G9" s="167"/>
      <c r="H9" s="27">
        <f>SUM(H6:H8)</f>
        <v>6.9500000000000006E-2</v>
      </c>
      <c r="I9" s="28">
        <f>SUM(I6:I8)</f>
        <v>6.9500000000000006E-2</v>
      </c>
      <c r="J9" s="28">
        <f>SUM(J6:J8)</f>
        <v>6.9500000000000006E-2</v>
      </c>
      <c r="K9" s="28">
        <f>SUM(K6:K8)</f>
        <v>6.9500000000000006E-2</v>
      </c>
      <c r="L9" s="29">
        <f>SUM(L6:L8)</f>
        <v>6.9500000000000006E-2</v>
      </c>
      <c r="M9" s="167"/>
      <c r="N9" s="27">
        <f>SUM(N6:N8)</f>
        <v>6.9500000000000006E-2</v>
      </c>
      <c r="O9" s="28">
        <f>SUM(O6:O8)</f>
        <v>6.9500000000000006E-2</v>
      </c>
      <c r="P9" s="28">
        <f>SUM(P6:P8)</f>
        <v>6.9500000000000006E-2</v>
      </c>
      <c r="Q9" s="28">
        <f>SUM(Q6:Q8)</f>
        <v>6.9500000000000006E-2</v>
      </c>
      <c r="R9" s="29">
        <f>SUM(R6:R8)</f>
        <v>6.9500000000000006E-2</v>
      </c>
      <c r="S9" s="99"/>
      <c r="T9" s="30" t="s">
        <v>201</v>
      </c>
      <c r="U9" s="31"/>
      <c r="W9" s="162"/>
      <c r="Y9" s="96"/>
      <c r="Z9" s="168"/>
      <c r="AA9" s="168"/>
      <c r="AB9" s="168"/>
      <c r="AC9" s="168"/>
      <c r="AD9" s="168"/>
      <c r="AE9" s="168"/>
      <c r="AF9" s="168"/>
      <c r="AG9" s="168"/>
      <c r="AH9" s="168"/>
      <c r="AI9" s="168"/>
      <c r="AJ9" s="168"/>
      <c r="AK9" s="168"/>
      <c r="AL9" s="96"/>
    </row>
    <row r="10" spans="2:38" s="5" customFormat="1" ht="13.9" thickBot="1" x14ac:dyDescent="0.4">
      <c r="B10" s="171">
        <v>5</v>
      </c>
      <c r="C10" s="172" t="s">
        <v>202</v>
      </c>
      <c r="D10" s="32" t="s">
        <v>203</v>
      </c>
      <c r="E10" s="173" t="s">
        <v>204</v>
      </c>
      <c r="F10" s="174">
        <v>0</v>
      </c>
      <c r="G10" s="33" t="s">
        <v>205</v>
      </c>
      <c r="H10" s="104"/>
      <c r="I10" s="104"/>
      <c r="J10" s="104"/>
      <c r="K10" s="104"/>
      <c r="L10" s="104"/>
      <c r="M10" s="33" t="s">
        <v>205</v>
      </c>
      <c r="N10" s="104"/>
      <c r="O10" s="104"/>
      <c r="P10" s="104"/>
      <c r="Q10" s="104"/>
      <c r="R10" s="104"/>
      <c r="S10" s="99"/>
      <c r="T10" s="34"/>
      <c r="U10" s="35" t="s">
        <v>206</v>
      </c>
      <c r="W10" s="162">
        <f t="shared" si="1"/>
        <v>0</v>
      </c>
      <c r="Y10" s="96"/>
      <c r="Z10" s="168">
        <f>IF(ISTEXT(G10),0,1)</f>
        <v>0</v>
      </c>
      <c r="AA10" s="168"/>
      <c r="AB10" s="168"/>
      <c r="AC10" s="168"/>
      <c r="AD10" s="168"/>
      <c r="AE10" s="168"/>
      <c r="AF10" s="168">
        <f>IF(ISTEXT(M10),0,1)</f>
        <v>0</v>
      </c>
      <c r="AG10" s="168"/>
      <c r="AH10" s="168"/>
      <c r="AI10" s="168"/>
      <c r="AJ10" s="168"/>
      <c r="AK10" s="168"/>
      <c r="AL10" s="96"/>
    </row>
    <row r="11" spans="2:38" s="5" customFormat="1" ht="13.9" thickBot="1" x14ac:dyDescent="0.4">
      <c r="B11" s="175"/>
      <c r="C11" s="129"/>
      <c r="D11" s="99"/>
      <c r="E11" s="99"/>
      <c r="F11" s="99"/>
      <c r="G11" s="99"/>
      <c r="H11" s="104"/>
      <c r="I11" s="104"/>
      <c r="J11" s="104"/>
      <c r="K11" s="104"/>
      <c r="L11" s="104"/>
      <c r="M11" s="104"/>
      <c r="N11" s="104"/>
      <c r="O11" s="104"/>
      <c r="P11" s="104"/>
      <c r="Q11" s="104"/>
      <c r="R11" s="104"/>
      <c r="S11" s="99"/>
      <c r="T11" s="176"/>
      <c r="U11" s="176"/>
      <c r="W11" s="162"/>
      <c r="Y11" s="96"/>
      <c r="Z11" s="168"/>
      <c r="AA11" s="168"/>
      <c r="AB11" s="168"/>
      <c r="AC11" s="168"/>
      <c r="AD11" s="168"/>
      <c r="AE11" s="168"/>
      <c r="AF11" s="168"/>
      <c r="AG11" s="168"/>
      <c r="AH11" s="168"/>
      <c r="AI11" s="168"/>
      <c r="AJ11" s="168"/>
      <c r="AK11" s="168"/>
      <c r="AL11" s="96"/>
    </row>
    <row r="12" spans="2:38" s="5" customFormat="1" ht="13.9" thickBot="1" x14ac:dyDescent="0.4">
      <c r="B12" s="12" t="s">
        <v>207</v>
      </c>
      <c r="C12" s="13" t="s">
        <v>208</v>
      </c>
      <c r="D12" s="99"/>
      <c r="E12" s="99"/>
      <c r="F12" s="99"/>
      <c r="G12" s="99"/>
      <c r="H12" s="104"/>
      <c r="I12" s="104"/>
      <c r="J12" s="104"/>
      <c r="K12" s="104"/>
      <c r="L12" s="104"/>
      <c r="M12" s="104"/>
      <c r="N12" s="104"/>
      <c r="O12" s="104"/>
      <c r="P12" s="104"/>
      <c r="Q12" s="104"/>
      <c r="R12" s="104"/>
      <c r="S12" s="99"/>
      <c r="T12" s="176"/>
      <c r="U12" s="176"/>
      <c r="W12" s="162"/>
      <c r="Y12" s="96"/>
      <c r="Z12" s="168"/>
      <c r="AA12" s="168"/>
      <c r="AB12" s="168"/>
      <c r="AC12" s="168"/>
      <c r="AD12" s="168"/>
      <c r="AE12" s="168"/>
      <c r="AF12" s="168"/>
      <c r="AG12" s="168"/>
      <c r="AH12" s="168"/>
      <c r="AI12" s="168"/>
      <c r="AJ12" s="168"/>
      <c r="AK12" s="168"/>
      <c r="AL12" s="96"/>
    </row>
    <row r="13" spans="2:38" s="5" customFormat="1" x14ac:dyDescent="0.35">
      <c r="B13" s="163">
        <v>6</v>
      </c>
      <c r="C13" s="164" t="s">
        <v>192</v>
      </c>
      <c r="D13" s="15" t="s">
        <v>209</v>
      </c>
      <c r="E13" s="165" t="s">
        <v>194</v>
      </c>
      <c r="F13" s="166">
        <v>2</v>
      </c>
      <c r="G13" s="167"/>
      <c r="H13" s="16">
        <v>6.9500000000000006E-2</v>
      </c>
      <c r="I13" s="17">
        <v>6.9500000000000006E-2</v>
      </c>
      <c r="J13" s="17">
        <v>6.9500000000000006E-2</v>
      </c>
      <c r="K13" s="17">
        <v>6.9500000000000006E-2</v>
      </c>
      <c r="L13" s="18">
        <v>6.9500000000000006E-2</v>
      </c>
      <c r="M13" s="167"/>
      <c r="N13" s="16">
        <v>6.9500000000000006E-2</v>
      </c>
      <c r="O13" s="17">
        <v>6.9500000000000006E-2</v>
      </c>
      <c r="P13" s="17">
        <v>6.9500000000000006E-2</v>
      </c>
      <c r="Q13" s="17">
        <v>6.9500000000000006E-2</v>
      </c>
      <c r="R13" s="18">
        <v>6.9500000000000006E-2</v>
      </c>
      <c r="S13" s="99"/>
      <c r="T13" s="38"/>
      <c r="U13" s="39"/>
      <c r="W13" s="162">
        <f t="shared" si="1"/>
        <v>0</v>
      </c>
      <c r="Y13" s="96"/>
      <c r="Z13" s="168"/>
      <c r="AA13" s="168">
        <f t="shared" ref="AA13:AE15" si="2">IF(ISNUMBER(H13),0,1)</f>
        <v>0</v>
      </c>
      <c r="AB13" s="168">
        <f t="shared" si="2"/>
        <v>0</v>
      </c>
      <c r="AC13" s="168">
        <f t="shared" si="2"/>
        <v>0</v>
      </c>
      <c r="AD13" s="168">
        <f t="shared" si="2"/>
        <v>0</v>
      </c>
      <c r="AE13" s="168">
        <f t="shared" si="2"/>
        <v>0</v>
      </c>
      <c r="AF13" s="168"/>
      <c r="AG13" s="168">
        <f t="shared" ref="AG13:AK15" si="3">IF(ISNUMBER(N13),0,1)</f>
        <v>0</v>
      </c>
      <c r="AH13" s="168">
        <f t="shared" si="3"/>
        <v>0</v>
      </c>
      <c r="AI13" s="168">
        <f t="shared" si="3"/>
        <v>0</v>
      </c>
      <c r="AJ13" s="168">
        <f t="shared" si="3"/>
        <v>0</v>
      </c>
      <c r="AK13" s="168">
        <f t="shared" si="3"/>
        <v>0</v>
      </c>
      <c r="AL13" s="96"/>
    </row>
    <row r="14" spans="2:38" s="5" customFormat="1" x14ac:dyDescent="0.35">
      <c r="B14" s="163">
        <v>7</v>
      </c>
      <c r="C14" s="164" t="s">
        <v>195</v>
      </c>
      <c r="D14" s="21" t="s">
        <v>210</v>
      </c>
      <c r="E14" s="169" t="s">
        <v>194</v>
      </c>
      <c r="F14" s="170">
        <v>2</v>
      </c>
      <c r="G14" s="167"/>
      <c r="H14" s="22">
        <v>6.9999999999999999E-4</v>
      </c>
      <c r="I14" s="23">
        <v>1.5E-3</v>
      </c>
      <c r="J14" s="23">
        <v>2E-3</v>
      </c>
      <c r="K14" s="23">
        <v>2.8E-3</v>
      </c>
      <c r="L14" s="24">
        <v>3.3999999999999998E-3</v>
      </c>
      <c r="M14" s="167"/>
      <c r="N14" s="22">
        <v>4.3E-3</v>
      </c>
      <c r="O14" s="23">
        <v>4.7000000000000002E-3</v>
      </c>
      <c r="P14" s="23">
        <v>5.5999999999999999E-3</v>
      </c>
      <c r="Q14" s="23">
        <v>6.1999999999999998E-3</v>
      </c>
      <c r="R14" s="24">
        <v>7.1000000000000004E-3</v>
      </c>
      <c r="S14" s="99"/>
      <c r="T14" s="25"/>
      <c r="U14" s="26"/>
      <c r="W14" s="162">
        <f t="shared" si="1"/>
        <v>0</v>
      </c>
      <c r="Y14" s="96"/>
      <c r="Z14" s="168"/>
      <c r="AA14" s="168">
        <f t="shared" si="2"/>
        <v>0</v>
      </c>
      <c r="AB14" s="168">
        <f t="shared" si="2"/>
        <v>0</v>
      </c>
      <c r="AC14" s="168">
        <f t="shared" si="2"/>
        <v>0</v>
      </c>
      <c r="AD14" s="168">
        <f t="shared" si="2"/>
        <v>0</v>
      </c>
      <c r="AE14" s="168">
        <f t="shared" si="2"/>
        <v>0</v>
      </c>
      <c r="AF14" s="168"/>
      <c r="AG14" s="168">
        <f t="shared" si="3"/>
        <v>0</v>
      </c>
      <c r="AH14" s="168">
        <f t="shared" si="3"/>
        <v>0</v>
      </c>
      <c r="AI14" s="168">
        <f t="shared" si="3"/>
        <v>0</v>
      </c>
      <c r="AJ14" s="168">
        <f t="shared" si="3"/>
        <v>0</v>
      </c>
      <c r="AK14" s="168">
        <f t="shared" si="3"/>
        <v>0</v>
      </c>
      <c r="AL14" s="96"/>
    </row>
    <row r="15" spans="2:38" s="5" customFormat="1" x14ac:dyDescent="0.35">
      <c r="B15" s="163">
        <v>8</v>
      </c>
      <c r="C15" s="164" t="s">
        <v>211</v>
      </c>
      <c r="D15" s="21" t="s">
        <v>212</v>
      </c>
      <c r="E15" s="169" t="s">
        <v>194</v>
      </c>
      <c r="F15" s="170">
        <v>2</v>
      </c>
      <c r="G15" s="167"/>
      <c r="H15" s="22">
        <v>0</v>
      </c>
      <c r="I15" s="23">
        <v>0</v>
      </c>
      <c r="J15" s="23">
        <v>0</v>
      </c>
      <c r="K15" s="23">
        <v>0</v>
      </c>
      <c r="L15" s="24">
        <v>0</v>
      </c>
      <c r="M15" s="167"/>
      <c r="N15" s="22">
        <v>0</v>
      </c>
      <c r="O15" s="23">
        <v>0</v>
      </c>
      <c r="P15" s="23">
        <v>0</v>
      </c>
      <c r="Q15" s="23">
        <v>0</v>
      </c>
      <c r="R15" s="24">
        <v>0</v>
      </c>
      <c r="S15" s="99"/>
      <c r="T15" s="25"/>
      <c r="U15" s="26"/>
      <c r="W15" s="162">
        <f t="shared" si="1"/>
        <v>0</v>
      </c>
      <c r="Y15" s="96"/>
      <c r="Z15" s="168"/>
      <c r="AA15" s="168">
        <f t="shared" si="2"/>
        <v>0</v>
      </c>
      <c r="AB15" s="168">
        <f t="shared" si="2"/>
        <v>0</v>
      </c>
      <c r="AC15" s="168">
        <f t="shared" si="2"/>
        <v>0</v>
      </c>
      <c r="AD15" s="168">
        <f t="shared" si="2"/>
        <v>0</v>
      </c>
      <c r="AE15" s="168">
        <f t="shared" si="2"/>
        <v>0</v>
      </c>
      <c r="AF15" s="168"/>
      <c r="AG15" s="168">
        <f t="shared" si="3"/>
        <v>0</v>
      </c>
      <c r="AH15" s="168">
        <f t="shared" si="3"/>
        <v>0</v>
      </c>
      <c r="AI15" s="168">
        <f t="shared" si="3"/>
        <v>0</v>
      </c>
      <c r="AJ15" s="168">
        <f t="shared" si="3"/>
        <v>0</v>
      </c>
      <c r="AK15" s="168">
        <f t="shared" si="3"/>
        <v>0</v>
      </c>
      <c r="AL15" s="96"/>
    </row>
    <row r="16" spans="2:38" s="5" customFormat="1" ht="13.9" thickBot="1" x14ac:dyDescent="0.4">
      <c r="B16" s="163">
        <v>9</v>
      </c>
      <c r="C16" s="164" t="s">
        <v>213</v>
      </c>
      <c r="D16" s="21" t="s">
        <v>214</v>
      </c>
      <c r="E16" s="169" t="s">
        <v>194</v>
      </c>
      <c r="F16" s="170">
        <v>2</v>
      </c>
      <c r="G16" s="167"/>
      <c r="H16" s="27">
        <f>SUM(H13:H15)</f>
        <v>7.0200000000000012E-2</v>
      </c>
      <c r="I16" s="28">
        <f>SUM(I13:I15)</f>
        <v>7.1000000000000008E-2</v>
      </c>
      <c r="J16" s="28">
        <f>SUM(J13:J15)</f>
        <v>7.1500000000000008E-2</v>
      </c>
      <c r="K16" s="28">
        <f>SUM(K13:K15)</f>
        <v>7.2300000000000003E-2</v>
      </c>
      <c r="L16" s="29">
        <f>SUM(L13:L15)</f>
        <v>7.2900000000000006E-2</v>
      </c>
      <c r="M16" s="167"/>
      <c r="N16" s="27">
        <f>SUM(N13:N15)</f>
        <v>7.3800000000000004E-2</v>
      </c>
      <c r="O16" s="28">
        <f>SUM(O13:O15)</f>
        <v>7.4200000000000002E-2</v>
      </c>
      <c r="P16" s="28">
        <f>SUM(P13:P15)</f>
        <v>7.51E-2</v>
      </c>
      <c r="Q16" s="28">
        <f>SUM(Q13:Q15)</f>
        <v>7.5700000000000003E-2</v>
      </c>
      <c r="R16" s="29">
        <f>SUM(R13:R15)</f>
        <v>7.6600000000000001E-2</v>
      </c>
      <c r="S16" s="99"/>
      <c r="T16" s="30" t="s">
        <v>215</v>
      </c>
      <c r="U16" s="31"/>
      <c r="W16" s="162"/>
      <c r="Y16" s="96"/>
      <c r="Z16" s="168"/>
      <c r="AA16" s="168"/>
      <c r="AB16" s="168"/>
      <c r="AC16" s="168"/>
      <c r="AD16" s="168"/>
      <c r="AE16" s="168"/>
      <c r="AF16" s="168"/>
      <c r="AG16" s="168"/>
      <c r="AH16" s="168"/>
      <c r="AI16" s="168"/>
      <c r="AJ16" s="168"/>
      <c r="AK16" s="168"/>
      <c r="AL16" s="96"/>
    </row>
    <row r="17" spans="2:38" s="5" customFormat="1" ht="13.9" thickBot="1" x14ac:dyDescent="0.4">
      <c r="B17" s="171">
        <v>10</v>
      </c>
      <c r="C17" s="172" t="s">
        <v>216</v>
      </c>
      <c r="D17" s="32" t="s">
        <v>217</v>
      </c>
      <c r="E17" s="173" t="s">
        <v>204</v>
      </c>
      <c r="F17" s="174">
        <v>0</v>
      </c>
      <c r="G17" s="33" t="s">
        <v>205</v>
      </c>
      <c r="H17" s="104"/>
      <c r="I17" s="104"/>
      <c r="J17" s="104"/>
      <c r="K17" s="104"/>
      <c r="L17" s="104"/>
      <c r="M17" s="33" t="s">
        <v>205</v>
      </c>
      <c r="N17" s="104"/>
      <c r="O17" s="104"/>
      <c r="P17" s="104"/>
      <c r="Q17" s="104"/>
      <c r="R17" s="104"/>
      <c r="S17" s="99"/>
      <c r="T17" s="34"/>
      <c r="U17" s="35" t="s">
        <v>206</v>
      </c>
      <c r="W17" s="162">
        <f t="shared" si="1"/>
        <v>0</v>
      </c>
      <c r="Y17" s="96"/>
      <c r="Z17" s="168">
        <f>IF(ISTEXT(G17),0,1)</f>
        <v>0</v>
      </c>
      <c r="AA17" s="168"/>
      <c r="AB17" s="168"/>
      <c r="AC17" s="168"/>
      <c r="AD17" s="168"/>
      <c r="AE17" s="168"/>
      <c r="AF17" s="168">
        <f>IF(ISTEXT(M17),0,1)</f>
        <v>0</v>
      </c>
      <c r="AG17" s="168"/>
      <c r="AH17" s="168"/>
      <c r="AI17" s="168"/>
      <c r="AJ17" s="168"/>
      <c r="AK17" s="168"/>
      <c r="AL17" s="96"/>
    </row>
    <row r="18" spans="2:38" s="5" customFormat="1" ht="13.9" thickBot="1" x14ac:dyDescent="0.4">
      <c r="B18" s="175"/>
      <c r="C18" s="129"/>
      <c r="D18" s="99"/>
      <c r="E18" s="99"/>
      <c r="F18" s="99"/>
      <c r="G18" s="99"/>
      <c r="H18" s="104"/>
      <c r="I18" s="104"/>
      <c r="J18" s="104"/>
      <c r="K18" s="104"/>
      <c r="L18" s="104"/>
      <c r="M18" s="104"/>
      <c r="N18" s="104"/>
      <c r="O18" s="104"/>
      <c r="P18" s="104"/>
      <c r="Q18" s="104"/>
      <c r="R18" s="104"/>
      <c r="S18" s="99"/>
      <c r="T18" s="176"/>
      <c r="U18" s="176"/>
      <c r="W18" s="162"/>
      <c r="Y18" s="96"/>
      <c r="Z18" s="168"/>
      <c r="AA18" s="168"/>
      <c r="AB18" s="168"/>
      <c r="AC18" s="168"/>
      <c r="AD18" s="168"/>
      <c r="AE18" s="168"/>
      <c r="AF18" s="168"/>
      <c r="AG18" s="168"/>
      <c r="AH18" s="168"/>
      <c r="AI18" s="168"/>
      <c r="AJ18" s="168"/>
      <c r="AK18" s="168"/>
      <c r="AL18" s="96"/>
    </row>
    <row r="19" spans="2:38" s="5" customFormat="1" ht="13.9" thickBot="1" x14ac:dyDescent="0.4">
      <c r="B19" s="12" t="s">
        <v>218</v>
      </c>
      <c r="C19" s="13" t="s">
        <v>219</v>
      </c>
      <c r="D19" s="99"/>
      <c r="E19" s="99"/>
      <c r="F19" s="99"/>
      <c r="G19" s="99"/>
      <c r="H19" s="104"/>
      <c r="I19" s="104"/>
      <c r="J19" s="104"/>
      <c r="K19" s="104"/>
      <c r="L19" s="104"/>
      <c r="M19" s="104"/>
      <c r="N19" s="104"/>
      <c r="O19" s="104"/>
      <c r="P19" s="104"/>
      <c r="Q19" s="104"/>
      <c r="R19" s="104"/>
      <c r="S19" s="99"/>
      <c r="T19" s="176"/>
      <c r="U19" s="176"/>
      <c r="W19" s="162"/>
      <c r="Y19" s="96"/>
      <c r="Z19" s="168"/>
      <c r="AA19" s="168"/>
      <c r="AB19" s="168"/>
      <c r="AC19" s="168"/>
      <c r="AD19" s="168"/>
      <c r="AE19" s="168"/>
      <c r="AF19" s="168"/>
      <c r="AG19" s="168"/>
      <c r="AH19" s="168"/>
      <c r="AI19" s="168"/>
      <c r="AJ19" s="168"/>
      <c r="AK19" s="168"/>
      <c r="AL19" s="96"/>
    </row>
    <row r="20" spans="2:38" s="5" customFormat="1" x14ac:dyDescent="0.35">
      <c r="B20" s="163">
        <v>11</v>
      </c>
      <c r="C20" s="164" t="s">
        <v>220</v>
      </c>
      <c r="D20" s="15" t="s">
        <v>221</v>
      </c>
      <c r="E20" s="165" t="s">
        <v>194</v>
      </c>
      <c r="F20" s="166">
        <v>2</v>
      </c>
      <c r="G20" s="167"/>
      <c r="H20" s="16">
        <v>6.9500000000000006E-2</v>
      </c>
      <c r="I20" s="17">
        <v>6.9500000000000006E-2</v>
      </c>
      <c r="J20" s="17">
        <v>6.9500000000000006E-2</v>
      </c>
      <c r="K20" s="17">
        <v>6.9500000000000006E-2</v>
      </c>
      <c r="L20" s="18">
        <v>6.9500000000000006E-2</v>
      </c>
      <c r="M20" s="167"/>
      <c r="N20" s="16">
        <v>6.9500000000000006E-2</v>
      </c>
      <c r="O20" s="17">
        <v>6.9500000000000006E-2</v>
      </c>
      <c r="P20" s="17">
        <v>6.9500000000000006E-2</v>
      </c>
      <c r="Q20" s="17">
        <v>6.9500000000000006E-2</v>
      </c>
      <c r="R20" s="18">
        <v>6.9500000000000006E-2</v>
      </c>
      <c r="S20" s="99"/>
      <c r="T20" s="38"/>
      <c r="U20" s="39"/>
      <c r="W20" s="162">
        <f t="shared" si="1"/>
        <v>0</v>
      </c>
      <c r="Y20" s="96"/>
      <c r="Z20" s="168"/>
      <c r="AA20" s="168">
        <f t="shared" ref="AA20:AE22" si="4">IF(ISNUMBER(H20),0,1)</f>
        <v>0</v>
      </c>
      <c r="AB20" s="168">
        <f t="shared" si="4"/>
        <v>0</v>
      </c>
      <c r="AC20" s="168">
        <f t="shared" si="4"/>
        <v>0</v>
      </c>
      <c r="AD20" s="168">
        <f t="shared" si="4"/>
        <v>0</v>
      </c>
      <c r="AE20" s="168">
        <f t="shared" si="4"/>
        <v>0</v>
      </c>
      <c r="AF20" s="168"/>
      <c r="AG20" s="168">
        <f t="shared" ref="AG20:AK22" si="5">IF(ISNUMBER(N20),0,1)</f>
        <v>0</v>
      </c>
      <c r="AH20" s="168">
        <f t="shared" si="5"/>
        <v>0</v>
      </c>
      <c r="AI20" s="168">
        <f t="shared" si="5"/>
        <v>0</v>
      </c>
      <c r="AJ20" s="168">
        <f t="shared" si="5"/>
        <v>0</v>
      </c>
      <c r="AK20" s="168">
        <f t="shared" si="5"/>
        <v>0</v>
      </c>
      <c r="AL20" s="96"/>
    </row>
    <row r="21" spans="2:38" s="5" customFormat="1" x14ac:dyDescent="0.35">
      <c r="B21" s="163">
        <v>12</v>
      </c>
      <c r="C21" s="164" t="s">
        <v>222</v>
      </c>
      <c r="D21" s="21" t="s">
        <v>223</v>
      </c>
      <c r="E21" s="169" t="s">
        <v>194</v>
      </c>
      <c r="F21" s="170">
        <v>2</v>
      </c>
      <c r="G21" s="167"/>
      <c r="H21" s="22">
        <v>6.9999999999999999E-4</v>
      </c>
      <c r="I21" s="23">
        <v>1.5E-3</v>
      </c>
      <c r="J21" s="23">
        <v>2E-3</v>
      </c>
      <c r="K21" s="23">
        <v>2.8E-3</v>
      </c>
      <c r="L21" s="24">
        <v>3.3999999999999998E-3</v>
      </c>
      <c r="M21" s="167"/>
      <c r="N21" s="22">
        <v>4.3E-3</v>
      </c>
      <c r="O21" s="23">
        <v>4.7000000000000002E-3</v>
      </c>
      <c r="P21" s="23">
        <v>5.5999999999999999E-3</v>
      </c>
      <c r="Q21" s="23">
        <v>6.1999999999999998E-3</v>
      </c>
      <c r="R21" s="24">
        <v>7.1000000000000004E-3</v>
      </c>
      <c r="S21" s="99"/>
      <c r="T21" s="25"/>
      <c r="U21" s="26"/>
      <c r="W21" s="162">
        <f t="shared" si="1"/>
        <v>0</v>
      </c>
      <c r="Y21" s="96"/>
      <c r="Z21" s="168"/>
      <c r="AA21" s="168">
        <f t="shared" si="4"/>
        <v>0</v>
      </c>
      <c r="AB21" s="168">
        <f t="shared" si="4"/>
        <v>0</v>
      </c>
      <c r="AC21" s="168">
        <f t="shared" si="4"/>
        <v>0</v>
      </c>
      <c r="AD21" s="168">
        <f t="shared" si="4"/>
        <v>0</v>
      </c>
      <c r="AE21" s="168">
        <f t="shared" si="4"/>
        <v>0</v>
      </c>
      <c r="AF21" s="168"/>
      <c r="AG21" s="168">
        <f t="shared" si="5"/>
        <v>0</v>
      </c>
      <c r="AH21" s="168">
        <f t="shared" si="5"/>
        <v>0</v>
      </c>
      <c r="AI21" s="168">
        <f t="shared" si="5"/>
        <v>0</v>
      </c>
      <c r="AJ21" s="168">
        <f t="shared" si="5"/>
        <v>0</v>
      </c>
      <c r="AK21" s="168">
        <f t="shared" si="5"/>
        <v>0</v>
      </c>
      <c r="AL21" s="96"/>
    </row>
    <row r="22" spans="2:38" s="5" customFormat="1" x14ac:dyDescent="0.35">
      <c r="B22" s="163">
        <v>13</v>
      </c>
      <c r="C22" s="164" t="s">
        <v>224</v>
      </c>
      <c r="D22" s="21" t="s">
        <v>225</v>
      </c>
      <c r="E22" s="169" t="s">
        <v>194</v>
      </c>
      <c r="F22" s="170">
        <v>2</v>
      </c>
      <c r="G22" s="167"/>
      <c r="H22" s="22">
        <v>0</v>
      </c>
      <c r="I22" s="23">
        <v>0</v>
      </c>
      <c r="J22" s="23">
        <v>0</v>
      </c>
      <c r="K22" s="23">
        <v>0</v>
      </c>
      <c r="L22" s="24">
        <v>0</v>
      </c>
      <c r="M22" s="167"/>
      <c r="N22" s="22">
        <v>0</v>
      </c>
      <c r="O22" s="23">
        <v>0</v>
      </c>
      <c r="P22" s="23">
        <v>0</v>
      </c>
      <c r="Q22" s="23">
        <v>0</v>
      </c>
      <c r="R22" s="24">
        <v>0</v>
      </c>
      <c r="S22" s="99"/>
      <c r="T22" s="25"/>
      <c r="U22" s="26"/>
      <c r="W22" s="162">
        <f t="shared" si="1"/>
        <v>0</v>
      </c>
      <c r="Y22" s="96"/>
      <c r="Z22" s="168"/>
      <c r="AA22" s="168">
        <f t="shared" si="4"/>
        <v>0</v>
      </c>
      <c r="AB22" s="168">
        <f t="shared" si="4"/>
        <v>0</v>
      </c>
      <c r="AC22" s="168">
        <f t="shared" si="4"/>
        <v>0</v>
      </c>
      <c r="AD22" s="168">
        <f t="shared" si="4"/>
        <v>0</v>
      </c>
      <c r="AE22" s="168">
        <f t="shared" si="4"/>
        <v>0</v>
      </c>
      <c r="AF22" s="168"/>
      <c r="AG22" s="168">
        <f t="shared" si="5"/>
        <v>0</v>
      </c>
      <c r="AH22" s="168">
        <f t="shared" si="5"/>
        <v>0</v>
      </c>
      <c r="AI22" s="168">
        <f t="shared" si="5"/>
        <v>0</v>
      </c>
      <c r="AJ22" s="168">
        <f t="shared" si="5"/>
        <v>0</v>
      </c>
      <c r="AK22" s="168">
        <f t="shared" si="5"/>
        <v>0</v>
      </c>
      <c r="AL22" s="96"/>
    </row>
    <row r="23" spans="2:38" s="5" customFormat="1" ht="13.9" thickBot="1" x14ac:dyDescent="0.4">
      <c r="B23" s="163">
        <v>14</v>
      </c>
      <c r="C23" s="164" t="s">
        <v>226</v>
      </c>
      <c r="D23" s="21" t="s">
        <v>227</v>
      </c>
      <c r="E23" s="169" t="s">
        <v>194</v>
      </c>
      <c r="F23" s="170">
        <v>2</v>
      </c>
      <c r="G23" s="167"/>
      <c r="H23" s="27">
        <f>SUM(H20:H22)</f>
        <v>7.0200000000000012E-2</v>
      </c>
      <c r="I23" s="28">
        <f>SUM(I20:I22)</f>
        <v>7.1000000000000008E-2</v>
      </c>
      <c r="J23" s="28">
        <f>SUM(J20:J22)</f>
        <v>7.1500000000000008E-2</v>
      </c>
      <c r="K23" s="28">
        <f>SUM(K20:K22)</f>
        <v>7.2300000000000003E-2</v>
      </c>
      <c r="L23" s="29">
        <f>SUM(L20:L22)</f>
        <v>7.2900000000000006E-2</v>
      </c>
      <c r="M23" s="167"/>
      <c r="N23" s="27">
        <f>SUM(N20:N22)</f>
        <v>7.3800000000000004E-2</v>
      </c>
      <c r="O23" s="28">
        <f>SUM(O20:O22)</f>
        <v>7.4200000000000002E-2</v>
      </c>
      <c r="P23" s="28">
        <f>SUM(P20:P22)</f>
        <v>7.51E-2</v>
      </c>
      <c r="Q23" s="28">
        <f>SUM(Q20:Q22)</f>
        <v>7.5700000000000003E-2</v>
      </c>
      <c r="R23" s="29">
        <f>SUM(R20:R22)</f>
        <v>7.6600000000000001E-2</v>
      </c>
      <c r="S23" s="99"/>
      <c r="T23" s="30" t="s">
        <v>228</v>
      </c>
      <c r="U23" s="31"/>
      <c r="W23" s="162"/>
      <c r="Y23" s="96"/>
      <c r="Z23" s="168"/>
      <c r="AA23" s="168"/>
      <c r="AB23" s="168"/>
      <c r="AC23" s="168"/>
      <c r="AD23" s="168"/>
      <c r="AE23" s="168"/>
      <c r="AF23" s="168"/>
      <c r="AG23" s="168"/>
      <c r="AH23" s="168"/>
      <c r="AI23" s="168"/>
      <c r="AJ23" s="168"/>
      <c r="AK23" s="168"/>
      <c r="AL23" s="96"/>
    </row>
    <row r="24" spans="2:38" s="5" customFormat="1" ht="13.9" thickBot="1" x14ac:dyDescent="0.4">
      <c r="B24" s="171">
        <v>15</v>
      </c>
      <c r="C24" s="172" t="s">
        <v>229</v>
      </c>
      <c r="D24" s="32" t="s">
        <v>230</v>
      </c>
      <c r="E24" s="173" t="s">
        <v>204</v>
      </c>
      <c r="F24" s="174">
        <v>0</v>
      </c>
      <c r="G24" s="33" t="s">
        <v>205</v>
      </c>
      <c r="H24" s="104"/>
      <c r="I24" s="104"/>
      <c r="J24" s="104"/>
      <c r="K24" s="104"/>
      <c r="L24" s="104"/>
      <c r="M24" s="33" t="s">
        <v>205</v>
      </c>
      <c r="N24" s="104"/>
      <c r="O24" s="104"/>
      <c r="P24" s="104"/>
      <c r="Q24" s="104"/>
      <c r="R24" s="104"/>
      <c r="S24" s="99"/>
      <c r="T24" s="34"/>
      <c r="U24" s="35" t="s">
        <v>206</v>
      </c>
      <c r="W24" s="162">
        <f t="shared" si="1"/>
        <v>0</v>
      </c>
      <c r="Y24" s="96"/>
      <c r="Z24" s="168">
        <f>IF(ISTEXT(G24),0,1)</f>
        <v>0</v>
      </c>
      <c r="AA24" s="168"/>
      <c r="AB24" s="168"/>
      <c r="AC24" s="168"/>
      <c r="AD24" s="168"/>
      <c r="AE24" s="168"/>
      <c r="AF24" s="168">
        <f>IF(ISTEXT(M24),0,1)</f>
        <v>0</v>
      </c>
      <c r="AG24" s="168"/>
      <c r="AH24" s="168"/>
      <c r="AI24" s="168"/>
      <c r="AJ24" s="168"/>
      <c r="AK24" s="168"/>
      <c r="AL24" s="96"/>
    </row>
    <row r="25" spans="2:38" s="5" customFormat="1" ht="15" customHeight="1" thickBot="1" x14ac:dyDescent="0.4">
      <c r="B25" s="175"/>
      <c r="C25" s="40"/>
      <c r="D25" s="99"/>
      <c r="E25" s="99"/>
      <c r="F25" s="99"/>
      <c r="G25" s="99"/>
      <c r="H25" s="104"/>
      <c r="I25" s="104"/>
      <c r="J25" s="104"/>
      <c r="K25" s="104"/>
      <c r="L25" s="104"/>
      <c r="M25" s="104"/>
      <c r="N25" s="104"/>
      <c r="O25" s="104"/>
      <c r="P25" s="104"/>
      <c r="Q25" s="104"/>
      <c r="R25" s="104"/>
      <c r="S25" s="99"/>
      <c r="T25" s="176"/>
      <c r="U25" s="176"/>
      <c r="W25" s="162"/>
      <c r="Y25" s="96"/>
      <c r="Z25" s="168"/>
      <c r="AA25" s="168"/>
      <c r="AB25" s="168"/>
      <c r="AC25" s="168"/>
      <c r="AD25" s="168"/>
      <c r="AE25" s="168"/>
      <c r="AF25" s="168"/>
      <c r="AG25" s="168"/>
      <c r="AH25" s="168"/>
      <c r="AI25" s="168"/>
      <c r="AJ25" s="168"/>
      <c r="AK25" s="168"/>
      <c r="AL25" s="96"/>
    </row>
    <row r="26" spans="2:38" s="5" customFormat="1" ht="13.9" thickBot="1" x14ac:dyDescent="0.4">
      <c r="B26" s="12" t="s">
        <v>231</v>
      </c>
      <c r="C26" s="13" t="s">
        <v>2</v>
      </c>
      <c r="D26" s="99"/>
      <c r="E26" s="99"/>
      <c r="F26" s="99"/>
      <c r="G26" s="99"/>
      <c r="H26" s="104"/>
      <c r="I26" s="104"/>
      <c r="J26" s="104"/>
      <c r="K26" s="104"/>
      <c r="L26" s="104"/>
      <c r="M26" s="104"/>
      <c r="N26" s="104"/>
      <c r="O26" s="104"/>
      <c r="P26" s="104"/>
      <c r="Q26" s="104"/>
      <c r="R26" s="104"/>
      <c r="S26" s="99"/>
      <c r="T26" s="176"/>
      <c r="U26" s="176"/>
      <c r="W26" s="162"/>
      <c r="Y26" s="96"/>
      <c r="Z26" s="168"/>
      <c r="AA26" s="168"/>
      <c r="AB26" s="168"/>
      <c r="AC26" s="168"/>
      <c r="AD26" s="168"/>
      <c r="AE26" s="168"/>
      <c r="AF26" s="168"/>
      <c r="AG26" s="168"/>
      <c r="AH26" s="168"/>
      <c r="AI26" s="168"/>
      <c r="AJ26" s="168"/>
      <c r="AK26" s="168"/>
      <c r="AL26" s="96"/>
    </row>
    <row r="27" spans="2:38" s="5" customFormat="1" x14ac:dyDescent="0.35">
      <c r="B27" s="163">
        <v>16</v>
      </c>
      <c r="C27" s="164" t="s">
        <v>8</v>
      </c>
      <c r="D27" s="15" t="s">
        <v>232</v>
      </c>
      <c r="E27" s="165" t="s">
        <v>194</v>
      </c>
      <c r="F27" s="166">
        <v>2</v>
      </c>
      <c r="G27" s="167"/>
      <c r="H27" s="16">
        <v>0.81379999999999997</v>
      </c>
      <c r="I27" s="17">
        <v>0.78890000000000005</v>
      </c>
      <c r="J27" s="17">
        <v>0.81610000000000005</v>
      </c>
      <c r="K27" s="17">
        <v>0.81430000000000002</v>
      </c>
      <c r="L27" s="18">
        <v>0.80559999999999998</v>
      </c>
      <c r="M27" s="167"/>
      <c r="N27" s="16">
        <v>0.77590000000000003</v>
      </c>
      <c r="O27" s="17">
        <v>0.78190000000000004</v>
      </c>
      <c r="P27" s="17">
        <v>0.77170000000000005</v>
      </c>
      <c r="Q27" s="17">
        <v>0.66910000000000003</v>
      </c>
      <c r="R27" s="18">
        <v>0.65959999999999996</v>
      </c>
      <c r="S27" s="99"/>
      <c r="T27" s="38"/>
      <c r="U27" s="39"/>
      <c r="W27" s="162">
        <f t="shared" si="1"/>
        <v>0</v>
      </c>
      <c r="Y27" s="96"/>
      <c r="Z27" s="168"/>
      <c r="AA27" s="168">
        <f t="shared" ref="AA27:AE29" si="6">IF(ISNUMBER(H27),0,1)</f>
        <v>0</v>
      </c>
      <c r="AB27" s="168">
        <f t="shared" si="6"/>
        <v>0</v>
      </c>
      <c r="AC27" s="168">
        <f t="shared" si="6"/>
        <v>0</v>
      </c>
      <c r="AD27" s="168">
        <f t="shared" si="6"/>
        <v>0</v>
      </c>
      <c r="AE27" s="168">
        <f t="shared" si="6"/>
        <v>0</v>
      </c>
      <c r="AF27" s="168"/>
      <c r="AG27" s="168">
        <f t="shared" ref="AG27:AK29" si="7">IF(ISNUMBER(N27),0,1)</f>
        <v>0</v>
      </c>
      <c r="AH27" s="168">
        <f t="shared" si="7"/>
        <v>0</v>
      </c>
      <c r="AI27" s="168">
        <f t="shared" si="7"/>
        <v>0</v>
      </c>
      <c r="AJ27" s="168">
        <f t="shared" si="7"/>
        <v>0</v>
      </c>
      <c r="AK27" s="168">
        <f t="shared" si="7"/>
        <v>0</v>
      </c>
      <c r="AL27" s="96"/>
    </row>
    <row r="28" spans="2:38" s="5" customFormat="1" x14ac:dyDescent="0.35">
      <c r="B28" s="163">
        <v>17</v>
      </c>
      <c r="C28" s="164" t="s">
        <v>9</v>
      </c>
      <c r="D28" s="21" t="s">
        <v>233</v>
      </c>
      <c r="E28" s="169" t="s">
        <v>194</v>
      </c>
      <c r="F28" s="170">
        <v>2</v>
      </c>
      <c r="G28" s="167"/>
      <c r="H28" s="22">
        <v>0</v>
      </c>
      <c r="I28" s="23">
        <v>0</v>
      </c>
      <c r="J28" s="23">
        <v>0</v>
      </c>
      <c r="K28" s="23">
        <v>0</v>
      </c>
      <c r="L28" s="24">
        <v>0</v>
      </c>
      <c r="M28" s="167"/>
      <c r="N28" s="22">
        <v>0</v>
      </c>
      <c r="O28" s="23">
        <v>0</v>
      </c>
      <c r="P28" s="23">
        <v>0</v>
      </c>
      <c r="Q28" s="23">
        <v>0</v>
      </c>
      <c r="R28" s="24">
        <v>0</v>
      </c>
      <c r="S28" s="99"/>
      <c r="T28" s="25"/>
      <c r="U28" s="26"/>
      <c r="W28" s="162">
        <f t="shared" si="1"/>
        <v>0</v>
      </c>
      <c r="Y28" s="96"/>
      <c r="Z28" s="168"/>
      <c r="AA28" s="168">
        <f t="shared" si="6"/>
        <v>0</v>
      </c>
      <c r="AB28" s="168">
        <f t="shared" si="6"/>
        <v>0</v>
      </c>
      <c r="AC28" s="168">
        <f t="shared" si="6"/>
        <v>0</v>
      </c>
      <c r="AD28" s="168">
        <f t="shared" si="6"/>
        <v>0</v>
      </c>
      <c r="AE28" s="168">
        <f t="shared" si="6"/>
        <v>0</v>
      </c>
      <c r="AF28" s="168"/>
      <c r="AG28" s="168">
        <f t="shared" si="7"/>
        <v>0</v>
      </c>
      <c r="AH28" s="168">
        <f t="shared" si="7"/>
        <v>0</v>
      </c>
      <c r="AI28" s="168">
        <f t="shared" si="7"/>
        <v>0</v>
      </c>
      <c r="AJ28" s="168">
        <f t="shared" si="7"/>
        <v>0</v>
      </c>
      <c r="AK28" s="168">
        <f t="shared" si="7"/>
        <v>0</v>
      </c>
      <c r="AL28" s="96"/>
    </row>
    <row r="29" spans="2:38" s="5" customFormat="1" x14ac:dyDescent="0.35">
      <c r="B29" s="163">
        <v>18</v>
      </c>
      <c r="C29" s="164" t="s">
        <v>10</v>
      </c>
      <c r="D29" s="21" t="s">
        <v>234</v>
      </c>
      <c r="E29" s="169" t="s">
        <v>194</v>
      </c>
      <c r="F29" s="170">
        <v>2</v>
      </c>
      <c r="G29" s="167"/>
      <c r="H29" s="22">
        <v>0</v>
      </c>
      <c r="I29" s="23">
        <v>0</v>
      </c>
      <c r="J29" s="23">
        <v>0</v>
      </c>
      <c r="K29" s="23">
        <v>0</v>
      </c>
      <c r="L29" s="24">
        <v>0</v>
      </c>
      <c r="M29" s="167"/>
      <c r="N29" s="22">
        <v>0</v>
      </c>
      <c r="O29" s="23">
        <v>0</v>
      </c>
      <c r="P29" s="23">
        <v>0</v>
      </c>
      <c r="Q29" s="23">
        <v>0</v>
      </c>
      <c r="R29" s="24">
        <v>0</v>
      </c>
      <c r="S29" s="99"/>
      <c r="T29" s="25"/>
      <c r="U29" s="26"/>
      <c r="W29" s="162">
        <f t="shared" si="1"/>
        <v>0</v>
      </c>
      <c r="Y29" s="96"/>
      <c r="Z29" s="168"/>
      <c r="AA29" s="168">
        <f t="shared" si="6"/>
        <v>0</v>
      </c>
      <c r="AB29" s="168">
        <f t="shared" si="6"/>
        <v>0</v>
      </c>
      <c r="AC29" s="168">
        <f t="shared" si="6"/>
        <v>0</v>
      </c>
      <c r="AD29" s="168">
        <f t="shared" si="6"/>
        <v>0</v>
      </c>
      <c r="AE29" s="168">
        <f t="shared" si="6"/>
        <v>0</v>
      </c>
      <c r="AF29" s="168"/>
      <c r="AG29" s="168">
        <f t="shared" si="7"/>
        <v>0</v>
      </c>
      <c r="AH29" s="168">
        <f t="shared" si="7"/>
        <v>0</v>
      </c>
      <c r="AI29" s="168">
        <f t="shared" si="7"/>
        <v>0</v>
      </c>
      <c r="AJ29" s="168">
        <f t="shared" si="7"/>
        <v>0</v>
      </c>
      <c r="AK29" s="168">
        <f t="shared" si="7"/>
        <v>0</v>
      </c>
      <c r="AL29" s="96"/>
    </row>
    <row r="30" spans="2:38" s="5" customFormat="1" ht="13.9" thickBot="1" x14ac:dyDescent="0.4">
      <c r="B30" s="177">
        <v>19</v>
      </c>
      <c r="C30" s="178" t="s">
        <v>12</v>
      </c>
      <c r="D30" s="41" t="s">
        <v>235</v>
      </c>
      <c r="E30" s="179" t="s">
        <v>194</v>
      </c>
      <c r="F30" s="180">
        <v>2</v>
      </c>
      <c r="G30" s="167"/>
      <c r="H30" s="27">
        <f>SUM(H27:H29)</f>
        <v>0.81379999999999997</v>
      </c>
      <c r="I30" s="28">
        <f>SUM(I27:I29)</f>
        <v>0.78890000000000005</v>
      </c>
      <c r="J30" s="28">
        <f>SUM(J27:J29)</f>
        <v>0.81610000000000005</v>
      </c>
      <c r="K30" s="28">
        <f>SUM(K27:K29)</f>
        <v>0.81430000000000002</v>
      </c>
      <c r="L30" s="29">
        <f>SUM(L27:L29)</f>
        <v>0.80559999999999998</v>
      </c>
      <c r="M30" s="167"/>
      <c r="N30" s="27">
        <f>SUM(N27:N29)</f>
        <v>0.77590000000000003</v>
      </c>
      <c r="O30" s="28">
        <f>SUM(O27:O29)</f>
        <v>0.78190000000000004</v>
      </c>
      <c r="P30" s="28">
        <f>SUM(P27:P29)</f>
        <v>0.77170000000000005</v>
      </c>
      <c r="Q30" s="28">
        <f>SUM(Q27:Q29)</f>
        <v>0.66910000000000003</v>
      </c>
      <c r="R30" s="29">
        <f>SUM(R27:R29)</f>
        <v>0.65959999999999996</v>
      </c>
      <c r="S30" s="99"/>
      <c r="T30" s="42" t="s">
        <v>236</v>
      </c>
      <c r="U30" s="43"/>
      <c r="W30" s="162"/>
      <c r="Y30" s="96"/>
      <c r="Z30" s="168"/>
      <c r="AA30" s="168"/>
      <c r="AB30" s="168"/>
      <c r="AC30" s="168"/>
      <c r="AD30" s="168"/>
      <c r="AE30" s="168"/>
      <c r="AF30" s="168"/>
      <c r="AG30" s="168"/>
      <c r="AH30" s="168"/>
      <c r="AI30" s="168"/>
      <c r="AJ30" s="168"/>
      <c r="AK30" s="168"/>
      <c r="AL30" s="96"/>
    </row>
    <row r="31" spans="2:38" x14ac:dyDescent="0.35">
      <c r="B31" s="36"/>
      <c r="C31" s="37"/>
      <c r="D31" s="44"/>
      <c r="E31" s="44"/>
      <c r="F31" s="44"/>
      <c r="G31" s="4"/>
      <c r="H31" s="4"/>
      <c r="I31" s="4"/>
      <c r="J31" s="4"/>
      <c r="K31" s="4"/>
      <c r="L31" s="4"/>
      <c r="M31" s="4"/>
      <c r="N31" s="4"/>
      <c r="O31" s="4"/>
      <c r="P31" s="4"/>
      <c r="Q31" s="4"/>
      <c r="R31" s="4"/>
      <c r="S31" s="4"/>
      <c r="T31" s="4"/>
      <c r="Z31" s="46">
        <f>SUM(Z6:AK30)</f>
        <v>0</v>
      </c>
    </row>
    <row r="32" spans="2:38" x14ac:dyDescent="0.35">
      <c r="B32" s="47" t="s">
        <v>237</v>
      </c>
      <c r="C32" s="48"/>
      <c r="D32" s="48"/>
      <c r="E32" s="48"/>
      <c r="F32" s="48"/>
      <c r="G32" s="48"/>
      <c r="H32" s="48"/>
      <c r="I32" s="48"/>
      <c r="J32" s="49"/>
      <c r="K32" s="49"/>
      <c r="L32" s="50"/>
      <c r="M32" s="50"/>
      <c r="N32" s="4"/>
      <c r="O32" s="4"/>
      <c r="P32" s="4"/>
      <c r="Q32" s="4"/>
      <c r="R32" s="4"/>
      <c r="S32" s="4"/>
      <c r="T32" s="4"/>
    </row>
    <row r="33" spans="2:20" x14ac:dyDescent="0.35">
      <c r="B33" s="51"/>
      <c r="C33" s="52" t="s">
        <v>238</v>
      </c>
      <c r="D33" s="52"/>
      <c r="E33" s="48"/>
      <c r="F33" s="48"/>
      <c r="G33" s="48"/>
      <c r="H33" s="48"/>
      <c r="I33" s="48"/>
      <c r="J33" s="48"/>
      <c r="K33" s="48"/>
      <c r="L33" s="50"/>
      <c r="M33" s="50"/>
      <c r="N33" s="4"/>
      <c r="O33" s="4"/>
      <c r="P33" s="4"/>
      <c r="Q33" s="4"/>
      <c r="R33" s="4"/>
      <c r="S33" s="4"/>
      <c r="T33" s="4"/>
    </row>
    <row r="34" spans="2:20" x14ac:dyDescent="0.35">
      <c r="B34" s="53"/>
      <c r="C34" s="52" t="s">
        <v>239</v>
      </c>
      <c r="D34" s="52"/>
      <c r="E34" s="48"/>
      <c r="F34" s="48"/>
      <c r="G34" s="48"/>
      <c r="H34" s="48"/>
      <c r="I34" s="48"/>
      <c r="J34" s="48"/>
      <c r="K34" s="48"/>
      <c r="L34" s="50"/>
      <c r="M34" s="50"/>
      <c r="N34" s="4"/>
      <c r="O34" s="4"/>
      <c r="P34" s="4"/>
      <c r="Q34" s="4"/>
      <c r="R34" s="4"/>
      <c r="S34" s="4"/>
      <c r="T34" s="4"/>
    </row>
    <row r="35" spans="2:20" x14ac:dyDescent="0.35">
      <c r="B35" s="54"/>
      <c r="C35" s="52" t="s">
        <v>240</v>
      </c>
      <c r="D35" s="52"/>
      <c r="E35" s="48"/>
      <c r="F35" s="48"/>
      <c r="G35" s="48"/>
      <c r="H35" s="48"/>
      <c r="I35" s="48"/>
      <c r="J35" s="48"/>
      <c r="K35" s="48"/>
      <c r="L35" s="50"/>
      <c r="M35" s="50"/>
      <c r="N35" s="4"/>
      <c r="O35" s="4"/>
      <c r="P35" s="4"/>
      <c r="Q35" s="4"/>
      <c r="R35" s="4"/>
      <c r="S35" s="4"/>
      <c r="T35" s="4"/>
    </row>
    <row r="36" spans="2:20" x14ac:dyDescent="0.35">
      <c r="B36" s="55"/>
      <c r="C36" s="52" t="s">
        <v>241</v>
      </c>
      <c r="D36" s="52"/>
      <c r="E36" s="48"/>
      <c r="F36" s="48"/>
      <c r="G36" s="48"/>
      <c r="H36" s="48"/>
      <c r="I36" s="48"/>
      <c r="J36" s="48"/>
      <c r="K36" s="48"/>
      <c r="L36" s="50"/>
      <c r="M36" s="50"/>
      <c r="N36" s="4"/>
      <c r="O36" s="4"/>
      <c r="P36" s="4"/>
      <c r="Q36" s="4"/>
      <c r="R36" s="4"/>
      <c r="S36" s="4"/>
      <c r="T36" s="4"/>
    </row>
    <row r="37" spans="2:20" ht="13.9" thickBot="1" x14ac:dyDescent="0.4">
      <c r="B37" s="56"/>
      <c r="C37" s="56"/>
      <c r="D37" s="56"/>
      <c r="E37" s="56"/>
      <c r="F37" s="56"/>
      <c r="G37" s="56"/>
      <c r="H37" s="56"/>
      <c r="I37" s="56"/>
      <c r="J37" s="56"/>
      <c r="K37" s="56"/>
      <c r="L37" s="50"/>
      <c r="M37" s="50"/>
      <c r="N37" s="4"/>
      <c r="O37" s="4"/>
      <c r="P37" s="4"/>
      <c r="Q37" s="4"/>
      <c r="R37" s="4"/>
      <c r="S37" s="4"/>
      <c r="T37" s="4"/>
    </row>
    <row r="38" spans="2:20" ht="15" thickBot="1" x14ac:dyDescent="0.4">
      <c r="B38" s="57" t="s">
        <v>242</v>
      </c>
      <c r="C38" s="58"/>
      <c r="D38" s="58"/>
      <c r="E38" s="58"/>
      <c r="F38" s="58"/>
      <c r="G38" s="58"/>
      <c r="H38" s="58"/>
      <c r="I38" s="58"/>
      <c r="J38" s="58"/>
      <c r="K38" s="58"/>
      <c r="L38" s="59"/>
      <c r="M38" s="60"/>
      <c r="N38" s="60"/>
      <c r="O38" s="60"/>
      <c r="P38" s="60"/>
      <c r="Q38" s="60"/>
      <c r="R38" s="60"/>
      <c r="S38" s="4"/>
      <c r="T38" s="4"/>
    </row>
    <row r="39" spans="2:20" ht="15" thickBot="1" x14ac:dyDescent="0.4">
      <c r="B39" s="60"/>
      <c r="C39" s="61"/>
      <c r="D39" s="62"/>
      <c r="E39" s="62"/>
      <c r="F39" s="62"/>
      <c r="G39" s="62"/>
      <c r="H39" s="62"/>
      <c r="I39" s="62"/>
      <c r="J39" s="56"/>
      <c r="K39" s="56"/>
      <c r="L39" s="50"/>
      <c r="M39" s="63"/>
      <c r="N39" s="4"/>
      <c r="O39" s="4"/>
      <c r="P39" s="4"/>
      <c r="Q39" s="4"/>
      <c r="R39" s="4"/>
      <c r="S39" s="4"/>
      <c r="T39" s="4"/>
    </row>
    <row r="40" spans="2:20" ht="225" customHeight="1" thickBot="1" x14ac:dyDescent="0.4">
      <c r="B40" s="268" t="s">
        <v>243</v>
      </c>
      <c r="C40" s="269"/>
      <c r="D40" s="269"/>
      <c r="E40" s="269"/>
      <c r="F40" s="269"/>
      <c r="G40" s="269"/>
      <c r="H40" s="269"/>
      <c r="I40" s="269"/>
      <c r="J40" s="269"/>
      <c r="K40" s="269"/>
      <c r="L40" s="270"/>
      <c r="M40" s="64"/>
      <c r="N40" s="64"/>
      <c r="O40" s="64"/>
      <c r="P40" s="64"/>
      <c r="Q40" s="64"/>
      <c r="R40" s="64"/>
      <c r="S40" s="4"/>
      <c r="T40" s="4"/>
    </row>
    <row r="41" spans="2:20" ht="13.9" thickBot="1" x14ac:dyDescent="0.4">
      <c r="B41" s="65"/>
      <c r="C41" s="66"/>
      <c r="D41" s="65"/>
      <c r="E41" s="65"/>
      <c r="F41" s="65"/>
      <c r="G41" s="67"/>
      <c r="H41" s="67"/>
      <c r="I41" s="67"/>
      <c r="J41" s="56"/>
      <c r="K41" s="56"/>
      <c r="L41" s="50"/>
      <c r="M41" s="63"/>
      <c r="N41" s="4"/>
      <c r="O41" s="4"/>
      <c r="P41" s="4"/>
      <c r="Q41" s="4"/>
      <c r="R41" s="4"/>
      <c r="S41" s="4"/>
      <c r="T41" s="4"/>
    </row>
    <row r="42" spans="2:20" ht="15" customHeight="1" x14ac:dyDescent="0.35">
      <c r="B42" s="68" t="s">
        <v>244</v>
      </c>
      <c r="C42" s="271" t="s">
        <v>245</v>
      </c>
      <c r="D42" s="272"/>
      <c r="E42" s="272"/>
      <c r="F42" s="272"/>
      <c r="G42" s="272"/>
      <c r="H42" s="272"/>
      <c r="I42" s="272"/>
      <c r="J42" s="272"/>
      <c r="K42" s="272"/>
      <c r="L42" s="273"/>
      <c r="M42" s="69"/>
      <c r="N42" s="69"/>
      <c r="O42" s="69"/>
      <c r="P42" s="69"/>
      <c r="Q42" s="69"/>
      <c r="R42" s="69"/>
      <c r="S42" s="4"/>
      <c r="T42" s="4"/>
    </row>
    <row r="43" spans="2:20" ht="15" customHeight="1" x14ac:dyDescent="0.35">
      <c r="B43" s="70" t="s">
        <v>246</v>
      </c>
      <c r="C43" s="71" t="str">
        <f>$C$5</f>
        <v>RCV run off rate ~ RPI linked RCV</v>
      </c>
      <c r="D43" s="71"/>
      <c r="E43" s="71"/>
      <c r="F43" s="71"/>
      <c r="G43" s="71"/>
      <c r="H43" s="71"/>
      <c r="I43" s="71"/>
      <c r="J43" s="71"/>
      <c r="K43" s="71"/>
      <c r="L43" s="72"/>
      <c r="M43" s="73"/>
      <c r="N43" s="73"/>
      <c r="O43" s="73"/>
      <c r="P43" s="73"/>
      <c r="Q43" s="73"/>
      <c r="R43" s="73"/>
      <c r="S43" s="4"/>
      <c r="T43" s="4"/>
    </row>
    <row r="44" spans="2:20" ht="30" customHeight="1" x14ac:dyDescent="0.35">
      <c r="B44" s="74">
        <v>1</v>
      </c>
      <c r="C44" s="259" t="s">
        <v>247</v>
      </c>
      <c r="D44" s="260"/>
      <c r="E44" s="260"/>
      <c r="F44" s="260"/>
      <c r="G44" s="260"/>
      <c r="H44" s="260"/>
      <c r="I44" s="260"/>
      <c r="J44" s="260"/>
      <c r="K44" s="260"/>
      <c r="L44" s="261"/>
      <c r="M44" s="75"/>
      <c r="N44" s="75"/>
      <c r="O44" s="75"/>
      <c r="P44" s="75"/>
      <c r="Q44" s="75"/>
      <c r="R44" s="75"/>
      <c r="S44" s="4"/>
      <c r="T44" s="4"/>
    </row>
    <row r="45" spans="2:20" ht="15" customHeight="1" x14ac:dyDescent="0.35">
      <c r="B45" s="74">
        <v>2</v>
      </c>
      <c r="C45" s="259" t="s">
        <v>248</v>
      </c>
      <c r="D45" s="260"/>
      <c r="E45" s="260"/>
      <c r="F45" s="260"/>
      <c r="G45" s="260"/>
      <c r="H45" s="260"/>
      <c r="I45" s="260"/>
      <c r="J45" s="260"/>
      <c r="K45" s="260"/>
      <c r="L45" s="261"/>
      <c r="M45" s="75"/>
      <c r="N45" s="75"/>
      <c r="O45" s="75"/>
      <c r="P45" s="75"/>
      <c r="Q45" s="75"/>
      <c r="R45" s="75"/>
      <c r="S45" s="4"/>
      <c r="T45" s="4"/>
    </row>
    <row r="46" spans="2:20" ht="15" customHeight="1" x14ac:dyDescent="0.35">
      <c r="B46" s="74">
        <v>3</v>
      </c>
      <c r="C46" s="259" t="s">
        <v>249</v>
      </c>
      <c r="D46" s="260"/>
      <c r="E46" s="260"/>
      <c r="F46" s="260"/>
      <c r="G46" s="260"/>
      <c r="H46" s="260"/>
      <c r="I46" s="260"/>
      <c r="J46" s="260"/>
      <c r="K46" s="260"/>
      <c r="L46" s="261"/>
      <c r="M46" s="75"/>
      <c r="N46" s="75"/>
      <c r="O46" s="75"/>
      <c r="P46" s="75"/>
      <c r="Q46" s="75"/>
      <c r="R46" s="75"/>
      <c r="S46" s="4"/>
      <c r="T46" s="4"/>
    </row>
    <row r="47" spans="2:20" ht="15" customHeight="1" x14ac:dyDescent="0.35">
      <c r="B47" s="74">
        <v>4</v>
      </c>
      <c r="C47" s="259" t="s">
        <v>250</v>
      </c>
      <c r="D47" s="260"/>
      <c r="E47" s="260"/>
      <c r="F47" s="260"/>
      <c r="G47" s="260"/>
      <c r="H47" s="260"/>
      <c r="I47" s="260"/>
      <c r="J47" s="260"/>
      <c r="K47" s="260"/>
      <c r="L47" s="261"/>
      <c r="M47" s="75"/>
      <c r="N47" s="75"/>
      <c r="O47" s="75"/>
      <c r="P47" s="75"/>
      <c r="Q47" s="75"/>
      <c r="R47" s="75"/>
      <c r="S47" s="4"/>
      <c r="T47" s="4"/>
    </row>
    <row r="48" spans="2:20" ht="30" customHeight="1" x14ac:dyDescent="0.35">
      <c r="B48" s="74">
        <v>5</v>
      </c>
      <c r="C48" s="259" t="s">
        <v>251</v>
      </c>
      <c r="D48" s="260"/>
      <c r="E48" s="260"/>
      <c r="F48" s="260"/>
      <c r="G48" s="260"/>
      <c r="H48" s="260"/>
      <c r="I48" s="260"/>
      <c r="J48" s="260"/>
      <c r="K48" s="260"/>
      <c r="L48" s="261"/>
      <c r="M48" s="75"/>
      <c r="N48" s="75"/>
      <c r="O48" s="75"/>
      <c r="P48" s="75"/>
      <c r="Q48" s="75"/>
      <c r="R48" s="75"/>
      <c r="S48" s="4"/>
      <c r="T48" s="4"/>
    </row>
    <row r="49" spans="2:20" ht="15" customHeight="1" x14ac:dyDescent="0.35">
      <c r="B49" s="70" t="s">
        <v>252</v>
      </c>
      <c r="C49" s="71" t="str">
        <f>$C$12</f>
        <v>RCV run off rate ~ CPI/CPI(H) linked RCV</v>
      </c>
      <c r="D49" s="71"/>
      <c r="E49" s="71"/>
      <c r="F49" s="71"/>
      <c r="G49" s="71"/>
      <c r="H49" s="71"/>
      <c r="I49" s="71"/>
      <c r="J49" s="71"/>
      <c r="K49" s="71"/>
      <c r="L49" s="72"/>
      <c r="M49" s="73"/>
      <c r="N49" s="73"/>
      <c r="O49" s="73"/>
      <c r="P49" s="73"/>
      <c r="Q49" s="73"/>
      <c r="R49" s="73"/>
      <c r="S49" s="4"/>
      <c r="T49" s="4"/>
    </row>
    <row r="50" spans="2:20" ht="30" customHeight="1" x14ac:dyDescent="0.35">
      <c r="B50" s="74">
        <v>6</v>
      </c>
      <c r="C50" s="259" t="s">
        <v>253</v>
      </c>
      <c r="D50" s="260"/>
      <c r="E50" s="260"/>
      <c r="F50" s="260"/>
      <c r="G50" s="260"/>
      <c r="H50" s="260"/>
      <c r="I50" s="260"/>
      <c r="J50" s="260"/>
      <c r="K50" s="260"/>
      <c r="L50" s="261"/>
      <c r="M50" s="75"/>
      <c r="N50" s="75"/>
      <c r="O50" s="75"/>
      <c r="P50" s="75"/>
      <c r="Q50" s="75"/>
      <c r="R50" s="75"/>
      <c r="S50" s="4"/>
      <c r="T50" s="4"/>
    </row>
    <row r="51" spans="2:20" ht="30" customHeight="1" x14ac:dyDescent="0.35">
      <c r="B51" s="74">
        <v>7</v>
      </c>
      <c r="C51" s="259" t="s">
        <v>254</v>
      </c>
      <c r="D51" s="260"/>
      <c r="E51" s="260"/>
      <c r="F51" s="260"/>
      <c r="G51" s="260"/>
      <c r="H51" s="260"/>
      <c r="I51" s="260"/>
      <c r="J51" s="260"/>
      <c r="K51" s="260"/>
      <c r="L51" s="261"/>
      <c r="M51" s="75"/>
      <c r="N51" s="75"/>
      <c r="O51" s="75"/>
      <c r="P51" s="75"/>
      <c r="Q51" s="75"/>
      <c r="R51" s="75"/>
      <c r="S51" s="4"/>
      <c r="T51" s="4"/>
    </row>
    <row r="52" spans="2:20" ht="15" customHeight="1" x14ac:dyDescent="0.35">
      <c r="B52" s="74">
        <v>8</v>
      </c>
      <c r="C52" s="259" t="s">
        <v>255</v>
      </c>
      <c r="D52" s="260"/>
      <c r="E52" s="260"/>
      <c r="F52" s="260"/>
      <c r="G52" s="260"/>
      <c r="H52" s="260"/>
      <c r="I52" s="260"/>
      <c r="J52" s="260"/>
      <c r="K52" s="260"/>
      <c r="L52" s="261"/>
      <c r="M52" s="75"/>
      <c r="N52" s="75"/>
      <c r="O52" s="75"/>
      <c r="P52" s="75"/>
      <c r="Q52" s="75"/>
      <c r="R52" s="75"/>
      <c r="S52" s="4"/>
      <c r="T52" s="4"/>
    </row>
    <row r="53" spans="2:20" ht="15" customHeight="1" x14ac:dyDescent="0.35">
      <c r="B53" s="74">
        <v>9</v>
      </c>
      <c r="C53" s="259" t="s">
        <v>256</v>
      </c>
      <c r="D53" s="260"/>
      <c r="E53" s="260"/>
      <c r="F53" s="260"/>
      <c r="G53" s="260"/>
      <c r="H53" s="260"/>
      <c r="I53" s="260"/>
      <c r="J53" s="260"/>
      <c r="K53" s="260"/>
      <c r="L53" s="261"/>
      <c r="M53" s="75"/>
      <c r="N53" s="75"/>
      <c r="O53" s="75"/>
      <c r="P53" s="75"/>
      <c r="Q53" s="75"/>
      <c r="R53" s="75"/>
      <c r="S53" s="4"/>
      <c r="T53" s="4"/>
    </row>
    <row r="54" spans="2:20" ht="30" customHeight="1" x14ac:dyDescent="0.35">
      <c r="B54" s="74">
        <v>10</v>
      </c>
      <c r="C54" s="259" t="s">
        <v>257</v>
      </c>
      <c r="D54" s="260"/>
      <c r="E54" s="260"/>
      <c r="F54" s="260"/>
      <c r="G54" s="260"/>
      <c r="H54" s="260"/>
      <c r="I54" s="260"/>
      <c r="J54" s="260"/>
      <c r="K54" s="260"/>
      <c r="L54" s="261"/>
      <c r="M54" s="75"/>
      <c r="N54" s="75"/>
      <c r="O54" s="75"/>
      <c r="P54" s="75"/>
      <c r="Q54" s="75"/>
      <c r="R54" s="75"/>
      <c r="S54" s="4"/>
      <c r="T54" s="4"/>
    </row>
    <row r="55" spans="2:20" ht="15" customHeight="1" x14ac:dyDescent="0.35">
      <c r="B55" s="70" t="s">
        <v>258</v>
      </c>
      <c r="C55" s="71" t="str">
        <f>$C$19</f>
        <v xml:space="preserve">Post 2020 investment run off rate </v>
      </c>
      <c r="D55" s="71"/>
      <c r="E55" s="71"/>
      <c r="F55" s="71"/>
      <c r="G55" s="71"/>
      <c r="H55" s="71"/>
      <c r="I55" s="71"/>
      <c r="J55" s="71"/>
      <c r="K55" s="71"/>
      <c r="L55" s="72"/>
      <c r="M55" s="73"/>
      <c r="N55" s="73"/>
      <c r="O55" s="73"/>
      <c r="P55" s="73"/>
      <c r="Q55" s="73"/>
      <c r="R55" s="73"/>
      <c r="S55" s="4"/>
      <c r="T55" s="4"/>
    </row>
    <row r="56" spans="2:20" ht="30" customHeight="1" x14ac:dyDescent="0.35">
      <c r="B56" s="74">
        <v>11</v>
      </c>
      <c r="C56" s="259" t="s">
        <v>259</v>
      </c>
      <c r="D56" s="260"/>
      <c r="E56" s="260"/>
      <c r="F56" s="260"/>
      <c r="G56" s="260"/>
      <c r="H56" s="260"/>
      <c r="I56" s="260"/>
      <c r="J56" s="260"/>
      <c r="K56" s="260"/>
      <c r="L56" s="261"/>
      <c r="M56" s="75"/>
      <c r="N56" s="75"/>
      <c r="O56" s="75"/>
      <c r="P56" s="75"/>
      <c r="Q56" s="75"/>
      <c r="R56" s="75"/>
      <c r="S56" s="4"/>
      <c r="T56" s="4"/>
    </row>
    <row r="57" spans="2:20" ht="30" customHeight="1" x14ac:dyDescent="0.35">
      <c r="B57" s="74">
        <v>12</v>
      </c>
      <c r="C57" s="259" t="s">
        <v>260</v>
      </c>
      <c r="D57" s="260"/>
      <c r="E57" s="260"/>
      <c r="F57" s="260"/>
      <c r="G57" s="260"/>
      <c r="H57" s="260"/>
      <c r="I57" s="260"/>
      <c r="J57" s="260"/>
      <c r="K57" s="260"/>
      <c r="L57" s="261"/>
      <c r="M57" s="75"/>
      <c r="N57" s="75"/>
      <c r="O57" s="75"/>
      <c r="P57" s="75"/>
      <c r="Q57" s="75"/>
      <c r="R57" s="75"/>
      <c r="S57" s="4"/>
      <c r="T57" s="4"/>
    </row>
    <row r="58" spans="2:20" ht="15" customHeight="1" x14ac:dyDescent="0.35">
      <c r="B58" s="74">
        <v>13</v>
      </c>
      <c r="C58" s="259" t="s">
        <v>261</v>
      </c>
      <c r="D58" s="260"/>
      <c r="E58" s="260"/>
      <c r="F58" s="260"/>
      <c r="G58" s="260"/>
      <c r="H58" s="260"/>
      <c r="I58" s="260"/>
      <c r="J58" s="260"/>
      <c r="K58" s="260"/>
      <c r="L58" s="261"/>
      <c r="M58" s="75"/>
      <c r="N58" s="75"/>
      <c r="O58" s="75"/>
      <c r="P58" s="75"/>
      <c r="Q58" s="75"/>
      <c r="R58" s="75"/>
      <c r="S58" s="4"/>
      <c r="T58" s="4"/>
    </row>
    <row r="59" spans="2:20" ht="15" customHeight="1" x14ac:dyDescent="0.35">
      <c r="B59" s="74">
        <v>14</v>
      </c>
      <c r="C59" s="259" t="s">
        <v>262</v>
      </c>
      <c r="D59" s="260"/>
      <c r="E59" s="260"/>
      <c r="F59" s="260"/>
      <c r="G59" s="260"/>
      <c r="H59" s="260"/>
      <c r="I59" s="260"/>
      <c r="J59" s="260"/>
      <c r="K59" s="260"/>
      <c r="L59" s="261"/>
      <c r="M59" s="75"/>
      <c r="N59" s="75"/>
      <c r="O59" s="75"/>
      <c r="P59" s="75"/>
      <c r="Q59" s="75"/>
      <c r="R59" s="75"/>
      <c r="S59" s="4"/>
      <c r="T59" s="4"/>
    </row>
    <row r="60" spans="2:20" ht="15" customHeight="1" x14ac:dyDescent="0.35">
      <c r="B60" s="74">
        <v>15</v>
      </c>
      <c r="C60" s="259" t="s">
        <v>263</v>
      </c>
      <c r="D60" s="260"/>
      <c r="E60" s="260"/>
      <c r="F60" s="260"/>
      <c r="G60" s="260"/>
      <c r="H60" s="260"/>
      <c r="I60" s="260"/>
      <c r="J60" s="260"/>
      <c r="K60" s="260"/>
      <c r="L60" s="261"/>
      <c r="M60" s="75"/>
      <c r="N60" s="75"/>
      <c r="O60" s="75"/>
      <c r="P60" s="75"/>
      <c r="Q60" s="75"/>
      <c r="R60" s="75"/>
      <c r="S60" s="4"/>
      <c r="T60" s="4"/>
    </row>
    <row r="61" spans="2:20" ht="15" customHeight="1" x14ac:dyDescent="0.35">
      <c r="B61" s="70" t="s">
        <v>264</v>
      </c>
      <c r="C61" s="71" t="str">
        <f>$C$26</f>
        <v>PAYG Rate ~ water resources</v>
      </c>
      <c r="D61" s="71"/>
      <c r="E61" s="71"/>
      <c r="F61" s="71"/>
      <c r="G61" s="71"/>
      <c r="H61" s="71"/>
      <c r="I61" s="71"/>
      <c r="J61" s="71"/>
      <c r="K61" s="71"/>
      <c r="L61" s="72"/>
      <c r="M61" s="73"/>
      <c r="N61" s="73"/>
      <c r="O61" s="73"/>
      <c r="P61" s="73"/>
      <c r="Q61" s="73"/>
      <c r="R61" s="73"/>
      <c r="S61" s="4"/>
      <c r="T61" s="4"/>
    </row>
    <row r="62" spans="2:20" ht="30" customHeight="1" x14ac:dyDescent="0.35">
      <c r="B62" s="74">
        <v>16</v>
      </c>
      <c r="C62" s="259" t="s">
        <v>265</v>
      </c>
      <c r="D62" s="260"/>
      <c r="E62" s="260"/>
      <c r="F62" s="260"/>
      <c r="G62" s="260"/>
      <c r="H62" s="260"/>
      <c r="I62" s="260"/>
      <c r="J62" s="260"/>
      <c r="K62" s="260"/>
      <c r="L62" s="261"/>
      <c r="M62" s="75"/>
      <c r="N62" s="75"/>
      <c r="O62" s="75"/>
      <c r="P62" s="75"/>
      <c r="Q62" s="75"/>
      <c r="R62" s="75"/>
      <c r="S62" s="4"/>
      <c r="T62" s="4"/>
    </row>
    <row r="63" spans="2:20" ht="15" customHeight="1" x14ac:dyDescent="0.35">
      <c r="B63" s="74">
        <v>17</v>
      </c>
      <c r="C63" s="259" t="s">
        <v>266</v>
      </c>
      <c r="D63" s="260"/>
      <c r="E63" s="260"/>
      <c r="F63" s="260"/>
      <c r="G63" s="260"/>
      <c r="H63" s="260"/>
      <c r="I63" s="260"/>
      <c r="J63" s="260"/>
      <c r="K63" s="260"/>
      <c r="L63" s="261"/>
      <c r="M63" s="75"/>
      <c r="N63" s="75"/>
      <c r="O63" s="75"/>
      <c r="P63" s="75"/>
      <c r="Q63" s="75"/>
      <c r="R63" s="75"/>
      <c r="S63" s="4"/>
      <c r="T63" s="4"/>
    </row>
    <row r="64" spans="2:20" ht="15" customHeight="1" x14ac:dyDescent="0.35">
      <c r="B64" s="76">
        <v>18</v>
      </c>
      <c r="C64" s="259" t="s">
        <v>267</v>
      </c>
      <c r="D64" s="260"/>
      <c r="E64" s="260"/>
      <c r="F64" s="260"/>
      <c r="G64" s="260"/>
      <c r="H64" s="260"/>
      <c r="I64" s="260"/>
      <c r="J64" s="260"/>
      <c r="K64" s="260"/>
      <c r="L64" s="261"/>
      <c r="M64" s="75"/>
      <c r="N64" s="75"/>
      <c r="O64" s="75"/>
      <c r="P64" s="75"/>
      <c r="Q64" s="75"/>
      <c r="R64" s="75"/>
      <c r="S64" s="4"/>
      <c r="T64" s="4"/>
    </row>
    <row r="65" spans="2:20" ht="15" customHeight="1" thickBot="1" x14ac:dyDescent="0.4">
      <c r="B65" s="77">
        <v>19</v>
      </c>
      <c r="C65" s="262" t="s">
        <v>268</v>
      </c>
      <c r="D65" s="263"/>
      <c r="E65" s="263"/>
      <c r="F65" s="263"/>
      <c r="G65" s="263"/>
      <c r="H65" s="263"/>
      <c r="I65" s="263"/>
      <c r="J65" s="263"/>
      <c r="K65" s="263"/>
      <c r="L65" s="264"/>
      <c r="M65" s="75"/>
      <c r="N65" s="75"/>
      <c r="O65" s="75"/>
      <c r="P65" s="75"/>
      <c r="Q65" s="75"/>
      <c r="R65" s="75"/>
      <c r="S65" s="4"/>
      <c r="T65" s="4"/>
    </row>
    <row r="66" spans="2:20" x14ac:dyDescent="0.35"/>
    <row r="67" spans="2:20" x14ac:dyDescent="0.35"/>
  </sheetData>
  <mergeCells count="23">
    <mergeCell ref="C45:L45"/>
    <mergeCell ref="T1:W1"/>
    <mergeCell ref="B3:C3"/>
    <mergeCell ref="B40:L40"/>
    <mergeCell ref="C42:L42"/>
    <mergeCell ref="C44:L44"/>
    <mergeCell ref="C59:L59"/>
    <mergeCell ref="C46:L46"/>
    <mergeCell ref="C47:L47"/>
    <mergeCell ref="C48:L48"/>
    <mergeCell ref="C50:L50"/>
    <mergeCell ref="C51:L51"/>
    <mergeCell ref="C52:L52"/>
    <mergeCell ref="C53:L53"/>
    <mergeCell ref="C54:L54"/>
    <mergeCell ref="C56:L56"/>
    <mergeCell ref="C57:L57"/>
    <mergeCell ref="C58:L58"/>
    <mergeCell ref="C60:L60"/>
    <mergeCell ref="C62:L62"/>
    <mergeCell ref="C63:L63"/>
    <mergeCell ref="C64:L64"/>
    <mergeCell ref="C65:L65"/>
  </mergeCells>
  <conditionalFormatting sqref="W5:W30">
    <cfRule type="cellIs" dxfId="3" priority="1"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85" zoomScaleNormal="85" workbookViewId="0"/>
  </sheetViews>
  <sheetFormatPr defaultColWidth="0" defaultRowHeight="13.5" zeroHeight="1" x14ac:dyDescent="0.35"/>
  <cols>
    <col min="1" max="1" width="1.5625" style="2" customWidth="1"/>
    <col min="2" max="2" width="6.5625" style="2" customWidth="1"/>
    <col min="3" max="3" width="80.0625" style="2" bestFit="1" customWidth="1"/>
    <col min="4" max="4" width="11.5625" style="2" customWidth="1"/>
    <col min="5" max="6" width="5.5625" style="2" customWidth="1"/>
    <col min="7" max="7" width="12.5625" style="2" bestFit="1" customWidth="1"/>
    <col min="8" max="12" width="9.5625" style="2" customWidth="1"/>
    <col min="13" max="13" width="12.5625" style="2" bestFit="1" customWidth="1"/>
    <col min="14" max="18" width="9.5625" style="2" customWidth="1"/>
    <col min="19" max="19" width="2.5625" style="2" customWidth="1"/>
    <col min="20" max="20" width="26.5625" style="2" bestFit="1" customWidth="1"/>
    <col min="21" max="21" width="27.0625" style="2" bestFit="1" customWidth="1"/>
    <col min="22" max="22" width="3.5" style="2" customWidth="1"/>
    <col min="23" max="24" width="24.5" style="2" customWidth="1"/>
    <col min="25" max="25" width="4.5625" style="2" customWidth="1"/>
    <col min="26" max="26" width="2.5625" style="3" hidden="1" customWidth="1"/>
    <col min="27" max="27" width="4.5625" style="78" hidden="1" customWidth="1"/>
    <col min="28" max="38" width="3" style="78" hidden="1" customWidth="1"/>
    <col min="39" max="39" width="2.5625" style="3" hidden="1" customWidth="1"/>
    <col min="40" max="40" width="4.5625" style="78" hidden="1" customWidth="1"/>
    <col min="41" max="51" width="1.0625" style="78" hidden="1" customWidth="1"/>
    <col min="52" max="52" width="3.5625" style="3" hidden="1" customWidth="1"/>
    <col min="53" max="16384" width="9.5625" style="2" hidden="1"/>
  </cols>
  <sheetData>
    <row r="1" spans="2:52" s="5" customFormat="1" ht="18.75" x14ac:dyDescent="0.35">
      <c r="B1" s="98" t="s">
        <v>269</v>
      </c>
      <c r="C1" s="98"/>
      <c r="D1" s="98"/>
      <c r="E1" s="98"/>
      <c r="F1" s="98"/>
      <c r="G1" s="98"/>
      <c r="H1" s="98"/>
      <c r="I1" s="98"/>
      <c r="J1" s="98"/>
      <c r="K1" s="98"/>
      <c r="L1" s="159"/>
      <c r="M1" s="159"/>
      <c r="N1" s="159"/>
      <c r="O1" s="159"/>
      <c r="P1" s="159"/>
      <c r="Q1" s="159"/>
      <c r="R1" s="1" t="s">
        <v>358</v>
      </c>
      <c r="S1" s="160"/>
      <c r="T1" s="201" t="s">
        <v>174</v>
      </c>
      <c r="U1" s="201"/>
      <c r="V1" s="201"/>
      <c r="W1" s="201"/>
      <c r="X1" s="201"/>
      <c r="Y1" s="99"/>
      <c r="Z1" s="96"/>
      <c r="AA1" s="181"/>
      <c r="AB1" s="181"/>
      <c r="AC1" s="181"/>
      <c r="AD1" s="181"/>
      <c r="AE1" s="181"/>
      <c r="AF1" s="181"/>
      <c r="AG1" s="181"/>
      <c r="AH1" s="181"/>
      <c r="AI1" s="181"/>
      <c r="AJ1" s="181"/>
      <c r="AK1" s="181"/>
      <c r="AL1" s="181"/>
      <c r="AM1" s="96"/>
      <c r="AN1" s="181"/>
      <c r="AO1" s="181"/>
      <c r="AP1" s="181"/>
      <c r="AQ1" s="181"/>
      <c r="AR1" s="181"/>
      <c r="AS1" s="181"/>
      <c r="AT1" s="181"/>
      <c r="AU1" s="181"/>
      <c r="AV1" s="181"/>
      <c r="AW1" s="181"/>
      <c r="AX1" s="181"/>
      <c r="AY1" s="181"/>
      <c r="AZ1" s="96"/>
    </row>
    <row r="2" spans="2:52" s="5" customFormat="1" ht="13.9" thickBot="1" x14ac:dyDescent="0.4">
      <c r="B2" s="99"/>
      <c r="C2" s="99"/>
      <c r="D2" s="99"/>
      <c r="E2" s="99"/>
      <c r="F2" s="99"/>
      <c r="G2" s="99"/>
      <c r="H2" s="99"/>
      <c r="I2" s="99"/>
      <c r="J2" s="99"/>
      <c r="K2" s="99"/>
      <c r="L2" s="99"/>
      <c r="M2" s="99"/>
      <c r="N2" s="99"/>
      <c r="O2" s="99"/>
      <c r="P2" s="99"/>
      <c r="Q2" s="99"/>
      <c r="R2" s="99"/>
      <c r="S2" s="99"/>
      <c r="T2" s="99"/>
      <c r="U2" s="99"/>
      <c r="V2" s="99"/>
      <c r="Y2" s="99"/>
      <c r="Z2" s="96"/>
      <c r="AA2" s="181"/>
      <c r="AB2" s="181"/>
      <c r="AC2" s="181"/>
      <c r="AD2" s="181"/>
      <c r="AE2" s="181"/>
      <c r="AF2" s="181"/>
      <c r="AG2" s="181"/>
      <c r="AH2" s="181"/>
      <c r="AI2" s="181"/>
      <c r="AJ2" s="181"/>
      <c r="AK2" s="181"/>
      <c r="AL2" s="181"/>
      <c r="AM2" s="96"/>
      <c r="AN2" s="181"/>
      <c r="AO2" s="181"/>
      <c r="AP2" s="181"/>
      <c r="AQ2" s="181"/>
      <c r="AR2" s="181"/>
      <c r="AS2" s="181"/>
      <c r="AT2" s="181"/>
      <c r="AU2" s="181"/>
      <c r="AV2" s="181"/>
      <c r="AW2" s="181"/>
      <c r="AX2" s="181"/>
      <c r="AY2" s="181"/>
      <c r="AZ2" s="96"/>
    </row>
    <row r="3" spans="2:52" s="5" customFormat="1" ht="13.9" thickBot="1" x14ac:dyDescent="0.4">
      <c r="B3" s="266" t="s">
        <v>175</v>
      </c>
      <c r="C3" s="267"/>
      <c r="D3" s="6" t="s">
        <v>176</v>
      </c>
      <c r="E3" s="7" t="s">
        <v>177</v>
      </c>
      <c r="F3" s="8" t="s">
        <v>178</v>
      </c>
      <c r="G3" s="7" t="s">
        <v>19</v>
      </c>
      <c r="H3" s="7" t="s">
        <v>3</v>
      </c>
      <c r="I3" s="7" t="s">
        <v>4</v>
      </c>
      <c r="J3" s="7" t="s">
        <v>5</v>
      </c>
      <c r="K3" s="7" t="s">
        <v>6</v>
      </c>
      <c r="L3" s="8" t="s">
        <v>7</v>
      </c>
      <c r="M3" s="7" t="s">
        <v>179</v>
      </c>
      <c r="N3" s="7" t="s">
        <v>180</v>
      </c>
      <c r="O3" s="7" t="s">
        <v>181</v>
      </c>
      <c r="P3" s="7" t="s">
        <v>182</v>
      </c>
      <c r="Q3" s="7" t="s">
        <v>183</v>
      </c>
      <c r="R3" s="8" t="s">
        <v>184</v>
      </c>
      <c r="S3" s="99"/>
      <c r="T3" s="9" t="s">
        <v>185</v>
      </c>
      <c r="U3" s="10" t="s">
        <v>186</v>
      </c>
      <c r="V3" s="99"/>
      <c r="W3" s="9" t="s">
        <v>187</v>
      </c>
      <c r="X3" s="10" t="s">
        <v>270</v>
      </c>
      <c r="Y3" s="99"/>
      <c r="Z3" s="96"/>
      <c r="AA3" s="5" t="s">
        <v>188</v>
      </c>
      <c r="AB3" s="181"/>
      <c r="AC3" s="181"/>
      <c r="AD3" s="181"/>
      <c r="AE3" s="181"/>
      <c r="AF3" s="181"/>
      <c r="AG3" s="181"/>
      <c r="AH3" s="181"/>
      <c r="AI3" s="181"/>
      <c r="AJ3" s="181"/>
      <c r="AK3" s="181"/>
      <c r="AL3" s="181"/>
      <c r="AM3" s="96"/>
      <c r="AN3" s="5" t="s">
        <v>270</v>
      </c>
      <c r="AZ3" s="96"/>
    </row>
    <row r="4" spans="2:52" s="5" customFormat="1" ht="13.9" thickBot="1" x14ac:dyDescent="0.4">
      <c r="B4" s="99"/>
      <c r="C4" s="99"/>
      <c r="D4" s="99"/>
      <c r="E4" s="99"/>
      <c r="F4" s="99"/>
      <c r="G4" s="99"/>
      <c r="H4" s="99"/>
      <c r="I4" s="99"/>
      <c r="J4" s="99"/>
      <c r="K4" s="99"/>
      <c r="L4" s="99"/>
      <c r="M4" s="99"/>
      <c r="N4" s="99"/>
      <c r="O4" s="99"/>
      <c r="P4" s="99"/>
      <c r="Q4" s="99"/>
      <c r="R4" s="99"/>
      <c r="S4" s="99"/>
      <c r="T4" s="99"/>
      <c r="U4" s="99"/>
      <c r="V4" s="99"/>
      <c r="W4" s="99"/>
      <c r="X4" s="99"/>
      <c r="Y4" s="99"/>
      <c r="Z4" s="96"/>
      <c r="AA4" s="5" t="s">
        <v>189</v>
      </c>
      <c r="AB4" s="181"/>
      <c r="AC4" s="181"/>
      <c r="AD4" s="181"/>
      <c r="AE4" s="181"/>
      <c r="AF4" s="181"/>
      <c r="AG4" s="181"/>
      <c r="AH4" s="181"/>
      <c r="AI4" s="181"/>
      <c r="AJ4" s="181"/>
      <c r="AK4" s="181"/>
      <c r="AL4" s="181"/>
      <c r="AM4" s="96"/>
      <c r="AZ4" s="96"/>
    </row>
    <row r="5" spans="2:52" s="5" customFormat="1" ht="13.9" thickBot="1" x14ac:dyDescent="0.4">
      <c r="B5" s="12" t="s">
        <v>190</v>
      </c>
      <c r="C5" s="13" t="s">
        <v>191</v>
      </c>
      <c r="D5" s="99"/>
      <c r="E5" s="99"/>
      <c r="F5" s="99"/>
      <c r="G5" s="99"/>
      <c r="H5" s="99"/>
      <c r="I5" s="99"/>
      <c r="J5" s="99"/>
      <c r="K5" s="99"/>
      <c r="L5" s="99"/>
      <c r="M5" s="99"/>
      <c r="N5" s="99"/>
      <c r="O5" s="99"/>
      <c r="P5" s="99"/>
      <c r="Q5" s="99"/>
      <c r="R5" s="99"/>
      <c r="S5" s="99"/>
      <c r="T5" s="99"/>
      <c r="U5" s="99"/>
      <c r="V5" s="99"/>
      <c r="W5" s="162"/>
      <c r="X5" s="182"/>
      <c r="Y5" s="99"/>
      <c r="Z5" s="96"/>
      <c r="AA5" s="183"/>
      <c r="AB5" s="183"/>
      <c r="AC5" s="183"/>
      <c r="AD5" s="183"/>
      <c r="AE5" s="183"/>
      <c r="AF5" s="183"/>
      <c r="AG5" s="183"/>
      <c r="AH5" s="183"/>
      <c r="AI5" s="183"/>
      <c r="AJ5" s="183"/>
      <c r="AK5" s="183"/>
      <c r="AL5" s="183"/>
      <c r="AM5" s="184"/>
      <c r="AN5" s="183"/>
      <c r="AO5" s="183"/>
      <c r="AP5" s="183"/>
      <c r="AQ5" s="183"/>
      <c r="AR5" s="183"/>
      <c r="AS5" s="183"/>
      <c r="AT5" s="183"/>
      <c r="AU5" s="183"/>
      <c r="AV5" s="183"/>
      <c r="AW5" s="183"/>
      <c r="AX5" s="183"/>
      <c r="AY5" s="183"/>
      <c r="AZ5" s="96"/>
    </row>
    <row r="6" spans="2:52" s="5" customFormat="1" x14ac:dyDescent="0.35">
      <c r="B6" s="163">
        <v>1</v>
      </c>
      <c r="C6" s="164" t="s">
        <v>271</v>
      </c>
      <c r="D6" s="15" t="s">
        <v>272</v>
      </c>
      <c r="E6" s="165" t="s">
        <v>194</v>
      </c>
      <c r="F6" s="166">
        <v>2</v>
      </c>
      <c r="G6" s="99"/>
      <c r="H6" s="16">
        <v>6.9500000000000006E-2</v>
      </c>
      <c r="I6" s="17">
        <v>6.9500000000000006E-2</v>
      </c>
      <c r="J6" s="17">
        <v>6.9500000000000006E-2</v>
      </c>
      <c r="K6" s="17">
        <v>6.9500000000000006E-2</v>
      </c>
      <c r="L6" s="18">
        <v>6.9500000000000006E-2</v>
      </c>
      <c r="M6" s="104"/>
      <c r="N6" s="16">
        <v>6.9500000000000006E-2</v>
      </c>
      <c r="O6" s="17">
        <v>6.9500000000000006E-2</v>
      </c>
      <c r="P6" s="17">
        <v>6.9500000000000006E-2</v>
      </c>
      <c r="Q6" s="17">
        <v>6.9500000000000006E-2</v>
      </c>
      <c r="R6" s="18">
        <v>6.9500000000000006E-2</v>
      </c>
      <c r="S6" s="99"/>
      <c r="T6" s="80"/>
      <c r="U6" s="81"/>
      <c r="V6" s="185"/>
      <c r="W6" s="162">
        <f>IF(SUM(AA6:AL6)=0,0,$AA$4)</f>
        <v>0</v>
      </c>
      <c r="X6" s="182"/>
      <c r="Y6" s="186"/>
      <c r="Z6" s="96"/>
      <c r="AA6" s="187"/>
      <c r="AB6" s="188">
        <f t="shared" ref="AB6:AF8" si="0">IF(ISNUMBER(H6),0,1)</f>
        <v>0</v>
      </c>
      <c r="AC6" s="188">
        <f t="shared" si="0"/>
        <v>0</v>
      </c>
      <c r="AD6" s="188">
        <f t="shared" si="0"/>
        <v>0</v>
      </c>
      <c r="AE6" s="188">
        <f t="shared" si="0"/>
        <v>0</v>
      </c>
      <c r="AF6" s="188">
        <f t="shared" si="0"/>
        <v>0</v>
      </c>
      <c r="AG6" s="187"/>
      <c r="AH6" s="188">
        <f>IF(ISNUMBER(N6),0,1)</f>
        <v>0</v>
      </c>
      <c r="AI6" s="188">
        <f>IF(ISNUMBER(O6),0,1)</f>
        <v>0</v>
      </c>
      <c r="AJ6" s="188">
        <f>IF(ISNUMBER(P6),0,1)</f>
        <v>0</v>
      </c>
      <c r="AK6" s="188">
        <f>IF(ISNUMBER(Q6),0,1)</f>
        <v>0</v>
      </c>
      <c r="AL6" s="188">
        <f>IF(ISNUMBER(R6),0,1)</f>
        <v>0</v>
      </c>
      <c r="AM6" s="189"/>
      <c r="AN6" s="187"/>
      <c r="AO6" s="187"/>
      <c r="AP6" s="187"/>
      <c r="AQ6" s="187"/>
      <c r="AR6" s="187"/>
      <c r="AS6" s="187"/>
      <c r="AT6" s="187"/>
      <c r="AU6" s="187"/>
      <c r="AV6" s="187"/>
      <c r="AW6" s="187"/>
      <c r="AX6" s="187"/>
      <c r="AY6" s="187"/>
      <c r="AZ6" s="189"/>
    </row>
    <row r="7" spans="2:52" s="5" customFormat="1" x14ac:dyDescent="0.35">
      <c r="B7" s="163">
        <v>2</v>
      </c>
      <c r="C7" s="164" t="s">
        <v>273</v>
      </c>
      <c r="D7" s="83" t="s">
        <v>274</v>
      </c>
      <c r="E7" s="169" t="s">
        <v>194</v>
      </c>
      <c r="F7" s="170">
        <v>2</v>
      </c>
      <c r="G7" s="99"/>
      <c r="H7" s="22">
        <v>0</v>
      </c>
      <c r="I7" s="23">
        <v>0</v>
      </c>
      <c r="J7" s="23">
        <v>0</v>
      </c>
      <c r="K7" s="23">
        <v>0</v>
      </c>
      <c r="L7" s="24">
        <v>0</v>
      </c>
      <c r="M7" s="104"/>
      <c r="N7" s="22">
        <v>0</v>
      </c>
      <c r="O7" s="23">
        <v>0</v>
      </c>
      <c r="P7" s="23">
        <v>0</v>
      </c>
      <c r="Q7" s="23">
        <v>0</v>
      </c>
      <c r="R7" s="24">
        <v>0</v>
      </c>
      <c r="S7" s="99"/>
      <c r="T7" s="84"/>
      <c r="U7" s="85"/>
      <c r="V7" s="190"/>
      <c r="W7" s="162">
        <f t="shared" ref="W7:W23" si="1">IF(SUM(AA7:AL7)=0,0,$AA$4)</f>
        <v>0</v>
      </c>
      <c r="X7" s="182"/>
      <c r="Y7" s="186"/>
      <c r="Z7" s="96"/>
      <c r="AA7" s="187"/>
      <c r="AB7" s="188">
        <f t="shared" si="0"/>
        <v>0</v>
      </c>
      <c r="AC7" s="188">
        <f t="shared" si="0"/>
        <v>0</v>
      </c>
      <c r="AD7" s="188">
        <f t="shared" si="0"/>
        <v>0</v>
      </c>
      <c r="AE7" s="188">
        <f t="shared" si="0"/>
        <v>0</v>
      </c>
      <c r="AF7" s="188">
        <f t="shared" si="0"/>
        <v>0</v>
      </c>
      <c r="AG7" s="187"/>
      <c r="AH7" s="188">
        <f>IF(ISNUMBER(N7),0,1)</f>
        <v>0</v>
      </c>
      <c r="AI7" s="188">
        <f t="shared" ref="AI7:AL8" si="2">IF(ISNUMBER(O7),0,1)</f>
        <v>0</v>
      </c>
      <c r="AJ7" s="188">
        <f t="shared" si="2"/>
        <v>0</v>
      </c>
      <c r="AK7" s="188">
        <f t="shared" si="2"/>
        <v>0</v>
      </c>
      <c r="AL7" s="188">
        <f t="shared" si="2"/>
        <v>0</v>
      </c>
      <c r="AM7" s="189"/>
      <c r="AN7" s="187"/>
      <c r="AO7" s="187"/>
      <c r="AP7" s="187"/>
      <c r="AQ7" s="187"/>
      <c r="AR7" s="187"/>
      <c r="AS7" s="187"/>
      <c r="AT7" s="187"/>
      <c r="AU7" s="187"/>
      <c r="AV7" s="187"/>
      <c r="AW7" s="187"/>
      <c r="AX7" s="187"/>
      <c r="AY7" s="187"/>
      <c r="AZ7" s="189"/>
    </row>
    <row r="8" spans="2:52" s="5" customFormat="1" x14ac:dyDescent="0.35">
      <c r="B8" s="163">
        <v>3</v>
      </c>
      <c r="C8" s="164" t="s">
        <v>275</v>
      </c>
      <c r="D8" s="83" t="s">
        <v>276</v>
      </c>
      <c r="E8" s="169" t="s">
        <v>194</v>
      </c>
      <c r="F8" s="170">
        <v>2</v>
      </c>
      <c r="G8" s="99"/>
      <c r="H8" s="22">
        <v>0</v>
      </c>
      <c r="I8" s="23">
        <v>0</v>
      </c>
      <c r="J8" s="23">
        <v>0</v>
      </c>
      <c r="K8" s="23">
        <v>0</v>
      </c>
      <c r="L8" s="24">
        <v>0</v>
      </c>
      <c r="M8" s="104"/>
      <c r="N8" s="22">
        <v>0</v>
      </c>
      <c r="O8" s="23">
        <v>0</v>
      </c>
      <c r="P8" s="23">
        <v>0</v>
      </c>
      <c r="Q8" s="23">
        <v>0</v>
      </c>
      <c r="R8" s="24">
        <v>0</v>
      </c>
      <c r="S8" s="99"/>
      <c r="T8" s="84"/>
      <c r="U8" s="85"/>
      <c r="V8" s="190"/>
      <c r="W8" s="162">
        <f t="shared" si="1"/>
        <v>0</v>
      </c>
      <c r="X8" s="182"/>
      <c r="Y8" s="186"/>
      <c r="Z8" s="96"/>
      <c r="AA8" s="187"/>
      <c r="AB8" s="188">
        <f t="shared" si="0"/>
        <v>0</v>
      </c>
      <c r="AC8" s="188">
        <f t="shared" si="0"/>
        <v>0</v>
      </c>
      <c r="AD8" s="188">
        <f t="shared" si="0"/>
        <v>0</v>
      </c>
      <c r="AE8" s="188">
        <f t="shared" si="0"/>
        <v>0</v>
      </c>
      <c r="AF8" s="188">
        <f t="shared" si="0"/>
        <v>0</v>
      </c>
      <c r="AG8" s="187"/>
      <c r="AH8" s="188">
        <f>IF(ISNUMBER(N8),0,1)</f>
        <v>0</v>
      </c>
      <c r="AI8" s="188">
        <f t="shared" si="2"/>
        <v>0</v>
      </c>
      <c r="AJ8" s="188">
        <f t="shared" si="2"/>
        <v>0</v>
      </c>
      <c r="AK8" s="188">
        <f t="shared" si="2"/>
        <v>0</v>
      </c>
      <c r="AL8" s="188">
        <f t="shared" si="2"/>
        <v>0</v>
      </c>
      <c r="AM8" s="189"/>
      <c r="AN8" s="187"/>
      <c r="AO8" s="187"/>
      <c r="AP8" s="187"/>
      <c r="AQ8" s="187"/>
      <c r="AR8" s="187"/>
      <c r="AS8" s="187"/>
      <c r="AT8" s="187"/>
      <c r="AU8" s="187"/>
      <c r="AV8" s="187"/>
      <c r="AW8" s="187"/>
      <c r="AX8" s="187"/>
      <c r="AY8" s="187"/>
      <c r="AZ8" s="189"/>
    </row>
    <row r="9" spans="2:52" s="5" customFormat="1" ht="13.9" thickBot="1" x14ac:dyDescent="0.4">
      <c r="B9" s="163">
        <v>4</v>
      </c>
      <c r="C9" s="164" t="s">
        <v>277</v>
      </c>
      <c r="D9" s="83" t="s">
        <v>278</v>
      </c>
      <c r="E9" s="169" t="s">
        <v>194</v>
      </c>
      <c r="F9" s="170">
        <v>2</v>
      </c>
      <c r="G9" s="99"/>
      <c r="H9" s="27">
        <f>SUM(H6:H8)</f>
        <v>6.9500000000000006E-2</v>
      </c>
      <c r="I9" s="28">
        <f>SUM(I6:I8)</f>
        <v>6.9500000000000006E-2</v>
      </c>
      <c r="J9" s="28">
        <f>SUM(J6:J8)</f>
        <v>6.9500000000000006E-2</v>
      </c>
      <c r="K9" s="28">
        <f>SUM(K6:K8)</f>
        <v>6.9500000000000006E-2</v>
      </c>
      <c r="L9" s="29">
        <f>SUM(L6:L8)</f>
        <v>6.9500000000000006E-2</v>
      </c>
      <c r="M9" s="104"/>
      <c r="N9" s="27">
        <f>SUM(N6:N8)</f>
        <v>6.9500000000000006E-2</v>
      </c>
      <c r="O9" s="28">
        <f>SUM(O6:O8)</f>
        <v>6.9500000000000006E-2</v>
      </c>
      <c r="P9" s="28">
        <f>SUM(P6:P8)</f>
        <v>6.9500000000000006E-2</v>
      </c>
      <c r="Q9" s="28">
        <f>SUM(Q6:Q8)</f>
        <v>6.9500000000000006E-2</v>
      </c>
      <c r="R9" s="29">
        <f>SUM(R6:R8)</f>
        <v>6.9500000000000006E-2</v>
      </c>
      <c r="S9" s="99"/>
      <c r="T9" s="30" t="s">
        <v>201</v>
      </c>
      <c r="U9" s="86"/>
      <c r="V9" s="191"/>
      <c r="W9" s="162"/>
      <c r="X9" s="182"/>
      <c r="Y9" s="186"/>
      <c r="Z9" s="96"/>
      <c r="AA9" s="187"/>
      <c r="AB9" s="187"/>
      <c r="AC9" s="187"/>
      <c r="AD9" s="187"/>
      <c r="AE9" s="187"/>
      <c r="AF9" s="187"/>
      <c r="AG9" s="187"/>
      <c r="AH9" s="187"/>
      <c r="AI9" s="187"/>
      <c r="AJ9" s="187"/>
      <c r="AK9" s="187"/>
      <c r="AL9" s="187"/>
      <c r="AM9" s="189"/>
      <c r="AN9" s="187"/>
      <c r="AO9" s="187"/>
      <c r="AP9" s="187"/>
      <c r="AQ9" s="187"/>
      <c r="AR9" s="187"/>
      <c r="AS9" s="187"/>
      <c r="AT9" s="187"/>
      <c r="AU9" s="187"/>
      <c r="AV9" s="187"/>
      <c r="AW9" s="187"/>
      <c r="AX9" s="187"/>
      <c r="AY9" s="187"/>
      <c r="AZ9" s="189"/>
    </row>
    <row r="10" spans="2:52" s="5" customFormat="1" ht="13.9" thickBot="1" x14ac:dyDescent="0.4">
      <c r="B10" s="171">
        <v>5</v>
      </c>
      <c r="C10" s="172" t="s">
        <v>279</v>
      </c>
      <c r="D10" s="41" t="s">
        <v>280</v>
      </c>
      <c r="E10" s="173" t="s">
        <v>204</v>
      </c>
      <c r="F10" s="174">
        <v>0</v>
      </c>
      <c r="G10" s="87" t="s">
        <v>205</v>
      </c>
      <c r="H10" s="104"/>
      <c r="I10" s="104"/>
      <c r="J10" s="104"/>
      <c r="K10" s="104"/>
      <c r="L10" s="104"/>
      <c r="M10" s="87" t="s">
        <v>205</v>
      </c>
      <c r="N10" s="104"/>
      <c r="O10" s="104"/>
      <c r="P10" s="104"/>
      <c r="Q10" s="104"/>
      <c r="R10" s="104"/>
      <c r="S10" s="99"/>
      <c r="T10" s="34"/>
      <c r="U10" s="88" t="s">
        <v>206</v>
      </c>
      <c r="V10" s="190"/>
      <c r="W10" s="162">
        <f>IF(SUM(AA10:AL10)=0,0,$AA$4)</f>
        <v>0</v>
      </c>
      <c r="X10" s="182">
        <f>IF(SUM(AN10:AY10)=0,0,U10)</f>
        <v>0</v>
      </c>
      <c r="Y10" s="186"/>
      <c r="Z10" s="96"/>
      <c r="AA10" s="192">
        <f>IF(ISTEXT(G10),0,1)</f>
        <v>0</v>
      </c>
      <c r="AB10" s="187"/>
      <c r="AC10" s="187"/>
      <c r="AD10" s="187"/>
      <c r="AE10" s="187"/>
      <c r="AF10" s="187"/>
      <c r="AG10" s="192">
        <f>IF(ISTEXT(M10),0,1)</f>
        <v>0</v>
      </c>
      <c r="AH10" s="187"/>
      <c r="AI10" s="187"/>
      <c r="AJ10" s="187"/>
      <c r="AK10" s="187"/>
      <c r="AL10" s="187"/>
      <c r="AM10" s="189"/>
      <c r="AN10" s="192">
        <f>IF(M10=G10,0,1)</f>
        <v>0</v>
      </c>
      <c r="AO10" s="193"/>
      <c r="AP10" s="193"/>
      <c r="AQ10" s="193"/>
      <c r="AR10" s="193"/>
      <c r="AS10" s="193"/>
      <c r="AT10" s="193"/>
      <c r="AU10" s="193"/>
      <c r="AV10" s="193"/>
      <c r="AW10" s="193"/>
      <c r="AX10" s="193"/>
      <c r="AY10" s="193"/>
      <c r="AZ10" s="189"/>
    </row>
    <row r="11" spans="2:52" s="5" customFormat="1" ht="13.9" thickBot="1" x14ac:dyDescent="0.4">
      <c r="B11" s="175"/>
      <c r="C11" s="129"/>
      <c r="D11" s="99"/>
      <c r="E11" s="99"/>
      <c r="F11" s="99"/>
      <c r="G11" s="99"/>
      <c r="H11" s="104"/>
      <c r="I11" s="104"/>
      <c r="J11" s="104"/>
      <c r="K11" s="104"/>
      <c r="L11" s="104"/>
      <c r="M11" s="104"/>
      <c r="N11" s="104"/>
      <c r="O11" s="104"/>
      <c r="P11" s="104"/>
      <c r="Q11" s="104"/>
      <c r="R11" s="104"/>
      <c r="S11" s="99"/>
      <c r="T11" s="176"/>
      <c r="U11" s="99"/>
      <c r="V11" s="99"/>
      <c r="W11" s="162"/>
      <c r="X11" s="182"/>
      <c r="Y11" s="176"/>
      <c r="Z11" s="96"/>
      <c r="AA11" s="187"/>
      <c r="AB11" s="187"/>
      <c r="AC11" s="187"/>
      <c r="AD11" s="187"/>
      <c r="AE11" s="187"/>
      <c r="AF11" s="187"/>
      <c r="AG11" s="187"/>
      <c r="AH11" s="187"/>
      <c r="AI11" s="187"/>
      <c r="AJ11" s="187"/>
      <c r="AK11" s="187"/>
      <c r="AL11" s="187"/>
      <c r="AM11" s="189"/>
      <c r="AN11" s="187"/>
      <c r="AO11" s="187"/>
      <c r="AP11" s="187"/>
      <c r="AQ11" s="187"/>
      <c r="AR11" s="187"/>
      <c r="AS11" s="187"/>
      <c r="AT11" s="187"/>
      <c r="AU11" s="187"/>
      <c r="AV11" s="187"/>
      <c r="AW11" s="187"/>
      <c r="AX11" s="187"/>
      <c r="AY11" s="187"/>
      <c r="AZ11" s="189"/>
    </row>
    <row r="12" spans="2:52" s="5" customFormat="1" ht="13.9" thickBot="1" x14ac:dyDescent="0.4">
      <c r="B12" s="12" t="s">
        <v>207</v>
      </c>
      <c r="C12" s="13" t="s">
        <v>208</v>
      </c>
      <c r="D12" s="99"/>
      <c r="E12" s="99"/>
      <c r="F12" s="99"/>
      <c r="G12" s="99"/>
      <c r="H12" s="104"/>
      <c r="I12" s="104"/>
      <c r="J12" s="104"/>
      <c r="K12" s="104"/>
      <c r="L12" s="104"/>
      <c r="M12" s="104"/>
      <c r="N12" s="104"/>
      <c r="O12" s="104"/>
      <c r="P12" s="104"/>
      <c r="Q12" s="104"/>
      <c r="R12" s="104"/>
      <c r="S12" s="99"/>
      <c r="T12" s="176"/>
      <c r="U12" s="99"/>
      <c r="V12" s="99"/>
      <c r="W12" s="162"/>
      <c r="X12" s="182"/>
      <c r="Y12" s="176"/>
      <c r="Z12" s="96"/>
      <c r="AA12" s="187"/>
      <c r="AB12" s="187"/>
      <c r="AC12" s="187"/>
      <c r="AD12" s="187"/>
      <c r="AE12" s="187"/>
      <c r="AF12" s="187"/>
      <c r="AG12" s="187"/>
      <c r="AH12" s="187"/>
      <c r="AI12" s="187"/>
      <c r="AJ12" s="187"/>
      <c r="AK12" s="187"/>
      <c r="AL12" s="187"/>
      <c r="AM12" s="189"/>
      <c r="AN12" s="187"/>
      <c r="AO12" s="187"/>
      <c r="AP12" s="187"/>
      <c r="AQ12" s="187"/>
      <c r="AR12" s="187"/>
      <c r="AS12" s="187"/>
      <c r="AT12" s="187"/>
      <c r="AU12" s="187"/>
      <c r="AV12" s="187"/>
      <c r="AW12" s="187"/>
      <c r="AX12" s="187"/>
      <c r="AY12" s="187"/>
      <c r="AZ12" s="189"/>
    </row>
    <row r="13" spans="2:52" s="5" customFormat="1" x14ac:dyDescent="0.35">
      <c r="B13" s="163">
        <v>6</v>
      </c>
      <c r="C13" s="164" t="s">
        <v>271</v>
      </c>
      <c r="D13" s="15" t="s">
        <v>281</v>
      </c>
      <c r="E13" s="165" t="s">
        <v>194</v>
      </c>
      <c r="F13" s="166">
        <v>2</v>
      </c>
      <c r="G13" s="99"/>
      <c r="H13" s="16">
        <v>6.9500000000000006E-2</v>
      </c>
      <c r="I13" s="17">
        <v>6.9500000000000006E-2</v>
      </c>
      <c r="J13" s="17">
        <v>6.9500000000000006E-2</v>
      </c>
      <c r="K13" s="17">
        <v>6.9500000000000006E-2</v>
      </c>
      <c r="L13" s="18">
        <v>6.9500000000000006E-2</v>
      </c>
      <c r="M13" s="104"/>
      <c r="N13" s="16">
        <v>6.9500000000000006E-2</v>
      </c>
      <c r="O13" s="17">
        <v>6.9500000000000006E-2</v>
      </c>
      <c r="P13" s="17">
        <v>6.9500000000000006E-2</v>
      </c>
      <c r="Q13" s="17">
        <v>6.9500000000000006E-2</v>
      </c>
      <c r="R13" s="18">
        <v>6.9500000000000006E-2</v>
      </c>
      <c r="S13" s="99"/>
      <c r="T13" s="38"/>
      <c r="U13" s="89"/>
      <c r="V13" s="190"/>
      <c r="W13" s="162">
        <f t="shared" si="1"/>
        <v>0</v>
      </c>
      <c r="X13" s="182"/>
      <c r="Y13" s="186"/>
      <c r="Z13" s="96"/>
      <c r="AA13" s="187"/>
      <c r="AB13" s="188">
        <f t="shared" ref="AB13:AF15" si="3">IF(ISNUMBER(H13),0,1)</f>
        <v>0</v>
      </c>
      <c r="AC13" s="188">
        <f t="shared" si="3"/>
        <v>0</v>
      </c>
      <c r="AD13" s="188">
        <f t="shared" si="3"/>
        <v>0</v>
      </c>
      <c r="AE13" s="188">
        <f t="shared" si="3"/>
        <v>0</v>
      </c>
      <c r="AF13" s="188">
        <f t="shared" si="3"/>
        <v>0</v>
      </c>
      <c r="AG13" s="187"/>
      <c r="AH13" s="188">
        <f t="shared" ref="AH13:AL15" si="4">IF(ISNUMBER(N13),0,1)</f>
        <v>0</v>
      </c>
      <c r="AI13" s="188">
        <f t="shared" si="4"/>
        <v>0</v>
      </c>
      <c r="AJ13" s="188">
        <f t="shared" si="4"/>
        <v>0</v>
      </c>
      <c r="AK13" s="188">
        <f t="shared" si="4"/>
        <v>0</v>
      </c>
      <c r="AL13" s="188">
        <f t="shared" si="4"/>
        <v>0</v>
      </c>
      <c r="AM13" s="189"/>
      <c r="AN13" s="187"/>
      <c r="AO13" s="187"/>
      <c r="AP13" s="187"/>
      <c r="AQ13" s="187"/>
      <c r="AR13" s="187"/>
      <c r="AS13" s="187"/>
      <c r="AT13" s="187"/>
      <c r="AU13" s="187"/>
      <c r="AV13" s="187"/>
      <c r="AW13" s="187"/>
      <c r="AX13" s="187"/>
      <c r="AY13" s="187"/>
      <c r="AZ13" s="189"/>
    </row>
    <row r="14" spans="2:52" s="5" customFormat="1" x14ac:dyDescent="0.35">
      <c r="B14" s="163">
        <v>7</v>
      </c>
      <c r="C14" s="164" t="s">
        <v>273</v>
      </c>
      <c r="D14" s="83" t="s">
        <v>282</v>
      </c>
      <c r="E14" s="169" t="s">
        <v>194</v>
      </c>
      <c r="F14" s="170">
        <v>2</v>
      </c>
      <c r="G14" s="99"/>
      <c r="H14" s="22">
        <v>6.9999999999999999E-4</v>
      </c>
      <c r="I14" s="23">
        <v>1.5E-3</v>
      </c>
      <c r="J14" s="23">
        <v>2E-3</v>
      </c>
      <c r="K14" s="23">
        <v>2.8E-3</v>
      </c>
      <c r="L14" s="24">
        <v>3.3999999999999998E-3</v>
      </c>
      <c r="M14" s="104"/>
      <c r="N14" s="22">
        <v>4.3E-3</v>
      </c>
      <c r="O14" s="23">
        <v>4.7000000000000002E-3</v>
      </c>
      <c r="P14" s="23">
        <v>5.5999999999999999E-3</v>
      </c>
      <c r="Q14" s="23">
        <v>6.1999999999999998E-3</v>
      </c>
      <c r="R14" s="24">
        <v>7.1000000000000004E-3</v>
      </c>
      <c r="S14" s="99"/>
      <c r="T14" s="25"/>
      <c r="U14" s="85"/>
      <c r="V14" s="190"/>
      <c r="W14" s="162">
        <f t="shared" si="1"/>
        <v>0</v>
      </c>
      <c r="X14" s="182"/>
      <c r="Y14" s="186"/>
      <c r="Z14" s="96"/>
      <c r="AA14" s="187"/>
      <c r="AB14" s="188">
        <f t="shared" si="3"/>
        <v>0</v>
      </c>
      <c r="AC14" s="188">
        <f t="shared" si="3"/>
        <v>0</v>
      </c>
      <c r="AD14" s="188">
        <f t="shared" si="3"/>
        <v>0</v>
      </c>
      <c r="AE14" s="188">
        <f t="shared" si="3"/>
        <v>0</v>
      </c>
      <c r="AF14" s="188">
        <f t="shared" si="3"/>
        <v>0</v>
      </c>
      <c r="AG14" s="187"/>
      <c r="AH14" s="188">
        <f t="shared" si="4"/>
        <v>0</v>
      </c>
      <c r="AI14" s="188">
        <f t="shared" si="4"/>
        <v>0</v>
      </c>
      <c r="AJ14" s="188">
        <f t="shared" si="4"/>
        <v>0</v>
      </c>
      <c r="AK14" s="188">
        <f t="shared" si="4"/>
        <v>0</v>
      </c>
      <c r="AL14" s="188">
        <f t="shared" si="4"/>
        <v>0</v>
      </c>
      <c r="AM14" s="189"/>
      <c r="AN14" s="187"/>
      <c r="AO14" s="187"/>
      <c r="AP14" s="187"/>
      <c r="AQ14" s="187"/>
      <c r="AR14" s="187"/>
      <c r="AS14" s="187"/>
      <c r="AT14" s="187"/>
      <c r="AU14" s="187"/>
      <c r="AV14" s="187"/>
      <c r="AW14" s="187"/>
      <c r="AX14" s="187"/>
      <c r="AY14" s="187"/>
      <c r="AZ14" s="189"/>
    </row>
    <row r="15" spans="2:52" s="5" customFormat="1" x14ac:dyDescent="0.35">
      <c r="B15" s="163">
        <v>8</v>
      </c>
      <c r="C15" s="164" t="s">
        <v>283</v>
      </c>
      <c r="D15" s="83" t="s">
        <v>284</v>
      </c>
      <c r="E15" s="169" t="s">
        <v>194</v>
      </c>
      <c r="F15" s="170">
        <v>2</v>
      </c>
      <c r="G15" s="99"/>
      <c r="H15" s="22">
        <v>0</v>
      </c>
      <c r="I15" s="23">
        <v>0</v>
      </c>
      <c r="J15" s="23">
        <v>0</v>
      </c>
      <c r="K15" s="23">
        <v>0</v>
      </c>
      <c r="L15" s="24">
        <v>0</v>
      </c>
      <c r="M15" s="104"/>
      <c r="N15" s="22">
        <v>0</v>
      </c>
      <c r="O15" s="23">
        <v>0</v>
      </c>
      <c r="P15" s="23">
        <v>0</v>
      </c>
      <c r="Q15" s="23">
        <v>0</v>
      </c>
      <c r="R15" s="24">
        <v>0</v>
      </c>
      <c r="S15" s="99"/>
      <c r="T15" s="25"/>
      <c r="U15" s="85"/>
      <c r="V15" s="190"/>
      <c r="W15" s="162">
        <f t="shared" si="1"/>
        <v>0</v>
      </c>
      <c r="X15" s="182"/>
      <c r="Y15" s="186"/>
      <c r="Z15" s="96"/>
      <c r="AA15" s="187"/>
      <c r="AB15" s="188">
        <f t="shared" si="3"/>
        <v>0</v>
      </c>
      <c r="AC15" s="188">
        <f t="shared" si="3"/>
        <v>0</v>
      </c>
      <c r="AD15" s="188">
        <f t="shared" si="3"/>
        <v>0</v>
      </c>
      <c r="AE15" s="188">
        <f t="shared" si="3"/>
        <v>0</v>
      </c>
      <c r="AF15" s="188">
        <f t="shared" si="3"/>
        <v>0</v>
      </c>
      <c r="AG15" s="187"/>
      <c r="AH15" s="188">
        <f t="shared" si="4"/>
        <v>0</v>
      </c>
      <c r="AI15" s="188">
        <f t="shared" si="4"/>
        <v>0</v>
      </c>
      <c r="AJ15" s="188">
        <f t="shared" si="4"/>
        <v>0</v>
      </c>
      <c r="AK15" s="188">
        <f t="shared" si="4"/>
        <v>0</v>
      </c>
      <c r="AL15" s="188">
        <f t="shared" si="4"/>
        <v>0</v>
      </c>
      <c r="AM15" s="189"/>
      <c r="AN15" s="187"/>
      <c r="AO15" s="187"/>
      <c r="AP15" s="187"/>
      <c r="AQ15" s="187"/>
      <c r="AR15" s="187"/>
      <c r="AS15" s="187"/>
      <c r="AT15" s="187"/>
      <c r="AU15" s="187"/>
      <c r="AV15" s="187"/>
      <c r="AW15" s="187"/>
      <c r="AX15" s="187"/>
      <c r="AY15" s="187"/>
      <c r="AZ15" s="189"/>
    </row>
    <row r="16" spans="2:52" s="5" customFormat="1" ht="13.9" thickBot="1" x14ac:dyDescent="0.4">
      <c r="B16" s="163">
        <v>9</v>
      </c>
      <c r="C16" s="164" t="s">
        <v>285</v>
      </c>
      <c r="D16" s="83" t="s">
        <v>286</v>
      </c>
      <c r="E16" s="169" t="s">
        <v>194</v>
      </c>
      <c r="F16" s="170">
        <v>2</v>
      </c>
      <c r="G16" s="99"/>
      <c r="H16" s="27">
        <f>SUM(H13:H15)</f>
        <v>7.0200000000000012E-2</v>
      </c>
      <c r="I16" s="28">
        <f>SUM(I13:I15)</f>
        <v>7.1000000000000008E-2</v>
      </c>
      <c r="J16" s="28">
        <f>SUM(J13:J15)</f>
        <v>7.1500000000000008E-2</v>
      </c>
      <c r="K16" s="28">
        <f>SUM(K13:K15)</f>
        <v>7.2300000000000003E-2</v>
      </c>
      <c r="L16" s="29">
        <f>SUM(L13:L15)</f>
        <v>7.2900000000000006E-2</v>
      </c>
      <c r="M16" s="104"/>
      <c r="N16" s="27">
        <f>SUM(N13:N15)</f>
        <v>7.3800000000000004E-2</v>
      </c>
      <c r="O16" s="28">
        <f>SUM(O13:O15)</f>
        <v>7.4200000000000002E-2</v>
      </c>
      <c r="P16" s="28">
        <f>SUM(P13:P15)</f>
        <v>7.51E-2</v>
      </c>
      <c r="Q16" s="28">
        <f>SUM(Q13:Q15)</f>
        <v>7.5700000000000003E-2</v>
      </c>
      <c r="R16" s="29">
        <f>SUM(R13:R15)</f>
        <v>7.6600000000000001E-2</v>
      </c>
      <c r="S16" s="99"/>
      <c r="T16" s="30" t="s">
        <v>215</v>
      </c>
      <c r="U16" s="86"/>
      <c r="V16" s="191"/>
      <c r="W16" s="162"/>
      <c r="X16" s="182"/>
      <c r="Y16" s="186"/>
      <c r="Z16" s="96"/>
      <c r="AA16" s="187"/>
      <c r="AB16" s="187"/>
      <c r="AC16" s="187"/>
      <c r="AD16" s="187"/>
      <c r="AE16" s="187"/>
      <c r="AF16" s="187"/>
      <c r="AG16" s="187"/>
      <c r="AH16" s="187"/>
      <c r="AI16" s="187"/>
      <c r="AJ16" s="187"/>
      <c r="AK16" s="187"/>
      <c r="AL16" s="187"/>
      <c r="AM16" s="189"/>
      <c r="AN16" s="187"/>
      <c r="AO16" s="187"/>
      <c r="AP16" s="187"/>
      <c r="AQ16" s="187"/>
      <c r="AR16" s="187"/>
      <c r="AS16" s="187"/>
      <c r="AT16" s="187"/>
      <c r="AU16" s="187"/>
      <c r="AV16" s="187"/>
      <c r="AW16" s="187"/>
      <c r="AX16" s="187"/>
      <c r="AY16" s="187"/>
      <c r="AZ16" s="189"/>
    </row>
    <row r="17" spans="2:52" s="5" customFormat="1" ht="13.9" thickBot="1" x14ac:dyDescent="0.4">
      <c r="B17" s="171">
        <v>10</v>
      </c>
      <c r="C17" s="172" t="s">
        <v>287</v>
      </c>
      <c r="D17" s="41" t="s">
        <v>288</v>
      </c>
      <c r="E17" s="173" t="s">
        <v>204</v>
      </c>
      <c r="F17" s="174">
        <v>0</v>
      </c>
      <c r="G17" s="87" t="s">
        <v>205</v>
      </c>
      <c r="H17" s="104"/>
      <c r="I17" s="104"/>
      <c r="J17" s="104"/>
      <c r="K17" s="104"/>
      <c r="L17" s="104"/>
      <c r="M17" s="87" t="s">
        <v>205</v>
      </c>
      <c r="N17" s="104"/>
      <c r="O17" s="104"/>
      <c r="P17" s="104"/>
      <c r="Q17" s="104"/>
      <c r="R17" s="104"/>
      <c r="S17" s="99"/>
      <c r="T17" s="34"/>
      <c r="U17" s="88" t="s">
        <v>206</v>
      </c>
      <c r="V17" s="190"/>
      <c r="W17" s="162">
        <f t="shared" si="1"/>
        <v>0</v>
      </c>
      <c r="X17" s="182">
        <f>IF(SUM(AN17:AY17)=0,0,U17)</f>
        <v>0</v>
      </c>
      <c r="Y17" s="186"/>
      <c r="Z17" s="96"/>
      <c r="AA17" s="192">
        <f>IF(ISTEXT(G17),0,1)</f>
        <v>0</v>
      </c>
      <c r="AB17" s="187"/>
      <c r="AC17" s="187"/>
      <c r="AD17" s="187"/>
      <c r="AE17" s="187"/>
      <c r="AF17" s="187"/>
      <c r="AG17" s="192">
        <f>IF(ISTEXT(M17),0,1)</f>
        <v>0</v>
      </c>
      <c r="AH17" s="187"/>
      <c r="AI17" s="187"/>
      <c r="AJ17" s="187"/>
      <c r="AK17" s="187"/>
      <c r="AL17" s="187"/>
      <c r="AM17" s="189"/>
      <c r="AN17" s="192">
        <f>IF(M17=G17,0,1)</f>
        <v>0</v>
      </c>
      <c r="AO17" s="193"/>
      <c r="AP17" s="193"/>
      <c r="AQ17" s="193"/>
      <c r="AR17" s="193"/>
      <c r="AS17" s="193"/>
      <c r="AT17" s="193"/>
      <c r="AU17" s="193"/>
      <c r="AV17" s="193"/>
      <c r="AW17" s="193"/>
      <c r="AX17" s="193"/>
      <c r="AY17" s="193"/>
      <c r="AZ17" s="189"/>
    </row>
    <row r="18" spans="2:52" s="5" customFormat="1" ht="13.9" thickBot="1" x14ac:dyDescent="0.4">
      <c r="B18" s="175"/>
      <c r="C18" s="129"/>
      <c r="D18" s="99"/>
      <c r="E18" s="99"/>
      <c r="F18" s="99"/>
      <c r="G18" s="99"/>
      <c r="H18" s="104"/>
      <c r="I18" s="104"/>
      <c r="J18" s="104"/>
      <c r="K18" s="104"/>
      <c r="L18" s="104"/>
      <c r="M18" s="104"/>
      <c r="N18" s="104"/>
      <c r="O18" s="104"/>
      <c r="P18" s="104"/>
      <c r="Q18" s="104"/>
      <c r="R18" s="104"/>
      <c r="S18" s="99"/>
      <c r="T18" s="176"/>
      <c r="U18" s="99"/>
      <c r="V18" s="99"/>
      <c r="W18" s="162"/>
      <c r="X18" s="182"/>
      <c r="Y18" s="176"/>
      <c r="Z18" s="96"/>
      <c r="AA18" s="187"/>
      <c r="AB18" s="187"/>
      <c r="AC18" s="187"/>
      <c r="AD18" s="187"/>
      <c r="AE18" s="187"/>
      <c r="AF18" s="187"/>
      <c r="AG18" s="187"/>
      <c r="AH18" s="187"/>
      <c r="AI18" s="187"/>
      <c r="AJ18" s="187"/>
      <c r="AK18" s="187"/>
      <c r="AL18" s="187"/>
      <c r="AM18" s="189"/>
      <c r="AN18" s="187"/>
      <c r="AO18" s="187"/>
      <c r="AP18" s="187"/>
      <c r="AQ18" s="187"/>
      <c r="AR18" s="187"/>
      <c r="AS18" s="187"/>
      <c r="AT18" s="187"/>
      <c r="AU18" s="187"/>
      <c r="AV18" s="187"/>
      <c r="AW18" s="187"/>
      <c r="AX18" s="187"/>
      <c r="AY18" s="187"/>
      <c r="AZ18" s="189"/>
    </row>
    <row r="19" spans="2:52" s="5" customFormat="1" ht="13.9" thickBot="1" x14ac:dyDescent="0.4">
      <c r="B19" s="12" t="s">
        <v>218</v>
      </c>
      <c r="C19" s="13" t="s">
        <v>13</v>
      </c>
      <c r="D19" s="99"/>
      <c r="E19" s="99"/>
      <c r="F19" s="99"/>
      <c r="G19" s="99"/>
      <c r="H19" s="104"/>
      <c r="I19" s="104"/>
      <c r="J19" s="104"/>
      <c r="K19" s="104"/>
      <c r="L19" s="104"/>
      <c r="M19" s="104"/>
      <c r="N19" s="104"/>
      <c r="O19" s="104"/>
      <c r="P19" s="104"/>
      <c r="Q19" s="104"/>
      <c r="R19" s="104"/>
      <c r="S19" s="99"/>
      <c r="T19" s="176"/>
      <c r="U19" s="99"/>
      <c r="V19" s="99"/>
      <c r="W19" s="162"/>
      <c r="X19" s="182"/>
      <c r="Y19" s="176"/>
      <c r="Z19" s="96"/>
      <c r="AA19" s="187"/>
      <c r="AB19" s="187"/>
      <c r="AC19" s="187"/>
      <c r="AD19" s="187"/>
      <c r="AE19" s="187"/>
      <c r="AF19" s="187"/>
      <c r="AG19" s="187"/>
      <c r="AH19" s="187"/>
      <c r="AI19" s="187"/>
      <c r="AJ19" s="187"/>
      <c r="AK19" s="187"/>
      <c r="AL19" s="187"/>
      <c r="AM19" s="189"/>
      <c r="AN19" s="187"/>
      <c r="AO19" s="187"/>
      <c r="AP19" s="187"/>
      <c r="AQ19" s="187"/>
      <c r="AR19" s="187"/>
      <c r="AS19" s="187"/>
      <c r="AT19" s="187"/>
      <c r="AU19" s="187"/>
      <c r="AV19" s="187"/>
      <c r="AW19" s="187"/>
      <c r="AX19" s="187"/>
      <c r="AY19" s="187"/>
      <c r="AZ19" s="189"/>
    </row>
    <row r="20" spans="2:52" s="5" customFormat="1" x14ac:dyDescent="0.35">
      <c r="B20" s="163">
        <v>11</v>
      </c>
      <c r="C20" s="164" t="s">
        <v>14</v>
      </c>
      <c r="D20" s="15" t="s">
        <v>289</v>
      </c>
      <c r="E20" s="165" t="s">
        <v>194</v>
      </c>
      <c r="F20" s="166">
        <v>2</v>
      </c>
      <c r="G20" s="99"/>
      <c r="H20" s="16">
        <v>0.46989999999999998</v>
      </c>
      <c r="I20" s="17">
        <v>0.42009999999999997</v>
      </c>
      <c r="J20" s="17">
        <v>0.45789999999999997</v>
      </c>
      <c r="K20" s="17">
        <v>0.50090000000000001</v>
      </c>
      <c r="L20" s="18">
        <v>0.50029999999999997</v>
      </c>
      <c r="M20" s="104"/>
      <c r="N20" s="16">
        <v>0.4249</v>
      </c>
      <c r="O20" s="17">
        <v>0.42880000000000001</v>
      </c>
      <c r="P20" s="17">
        <v>0.51419999999999999</v>
      </c>
      <c r="Q20" s="17">
        <v>0.51449999999999996</v>
      </c>
      <c r="R20" s="18">
        <v>0.50770000000000004</v>
      </c>
      <c r="S20" s="99"/>
      <c r="T20" s="38"/>
      <c r="U20" s="89"/>
      <c r="V20" s="190"/>
      <c r="W20" s="162">
        <f t="shared" si="1"/>
        <v>0</v>
      </c>
      <c r="X20" s="182"/>
      <c r="Y20" s="186"/>
      <c r="Z20" s="96"/>
      <c r="AA20" s="187"/>
      <c r="AB20" s="188">
        <f t="shared" ref="AB20:AF22" si="5">IF(ISNUMBER(H20),0,1)</f>
        <v>0</v>
      </c>
      <c r="AC20" s="188">
        <f t="shared" si="5"/>
        <v>0</v>
      </c>
      <c r="AD20" s="188">
        <f t="shared" si="5"/>
        <v>0</v>
      </c>
      <c r="AE20" s="188">
        <f t="shared" si="5"/>
        <v>0</v>
      </c>
      <c r="AF20" s="188">
        <f t="shared" si="5"/>
        <v>0</v>
      </c>
      <c r="AG20" s="187"/>
      <c r="AH20" s="188">
        <f t="shared" ref="AH20:AL22" si="6">IF(ISNUMBER(N20),0,1)</f>
        <v>0</v>
      </c>
      <c r="AI20" s="188">
        <f t="shared" si="6"/>
        <v>0</v>
      </c>
      <c r="AJ20" s="188">
        <f t="shared" si="6"/>
        <v>0</v>
      </c>
      <c r="AK20" s="188">
        <f t="shared" si="6"/>
        <v>0</v>
      </c>
      <c r="AL20" s="188">
        <f t="shared" si="6"/>
        <v>0</v>
      </c>
      <c r="AM20" s="189"/>
      <c r="AN20" s="187"/>
      <c r="AO20" s="187"/>
      <c r="AP20" s="187"/>
      <c r="AQ20" s="187"/>
      <c r="AR20" s="187"/>
      <c r="AS20" s="187"/>
      <c r="AT20" s="187"/>
      <c r="AU20" s="187"/>
      <c r="AV20" s="187"/>
      <c r="AW20" s="187"/>
      <c r="AX20" s="187"/>
      <c r="AY20" s="187"/>
      <c r="AZ20" s="189"/>
    </row>
    <row r="21" spans="2:52" s="5" customFormat="1" x14ac:dyDescent="0.35">
      <c r="B21" s="163">
        <v>12</v>
      </c>
      <c r="C21" s="164" t="s">
        <v>15</v>
      </c>
      <c r="D21" s="83" t="s">
        <v>290</v>
      </c>
      <c r="E21" s="169" t="s">
        <v>194</v>
      </c>
      <c r="F21" s="170">
        <v>2</v>
      </c>
      <c r="G21" s="99"/>
      <c r="H21" s="22">
        <v>0</v>
      </c>
      <c r="I21" s="23">
        <v>0</v>
      </c>
      <c r="J21" s="23">
        <v>0</v>
      </c>
      <c r="K21" s="23">
        <v>0</v>
      </c>
      <c r="L21" s="24">
        <v>0</v>
      </c>
      <c r="M21" s="104"/>
      <c r="N21" s="22">
        <v>0</v>
      </c>
      <c r="O21" s="23">
        <v>0</v>
      </c>
      <c r="P21" s="23">
        <v>0</v>
      </c>
      <c r="Q21" s="23">
        <v>0</v>
      </c>
      <c r="R21" s="24">
        <v>0</v>
      </c>
      <c r="S21" s="99"/>
      <c r="T21" s="25"/>
      <c r="U21" s="85"/>
      <c r="V21" s="190"/>
      <c r="W21" s="162">
        <f t="shared" si="1"/>
        <v>0</v>
      </c>
      <c r="X21" s="182"/>
      <c r="Y21" s="186"/>
      <c r="Z21" s="96"/>
      <c r="AA21" s="187"/>
      <c r="AB21" s="188">
        <f t="shared" si="5"/>
        <v>0</v>
      </c>
      <c r="AC21" s="188">
        <f t="shared" si="5"/>
        <v>0</v>
      </c>
      <c r="AD21" s="188">
        <f t="shared" si="5"/>
        <v>0</v>
      </c>
      <c r="AE21" s="188">
        <f t="shared" si="5"/>
        <v>0</v>
      </c>
      <c r="AF21" s="188">
        <f t="shared" si="5"/>
        <v>0</v>
      </c>
      <c r="AG21" s="187"/>
      <c r="AH21" s="188">
        <f t="shared" si="6"/>
        <v>0</v>
      </c>
      <c r="AI21" s="188">
        <f t="shared" si="6"/>
        <v>0</v>
      </c>
      <c r="AJ21" s="188">
        <f t="shared" si="6"/>
        <v>0</v>
      </c>
      <c r="AK21" s="188">
        <f t="shared" si="6"/>
        <v>0</v>
      </c>
      <c r="AL21" s="188">
        <f t="shared" si="6"/>
        <v>0</v>
      </c>
      <c r="AM21" s="189"/>
      <c r="AN21" s="187"/>
      <c r="AO21" s="187"/>
      <c r="AP21" s="187"/>
      <c r="AQ21" s="187"/>
      <c r="AR21" s="187"/>
      <c r="AS21" s="187"/>
      <c r="AT21" s="187"/>
      <c r="AU21" s="187"/>
      <c r="AV21" s="187"/>
      <c r="AW21" s="187"/>
      <c r="AX21" s="187"/>
      <c r="AY21" s="187"/>
      <c r="AZ21" s="189"/>
    </row>
    <row r="22" spans="2:52" s="5" customFormat="1" x14ac:dyDescent="0.35">
      <c r="B22" s="163">
        <v>13</v>
      </c>
      <c r="C22" s="164" t="s">
        <v>16</v>
      </c>
      <c r="D22" s="83" t="s">
        <v>291</v>
      </c>
      <c r="E22" s="169" t="s">
        <v>194</v>
      </c>
      <c r="F22" s="170">
        <v>2</v>
      </c>
      <c r="G22" s="99"/>
      <c r="H22" s="22">
        <v>0</v>
      </c>
      <c r="I22" s="23">
        <v>0</v>
      </c>
      <c r="J22" s="23">
        <v>-1.0000000000000009E-2</v>
      </c>
      <c r="K22" s="23">
        <v>0</v>
      </c>
      <c r="L22" s="24">
        <v>1.0000000000000009E-2</v>
      </c>
      <c r="M22" s="104"/>
      <c r="N22" s="22">
        <v>-2.0000000000000018E-2</v>
      </c>
      <c r="O22" s="23">
        <v>-1.0000000000000009E-2</v>
      </c>
      <c r="P22" s="23">
        <v>0</v>
      </c>
      <c r="Q22" s="23">
        <v>1.0000000000000009E-2</v>
      </c>
      <c r="R22" s="24">
        <v>2.0000000000000018E-2</v>
      </c>
      <c r="S22" s="99"/>
      <c r="T22" s="25"/>
      <c r="U22" s="85"/>
      <c r="V22" s="190"/>
      <c r="W22" s="162">
        <f t="shared" si="1"/>
        <v>0</v>
      </c>
      <c r="X22" s="182"/>
      <c r="Y22" s="186"/>
      <c r="Z22" s="96"/>
      <c r="AA22" s="187"/>
      <c r="AB22" s="188">
        <f t="shared" si="5"/>
        <v>0</v>
      </c>
      <c r="AC22" s="188">
        <f t="shared" si="5"/>
        <v>0</v>
      </c>
      <c r="AD22" s="188">
        <f t="shared" si="5"/>
        <v>0</v>
      </c>
      <c r="AE22" s="188">
        <f t="shared" si="5"/>
        <v>0</v>
      </c>
      <c r="AF22" s="188">
        <f t="shared" si="5"/>
        <v>0</v>
      </c>
      <c r="AG22" s="187"/>
      <c r="AH22" s="188">
        <f t="shared" si="6"/>
        <v>0</v>
      </c>
      <c r="AI22" s="188">
        <f t="shared" si="6"/>
        <v>0</v>
      </c>
      <c r="AJ22" s="188">
        <f t="shared" si="6"/>
        <v>0</v>
      </c>
      <c r="AK22" s="188">
        <f t="shared" si="6"/>
        <v>0</v>
      </c>
      <c r="AL22" s="188">
        <f t="shared" si="6"/>
        <v>0</v>
      </c>
      <c r="AM22" s="189"/>
      <c r="AN22" s="187"/>
      <c r="AO22" s="187"/>
      <c r="AP22" s="187"/>
      <c r="AQ22" s="187"/>
      <c r="AR22" s="187"/>
      <c r="AS22" s="187"/>
      <c r="AT22" s="187"/>
      <c r="AU22" s="187"/>
      <c r="AV22" s="187"/>
      <c r="AW22" s="187"/>
      <c r="AX22" s="187"/>
      <c r="AY22" s="187"/>
      <c r="AZ22" s="189"/>
    </row>
    <row r="23" spans="2:52" s="5" customFormat="1" ht="13.9" thickBot="1" x14ac:dyDescent="0.4">
      <c r="B23" s="177">
        <v>14</v>
      </c>
      <c r="C23" s="178" t="s">
        <v>17</v>
      </c>
      <c r="D23" s="41" t="s">
        <v>292</v>
      </c>
      <c r="E23" s="179" t="s">
        <v>194</v>
      </c>
      <c r="F23" s="180">
        <v>2</v>
      </c>
      <c r="G23" s="99"/>
      <c r="H23" s="27">
        <f>SUM(H20:H22)</f>
        <v>0.46989999999999998</v>
      </c>
      <c r="I23" s="28">
        <f>SUM(I20:I22)</f>
        <v>0.42009999999999997</v>
      </c>
      <c r="J23" s="28">
        <f>SUM(J20:J22)</f>
        <v>0.44789999999999996</v>
      </c>
      <c r="K23" s="28">
        <f>SUM(K20:K22)</f>
        <v>0.50090000000000001</v>
      </c>
      <c r="L23" s="29">
        <f>SUM(L20:L22)</f>
        <v>0.51029999999999998</v>
      </c>
      <c r="M23" s="104"/>
      <c r="N23" s="27">
        <f>SUM(N20:N22)</f>
        <v>0.40489999999999998</v>
      </c>
      <c r="O23" s="28">
        <f>SUM(O20:O22)</f>
        <v>0.41880000000000001</v>
      </c>
      <c r="P23" s="28">
        <f>SUM(P20:P22)</f>
        <v>0.51419999999999999</v>
      </c>
      <c r="Q23" s="28">
        <f>SUM(Q20:Q22)</f>
        <v>0.52449999999999997</v>
      </c>
      <c r="R23" s="29">
        <f>SUM(R20:R22)</f>
        <v>0.52770000000000006</v>
      </c>
      <c r="S23" s="99"/>
      <c r="T23" s="90" t="s">
        <v>228</v>
      </c>
      <c r="U23" s="91"/>
      <c r="V23" s="191"/>
      <c r="W23" s="162">
        <f t="shared" si="1"/>
        <v>0</v>
      </c>
      <c r="X23" s="182"/>
      <c r="Y23" s="186"/>
      <c r="Z23" s="96"/>
      <c r="AA23" s="187"/>
      <c r="AB23" s="187"/>
      <c r="AC23" s="187"/>
      <c r="AD23" s="187"/>
      <c r="AE23" s="187"/>
      <c r="AF23" s="187"/>
      <c r="AG23" s="187"/>
      <c r="AH23" s="187"/>
      <c r="AI23" s="187"/>
      <c r="AJ23" s="187"/>
      <c r="AK23" s="187"/>
      <c r="AL23" s="187"/>
      <c r="AM23" s="189"/>
      <c r="AN23" s="187"/>
      <c r="AO23" s="187"/>
      <c r="AP23" s="187"/>
      <c r="AQ23" s="187"/>
      <c r="AR23" s="187"/>
      <c r="AS23" s="187"/>
      <c r="AT23" s="187"/>
      <c r="AU23" s="187"/>
      <c r="AV23" s="187"/>
      <c r="AW23" s="187"/>
      <c r="AX23" s="187"/>
      <c r="AY23" s="187"/>
      <c r="AZ23" s="189"/>
    </row>
    <row r="24" spans="2:52" x14ac:dyDescent="0.35">
      <c r="B24" s="36"/>
      <c r="C24" s="37"/>
      <c r="D24" s="44"/>
      <c r="E24" s="44"/>
      <c r="F24" s="44"/>
      <c r="G24" s="4"/>
      <c r="H24" s="4"/>
      <c r="I24" s="4"/>
      <c r="J24" s="4"/>
      <c r="K24" s="4"/>
      <c r="L24" s="4"/>
      <c r="M24" s="4"/>
      <c r="N24" s="4"/>
      <c r="O24" s="4"/>
      <c r="P24" s="4"/>
      <c r="Q24" s="4"/>
      <c r="R24" s="4"/>
      <c r="S24" s="4"/>
      <c r="T24" s="4"/>
      <c r="W24" s="14"/>
      <c r="X24" s="79"/>
      <c r="AA24" s="92">
        <f>SUM(AA6:AL23)</f>
        <v>0</v>
      </c>
      <c r="AB24" s="93"/>
      <c r="AC24" s="93"/>
      <c r="AD24" s="93"/>
      <c r="AE24" s="93"/>
      <c r="AF24" s="93"/>
      <c r="AG24" s="93"/>
      <c r="AH24" s="93"/>
      <c r="AI24" s="93"/>
      <c r="AJ24" s="93"/>
      <c r="AK24" s="93"/>
      <c r="AL24" s="93"/>
      <c r="AM24" s="82"/>
      <c r="AN24" s="94">
        <f>SUM(AN6:AN23)</f>
        <v>0</v>
      </c>
      <c r="AO24" s="95"/>
      <c r="AP24" s="95"/>
      <c r="AQ24" s="95"/>
      <c r="AR24" s="95"/>
      <c r="AS24" s="95"/>
      <c r="AT24" s="95"/>
      <c r="AU24" s="95"/>
      <c r="AV24" s="95"/>
      <c r="AW24" s="95"/>
      <c r="AX24" s="95"/>
      <c r="AY24" s="95"/>
      <c r="AZ24" s="82"/>
    </row>
    <row r="25" spans="2:52" x14ac:dyDescent="0.35">
      <c r="B25" s="47" t="s">
        <v>237</v>
      </c>
      <c r="C25" s="48"/>
      <c r="D25" s="48"/>
      <c r="E25" s="48"/>
      <c r="F25" s="48"/>
      <c r="G25" s="48"/>
      <c r="H25" s="48"/>
      <c r="I25" s="48"/>
      <c r="J25" s="49"/>
      <c r="K25" s="49"/>
      <c r="L25" s="50"/>
      <c r="M25" s="50"/>
      <c r="N25" s="4"/>
      <c r="O25" s="4"/>
      <c r="P25" s="4"/>
      <c r="Q25" s="4"/>
      <c r="R25" s="4"/>
      <c r="S25" s="4"/>
      <c r="T25" s="4"/>
      <c r="W25" s="14"/>
      <c r="X25" s="79"/>
      <c r="AA25" s="93"/>
      <c r="AB25" s="93"/>
      <c r="AC25" s="93"/>
      <c r="AD25" s="93"/>
      <c r="AE25" s="93"/>
      <c r="AF25" s="93"/>
      <c r="AG25" s="93"/>
      <c r="AH25" s="93"/>
      <c r="AI25" s="93"/>
      <c r="AJ25" s="93"/>
      <c r="AK25" s="93"/>
      <c r="AL25" s="93"/>
      <c r="AM25" s="82"/>
      <c r="AN25" s="93"/>
      <c r="AO25" s="93"/>
      <c r="AP25" s="93"/>
      <c r="AQ25" s="93"/>
      <c r="AR25" s="93"/>
      <c r="AS25" s="93"/>
      <c r="AT25" s="93"/>
      <c r="AU25" s="93"/>
      <c r="AV25" s="93"/>
      <c r="AW25" s="93"/>
      <c r="AX25" s="93"/>
      <c r="AY25" s="93"/>
      <c r="AZ25" s="82"/>
    </row>
    <row r="26" spans="2:52" x14ac:dyDescent="0.35">
      <c r="B26" s="51"/>
      <c r="C26" s="52" t="s">
        <v>238</v>
      </c>
      <c r="D26" s="52"/>
      <c r="E26" s="48"/>
      <c r="F26" s="48"/>
      <c r="G26" s="48"/>
      <c r="H26" s="48"/>
      <c r="I26" s="48"/>
      <c r="J26" s="48"/>
      <c r="K26" s="48"/>
      <c r="L26" s="50"/>
      <c r="M26" s="50"/>
      <c r="N26" s="4"/>
      <c r="O26" s="4"/>
      <c r="P26" s="4"/>
      <c r="Q26" s="4"/>
      <c r="R26" s="4"/>
      <c r="S26" s="4"/>
      <c r="T26" s="4"/>
      <c r="AA26" s="93"/>
      <c r="AB26" s="93"/>
      <c r="AC26" s="93"/>
      <c r="AD26" s="93"/>
      <c r="AE26" s="93"/>
      <c r="AF26" s="93"/>
      <c r="AG26" s="93"/>
      <c r="AH26" s="93"/>
      <c r="AI26" s="93"/>
      <c r="AJ26" s="93"/>
      <c r="AK26" s="93"/>
      <c r="AL26" s="93"/>
      <c r="AM26" s="82"/>
      <c r="AN26" s="93"/>
      <c r="AO26" s="93"/>
      <c r="AP26" s="93"/>
      <c r="AQ26" s="93"/>
      <c r="AR26" s="93"/>
      <c r="AS26" s="93"/>
      <c r="AT26" s="93"/>
      <c r="AU26" s="93"/>
      <c r="AV26" s="93"/>
      <c r="AW26" s="93"/>
      <c r="AX26" s="93"/>
      <c r="AY26" s="93"/>
      <c r="AZ26" s="82"/>
    </row>
    <row r="27" spans="2:52" x14ac:dyDescent="0.35">
      <c r="B27" s="53"/>
      <c r="C27" s="52" t="s">
        <v>239</v>
      </c>
      <c r="D27" s="52"/>
      <c r="E27" s="48"/>
      <c r="F27" s="48"/>
      <c r="G27" s="48"/>
      <c r="H27" s="48"/>
      <c r="I27" s="48"/>
      <c r="J27" s="48"/>
      <c r="K27" s="48"/>
      <c r="L27" s="50"/>
      <c r="M27" s="50"/>
      <c r="N27" s="4"/>
      <c r="O27" s="4"/>
      <c r="P27" s="4"/>
      <c r="Q27" s="4"/>
      <c r="R27" s="4"/>
      <c r="S27" s="4"/>
      <c r="T27" s="4"/>
    </row>
    <row r="28" spans="2:52" x14ac:dyDescent="0.35">
      <c r="B28" s="54"/>
      <c r="C28" s="52" t="s">
        <v>240</v>
      </c>
      <c r="D28" s="52"/>
      <c r="E28" s="48"/>
      <c r="F28" s="48"/>
      <c r="G28" s="48"/>
      <c r="H28" s="48"/>
      <c r="I28" s="48"/>
      <c r="J28" s="48"/>
      <c r="K28" s="48"/>
      <c r="L28" s="50"/>
      <c r="M28" s="50"/>
      <c r="N28" s="4"/>
      <c r="O28" s="4"/>
      <c r="P28" s="4"/>
      <c r="Q28" s="4"/>
      <c r="R28" s="4"/>
      <c r="S28" s="4"/>
      <c r="T28" s="4"/>
    </row>
    <row r="29" spans="2:52" x14ac:dyDescent="0.35">
      <c r="B29" s="55"/>
      <c r="C29" s="52" t="s">
        <v>241</v>
      </c>
      <c r="D29" s="52"/>
      <c r="E29" s="48"/>
      <c r="F29" s="48"/>
      <c r="G29" s="48"/>
      <c r="H29" s="48"/>
      <c r="I29" s="48"/>
      <c r="J29" s="48"/>
      <c r="K29" s="48"/>
      <c r="L29" s="50"/>
      <c r="M29" s="50"/>
      <c r="N29" s="4"/>
      <c r="O29" s="4"/>
      <c r="P29" s="4"/>
      <c r="Q29" s="4"/>
      <c r="R29" s="4"/>
      <c r="S29" s="4"/>
      <c r="T29" s="4"/>
    </row>
    <row r="30" spans="2:52" ht="13.9" thickBot="1" x14ac:dyDescent="0.4">
      <c r="B30" s="56"/>
      <c r="C30" s="56"/>
      <c r="D30" s="56"/>
      <c r="E30" s="56"/>
      <c r="F30" s="56"/>
      <c r="G30" s="56"/>
      <c r="H30" s="56"/>
      <c r="I30" s="56"/>
      <c r="J30" s="56"/>
      <c r="K30" s="56"/>
      <c r="L30" s="50"/>
      <c r="M30" s="50"/>
      <c r="N30" s="4"/>
      <c r="O30" s="4"/>
      <c r="P30" s="4"/>
      <c r="Q30" s="4"/>
      <c r="R30" s="4"/>
      <c r="S30" s="4"/>
      <c r="T30" s="4"/>
    </row>
    <row r="31" spans="2:52" ht="15" thickBot="1" x14ac:dyDescent="0.4">
      <c r="B31" s="274" t="s">
        <v>293</v>
      </c>
      <c r="C31" s="275"/>
      <c r="D31" s="275"/>
      <c r="E31" s="275"/>
      <c r="F31" s="275"/>
      <c r="G31" s="275"/>
      <c r="H31" s="275"/>
      <c r="I31" s="275"/>
      <c r="J31" s="275"/>
      <c r="K31" s="275"/>
      <c r="L31" s="276"/>
      <c r="M31" s="60"/>
      <c r="N31" s="60"/>
      <c r="O31" s="60"/>
      <c r="P31" s="60"/>
      <c r="Q31" s="60"/>
      <c r="R31" s="60"/>
      <c r="S31" s="4"/>
      <c r="T31" s="4"/>
    </row>
    <row r="32" spans="2:52" ht="15" thickBot="1" x14ac:dyDescent="0.4">
      <c r="B32" s="60"/>
      <c r="C32" s="61"/>
      <c r="D32" s="62"/>
      <c r="E32" s="62"/>
      <c r="F32" s="62"/>
      <c r="G32" s="62"/>
      <c r="H32" s="62"/>
      <c r="I32" s="62"/>
      <c r="J32" s="56"/>
      <c r="K32" s="56"/>
      <c r="L32" s="50"/>
      <c r="M32" s="63"/>
      <c r="N32" s="4"/>
      <c r="O32" s="4"/>
      <c r="P32" s="4"/>
      <c r="Q32" s="4"/>
      <c r="R32" s="4"/>
      <c r="S32" s="4"/>
      <c r="T32" s="4"/>
    </row>
    <row r="33" spans="2:20" ht="225" customHeight="1" thickBot="1" x14ac:dyDescent="0.4">
      <c r="B33" s="268" t="s">
        <v>294</v>
      </c>
      <c r="C33" s="269"/>
      <c r="D33" s="269"/>
      <c r="E33" s="269"/>
      <c r="F33" s="269"/>
      <c r="G33" s="269"/>
      <c r="H33" s="269"/>
      <c r="I33" s="269"/>
      <c r="J33" s="269"/>
      <c r="K33" s="269"/>
      <c r="L33" s="270"/>
      <c r="M33" s="64"/>
      <c r="N33" s="64"/>
      <c r="O33" s="64"/>
      <c r="P33" s="64"/>
      <c r="Q33" s="64"/>
      <c r="R33" s="64"/>
      <c r="S33" s="4"/>
      <c r="T33" s="4"/>
    </row>
    <row r="34" spans="2:20" ht="13.9" thickBot="1" x14ac:dyDescent="0.4">
      <c r="B34" s="65"/>
      <c r="C34" s="66"/>
      <c r="D34" s="65"/>
      <c r="E34" s="65"/>
      <c r="F34" s="65"/>
      <c r="G34" s="67"/>
      <c r="H34" s="67"/>
      <c r="I34" s="67"/>
      <c r="J34" s="56"/>
      <c r="K34" s="56"/>
      <c r="L34" s="50"/>
      <c r="M34" s="63"/>
      <c r="N34" s="4"/>
      <c r="O34" s="4"/>
      <c r="P34" s="4"/>
      <c r="Q34" s="4"/>
      <c r="R34" s="4"/>
      <c r="S34" s="4"/>
      <c r="T34" s="4"/>
    </row>
    <row r="35" spans="2:20" ht="15" customHeight="1" x14ac:dyDescent="0.35">
      <c r="B35" s="68" t="s">
        <v>244</v>
      </c>
      <c r="C35" s="271" t="s">
        <v>245</v>
      </c>
      <c r="D35" s="272"/>
      <c r="E35" s="272"/>
      <c r="F35" s="272"/>
      <c r="G35" s="272"/>
      <c r="H35" s="272"/>
      <c r="I35" s="272"/>
      <c r="J35" s="272"/>
      <c r="K35" s="272"/>
      <c r="L35" s="273"/>
      <c r="M35" s="69"/>
      <c r="N35" s="69"/>
      <c r="O35" s="69"/>
      <c r="P35" s="69"/>
      <c r="Q35" s="69"/>
      <c r="R35" s="69"/>
      <c r="S35" s="4"/>
      <c r="T35" s="4"/>
    </row>
    <row r="36" spans="2:20" ht="15" customHeight="1" x14ac:dyDescent="0.35">
      <c r="B36" s="70" t="s">
        <v>246</v>
      </c>
      <c r="C36" s="71" t="str">
        <f>$C$5</f>
        <v>RCV run off rate ~ RPI linked RCV</v>
      </c>
      <c r="D36" s="71"/>
      <c r="E36" s="71"/>
      <c r="F36" s="71"/>
      <c r="G36" s="71"/>
      <c r="H36" s="71"/>
      <c r="I36" s="71"/>
      <c r="J36" s="71"/>
      <c r="K36" s="71"/>
      <c r="L36" s="72"/>
      <c r="M36" s="75"/>
      <c r="N36" s="75"/>
      <c r="O36" s="75"/>
      <c r="P36" s="75"/>
      <c r="Q36" s="75"/>
      <c r="R36" s="75"/>
      <c r="S36" s="4"/>
      <c r="T36" s="4"/>
    </row>
    <row r="37" spans="2:20" ht="30" customHeight="1" x14ac:dyDescent="0.35">
      <c r="B37" s="74">
        <v>1</v>
      </c>
      <c r="C37" s="259" t="s">
        <v>295</v>
      </c>
      <c r="D37" s="260"/>
      <c r="E37" s="260"/>
      <c r="F37" s="260"/>
      <c r="G37" s="260"/>
      <c r="H37" s="260"/>
      <c r="I37" s="260"/>
      <c r="J37" s="260"/>
      <c r="K37" s="260"/>
      <c r="L37" s="261"/>
      <c r="M37" s="75"/>
      <c r="N37" s="75"/>
      <c r="O37" s="75"/>
      <c r="P37" s="75"/>
      <c r="Q37" s="75"/>
      <c r="R37" s="75"/>
      <c r="S37" s="4"/>
      <c r="T37" s="4"/>
    </row>
    <row r="38" spans="2:20" ht="30" customHeight="1" x14ac:dyDescent="0.35">
      <c r="B38" s="74">
        <v>2</v>
      </c>
      <c r="C38" s="259" t="s">
        <v>296</v>
      </c>
      <c r="D38" s="260"/>
      <c r="E38" s="260"/>
      <c r="F38" s="260"/>
      <c r="G38" s="260"/>
      <c r="H38" s="260"/>
      <c r="I38" s="260"/>
      <c r="J38" s="260"/>
      <c r="K38" s="260"/>
      <c r="L38" s="261"/>
      <c r="M38" s="75"/>
      <c r="N38" s="75"/>
      <c r="O38" s="75"/>
      <c r="P38" s="75"/>
      <c r="Q38" s="75"/>
      <c r="R38" s="75"/>
      <c r="S38" s="4"/>
      <c r="T38" s="4"/>
    </row>
    <row r="39" spans="2:20" ht="15" customHeight="1" x14ac:dyDescent="0.35">
      <c r="B39" s="74">
        <v>3</v>
      </c>
      <c r="C39" s="259" t="s">
        <v>297</v>
      </c>
      <c r="D39" s="260"/>
      <c r="E39" s="260"/>
      <c r="F39" s="260"/>
      <c r="G39" s="260"/>
      <c r="H39" s="260"/>
      <c r="I39" s="260"/>
      <c r="J39" s="260"/>
      <c r="K39" s="260"/>
      <c r="L39" s="261"/>
      <c r="M39" s="75"/>
      <c r="N39" s="75"/>
      <c r="O39" s="75"/>
      <c r="P39" s="75"/>
      <c r="Q39" s="75"/>
      <c r="R39" s="75"/>
      <c r="S39" s="4"/>
      <c r="T39" s="4"/>
    </row>
    <row r="40" spans="2:20" ht="15" customHeight="1" x14ac:dyDescent="0.35">
      <c r="B40" s="74">
        <v>4</v>
      </c>
      <c r="C40" s="259" t="s">
        <v>298</v>
      </c>
      <c r="D40" s="260"/>
      <c r="E40" s="260"/>
      <c r="F40" s="260"/>
      <c r="G40" s="260"/>
      <c r="H40" s="260"/>
      <c r="I40" s="260"/>
      <c r="J40" s="260"/>
      <c r="K40" s="260"/>
      <c r="L40" s="261"/>
      <c r="M40" s="75"/>
      <c r="N40" s="75"/>
      <c r="O40" s="75"/>
      <c r="P40" s="75"/>
      <c r="Q40" s="75"/>
      <c r="R40" s="75"/>
      <c r="S40" s="4"/>
      <c r="T40" s="4"/>
    </row>
    <row r="41" spans="2:20" ht="30" customHeight="1" x14ac:dyDescent="0.35">
      <c r="B41" s="74">
        <v>5</v>
      </c>
      <c r="C41" s="259" t="s">
        <v>251</v>
      </c>
      <c r="D41" s="260"/>
      <c r="E41" s="260"/>
      <c r="F41" s="260"/>
      <c r="G41" s="260"/>
      <c r="H41" s="260"/>
      <c r="I41" s="260"/>
      <c r="J41" s="260"/>
      <c r="K41" s="260"/>
      <c r="L41" s="261"/>
      <c r="M41" s="75"/>
      <c r="N41" s="75"/>
      <c r="O41" s="75"/>
      <c r="P41" s="75"/>
      <c r="Q41" s="75"/>
      <c r="R41" s="75"/>
      <c r="S41" s="4"/>
      <c r="T41" s="4"/>
    </row>
    <row r="42" spans="2:20" ht="15" customHeight="1" x14ac:dyDescent="0.35">
      <c r="B42" s="70" t="s">
        <v>252</v>
      </c>
      <c r="C42" s="71" t="str">
        <f>$C$12</f>
        <v>RCV run off rate ~ CPI/CPI(H) linked RCV</v>
      </c>
      <c r="D42" s="71"/>
      <c r="E42" s="71"/>
      <c r="F42" s="71"/>
      <c r="G42" s="71"/>
      <c r="H42" s="71"/>
      <c r="I42" s="71"/>
      <c r="J42" s="71"/>
      <c r="K42" s="71"/>
      <c r="L42" s="72"/>
      <c r="M42" s="75"/>
      <c r="N42" s="75"/>
      <c r="O42" s="75"/>
      <c r="P42" s="75"/>
      <c r="Q42" s="75"/>
      <c r="R42" s="75"/>
      <c r="S42" s="4"/>
      <c r="T42" s="4"/>
    </row>
    <row r="43" spans="2:20" ht="30" customHeight="1" x14ac:dyDescent="0.35">
      <c r="B43" s="74">
        <v>6</v>
      </c>
      <c r="C43" s="259" t="s">
        <v>299</v>
      </c>
      <c r="D43" s="260"/>
      <c r="E43" s="260"/>
      <c r="F43" s="260"/>
      <c r="G43" s="260"/>
      <c r="H43" s="260"/>
      <c r="I43" s="260"/>
      <c r="J43" s="260"/>
      <c r="K43" s="260"/>
      <c r="L43" s="261"/>
      <c r="M43" s="75"/>
      <c r="N43" s="75"/>
      <c r="O43" s="75"/>
      <c r="P43" s="75"/>
      <c r="Q43" s="75"/>
      <c r="R43" s="75"/>
      <c r="S43" s="4"/>
      <c r="T43" s="4"/>
    </row>
    <row r="44" spans="2:20" ht="30" customHeight="1" x14ac:dyDescent="0.35">
      <c r="B44" s="74">
        <v>7</v>
      </c>
      <c r="C44" s="259" t="s">
        <v>300</v>
      </c>
      <c r="D44" s="260"/>
      <c r="E44" s="260"/>
      <c r="F44" s="260"/>
      <c r="G44" s="260"/>
      <c r="H44" s="260"/>
      <c r="I44" s="260"/>
      <c r="J44" s="260"/>
      <c r="K44" s="260"/>
      <c r="L44" s="261"/>
      <c r="M44" s="75"/>
      <c r="N44" s="75"/>
      <c r="O44" s="75"/>
      <c r="P44" s="75"/>
      <c r="Q44" s="75"/>
      <c r="R44" s="75"/>
      <c r="S44" s="4"/>
      <c r="T44" s="4"/>
    </row>
    <row r="45" spans="2:20" ht="15" customHeight="1" x14ac:dyDescent="0.35">
      <c r="B45" s="74">
        <v>8</v>
      </c>
      <c r="C45" s="259" t="s">
        <v>301</v>
      </c>
      <c r="D45" s="260"/>
      <c r="E45" s="260"/>
      <c r="F45" s="260"/>
      <c r="G45" s="260"/>
      <c r="H45" s="260"/>
      <c r="I45" s="260"/>
      <c r="J45" s="260"/>
      <c r="K45" s="260"/>
      <c r="L45" s="261"/>
      <c r="M45" s="75"/>
      <c r="N45" s="75"/>
      <c r="O45" s="75"/>
      <c r="P45" s="75"/>
      <c r="Q45" s="75"/>
      <c r="R45" s="75"/>
      <c r="S45" s="4"/>
      <c r="T45" s="4"/>
    </row>
    <row r="46" spans="2:20" ht="15" customHeight="1" x14ac:dyDescent="0.35">
      <c r="B46" s="74">
        <v>9</v>
      </c>
      <c r="C46" s="259" t="s">
        <v>302</v>
      </c>
      <c r="D46" s="260"/>
      <c r="E46" s="260"/>
      <c r="F46" s="260"/>
      <c r="G46" s="260"/>
      <c r="H46" s="260"/>
      <c r="I46" s="260"/>
      <c r="J46" s="260"/>
      <c r="K46" s="260"/>
      <c r="L46" s="261"/>
      <c r="M46" s="75"/>
      <c r="N46" s="75"/>
      <c r="O46" s="75"/>
      <c r="P46" s="75"/>
      <c r="Q46" s="75"/>
      <c r="R46" s="75"/>
      <c r="S46" s="4"/>
      <c r="T46" s="4"/>
    </row>
    <row r="47" spans="2:20" ht="30" customHeight="1" x14ac:dyDescent="0.35">
      <c r="B47" s="74">
        <v>10</v>
      </c>
      <c r="C47" s="259" t="s">
        <v>257</v>
      </c>
      <c r="D47" s="260"/>
      <c r="E47" s="260"/>
      <c r="F47" s="260"/>
      <c r="G47" s="260"/>
      <c r="H47" s="260"/>
      <c r="I47" s="260"/>
      <c r="J47" s="260"/>
      <c r="K47" s="260"/>
      <c r="L47" s="261"/>
      <c r="M47" s="75"/>
      <c r="N47" s="75"/>
      <c r="O47" s="75"/>
      <c r="P47" s="75"/>
      <c r="Q47" s="75"/>
      <c r="R47" s="75"/>
      <c r="S47" s="4"/>
      <c r="T47" s="4"/>
    </row>
    <row r="48" spans="2:20" ht="15" customHeight="1" x14ac:dyDescent="0.35">
      <c r="B48" s="70" t="s">
        <v>258</v>
      </c>
      <c r="C48" s="71" t="str">
        <f>$C$19</f>
        <v>PAYG Rate ~ water network plus</v>
      </c>
      <c r="D48" s="71"/>
      <c r="E48" s="71"/>
      <c r="F48" s="71"/>
      <c r="G48" s="71"/>
      <c r="H48" s="71"/>
      <c r="I48" s="71"/>
      <c r="J48" s="71"/>
      <c r="K48" s="71"/>
      <c r="L48" s="72"/>
      <c r="M48" s="75"/>
      <c r="N48" s="75"/>
      <c r="O48" s="75"/>
      <c r="P48" s="75"/>
      <c r="Q48" s="75"/>
      <c r="R48" s="75"/>
      <c r="S48" s="4"/>
      <c r="T48" s="4"/>
    </row>
    <row r="49" spans="2:16" ht="30" customHeight="1" x14ac:dyDescent="0.35">
      <c r="B49" s="74">
        <v>11</v>
      </c>
      <c r="C49" s="259" t="s">
        <v>303</v>
      </c>
      <c r="D49" s="260"/>
      <c r="E49" s="260"/>
      <c r="F49" s="260"/>
      <c r="G49" s="260"/>
      <c r="H49" s="260"/>
      <c r="I49" s="260"/>
      <c r="J49" s="260"/>
      <c r="K49" s="260"/>
      <c r="L49" s="261"/>
      <c r="M49" s="75"/>
      <c r="N49" s="75"/>
      <c r="O49" s="63"/>
      <c r="P49" s="63"/>
    </row>
    <row r="50" spans="2:16" ht="15" customHeight="1" x14ac:dyDescent="0.35">
      <c r="B50" s="74">
        <v>12</v>
      </c>
      <c r="C50" s="259" t="s">
        <v>304</v>
      </c>
      <c r="D50" s="260"/>
      <c r="E50" s="260"/>
      <c r="F50" s="260"/>
      <c r="G50" s="260"/>
      <c r="H50" s="260"/>
      <c r="I50" s="260"/>
      <c r="J50" s="260"/>
      <c r="K50" s="260"/>
      <c r="L50" s="261"/>
      <c r="M50" s="75"/>
      <c r="N50" s="75"/>
      <c r="O50" s="63"/>
      <c r="P50" s="63"/>
    </row>
    <row r="51" spans="2:16" ht="15" customHeight="1" x14ac:dyDescent="0.35">
      <c r="B51" s="76">
        <v>13</v>
      </c>
      <c r="C51" s="259" t="s">
        <v>305</v>
      </c>
      <c r="D51" s="260"/>
      <c r="E51" s="260"/>
      <c r="F51" s="260"/>
      <c r="G51" s="260"/>
      <c r="H51" s="260"/>
      <c r="I51" s="260"/>
      <c r="J51" s="260"/>
      <c r="K51" s="260"/>
      <c r="L51" s="261"/>
      <c r="M51" s="75"/>
      <c r="N51" s="75"/>
      <c r="O51" s="63"/>
      <c r="P51" s="63"/>
    </row>
    <row r="52" spans="2:16" ht="15" customHeight="1" thickBot="1" x14ac:dyDescent="0.4">
      <c r="B52" s="77">
        <v>14</v>
      </c>
      <c r="C52" s="262" t="s">
        <v>306</v>
      </c>
      <c r="D52" s="263"/>
      <c r="E52" s="263"/>
      <c r="F52" s="263"/>
      <c r="G52" s="263"/>
      <c r="H52" s="263"/>
      <c r="I52" s="263"/>
      <c r="J52" s="263"/>
      <c r="K52" s="263"/>
      <c r="L52" s="264"/>
      <c r="M52" s="75"/>
      <c r="N52" s="75"/>
      <c r="O52" s="63"/>
      <c r="P52" s="63"/>
    </row>
    <row r="53" spans="2:16" x14ac:dyDescent="0.35"/>
  </sheetData>
  <mergeCells count="18">
    <mergeCell ref="C38:L38"/>
    <mergeCell ref="B3:C3"/>
    <mergeCell ref="B31:L31"/>
    <mergeCell ref="B33:L33"/>
    <mergeCell ref="C35:L35"/>
    <mergeCell ref="C37:L37"/>
    <mergeCell ref="C52:L52"/>
    <mergeCell ref="C39:L39"/>
    <mergeCell ref="C40:L40"/>
    <mergeCell ref="C41:L41"/>
    <mergeCell ref="C43:L43"/>
    <mergeCell ref="C44:L44"/>
    <mergeCell ref="C45:L45"/>
    <mergeCell ref="C46:L46"/>
    <mergeCell ref="C47:L47"/>
    <mergeCell ref="C49:L49"/>
    <mergeCell ref="C50:L50"/>
    <mergeCell ref="C51:L51"/>
  </mergeCells>
  <conditionalFormatting sqref="W24:X25">
    <cfRule type="cellIs" dxfId="2" priority="7" operator="equal">
      <formula>0</formula>
    </cfRule>
  </conditionalFormatting>
  <conditionalFormatting sqref="Y6:Y10 Y13:Y17 Y20:Y23">
    <cfRule type="cellIs" dxfId="1" priority="2" operator="equal">
      <formula>0</formula>
    </cfRule>
  </conditionalFormatting>
  <conditionalFormatting sqref="W5:X23">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P33"/>
  <sheetViews>
    <sheetView workbookViewId="0"/>
  </sheetViews>
  <sheetFormatPr defaultColWidth="0" defaultRowHeight="13.5" zeroHeight="1" x14ac:dyDescent="0.35"/>
  <cols>
    <col min="1" max="1" width="64" bestFit="1" customWidth="1"/>
    <col min="2" max="2" width="10.0625" style="108" bestFit="1" customWidth="1"/>
    <col min="3" max="5" width="9" style="108" customWidth="1"/>
    <col min="6" max="6" width="9.25" style="108" bestFit="1" customWidth="1"/>
    <col min="7" max="7" width="8.5625" customWidth="1"/>
    <col min="8" max="8" width="3.25" customWidth="1"/>
    <col min="9" max="16" width="9" customWidth="1"/>
    <col min="17" max="16384" width="9" hidden="1"/>
  </cols>
  <sheetData>
    <row r="1" spans="1:14" s="5" customFormat="1" ht="18.75" x14ac:dyDescent="0.35">
      <c r="A1" s="98" t="s">
        <v>0</v>
      </c>
      <c r="B1" s="256" t="s">
        <v>356</v>
      </c>
      <c r="C1" s="256"/>
      <c r="D1" s="256"/>
      <c r="E1" s="256"/>
      <c r="F1" s="256"/>
      <c r="I1" s="256" t="s">
        <v>1</v>
      </c>
      <c r="J1" s="256"/>
      <c r="K1" s="256"/>
      <c r="L1" s="256"/>
      <c r="M1" s="256"/>
    </row>
    <row r="2" spans="1:14" s="5" customFormat="1" ht="13.9" thickBot="1" x14ac:dyDescent="0.4">
      <c r="A2" s="99"/>
      <c r="B2" s="100"/>
      <c r="C2" s="100"/>
      <c r="D2" s="100"/>
      <c r="E2" s="100"/>
      <c r="F2" s="100"/>
    </row>
    <row r="3" spans="1:14" s="5" customFormat="1" ht="13.9" thickBot="1" x14ac:dyDescent="0.4">
      <c r="A3" s="101" t="s">
        <v>2</v>
      </c>
      <c r="B3" s="102" t="s">
        <v>3</v>
      </c>
      <c r="C3" s="102" t="s">
        <v>4</v>
      </c>
      <c r="D3" s="102" t="s">
        <v>5</v>
      </c>
      <c r="E3" s="102" t="s">
        <v>6</v>
      </c>
      <c r="F3" s="103" t="s">
        <v>7</v>
      </c>
      <c r="G3" s="104"/>
      <c r="H3" s="104"/>
      <c r="I3" s="102" t="s">
        <v>3</v>
      </c>
      <c r="J3" s="102" t="s">
        <v>4</v>
      </c>
      <c r="K3" s="102" t="s">
        <v>5</v>
      </c>
      <c r="L3" s="102" t="s">
        <v>6</v>
      </c>
      <c r="M3" s="103" t="s">
        <v>7</v>
      </c>
    </row>
    <row r="4" spans="1:14" s="5" customFormat="1" x14ac:dyDescent="0.35">
      <c r="A4" s="105" t="s">
        <v>8</v>
      </c>
      <c r="B4" s="222">
        <f>PAYG!B10</f>
        <v>0.81379999999999997</v>
      </c>
      <c r="C4" s="222">
        <f>PAYG!C10</f>
        <v>0.78890000000000005</v>
      </c>
      <c r="D4" s="222">
        <f>PAYG!D10</f>
        <v>0.81610000000000005</v>
      </c>
      <c r="E4" s="222">
        <f>PAYG!E10</f>
        <v>0.81430000000000002</v>
      </c>
      <c r="F4" s="222">
        <f>PAYG!F10</f>
        <v>0.80559999999999998</v>
      </c>
      <c r="G4" s="223"/>
      <c r="H4" s="223"/>
      <c r="I4" s="222">
        <f>PAYG!I10</f>
        <v>0.81380000000000019</v>
      </c>
      <c r="J4" s="222">
        <f>PAYG!J10</f>
        <v>0.78889999999999982</v>
      </c>
      <c r="K4" s="222">
        <f>PAYG!K10</f>
        <v>0.81610000000000005</v>
      </c>
      <c r="L4" s="222">
        <f>PAYG!L10</f>
        <v>0.81430000000000002</v>
      </c>
      <c r="M4" s="222">
        <f>PAYG!M10</f>
        <v>0.80559999999999998</v>
      </c>
      <c r="N4" s="223"/>
    </row>
    <row r="5" spans="1:14" s="5" customFormat="1" x14ac:dyDescent="0.35">
      <c r="A5" s="105" t="s">
        <v>9</v>
      </c>
      <c r="B5" s="224">
        <f>'Wr4'!H28</f>
        <v>0</v>
      </c>
      <c r="C5" s="224">
        <f>'Wr4'!I28</f>
        <v>0</v>
      </c>
      <c r="D5" s="224">
        <f>'Wr4'!J28</f>
        <v>0</v>
      </c>
      <c r="E5" s="224">
        <f>'Wr4'!K28</f>
        <v>0</v>
      </c>
      <c r="F5" s="224">
        <f>'Wr4'!L28</f>
        <v>0</v>
      </c>
      <c r="G5" s="223"/>
      <c r="H5" s="223"/>
      <c r="I5" s="224">
        <v>0</v>
      </c>
      <c r="J5" s="225">
        <v>0</v>
      </c>
      <c r="K5" s="225">
        <v>0</v>
      </c>
      <c r="L5" s="225">
        <v>0</v>
      </c>
      <c r="M5" s="226">
        <v>0</v>
      </c>
      <c r="N5" s="223"/>
    </row>
    <row r="6" spans="1:14" s="5" customFormat="1" x14ac:dyDescent="0.35">
      <c r="A6" s="105" t="s">
        <v>10</v>
      </c>
      <c r="B6" s="224">
        <f>'Wr4'!H29</f>
        <v>0</v>
      </c>
      <c r="C6" s="224">
        <f>'Wr4'!I29</f>
        <v>0</v>
      </c>
      <c r="D6" s="224">
        <f>'Wr4'!J29</f>
        <v>0</v>
      </c>
      <c r="E6" s="224">
        <f>'Wr4'!K29</f>
        <v>0</v>
      </c>
      <c r="F6" s="224">
        <f>'Wr4'!L29</f>
        <v>0</v>
      </c>
      <c r="G6" s="223"/>
      <c r="H6" s="223"/>
      <c r="I6" s="224">
        <v>0</v>
      </c>
      <c r="J6" s="225">
        <v>0</v>
      </c>
      <c r="K6" s="225">
        <v>0</v>
      </c>
      <c r="L6" s="225">
        <v>0</v>
      </c>
      <c r="M6" s="226">
        <v>0</v>
      </c>
      <c r="N6" s="223"/>
    </row>
    <row r="7" spans="1:14" s="5" customFormat="1" x14ac:dyDescent="0.35">
      <c r="A7" s="202" t="s">
        <v>11</v>
      </c>
      <c r="B7" s="227">
        <v>0</v>
      </c>
      <c r="C7" s="227">
        <v>0</v>
      </c>
      <c r="D7" s="227">
        <v>0</v>
      </c>
      <c r="E7" s="227">
        <v>0</v>
      </c>
      <c r="F7" s="227">
        <v>0</v>
      </c>
      <c r="G7" s="223"/>
      <c r="H7" s="223"/>
      <c r="I7" s="227">
        <v>7.4999999999999997E-3</v>
      </c>
      <c r="J7" s="228">
        <v>7.4999999999999997E-3</v>
      </c>
      <c r="K7" s="228">
        <v>7.4999999999999997E-3</v>
      </c>
      <c r="L7" s="228">
        <v>7.4999999999999997E-3</v>
      </c>
      <c r="M7" s="229">
        <v>7.4999999999999997E-3</v>
      </c>
      <c r="N7" s="223"/>
    </row>
    <row r="8" spans="1:14" s="5" customFormat="1" ht="13.9" thickBot="1" x14ac:dyDescent="0.4">
      <c r="A8" s="106" t="s">
        <v>12</v>
      </c>
      <c r="B8" s="230">
        <f>SUM(B4:B6)</f>
        <v>0.81379999999999997</v>
      </c>
      <c r="C8" s="230">
        <f t="shared" ref="C8:F8" si="0">SUM(C4:C6)</f>
        <v>0.78890000000000005</v>
      </c>
      <c r="D8" s="230">
        <f t="shared" si="0"/>
        <v>0.81610000000000005</v>
      </c>
      <c r="E8" s="230">
        <f t="shared" si="0"/>
        <v>0.81430000000000002</v>
      </c>
      <c r="F8" s="230">
        <f t="shared" si="0"/>
        <v>0.80559999999999998</v>
      </c>
      <c r="G8" s="223"/>
      <c r="H8" s="223"/>
      <c r="I8" s="231">
        <f>SUM(I4:I7)</f>
        <v>0.82130000000000014</v>
      </c>
      <c r="J8" s="232">
        <f t="shared" ref="J8:M8" si="1">SUM(J4:J7)</f>
        <v>0.79639999999999977</v>
      </c>
      <c r="K8" s="232">
        <f t="shared" si="1"/>
        <v>0.8236</v>
      </c>
      <c r="L8" s="232">
        <f t="shared" si="1"/>
        <v>0.82179999999999997</v>
      </c>
      <c r="M8" s="233">
        <f t="shared" si="1"/>
        <v>0.81309999999999993</v>
      </c>
      <c r="N8" s="223"/>
    </row>
    <row r="9" spans="1:14" s="5" customFormat="1" ht="13.9" thickBot="1" x14ac:dyDescent="0.4">
      <c r="A9" s="107"/>
      <c r="B9" s="234"/>
      <c r="C9" s="234"/>
      <c r="D9" s="223"/>
      <c r="E9" s="223"/>
      <c r="F9" s="223"/>
      <c r="G9" s="223"/>
      <c r="H9" s="223"/>
      <c r="I9" s="234"/>
      <c r="J9" s="234"/>
      <c r="K9" s="223"/>
      <c r="L9" s="223"/>
      <c r="M9" s="223"/>
      <c r="N9" s="223"/>
    </row>
    <row r="10" spans="1:14" s="5" customFormat="1" ht="13.9" thickBot="1" x14ac:dyDescent="0.4">
      <c r="A10" s="101" t="s">
        <v>13</v>
      </c>
      <c r="B10" s="102" t="s">
        <v>3</v>
      </c>
      <c r="C10" s="102" t="s">
        <v>4</v>
      </c>
      <c r="D10" s="102" t="s">
        <v>5</v>
      </c>
      <c r="E10" s="102" t="s">
        <v>6</v>
      </c>
      <c r="F10" s="103" t="s">
        <v>7</v>
      </c>
      <c r="G10" s="223"/>
      <c r="H10" s="223"/>
      <c r="I10" s="102" t="s">
        <v>3</v>
      </c>
      <c r="J10" s="102" t="s">
        <v>4</v>
      </c>
      <c r="K10" s="102" t="s">
        <v>5</v>
      </c>
      <c r="L10" s="102" t="s">
        <v>6</v>
      </c>
      <c r="M10" s="103" t="s">
        <v>7</v>
      </c>
      <c r="N10" s="223"/>
    </row>
    <row r="11" spans="1:14" s="5" customFormat="1" x14ac:dyDescent="0.35">
      <c r="A11" s="105" t="s">
        <v>14</v>
      </c>
      <c r="B11" s="222">
        <f>PAYG!B19</f>
        <v>0.46989999999999998</v>
      </c>
      <c r="C11" s="222">
        <f>PAYG!C19</f>
        <v>0.42009999999999997</v>
      </c>
      <c r="D11" s="222">
        <f>PAYG!D19</f>
        <v>0.45789999999999997</v>
      </c>
      <c r="E11" s="222">
        <f>PAYG!E19</f>
        <v>0.50090000000000001</v>
      </c>
      <c r="F11" s="222">
        <f>PAYG!F19</f>
        <v>0.50029999999999997</v>
      </c>
      <c r="G11" s="223"/>
      <c r="H11" s="223"/>
      <c r="I11" s="222">
        <f>PAYG!I19</f>
        <v>0.46763331434531319</v>
      </c>
      <c r="J11" s="222">
        <f>PAYG!J19</f>
        <v>0.41875473105522548</v>
      </c>
      <c r="K11" s="222">
        <f>PAYG!K19</f>
        <v>0.45627520511877673</v>
      </c>
      <c r="L11" s="222">
        <f>PAYG!L19</f>
        <v>0.49844121536705399</v>
      </c>
      <c r="M11" s="222">
        <f>PAYG!M19</f>
        <v>0.49787884506296198</v>
      </c>
      <c r="N11" s="223"/>
    </row>
    <row r="12" spans="1:14" s="5" customFormat="1" x14ac:dyDescent="0.35">
      <c r="A12" s="105" t="s">
        <v>15</v>
      </c>
      <c r="B12" s="224">
        <f>'Wn4'!H21</f>
        <v>0</v>
      </c>
      <c r="C12" s="224">
        <f>'Wn4'!I21</f>
        <v>0</v>
      </c>
      <c r="D12" s="224">
        <f>'Wn4'!J21</f>
        <v>0</v>
      </c>
      <c r="E12" s="224">
        <f>'Wn4'!K21</f>
        <v>0</v>
      </c>
      <c r="F12" s="224">
        <f>'Wn4'!L21</f>
        <v>0</v>
      </c>
      <c r="G12" s="223"/>
      <c r="H12" s="223"/>
      <c r="I12" s="224">
        <v>0</v>
      </c>
      <c r="J12" s="225">
        <v>0</v>
      </c>
      <c r="K12" s="225">
        <v>0</v>
      </c>
      <c r="L12" s="225">
        <v>0</v>
      </c>
      <c r="M12" s="226">
        <v>0</v>
      </c>
      <c r="N12" s="223"/>
    </row>
    <row r="13" spans="1:14" s="5" customFormat="1" x14ac:dyDescent="0.35">
      <c r="A13" s="105" t="s">
        <v>16</v>
      </c>
      <c r="B13" s="224">
        <f>'Wn4'!H22</f>
        <v>0</v>
      </c>
      <c r="C13" s="224">
        <f>'Wn4'!I22</f>
        <v>0</v>
      </c>
      <c r="D13" s="224">
        <f>'Wn4'!J22</f>
        <v>-1.0000000000000009E-2</v>
      </c>
      <c r="E13" s="224">
        <f>'Wn4'!K22</f>
        <v>0</v>
      </c>
      <c r="F13" s="224">
        <f>'Wn4'!L22</f>
        <v>1.0000000000000009E-2</v>
      </c>
      <c r="G13" s="223"/>
      <c r="H13" s="223"/>
      <c r="I13" s="224">
        <v>0</v>
      </c>
      <c r="J13" s="225">
        <v>0</v>
      </c>
      <c r="K13" s="225">
        <v>0</v>
      </c>
      <c r="L13" s="225">
        <v>0</v>
      </c>
      <c r="M13" s="226">
        <v>0</v>
      </c>
      <c r="N13" s="223"/>
    </row>
    <row r="14" spans="1:14" s="5" customFormat="1" x14ac:dyDescent="0.35">
      <c r="A14" s="202" t="s">
        <v>323</v>
      </c>
      <c r="B14" s="227">
        <v>0</v>
      </c>
      <c r="C14" s="227">
        <v>0</v>
      </c>
      <c r="D14" s="227">
        <v>0</v>
      </c>
      <c r="E14" s="227">
        <v>0</v>
      </c>
      <c r="F14" s="227">
        <v>0</v>
      </c>
      <c r="G14" s="223"/>
      <c r="H14" s="223"/>
      <c r="I14" s="227">
        <v>4.4000000000000003E-3</v>
      </c>
      <c r="J14" s="228">
        <v>4.3E-3</v>
      </c>
      <c r="K14" s="228">
        <v>4.3E-3</v>
      </c>
      <c r="L14" s="228">
        <v>4.4000000000000003E-3</v>
      </c>
      <c r="M14" s="229">
        <v>4.3E-3</v>
      </c>
      <c r="N14" s="223"/>
    </row>
    <row r="15" spans="1:14" s="5" customFormat="1" ht="13.9" thickBot="1" x14ac:dyDescent="0.4">
      <c r="A15" s="106" t="s">
        <v>17</v>
      </c>
      <c r="B15" s="230">
        <f>SUM(B11:B13)</f>
        <v>0.46989999999999998</v>
      </c>
      <c r="C15" s="235">
        <f>SUM(C11:C13)</f>
        <v>0.42009999999999997</v>
      </c>
      <c r="D15" s="235">
        <f>SUM(D11:D13)</f>
        <v>0.44789999999999996</v>
      </c>
      <c r="E15" s="235">
        <f>SUM(E11:E13)</f>
        <v>0.50090000000000001</v>
      </c>
      <c r="F15" s="236">
        <f>SUM(F11:F13)</f>
        <v>0.51029999999999998</v>
      </c>
      <c r="G15" s="223"/>
      <c r="H15" s="223"/>
      <c r="I15" s="231">
        <f>SUM(I11:I14)</f>
        <v>0.4720333143453132</v>
      </c>
      <c r="J15" s="232">
        <f t="shared" ref="J15:M15" si="2">SUM(J11:J14)</f>
        <v>0.42305473105522551</v>
      </c>
      <c r="K15" s="232">
        <f t="shared" si="2"/>
        <v>0.46057520511877675</v>
      </c>
      <c r="L15" s="232">
        <f t="shared" si="2"/>
        <v>0.50284121536705395</v>
      </c>
      <c r="M15" s="233">
        <f t="shared" si="2"/>
        <v>0.50217884506296195</v>
      </c>
      <c r="N15" s="223"/>
    </row>
    <row r="16" spans="1:14" s="5" customFormat="1" x14ac:dyDescent="0.35">
      <c r="A16" s="107"/>
      <c r="B16" s="234"/>
      <c r="C16" s="234"/>
      <c r="D16" s="223"/>
      <c r="E16" s="223"/>
      <c r="F16" s="223"/>
      <c r="G16" s="223"/>
      <c r="H16" s="223"/>
      <c r="I16" s="234"/>
      <c r="J16" s="234"/>
      <c r="K16" s="223"/>
      <c r="L16" s="223"/>
      <c r="M16" s="223"/>
      <c r="N16" s="223"/>
    </row>
    <row r="17" spans="1:14" ht="13.9" thickBot="1" x14ac:dyDescent="0.4">
      <c r="B17" s="237"/>
      <c r="C17" s="237"/>
      <c r="D17" s="237"/>
      <c r="E17" s="237"/>
      <c r="F17" s="237"/>
      <c r="G17" s="218"/>
      <c r="H17" s="223"/>
      <c r="I17" s="218"/>
      <c r="J17" s="218"/>
      <c r="K17" s="218"/>
      <c r="L17" s="218"/>
      <c r="M17" s="218"/>
      <c r="N17" s="218"/>
    </row>
    <row r="18" spans="1:14" ht="13.9" thickBot="1" x14ac:dyDescent="0.4">
      <c r="A18" s="101" t="s">
        <v>18</v>
      </c>
      <c r="B18" s="102" t="s">
        <v>3</v>
      </c>
      <c r="C18" s="102" t="s">
        <v>4</v>
      </c>
      <c r="D18" s="102" t="s">
        <v>5</v>
      </c>
      <c r="E18" s="102" t="s">
        <v>6</v>
      </c>
      <c r="F18" s="103" t="s">
        <v>7</v>
      </c>
      <c r="G18" s="103" t="s">
        <v>19</v>
      </c>
      <c r="H18" s="223"/>
      <c r="I18" s="102" t="s">
        <v>3</v>
      </c>
      <c r="J18" s="102" t="s">
        <v>4</v>
      </c>
      <c r="K18" s="102" t="s">
        <v>5</v>
      </c>
      <c r="L18" s="102" t="s">
        <v>6</v>
      </c>
      <c r="M18" s="103" t="s">
        <v>7</v>
      </c>
      <c r="N18" s="103" t="s">
        <v>19</v>
      </c>
    </row>
    <row r="19" spans="1:14" x14ac:dyDescent="0.35">
      <c r="A19" s="105" t="s">
        <v>20</v>
      </c>
      <c r="B19" s="238">
        <f>PAYG!B7</f>
        <v>4.9630000000000001</v>
      </c>
      <c r="C19" s="238">
        <f>PAYG!C7</f>
        <v>5.0209999999999999</v>
      </c>
      <c r="D19" s="238">
        <f>PAYG!D7</f>
        <v>4.7640000000000002</v>
      </c>
      <c r="E19" s="238">
        <f>PAYG!E7</f>
        <v>4.5389999999999997</v>
      </c>
      <c r="F19" s="238">
        <f>PAYG!F7</f>
        <v>4.4589999999999996</v>
      </c>
      <c r="G19" s="246">
        <f>SUM(B19:F19)</f>
        <v>23.745999999999999</v>
      </c>
      <c r="H19" s="239"/>
      <c r="I19" s="238">
        <f>PAYG!I7</f>
        <v>4.7910943015704337</v>
      </c>
      <c r="J19" s="238">
        <f>PAYG!J7</f>
        <v>4.8470853290721596</v>
      </c>
      <c r="K19" s="238">
        <f>PAYG!K7</f>
        <v>4.5989871554869097</v>
      </c>
      <c r="L19" s="238">
        <f>PAYG!L7</f>
        <v>4.3817805832819294</v>
      </c>
      <c r="M19" s="238">
        <f>PAYG!M7</f>
        <v>4.3045515798312683</v>
      </c>
      <c r="N19" s="246">
        <f>SUM(I19:M19)</f>
        <v>22.923498949242703</v>
      </c>
    </row>
    <row r="20" spans="1:14" x14ac:dyDescent="0.35">
      <c r="A20" s="105" t="s">
        <v>21</v>
      </c>
      <c r="B20" s="240">
        <f>PAYG!B16</f>
        <v>47.814</v>
      </c>
      <c r="C20" s="240">
        <f>PAYG!C16</f>
        <v>52.522999999999996</v>
      </c>
      <c r="D20" s="240">
        <f>PAYG!D16</f>
        <v>47.366999999999997</v>
      </c>
      <c r="E20" s="240">
        <f>PAYG!E16</f>
        <v>41.832000000000001</v>
      </c>
      <c r="F20" s="240">
        <f>PAYG!F16</f>
        <v>40.887</v>
      </c>
      <c r="G20" s="245">
        <f t="shared" ref="G20" si="3">SUM(B20:F20)</f>
        <v>230.42299999999997</v>
      </c>
      <c r="H20" s="223"/>
      <c r="I20" s="240">
        <f>PAYG!I16</f>
        <v>40.048477009616299</v>
      </c>
      <c r="J20" s="240">
        <f>PAYG!J16</f>
        <v>43.945246467275808</v>
      </c>
      <c r="K20" s="240">
        <f>PAYG!K16</f>
        <v>39.684629280780072</v>
      </c>
      <c r="L20" s="240">
        <f>PAYG!L16</f>
        <v>35.135205037225823</v>
      </c>
      <c r="M20" s="240">
        <f>PAYG!M16</f>
        <v>34.347327347200029</v>
      </c>
      <c r="N20" s="245">
        <f t="shared" ref="N20" si="4">SUM(I20:M20)</f>
        <v>193.16088514209804</v>
      </c>
    </row>
    <row r="21" spans="1:14" x14ac:dyDescent="0.35">
      <c r="A21" s="105" t="s">
        <v>22</v>
      </c>
      <c r="B21" s="245">
        <f t="shared" ref="B21:N21" si="5">SUM(B19:B20)</f>
        <v>52.777000000000001</v>
      </c>
      <c r="C21" s="245">
        <f t="shared" si="5"/>
        <v>57.543999999999997</v>
      </c>
      <c r="D21" s="245">
        <f t="shared" si="5"/>
        <v>52.131</v>
      </c>
      <c r="E21" s="245">
        <f t="shared" si="5"/>
        <v>46.371000000000002</v>
      </c>
      <c r="F21" s="245">
        <f t="shared" si="5"/>
        <v>45.346000000000004</v>
      </c>
      <c r="G21" s="245">
        <f t="shared" si="5"/>
        <v>254.16899999999998</v>
      </c>
      <c r="H21" s="223"/>
      <c r="I21" s="245">
        <f t="shared" si="5"/>
        <v>44.839571311186731</v>
      </c>
      <c r="J21" s="245">
        <f t="shared" si="5"/>
        <v>48.792331796347966</v>
      </c>
      <c r="K21" s="245">
        <f t="shared" si="5"/>
        <v>44.283616436266982</v>
      </c>
      <c r="L21" s="245">
        <f t="shared" si="5"/>
        <v>39.516985620507754</v>
      </c>
      <c r="M21" s="245">
        <f t="shared" si="5"/>
        <v>38.651878927031298</v>
      </c>
      <c r="N21" s="245">
        <f t="shared" si="5"/>
        <v>216.08438409134075</v>
      </c>
    </row>
    <row r="22" spans="1:14" ht="13.9" thickBot="1" x14ac:dyDescent="0.4">
      <c r="B22" s="237"/>
      <c r="C22" s="237"/>
      <c r="D22" s="237"/>
      <c r="E22" s="237"/>
      <c r="F22" s="237"/>
      <c r="G22" s="241"/>
      <c r="H22" s="223"/>
      <c r="I22" s="237"/>
      <c r="J22" s="237"/>
      <c r="K22" s="237"/>
      <c r="L22" s="237"/>
      <c r="M22" s="237"/>
      <c r="N22" s="241"/>
    </row>
    <row r="23" spans="1:14" ht="13.9" thickBot="1" x14ac:dyDescent="0.4">
      <c r="A23" s="101" t="s">
        <v>23</v>
      </c>
      <c r="B23" s="102" t="s">
        <v>3</v>
      </c>
      <c r="C23" s="102" t="s">
        <v>4</v>
      </c>
      <c r="D23" s="102" t="s">
        <v>5</v>
      </c>
      <c r="E23" s="102" t="s">
        <v>6</v>
      </c>
      <c r="F23" s="103" t="s">
        <v>7</v>
      </c>
      <c r="G23" s="103" t="s">
        <v>19</v>
      </c>
      <c r="H23" s="223"/>
      <c r="I23" s="102" t="s">
        <v>3</v>
      </c>
      <c r="J23" s="102" t="s">
        <v>4</v>
      </c>
      <c r="K23" s="102" t="s">
        <v>5</v>
      </c>
      <c r="L23" s="102" t="s">
        <v>6</v>
      </c>
      <c r="M23" s="103" t="s">
        <v>7</v>
      </c>
      <c r="N23" s="103" t="s">
        <v>19</v>
      </c>
    </row>
    <row r="24" spans="1:14" x14ac:dyDescent="0.35">
      <c r="A24" s="105" t="s">
        <v>20</v>
      </c>
      <c r="B24" s="238">
        <f>B19*B8</f>
        <v>4.0388893999999995</v>
      </c>
      <c r="C24" s="238">
        <f>C19*C8</f>
        <v>3.9610669000000001</v>
      </c>
      <c r="D24" s="238">
        <f>D19*D8</f>
        <v>3.8879004000000004</v>
      </c>
      <c r="E24" s="238">
        <f>E19*E8</f>
        <v>3.6961076999999998</v>
      </c>
      <c r="F24" s="238">
        <f>F19*F8</f>
        <v>3.5921703999999997</v>
      </c>
      <c r="G24" s="246">
        <f>SUM(B24:F24)</f>
        <v>19.1761348</v>
      </c>
      <c r="H24" s="223"/>
      <c r="I24" s="238">
        <f>I19*I8</f>
        <v>3.934925749879798</v>
      </c>
      <c r="J24" s="238">
        <f>J19*J8</f>
        <v>3.860218756073067</v>
      </c>
      <c r="K24" s="238">
        <f>K19*K8</f>
        <v>3.787725821259019</v>
      </c>
      <c r="L24" s="238">
        <f>L19*L8</f>
        <v>3.6009472833410894</v>
      </c>
      <c r="M24" s="238">
        <f>M19*M8</f>
        <v>3.5000308895608039</v>
      </c>
      <c r="N24" s="246">
        <f>SUM(I24:M24)</f>
        <v>18.683848500113776</v>
      </c>
    </row>
    <row r="25" spans="1:14" x14ac:dyDescent="0.35">
      <c r="A25" s="105" t="s">
        <v>21</v>
      </c>
      <c r="B25" s="240">
        <f>B20*B15</f>
        <v>22.467798599999998</v>
      </c>
      <c r="C25" s="240">
        <f>C20*C15</f>
        <v>22.064912299999996</v>
      </c>
      <c r="D25" s="240">
        <f>D20*D15</f>
        <v>21.215679299999998</v>
      </c>
      <c r="E25" s="240">
        <f>E20*E15</f>
        <v>20.9536488</v>
      </c>
      <c r="F25" s="240">
        <f>F20*F15</f>
        <v>20.864636099999998</v>
      </c>
      <c r="G25" s="245">
        <f t="shared" ref="G25" si="6">SUM(B25:F25)</f>
        <v>107.56667509999998</v>
      </c>
      <c r="H25" s="223"/>
      <c r="I25" s="240">
        <f>I20*I15</f>
        <v>18.904215337331259</v>
      </c>
      <c r="J25" s="240">
        <f>J20*J15</f>
        <v>18.591244425368966</v>
      </c>
      <c r="K25" s="240">
        <f>K20*K15</f>
        <v>18.277756271057896</v>
      </c>
      <c r="L25" s="240">
        <f>L20*L15</f>
        <v>17.66742920308927</v>
      </c>
      <c r="M25" s="240">
        <f>M20*M15</f>
        <v>17.248501178216401</v>
      </c>
      <c r="N25" s="245">
        <f t="shared" ref="N25" si="7">SUM(I25:M25)</f>
        <v>90.689146415063789</v>
      </c>
    </row>
    <row r="26" spans="1:14" x14ac:dyDescent="0.35">
      <c r="A26" s="105" t="s">
        <v>24</v>
      </c>
      <c r="B26" s="245">
        <f t="shared" ref="B26:N26" si="8">SUM(B24:B25)</f>
        <v>26.506687999999997</v>
      </c>
      <c r="C26" s="245">
        <f t="shared" si="8"/>
        <v>26.025979199999995</v>
      </c>
      <c r="D26" s="245">
        <f t="shared" si="8"/>
        <v>25.103579699999997</v>
      </c>
      <c r="E26" s="245">
        <f t="shared" si="8"/>
        <v>24.649756499999999</v>
      </c>
      <c r="F26" s="245">
        <f t="shared" si="8"/>
        <v>24.456806499999999</v>
      </c>
      <c r="G26" s="245">
        <f t="shared" si="8"/>
        <v>126.74280989999998</v>
      </c>
      <c r="H26" s="223"/>
      <c r="I26" s="245">
        <f t="shared" si="8"/>
        <v>22.839141087211058</v>
      </c>
      <c r="J26" s="245">
        <f t="shared" si="8"/>
        <v>22.451463181442033</v>
      </c>
      <c r="K26" s="245">
        <f t="shared" si="8"/>
        <v>22.065482092316916</v>
      </c>
      <c r="L26" s="245">
        <f t="shared" si="8"/>
        <v>21.268376486430359</v>
      </c>
      <c r="M26" s="245">
        <f t="shared" si="8"/>
        <v>20.748532067777205</v>
      </c>
      <c r="N26" s="245">
        <f t="shared" si="8"/>
        <v>109.37299491517757</v>
      </c>
    </row>
    <row r="27" spans="1:14" ht="13.9" thickBot="1" x14ac:dyDescent="0.4">
      <c r="B27" s="242"/>
      <c r="C27" s="242"/>
      <c r="D27" s="242"/>
      <c r="E27" s="242"/>
      <c r="F27" s="242"/>
      <c r="G27" s="243"/>
      <c r="H27" s="223"/>
      <c r="I27" s="242"/>
      <c r="J27" s="242"/>
      <c r="K27" s="242"/>
      <c r="L27" s="242"/>
      <c r="M27" s="242"/>
      <c r="N27" s="243"/>
    </row>
    <row r="28" spans="1:14" ht="13.9" thickBot="1" x14ac:dyDescent="0.4">
      <c r="B28" s="102" t="s">
        <v>3</v>
      </c>
      <c r="C28" s="102" t="s">
        <v>4</v>
      </c>
      <c r="D28" s="102" t="s">
        <v>5</v>
      </c>
      <c r="E28" s="102" t="s">
        <v>6</v>
      </c>
      <c r="F28" s="103" t="s">
        <v>7</v>
      </c>
      <c r="G28" s="103" t="s">
        <v>19</v>
      </c>
      <c r="H28" s="223"/>
      <c r="I28" s="102" t="s">
        <v>3</v>
      </c>
      <c r="J28" s="102" t="s">
        <v>4</v>
      </c>
      <c r="K28" s="102" t="s">
        <v>5</v>
      </c>
      <c r="L28" s="102" t="s">
        <v>6</v>
      </c>
      <c r="M28" s="103" t="s">
        <v>7</v>
      </c>
      <c r="N28" s="103" t="s">
        <v>19</v>
      </c>
    </row>
    <row r="29" spans="1:14" ht="13.9" thickBot="1" x14ac:dyDescent="0.4">
      <c r="A29" s="101" t="s">
        <v>25</v>
      </c>
      <c r="B29" s="247">
        <f t="shared" ref="B29:N29" si="9">B26/B21</f>
        <v>0.50223938458040429</v>
      </c>
      <c r="C29" s="247">
        <f t="shared" si="9"/>
        <v>0.45227963297650486</v>
      </c>
      <c r="D29" s="247">
        <f t="shared" si="9"/>
        <v>0.48154801749438908</v>
      </c>
      <c r="E29" s="247">
        <f t="shared" si="9"/>
        <v>0.53157698777253015</v>
      </c>
      <c r="F29" s="247">
        <f t="shared" si="9"/>
        <v>0.53933768138314286</v>
      </c>
      <c r="G29" s="247">
        <f t="shared" si="9"/>
        <v>0.4986556578496984</v>
      </c>
      <c r="H29" s="223"/>
      <c r="I29" s="247">
        <f t="shared" si="9"/>
        <v>0.5093523514912166</v>
      </c>
      <c r="J29" s="247">
        <f t="shared" si="9"/>
        <v>0.46014327159339602</v>
      </c>
      <c r="K29" s="247">
        <f t="shared" si="9"/>
        <v>0.49827642518929266</v>
      </c>
      <c r="L29" s="247">
        <f t="shared" si="9"/>
        <v>0.53820847295075347</v>
      </c>
      <c r="M29" s="247">
        <f t="shared" si="9"/>
        <v>0.53680526390313876</v>
      </c>
      <c r="N29" s="247">
        <f t="shared" si="9"/>
        <v>0.50615871838727899</v>
      </c>
    </row>
    <row r="30" spans="1:14" x14ac:dyDescent="0.35">
      <c r="H30" s="5"/>
    </row>
    <row r="31" spans="1:14" x14ac:dyDescent="0.35">
      <c r="H31" s="5"/>
    </row>
    <row r="32" spans="1:14" x14ac:dyDescent="0.35"/>
    <row r="33" x14ac:dyDescent="0.35"/>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3.5" x14ac:dyDescent="0.35"/>
  <cols>
    <col min="1" max="1" width="10" customWidth="1"/>
    <col min="2" max="2" width="28.25" customWidth="1"/>
    <col min="3" max="3" width="69.25" bestFit="1" customWidth="1"/>
    <col min="4" max="4" width="4.5625" customWidth="1"/>
    <col min="5" max="5" width="17.8125" customWidth="1"/>
    <col min="6" max="10" width="7.25" customWidth="1"/>
  </cols>
  <sheetData>
    <row r="1" spans="1:10" x14ac:dyDescent="0.35">
      <c r="C1" t="s">
        <v>26</v>
      </c>
    </row>
    <row r="2" spans="1:10" x14ac:dyDescent="0.35">
      <c r="A2" t="s">
        <v>27</v>
      </c>
      <c r="B2" t="s">
        <v>28</v>
      </c>
      <c r="C2" t="s">
        <v>29</v>
      </c>
      <c r="D2" t="s">
        <v>30</v>
      </c>
      <c r="E2" t="s">
        <v>31</v>
      </c>
      <c r="F2" t="s">
        <v>3</v>
      </c>
      <c r="G2" t="s">
        <v>4</v>
      </c>
      <c r="H2" t="s">
        <v>5</v>
      </c>
      <c r="I2" t="s">
        <v>6</v>
      </c>
      <c r="J2" t="s">
        <v>7</v>
      </c>
    </row>
    <row r="4" spans="1:10" x14ac:dyDescent="0.35">
      <c r="F4" t="s">
        <v>32</v>
      </c>
      <c r="G4" t="s">
        <v>32</v>
      </c>
      <c r="H4" t="s">
        <v>32</v>
      </c>
      <c r="I4" t="s">
        <v>32</v>
      </c>
      <c r="J4" t="s">
        <v>32</v>
      </c>
    </row>
    <row r="5" spans="1:10" x14ac:dyDescent="0.35">
      <c r="F5" t="s">
        <v>33</v>
      </c>
      <c r="G5" t="s">
        <v>33</v>
      </c>
      <c r="H5" t="s">
        <v>33</v>
      </c>
      <c r="I5" t="s">
        <v>33</v>
      </c>
      <c r="J5" t="s">
        <v>33</v>
      </c>
    </row>
    <row r="6" spans="1:10" x14ac:dyDescent="0.35">
      <c r="F6" t="s">
        <v>34</v>
      </c>
      <c r="G6" t="s">
        <v>34</v>
      </c>
      <c r="H6" t="s">
        <v>34</v>
      </c>
      <c r="I6" t="s">
        <v>34</v>
      </c>
      <c r="J6" t="s">
        <v>34</v>
      </c>
    </row>
    <row r="7" spans="1:10" x14ac:dyDescent="0.35">
      <c r="A7" t="s">
        <v>35</v>
      </c>
      <c r="B7" t="s">
        <v>36</v>
      </c>
      <c r="C7" t="s">
        <v>37</v>
      </c>
      <c r="D7" t="s">
        <v>38</v>
      </c>
      <c r="E7" t="s">
        <v>32</v>
      </c>
      <c r="F7" s="158">
        <v>3.8990993117152901</v>
      </c>
      <c r="G7" s="158">
        <v>3.8238010333508901</v>
      </c>
      <c r="H7" s="158">
        <v>3.7523642051590298</v>
      </c>
      <c r="I7" s="158">
        <v>3.5679799594205801</v>
      </c>
      <c r="J7" s="158">
        <v>3.4675822549347202</v>
      </c>
    </row>
    <row r="8" spans="1:10" x14ac:dyDescent="0.35">
      <c r="A8" t="s">
        <v>35</v>
      </c>
      <c r="B8" t="s">
        <v>39</v>
      </c>
      <c r="C8" t="s">
        <v>40</v>
      </c>
      <c r="D8" t="s">
        <v>38</v>
      </c>
      <c r="E8" t="s">
        <v>32</v>
      </c>
      <c r="F8" s="158">
        <v>0.89199498985514403</v>
      </c>
      <c r="G8" s="158">
        <v>1.02328429572127</v>
      </c>
      <c r="H8" s="158">
        <v>0.84662295032788004</v>
      </c>
      <c r="I8" s="158">
        <v>0.81380062386134899</v>
      </c>
      <c r="J8" s="158">
        <v>0.83696932489654796</v>
      </c>
    </row>
    <row r="9" spans="1:10" x14ac:dyDescent="0.35">
      <c r="A9" t="s">
        <v>35</v>
      </c>
      <c r="B9" t="s">
        <v>41</v>
      </c>
      <c r="C9" t="s">
        <v>42</v>
      </c>
      <c r="D9" t="s">
        <v>38</v>
      </c>
      <c r="E9" t="s">
        <v>32</v>
      </c>
      <c r="F9" s="158">
        <v>19.867329786327801</v>
      </c>
      <c r="G9" s="158">
        <v>19.561196158769299</v>
      </c>
      <c r="H9" s="158">
        <v>19.300446222627698</v>
      </c>
      <c r="I9" s="158">
        <v>18.736863291030701</v>
      </c>
      <c r="J9" s="158">
        <v>18.320983646045502</v>
      </c>
    </row>
    <row r="10" spans="1:10" x14ac:dyDescent="0.35">
      <c r="A10" t="s">
        <v>35</v>
      </c>
      <c r="B10" t="s">
        <v>43</v>
      </c>
      <c r="C10" t="s">
        <v>44</v>
      </c>
      <c r="D10" t="s">
        <v>38</v>
      </c>
      <c r="E10" t="s">
        <v>32</v>
      </c>
      <c r="F10" s="158">
        <v>21.903819793914199</v>
      </c>
      <c r="G10" s="158">
        <v>26.1335798339822</v>
      </c>
      <c r="H10" s="158">
        <v>22.119186038638698</v>
      </c>
      <c r="I10" s="158">
        <v>18.178231307588199</v>
      </c>
      <c r="J10" s="158">
        <v>17.7846309292987</v>
      </c>
    </row>
    <row r="11" spans="1:10" x14ac:dyDescent="0.35">
      <c r="A11" t="s">
        <v>35</v>
      </c>
      <c r="B11" t="s">
        <v>45</v>
      </c>
      <c r="C11" t="s">
        <v>46</v>
      </c>
      <c r="D11" t="s">
        <v>38</v>
      </c>
      <c r="E11" t="s">
        <v>32</v>
      </c>
      <c r="F11" s="158">
        <v>0</v>
      </c>
      <c r="G11" s="158">
        <v>0</v>
      </c>
      <c r="H11" s="158">
        <v>0</v>
      </c>
      <c r="I11" s="158">
        <v>0</v>
      </c>
      <c r="J11" s="158">
        <v>0</v>
      </c>
    </row>
    <row r="12" spans="1:10" x14ac:dyDescent="0.35">
      <c r="A12" t="s">
        <v>35</v>
      </c>
      <c r="B12" t="s">
        <v>47</v>
      </c>
      <c r="C12" t="s">
        <v>48</v>
      </c>
      <c r="D12" t="s">
        <v>38</v>
      </c>
      <c r="E12" t="s">
        <v>32</v>
      </c>
      <c r="F12" s="158">
        <v>0</v>
      </c>
      <c r="G12" s="158">
        <v>0</v>
      </c>
      <c r="H12" s="158">
        <v>0</v>
      </c>
      <c r="I12" s="158">
        <v>0</v>
      </c>
      <c r="J12" s="158">
        <v>0</v>
      </c>
    </row>
    <row r="13" spans="1:10" x14ac:dyDescent="0.35">
      <c r="A13" t="s">
        <v>35</v>
      </c>
      <c r="B13" t="s">
        <v>49</v>
      </c>
      <c r="C13" t="s">
        <v>50</v>
      </c>
      <c r="D13" t="s">
        <v>38</v>
      </c>
      <c r="E13" t="s">
        <v>32</v>
      </c>
      <c r="F13" s="158">
        <v>0</v>
      </c>
      <c r="G13" s="158">
        <v>0</v>
      </c>
      <c r="H13" s="158">
        <v>0</v>
      </c>
      <c r="I13" s="158">
        <v>0</v>
      </c>
      <c r="J13" s="158">
        <v>0</v>
      </c>
    </row>
    <row r="14" spans="1:10" x14ac:dyDescent="0.35">
      <c r="A14" t="s">
        <v>35</v>
      </c>
      <c r="B14" t="s">
        <v>51</v>
      </c>
      <c r="C14" t="s">
        <v>52</v>
      </c>
      <c r="D14" t="s">
        <v>38</v>
      </c>
      <c r="E14" t="s">
        <v>32</v>
      </c>
      <c r="F14" s="158">
        <v>0</v>
      </c>
      <c r="G14" s="158">
        <v>0</v>
      </c>
      <c r="H14" s="158">
        <v>0</v>
      </c>
      <c r="I14" s="158">
        <v>0</v>
      </c>
      <c r="J14" s="158">
        <v>0</v>
      </c>
    </row>
    <row r="15" spans="1:10" x14ac:dyDescent="0.35">
      <c r="A15" t="s">
        <v>35</v>
      </c>
      <c r="B15" t="s">
        <v>53</v>
      </c>
      <c r="C15" t="s">
        <v>54</v>
      </c>
      <c r="D15" t="s">
        <v>38</v>
      </c>
      <c r="E15" t="s">
        <v>32</v>
      </c>
      <c r="F15" s="158">
        <v>0.58267915087594002</v>
      </c>
      <c r="G15" s="158">
        <v>0.59318839407811097</v>
      </c>
      <c r="H15" s="158">
        <v>0.54304719157028203</v>
      </c>
      <c r="I15" s="158">
        <v>0.55698988971507701</v>
      </c>
      <c r="J15" s="158">
        <v>0.53830679068899401</v>
      </c>
    </row>
    <row r="16" spans="1:10" x14ac:dyDescent="0.35">
      <c r="A16" t="s">
        <v>35</v>
      </c>
      <c r="B16" t="s">
        <v>55</v>
      </c>
      <c r="C16" t="s">
        <v>56</v>
      </c>
      <c r="D16" t="s">
        <v>38</v>
      </c>
      <c r="E16" t="s">
        <v>32</v>
      </c>
      <c r="F16" s="158">
        <v>0</v>
      </c>
      <c r="G16" s="158">
        <v>0</v>
      </c>
      <c r="H16" s="158">
        <v>0</v>
      </c>
      <c r="I16" s="158">
        <v>0</v>
      </c>
      <c r="J16" s="158">
        <v>0</v>
      </c>
    </row>
    <row r="17" spans="1:10" x14ac:dyDescent="0.35">
      <c r="A17" t="s">
        <v>35</v>
      </c>
      <c r="B17" t="s">
        <v>57</v>
      </c>
      <c r="C17" t="s">
        <v>58</v>
      </c>
      <c r="D17" t="s">
        <v>38</v>
      </c>
      <c r="E17" t="s">
        <v>32</v>
      </c>
      <c r="F17" s="158">
        <v>1.1399934197497601</v>
      </c>
      <c r="G17" s="158">
        <v>1.15634113139758</v>
      </c>
      <c r="H17" s="158">
        <v>1.1919557889160499</v>
      </c>
      <c r="I17" s="158">
        <v>1.2228996716780001</v>
      </c>
      <c r="J17" s="158">
        <v>1.2199804374551799</v>
      </c>
    </row>
    <row r="18" spans="1:10" x14ac:dyDescent="0.35">
      <c r="A18" t="s">
        <v>35</v>
      </c>
      <c r="B18" t="s">
        <v>59</v>
      </c>
      <c r="C18" t="s">
        <v>60</v>
      </c>
      <c r="D18" t="s">
        <v>38</v>
      </c>
      <c r="E18" t="s">
        <v>32</v>
      </c>
      <c r="F18" s="158">
        <v>0</v>
      </c>
      <c r="G18" s="158">
        <v>0</v>
      </c>
      <c r="H18" s="158">
        <v>0</v>
      </c>
      <c r="I18" s="158">
        <v>0</v>
      </c>
      <c r="J18" s="158">
        <v>0</v>
      </c>
    </row>
    <row r="19" spans="1:10" x14ac:dyDescent="0.35">
      <c r="A19" t="s">
        <v>35</v>
      </c>
      <c r="B19" t="s">
        <v>61</v>
      </c>
      <c r="C19" t="s">
        <v>62</v>
      </c>
      <c r="D19" t="s">
        <v>38</v>
      </c>
      <c r="E19" t="s">
        <v>32</v>
      </c>
      <c r="F19" s="158">
        <v>0</v>
      </c>
      <c r="G19" s="158">
        <v>0</v>
      </c>
      <c r="H19" s="158">
        <v>0</v>
      </c>
      <c r="I19" s="158">
        <v>0</v>
      </c>
      <c r="J19" s="158">
        <v>0</v>
      </c>
    </row>
    <row r="20" spans="1:10" x14ac:dyDescent="0.35">
      <c r="A20" t="s">
        <v>35</v>
      </c>
      <c r="B20" t="s">
        <v>63</v>
      </c>
      <c r="C20" t="s">
        <v>64</v>
      </c>
      <c r="D20" t="s">
        <v>38</v>
      </c>
      <c r="E20" t="s">
        <v>32</v>
      </c>
      <c r="F20" s="158">
        <v>0</v>
      </c>
      <c r="G20" s="158">
        <v>0</v>
      </c>
      <c r="H20" s="158">
        <v>0</v>
      </c>
      <c r="I20" s="158">
        <v>0</v>
      </c>
      <c r="J20" s="158">
        <v>0</v>
      </c>
    </row>
    <row r="21" spans="1:10" x14ac:dyDescent="0.35">
      <c r="A21" t="s">
        <v>35</v>
      </c>
      <c r="B21" t="s">
        <v>65</v>
      </c>
      <c r="C21" t="s">
        <v>66</v>
      </c>
      <c r="D21" t="s">
        <v>38</v>
      </c>
      <c r="E21" t="s">
        <v>32</v>
      </c>
      <c r="F21" s="158">
        <v>0</v>
      </c>
      <c r="G21" s="158">
        <v>0</v>
      </c>
      <c r="H21" s="158">
        <v>0</v>
      </c>
      <c r="I21" s="158">
        <v>0</v>
      </c>
      <c r="J21" s="158">
        <v>0</v>
      </c>
    </row>
    <row r="22" spans="1:10" x14ac:dyDescent="0.35">
      <c r="A22" t="s">
        <v>35</v>
      </c>
      <c r="B22" t="s">
        <v>67</v>
      </c>
      <c r="C22" t="s">
        <v>68</v>
      </c>
      <c r="D22" t="s">
        <v>38</v>
      </c>
      <c r="E22" t="s">
        <v>32</v>
      </c>
      <c r="F22" s="158">
        <v>0</v>
      </c>
      <c r="G22" s="158">
        <v>0</v>
      </c>
      <c r="H22" s="158">
        <v>0</v>
      </c>
      <c r="I22" s="158">
        <v>0</v>
      </c>
      <c r="J22" s="158">
        <v>0</v>
      </c>
    </row>
    <row r="23" spans="1:10" x14ac:dyDescent="0.35">
      <c r="A23" t="s">
        <v>35</v>
      </c>
      <c r="B23" t="s">
        <v>69</v>
      </c>
      <c r="C23" t="s">
        <v>70</v>
      </c>
      <c r="D23" t="s">
        <v>38</v>
      </c>
      <c r="E23" t="s">
        <v>32</v>
      </c>
      <c r="F23" s="158">
        <v>0</v>
      </c>
      <c r="G23" s="158">
        <v>0</v>
      </c>
      <c r="H23" s="158">
        <v>0</v>
      </c>
      <c r="I23" s="158">
        <v>0</v>
      </c>
      <c r="J23" s="158">
        <v>0</v>
      </c>
    </row>
    <row r="24" spans="1:10" x14ac:dyDescent="0.35">
      <c r="A24" t="s">
        <v>35</v>
      </c>
      <c r="B24" t="s">
        <v>71</v>
      </c>
      <c r="C24" t="s">
        <v>72</v>
      </c>
      <c r="D24" t="s">
        <v>38</v>
      </c>
      <c r="E24" t="s">
        <v>32</v>
      </c>
      <c r="F24" s="158">
        <v>0</v>
      </c>
      <c r="G24" s="158">
        <v>0</v>
      </c>
      <c r="H24" s="158">
        <v>0</v>
      </c>
      <c r="I24" s="158">
        <v>0</v>
      </c>
      <c r="J24" s="158">
        <v>0</v>
      </c>
    </row>
    <row r="25" spans="1:10" x14ac:dyDescent="0.35">
      <c r="A25" t="s">
        <v>35</v>
      </c>
      <c r="B25" t="s">
        <v>73</v>
      </c>
      <c r="C25" t="s">
        <v>74</v>
      </c>
      <c r="D25" t="s">
        <v>38</v>
      </c>
      <c r="E25" t="s">
        <v>32</v>
      </c>
      <c r="F25" s="158">
        <v>0</v>
      </c>
      <c r="G25" s="158">
        <v>0</v>
      </c>
      <c r="H25" s="158">
        <v>0</v>
      </c>
      <c r="I25" s="158">
        <v>0</v>
      </c>
      <c r="J25" s="158">
        <v>0</v>
      </c>
    </row>
    <row r="26" spans="1:10" x14ac:dyDescent="0.35">
      <c r="A26" t="s">
        <v>35</v>
      </c>
      <c r="B26" t="s">
        <v>75</v>
      </c>
      <c r="C26" t="s">
        <v>76</v>
      </c>
      <c r="D26" t="s">
        <v>38</v>
      </c>
      <c r="E26" t="s">
        <v>32</v>
      </c>
      <c r="F26" s="158">
        <v>0</v>
      </c>
      <c r="G26" s="158">
        <v>0</v>
      </c>
      <c r="H26" s="158">
        <v>0</v>
      </c>
      <c r="I26" s="158">
        <v>0</v>
      </c>
      <c r="J26" s="15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23"/>
  <sheetViews>
    <sheetView zoomScale="85" zoomScaleNormal="85" workbookViewId="0"/>
  </sheetViews>
  <sheetFormatPr defaultRowHeight="13.5" x14ac:dyDescent="0.35"/>
  <cols>
    <col min="1" max="4" width="1.3125" customWidth="1"/>
    <col min="5" max="5" width="68.75" bestFit="1" customWidth="1"/>
    <col min="6" max="7" width="9.25" customWidth="1"/>
    <col min="8" max="8" width="3" customWidth="1"/>
  </cols>
  <sheetData>
    <row r="1" spans="4:13" ht="13.9" thickBot="1" x14ac:dyDescent="0.4"/>
    <row r="2" spans="4:13" ht="13.9" thickBot="1" x14ac:dyDescent="0.4">
      <c r="I2" s="103" t="s">
        <v>3</v>
      </c>
      <c r="J2" s="101" t="s">
        <v>4</v>
      </c>
      <c r="K2" s="102" t="s">
        <v>5</v>
      </c>
      <c r="L2" s="102" t="s">
        <v>6</v>
      </c>
      <c r="M2" s="102" t="s">
        <v>7</v>
      </c>
    </row>
    <row r="3" spans="4:13" ht="15.4" thickBot="1" x14ac:dyDescent="0.45">
      <c r="D3" s="130"/>
      <c r="E3" s="220" t="s">
        <v>20</v>
      </c>
      <c r="I3" s="155"/>
      <c r="J3" s="155"/>
      <c r="K3" s="155"/>
      <c r="L3" s="155"/>
      <c r="M3" s="155"/>
    </row>
    <row r="4" spans="4:13" x14ac:dyDescent="0.35">
      <c r="E4" s="156" t="str">
        <f>F_Inputs!C7</f>
        <v>WR - Total gross operational expenditure -real - including cost sharing</v>
      </c>
      <c r="G4" t="s">
        <v>38</v>
      </c>
      <c r="H4" s="156"/>
      <c r="I4" s="156">
        <f>F_Inputs!F7</f>
        <v>3.8990993117152901</v>
      </c>
      <c r="J4" s="156">
        <f>F_Inputs!G7</f>
        <v>3.8238010333508901</v>
      </c>
      <c r="K4" s="156">
        <f>F_Inputs!H7</f>
        <v>3.7523642051590298</v>
      </c>
      <c r="L4" s="156">
        <f>F_Inputs!I7</f>
        <v>3.5679799594205801</v>
      </c>
      <c r="M4" s="156">
        <f>F_Inputs!J7</f>
        <v>3.4675822549347202</v>
      </c>
    </row>
    <row r="5" spans="4:13" x14ac:dyDescent="0.35">
      <c r="E5" s="156" t="str">
        <f xml:space="preserve"> F_Inputs!C21</f>
        <v>WR - Grants and contributions - operational expenditure - price control - real</v>
      </c>
      <c r="G5" t="s">
        <v>38</v>
      </c>
      <c r="H5" s="156"/>
      <c r="I5" s="156">
        <f>F_Inputs!F21</f>
        <v>0</v>
      </c>
      <c r="J5" s="156">
        <f>F_Inputs!G21</f>
        <v>0</v>
      </c>
      <c r="K5" s="156">
        <f>F_Inputs!H21</f>
        <v>0</v>
      </c>
      <c r="L5" s="156">
        <f>F_Inputs!I21</f>
        <v>0</v>
      </c>
      <c r="M5" s="156">
        <f>F_Inputs!J21</f>
        <v>0</v>
      </c>
    </row>
    <row r="6" spans="4:13" x14ac:dyDescent="0.35">
      <c r="E6" s="156" t="str">
        <f>F_Inputs!C22</f>
        <v>WR - Grants and contributions - operational expenditure - non price control - real</v>
      </c>
      <c r="G6" t="s">
        <v>38</v>
      </c>
      <c r="H6" s="156"/>
      <c r="I6" s="156">
        <f>F_Inputs!F22</f>
        <v>0</v>
      </c>
      <c r="J6" s="156">
        <f>F_Inputs!G22</f>
        <v>0</v>
      </c>
      <c r="K6" s="156">
        <f>F_Inputs!H22</f>
        <v>0</v>
      </c>
      <c r="L6" s="156">
        <f>F_Inputs!I22</f>
        <v>0</v>
      </c>
      <c r="M6" s="156">
        <f>F_Inputs!J22</f>
        <v>0</v>
      </c>
    </row>
    <row r="7" spans="4:13" x14ac:dyDescent="0.35">
      <c r="E7" t="s">
        <v>77</v>
      </c>
      <c r="G7" t="s">
        <v>38</v>
      </c>
      <c r="I7" s="157">
        <f>I4 - SUM(I5:I6)</f>
        <v>3.8990993117152901</v>
      </c>
      <c r="J7" s="157">
        <f>J4 - SUM(J5:J6)</f>
        <v>3.8238010333508901</v>
      </c>
      <c r="K7" s="157">
        <f>K4 - SUM(K5:K6)</f>
        <v>3.7523642051590298</v>
      </c>
      <c r="L7" s="157">
        <f>L4 - SUM(L5:L6)</f>
        <v>3.5679799594205801</v>
      </c>
      <c r="M7" s="157">
        <f>M4 - SUM(M5:M6)</f>
        <v>3.4675822549347202</v>
      </c>
    </row>
    <row r="9" spans="4:13" x14ac:dyDescent="0.35">
      <c r="E9" s="156" t="str">
        <f>F_Inputs!C8</f>
        <v>WR - Total gross capital expenditure - real (including g&amp;c) - including cost sharing</v>
      </c>
      <c r="G9" t="s">
        <v>38</v>
      </c>
      <c r="H9" s="156"/>
      <c r="I9" s="156">
        <f>F_Inputs!F8</f>
        <v>0.89199498985514403</v>
      </c>
      <c r="J9" s="156">
        <f>F_Inputs!G8</f>
        <v>1.02328429572127</v>
      </c>
      <c r="K9" s="156">
        <f>F_Inputs!H8</f>
        <v>0.84662295032788004</v>
      </c>
      <c r="L9" s="156">
        <f>F_Inputs!I8</f>
        <v>0.81380062386134899</v>
      </c>
      <c r="M9" s="156">
        <f>F_Inputs!J8</f>
        <v>0.83696932489654796</v>
      </c>
    </row>
    <row r="10" spans="4:13" x14ac:dyDescent="0.35">
      <c r="E10" s="156" t="str">
        <f>F_Inputs!C19</f>
        <v>WR - Grants and contributions - capital expenditure - price control - real</v>
      </c>
      <c r="G10" t="s">
        <v>38</v>
      </c>
      <c r="H10" s="156"/>
      <c r="I10" s="156">
        <f>F_Inputs!F19</f>
        <v>0</v>
      </c>
      <c r="J10" s="156">
        <f>F_Inputs!G19</f>
        <v>0</v>
      </c>
      <c r="K10" s="156">
        <f>F_Inputs!H19</f>
        <v>0</v>
      </c>
      <c r="L10" s="156">
        <f>F_Inputs!I19</f>
        <v>0</v>
      </c>
      <c r="M10" s="156">
        <f>F_Inputs!J19</f>
        <v>0</v>
      </c>
    </row>
    <row r="11" spans="4:13" x14ac:dyDescent="0.35">
      <c r="E11" s="156" t="str">
        <f>F_Inputs!C20</f>
        <v>WR - Grants and contributions - capital expenditure - non price control - real</v>
      </c>
      <c r="G11" t="s">
        <v>38</v>
      </c>
      <c r="H11" s="156"/>
      <c r="I11" s="156">
        <f>F_Inputs!F20</f>
        <v>0</v>
      </c>
      <c r="J11" s="156">
        <f>F_Inputs!G20</f>
        <v>0</v>
      </c>
      <c r="K11" s="156">
        <f>F_Inputs!H20</f>
        <v>0</v>
      </c>
      <c r="L11" s="156">
        <f>F_Inputs!I20</f>
        <v>0</v>
      </c>
      <c r="M11" s="156">
        <f>F_Inputs!J20</f>
        <v>0</v>
      </c>
    </row>
    <row r="12" spans="4:13" x14ac:dyDescent="0.35">
      <c r="E12" t="s">
        <v>78</v>
      </c>
      <c r="G12" t="s">
        <v>38</v>
      </c>
      <c r="I12" s="157">
        <f>I9 - SUM(I10:I11)</f>
        <v>0.89199498985514403</v>
      </c>
      <c r="J12" s="157">
        <f>J9 - SUM(J10:J11)</f>
        <v>1.02328429572127</v>
      </c>
      <c r="K12" s="157">
        <f>K9 - SUM(K10:K11)</f>
        <v>0.84662295032788004</v>
      </c>
      <c r="L12" s="157">
        <f>L9 - SUM(L10:L11)</f>
        <v>0.81380062386134899</v>
      </c>
      <c r="M12" s="157">
        <f>M9 - SUM(M10:M11)</f>
        <v>0.83696932489654796</v>
      </c>
    </row>
    <row r="13" spans="4:13" ht="13.9" thickBot="1" x14ac:dyDescent="0.4"/>
    <row r="14" spans="4:13" ht="15.4" thickBot="1" x14ac:dyDescent="0.45">
      <c r="D14" s="130"/>
      <c r="E14" s="220" t="s">
        <v>79</v>
      </c>
    </row>
    <row r="15" spans="4:13" x14ac:dyDescent="0.35">
      <c r="E15" s="156" t="str">
        <f>F_Inputs!C9</f>
        <v>WN - Total gross operational expenditure -real - including cost sharing</v>
      </c>
      <c r="G15" t="s">
        <v>38</v>
      </c>
      <c r="H15" s="156"/>
      <c r="I15" s="156">
        <f>F_Inputs!F9</f>
        <v>19.867329786327801</v>
      </c>
      <c r="J15" s="156">
        <f>F_Inputs!G9</f>
        <v>19.561196158769299</v>
      </c>
      <c r="K15" s="156">
        <f>F_Inputs!H9</f>
        <v>19.300446222627698</v>
      </c>
      <c r="L15" s="156">
        <f>F_Inputs!I9</f>
        <v>18.736863291030701</v>
      </c>
      <c r="M15" s="156">
        <f>F_Inputs!J9</f>
        <v>18.320983646045502</v>
      </c>
    </row>
    <row r="16" spans="4:13" x14ac:dyDescent="0.35">
      <c r="E16" s="156" t="str">
        <f>F_Inputs!C17</f>
        <v>WN - Grants and contributions - operational expenditure - price control - real</v>
      </c>
      <c r="G16" t="s">
        <v>38</v>
      </c>
      <c r="H16" s="156"/>
      <c r="I16" s="156">
        <f>F_Inputs!F17</f>
        <v>1.1399934197497601</v>
      </c>
      <c r="J16" s="156">
        <f>F_Inputs!G17</f>
        <v>1.15634113139758</v>
      </c>
      <c r="K16" s="156">
        <f>F_Inputs!H17</f>
        <v>1.1919557889160499</v>
      </c>
      <c r="L16" s="156">
        <f>F_Inputs!I17</f>
        <v>1.2228996716780001</v>
      </c>
      <c r="M16" s="156">
        <f>F_Inputs!J17</f>
        <v>1.2199804374551799</v>
      </c>
    </row>
    <row r="17" spans="5:13" x14ac:dyDescent="0.35">
      <c r="E17" s="156" t="str">
        <f>F_Inputs!C18</f>
        <v>WN - Grants and contributions - operational expenditure - non price control - real</v>
      </c>
      <c r="G17" t="s">
        <v>38</v>
      </c>
      <c r="H17" s="156"/>
      <c r="I17" s="156">
        <f>F_Inputs!F18</f>
        <v>0</v>
      </c>
      <c r="J17" s="156">
        <f>F_Inputs!G18</f>
        <v>0</v>
      </c>
      <c r="K17" s="156">
        <f>F_Inputs!H18</f>
        <v>0</v>
      </c>
      <c r="L17" s="156">
        <f>F_Inputs!I18</f>
        <v>0</v>
      </c>
      <c r="M17" s="156">
        <f>F_Inputs!J18</f>
        <v>0</v>
      </c>
    </row>
    <row r="18" spans="5:13" x14ac:dyDescent="0.35">
      <c r="E18" t="s">
        <v>80</v>
      </c>
      <c r="G18" t="s">
        <v>38</v>
      </c>
      <c r="I18" s="157">
        <f>I15 - SUM(I16:I17)</f>
        <v>18.72733636657804</v>
      </c>
      <c r="J18" s="157">
        <f>J15 - SUM(J16:J17)</f>
        <v>18.40485502737172</v>
      </c>
      <c r="K18" s="157">
        <f>K15 - SUM(K16:K17)</f>
        <v>18.108490433711648</v>
      </c>
      <c r="L18" s="157">
        <f>L15 - SUM(L16:L17)</f>
        <v>17.513963619352701</v>
      </c>
      <c r="M18" s="157">
        <f>M15 - SUM(M16:M17)</f>
        <v>17.101003208590321</v>
      </c>
    </row>
    <row r="20" spans="5:13" x14ac:dyDescent="0.35">
      <c r="E20" s="156" t="str">
        <f>F_Inputs!C10</f>
        <v>WN - Total gross capital expenditure - real - including cost sharing</v>
      </c>
      <c r="G20" t="s">
        <v>38</v>
      </c>
      <c r="H20" s="156"/>
      <c r="I20" s="156">
        <f>F_Inputs!F10</f>
        <v>21.903819793914199</v>
      </c>
      <c r="J20" s="156">
        <f>F_Inputs!G10</f>
        <v>26.1335798339822</v>
      </c>
      <c r="K20" s="156">
        <f>F_Inputs!H10</f>
        <v>22.119186038638698</v>
      </c>
      <c r="L20" s="156">
        <f>F_Inputs!I10</f>
        <v>18.178231307588199</v>
      </c>
      <c r="M20" s="156">
        <f>F_Inputs!J10</f>
        <v>17.7846309292987</v>
      </c>
    </row>
    <row r="21" spans="5:13" x14ac:dyDescent="0.35">
      <c r="E21" s="156" t="str">
        <f>F_Inputs!C15</f>
        <v>WN - Grants and contributions - capital expenditure - price control - real</v>
      </c>
      <c r="G21" t="s">
        <v>38</v>
      </c>
      <c r="H21" s="156"/>
      <c r="I21" s="156">
        <f>F_Inputs!F15</f>
        <v>0.58267915087594002</v>
      </c>
      <c r="J21" s="156">
        <f>F_Inputs!G15</f>
        <v>0.59318839407811097</v>
      </c>
      <c r="K21" s="156">
        <f>F_Inputs!H15</f>
        <v>0.54304719157028203</v>
      </c>
      <c r="L21" s="156">
        <f>F_Inputs!I15</f>
        <v>0.55698988971507701</v>
      </c>
      <c r="M21" s="156">
        <f>F_Inputs!J15</f>
        <v>0.53830679068899401</v>
      </c>
    </row>
    <row r="22" spans="5:13" x14ac:dyDescent="0.35">
      <c r="E22" s="156" t="str">
        <f>F_Inputs!C16</f>
        <v>WN - Grants and contributions - capital expenditure - non price control - real</v>
      </c>
      <c r="G22" t="s">
        <v>38</v>
      </c>
      <c r="H22" s="156"/>
      <c r="I22" s="156">
        <f>F_Inputs!F16</f>
        <v>0</v>
      </c>
      <c r="J22" s="156">
        <f>F_Inputs!G16</f>
        <v>0</v>
      </c>
      <c r="K22" s="156">
        <f>F_Inputs!H16</f>
        <v>0</v>
      </c>
      <c r="L22" s="156">
        <f>F_Inputs!I16</f>
        <v>0</v>
      </c>
      <c r="M22" s="156">
        <f>F_Inputs!J16</f>
        <v>0</v>
      </c>
    </row>
    <row r="23" spans="5:13" x14ac:dyDescent="0.35">
      <c r="E23" t="s">
        <v>81</v>
      </c>
      <c r="G23" t="s">
        <v>38</v>
      </c>
      <c r="I23" s="157">
        <f>I20 - SUM(I21:I22)</f>
        <v>21.321140643038259</v>
      </c>
      <c r="J23" s="157">
        <f>J20 - SUM(J21:J22)</f>
        <v>25.540391439904088</v>
      </c>
      <c r="K23" s="157">
        <f>K20 - SUM(K21:K22)</f>
        <v>21.576138847068417</v>
      </c>
      <c r="L23" s="157">
        <f>L20 - SUM(L21:L22)</f>
        <v>17.621241417873122</v>
      </c>
      <c r="M23" s="157">
        <f>M20 - SUM(M21:M22)</f>
        <v>17.246324138609705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85" zoomScaleNormal="85" workbookViewId="0"/>
  </sheetViews>
  <sheetFormatPr defaultRowHeight="13.5" x14ac:dyDescent="0.35"/>
  <cols>
    <col min="2" max="2" width="26" bestFit="1" customWidth="1"/>
    <col min="3" max="3" width="88.5" bestFit="1" customWidth="1"/>
    <col min="5" max="5" width="17.25" customWidth="1"/>
  </cols>
  <sheetData>
    <row r="1" spans="1:10" ht="13.9" thickBot="1" x14ac:dyDescent="0.4"/>
    <row r="2" spans="1:10" ht="13.9" thickBot="1" x14ac:dyDescent="0.4">
      <c r="A2" s="101" t="s">
        <v>27</v>
      </c>
      <c r="B2" s="221" t="s">
        <v>28</v>
      </c>
      <c r="C2" s="221" t="s">
        <v>29</v>
      </c>
      <c r="D2" s="221" t="s">
        <v>30</v>
      </c>
      <c r="E2" s="221" t="s">
        <v>31</v>
      </c>
      <c r="F2" s="103" t="s">
        <v>3</v>
      </c>
      <c r="G2" s="101" t="s">
        <v>4</v>
      </c>
      <c r="H2" s="102" t="s">
        <v>5</v>
      </c>
      <c r="I2" s="102" t="s">
        <v>6</v>
      </c>
      <c r="J2" s="102" t="s">
        <v>7</v>
      </c>
    </row>
    <row r="3" spans="1:10" x14ac:dyDescent="0.35">
      <c r="A3" t="s">
        <v>35</v>
      </c>
      <c r="B3" t="s">
        <v>82</v>
      </c>
      <c r="C3" t="s">
        <v>83</v>
      </c>
      <c r="D3" t="s">
        <v>38</v>
      </c>
      <c r="E3" t="s">
        <v>32</v>
      </c>
      <c r="F3" s="216">
        <v>4.9630000000000001</v>
      </c>
      <c r="G3" s="216">
        <v>5.0209999999999999</v>
      </c>
      <c r="H3" s="216">
        <v>4.7640000000000002</v>
      </c>
      <c r="I3" s="216">
        <v>4.5389999999999997</v>
      </c>
      <c r="J3" s="216">
        <v>4.4589999999999996</v>
      </c>
    </row>
    <row r="4" spans="1:10" x14ac:dyDescent="0.35">
      <c r="A4" t="s">
        <v>35</v>
      </c>
      <c r="B4" t="s">
        <v>84</v>
      </c>
      <c r="C4" t="s">
        <v>85</v>
      </c>
      <c r="D4" t="s">
        <v>38</v>
      </c>
      <c r="E4" t="s">
        <v>32</v>
      </c>
      <c r="F4" s="216">
        <v>0.79800000000000004</v>
      </c>
      <c r="G4" s="216">
        <v>0.79300000000000004</v>
      </c>
      <c r="H4" s="216">
        <v>0.84299999999999997</v>
      </c>
      <c r="I4" s="216">
        <v>0.75700000000000001</v>
      </c>
      <c r="J4" s="216">
        <v>0.71199999999999997</v>
      </c>
    </row>
    <row r="5" spans="1:10" x14ac:dyDescent="0.35">
      <c r="A5" t="s">
        <v>35</v>
      </c>
      <c r="B5" t="s">
        <v>86</v>
      </c>
      <c r="C5" t="s">
        <v>87</v>
      </c>
      <c r="D5" t="s">
        <v>38</v>
      </c>
      <c r="E5" t="s">
        <v>32</v>
      </c>
      <c r="F5" s="216">
        <v>16.974</v>
      </c>
      <c r="G5" s="216">
        <v>17.898</v>
      </c>
      <c r="H5" s="216">
        <v>14.653</v>
      </c>
      <c r="I5" s="216">
        <v>11.24</v>
      </c>
      <c r="J5" s="216">
        <v>11.427</v>
      </c>
    </row>
    <row r="6" spans="1:10" x14ac:dyDescent="0.35">
      <c r="A6" t="s">
        <v>35</v>
      </c>
      <c r="B6" t="s">
        <v>88</v>
      </c>
      <c r="C6" t="s">
        <v>89</v>
      </c>
      <c r="D6" t="s">
        <v>38</v>
      </c>
      <c r="E6" t="s">
        <v>32</v>
      </c>
      <c r="F6" s="216">
        <v>30.042000000000002</v>
      </c>
      <c r="G6" s="216">
        <v>33.832000000000001</v>
      </c>
      <c r="H6" s="216">
        <v>31.870999999999999</v>
      </c>
      <c r="I6" s="216">
        <v>29.835000000000001</v>
      </c>
      <c r="J6" s="216">
        <v>28.748000000000001</v>
      </c>
    </row>
    <row r="7" spans="1:10" x14ac:dyDescent="0.35">
      <c r="A7" t="s">
        <v>35</v>
      </c>
      <c r="B7" t="s">
        <v>90</v>
      </c>
      <c r="C7" t="s">
        <v>91</v>
      </c>
      <c r="D7" t="s">
        <v>38</v>
      </c>
      <c r="E7" t="s">
        <v>32</v>
      </c>
      <c r="F7" s="216">
        <v>52.777000000000001</v>
      </c>
      <c r="G7" s="216">
        <v>57.543999999999997</v>
      </c>
      <c r="H7" s="216">
        <v>52.131</v>
      </c>
      <c r="I7" s="216">
        <v>46.371000000000002</v>
      </c>
      <c r="J7" s="216">
        <v>45.345999999999997</v>
      </c>
    </row>
    <row r="8" spans="1:10" x14ac:dyDescent="0.35">
      <c r="F8" s="216"/>
      <c r="G8" s="216"/>
      <c r="H8" s="216"/>
      <c r="I8" s="216"/>
      <c r="J8" s="216"/>
    </row>
    <row r="9" spans="1:10" x14ac:dyDescent="0.35">
      <c r="A9" t="s">
        <v>35</v>
      </c>
      <c r="B9" t="s">
        <v>92</v>
      </c>
      <c r="C9" t="s">
        <v>93</v>
      </c>
      <c r="D9" t="s">
        <v>38</v>
      </c>
      <c r="E9" t="s">
        <v>32</v>
      </c>
      <c r="F9" s="216">
        <v>0.92400000000000004</v>
      </c>
      <c r="G9" s="216">
        <v>1.06</v>
      </c>
      <c r="H9" s="216">
        <v>0.877</v>
      </c>
      <c r="I9" s="216">
        <v>0.84299999999999997</v>
      </c>
      <c r="J9" s="216">
        <v>0.86699999999999999</v>
      </c>
    </row>
    <row r="10" spans="1:10" x14ac:dyDescent="0.35">
      <c r="A10" t="s">
        <v>35</v>
      </c>
      <c r="B10" t="s">
        <v>94</v>
      </c>
      <c r="C10" t="s">
        <v>95</v>
      </c>
      <c r="D10" t="s">
        <v>38</v>
      </c>
      <c r="E10" t="s">
        <v>32</v>
      </c>
      <c r="F10" s="216">
        <v>7.9000000000000001E-2</v>
      </c>
      <c r="G10" s="216">
        <v>7.9000000000000001E-2</v>
      </c>
      <c r="H10" s="216">
        <v>7.9000000000000001E-2</v>
      </c>
      <c r="I10" s="216">
        <v>7.9000000000000001E-2</v>
      </c>
      <c r="J10" s="216">
        <v>7.9000000000000001E-2</v>
      </c>
    </row>
    <row r="11" spans="1:10" x14ac:dyDescent="0.35">
      <c r="A11" t="s">
        <v>35</v>
      </c>
      <c r="B11" t="s">
        <v>96</v>
      </c>
      <c r="C11" t="s">
        <v>97</v>
      </c>
      <c r="D11" t="s">
        <v>38</v>
      </c>
      <c r="E11" t="s">
        <v>32</v>
      </c>
      <c r="F11" s="216">
        <v>8.6210000000000004</v>
      </c>
      <c r="G11" s="216">
        <v>9.7680000000000007</v>
      </c>
      <c r="H11" s="216">
        <v>6.843</v>
      </c>
      <c r="I11" s="216">
        <v>3.7290000000000001</v>
      </c>
      <c r="J11" s="216">
        <v>4.12</v>
      </c>
    </row>
    <row r="12" spans="1:10" x14ac:dyDescent="0.35">
      <c r="A12" t="s">
        <v>35</v>
      </c>
      <c r="B12" t="s">
        <v>98</v>
      </c>
      <c r="C12" t="s">
        <v>99</v>
      </c>
      <c r="D12" t="s">
        <v>38</v>
      </c>
      <c r="E12" t="s">
        <v>32</v>
      </c>
      <c r="F12" s="216">
        <v>17.844999999999999</v>
      </c>
      <c r="G12" s="216">
        <v>21.824000000000002</v>
      </c>
      <c r="H12" s="216">
        <v>19.884</v>
      </c>
      <c r="I12" s="216">
        <v>18.222000000000001</v>
      </c>
      <c r="J12" s="216">
        <v>17.353999999999999</v>
      </c>
    </row>
    <row r="13" spans="1:10" x14ac:dyDescent="0.35">
      <c r="A13" t="s">
        <v>35</v>
      </c>
      <c r="B13" t="s">
        <v>100</v>
      </c>
      <c r="C13" t="s">
        <v>101</v>
      </c>
      <c r="D13" t="s">
        <v>38</v>
      </c>
      <c r="E13" t="s">
        <v>32</v>
      </c>
      <c r="F13" s="216">
        <v>27.469000000000001</v>
      </c>
      <c r="G13" s="216">
        <v>32.731000000000002</v>
      </c>
      <c r="H13" s="216">
        <v>27.683</v>
      </c>
      <c r="I13" s="216">
        <v>22.873000000000001</v>
      </c>
      <c r="J13" s="216">
        <v>22.42</v>
      </c>
    </row>
    <row r="14" spans="1:10" x14ac:dyDescent="0.35">
      <c r="F14" s="216"/>
      <c r="G14" s="216"/>
      <c r="H14" s="216"/>
      <c r="I14" s="216"/>
      <c r="J14" s="216"/>
    </row>
    <row r="15" spans="1:10" x14ac:dyDescent="0.35">
      <c r="A15" t="s">
        <v>35</v>
      </c>
      <c r="B15" t="s">
        <v>102</v>
      </c>
      <c r="C15" t="s">
        <v>103</v>
      </c>
      <c r="D15" t="s">
        <v>38</v>
      </c>
      <c r="E15" t="s">
        <v>32</v>
      </c>
      <c r="F15" s="216">
        <v>4.0389999999999997</v>
      </c>
      <c r="G15" s="216">
        <v>3.9609999999999999</v>
      </c>
      <c r="H15" s="216">
        <v>3.887</v>
      </c>
      <c r="I15" s="216">
        <v>3.6960000000000002</v>
      </c>
      <c r="J15" s="216">
        <v>3.5920000000000001</v>
      </c>
    </row>
    <row r="16" spans="1:10" x14ac:dyDescent="0.35">
      <c r="A16" t="s">
        <v>35</v>
      </c>
      <c r="B16" t="s">
        <v>104</v>
      </c>
      <c r="C16" t="s">
        <v>105</v>
      </c>
      <c r="D16" t="s">
        <v>38</v>
      </c>
      <c r="E16" t="s">
        <v>32</v>
      </c>
      <c r="F16" s="216">
        <v>0.71899999999999997</v>
      </c>
      <c r="G16" s="216">
        <v>0.71399999999999997</v>
      </c>
      <c r="H16" s="216">
        <v>0.76400000000000001</v>
      </c>
      <c r="I16" s="216">
        <v>0.67800000000000005</v>
      </c>
      <c r="J16" s="216">
        <v>0.63300000000000001</v>
      </c>
    </row>
    <row r="17" spans="1:10" x14ac:dyDescent="0.35">
      <c r="A17" t="s">
        <v>35</v>
      </c>
      <c r="B17" t="s">
        <v>106</v>
      </c>
      <c r="C17" t="s">
        <v>107</v>
      </c>
      <c r="D17" t="s">
        <v>38</v>
      </c>
      <c r="E17" t="s">
        <v>32</v>
      </c>
      <c r="F17" s="216">
        <v>8.3529999999999998</v>
      </c>
      <c r="G17" s="216">
        <v>8.1300000000000008</v>
      </c>
      <c r="H17" s="216">
        <v>7.81</v>
      </c>
      <c r="I17" s="216">
        <v>7.5110000000000001</v>
      </c>
      <c r="J17" s="216">
        <v>7.3070000000000004</v>
      </c>
    </row>
    <row r="18" spans="1:10" x14ac:dyDescent="0.35">
      <c r="A18" t="s">
        <v>35</v>
      </c>
      <c r="B18" t="s">
        <v>108</v>
      </c>
      <c r="C18" t="s">
        <v>109</v>
      </c>
      <c r="D18" t="s">
        <v>38</v>
      </c>
      <c r="E18" t="s">
        <v>32</v>
      </c>
      <c r="F18" s="216">
        <v>15.005000000000001</v>
      </c>
      <c r="G18" s="216">
        <v>14.862</v>
      </c>
      <c r="H18" s="216">
        <v>14.816000000000001</v>
      </c>
      <c r="I18" s="216">
        <v>14.518000000000001</v>
      </c>
      <c r="J18" s="216">
        <v>14.263</v>
      </c>
    </row>
    <row r="19" spans="1:10" x14ac:dyDescent="0.35">
      <c r="A19" t="s">
        <v>35</v>
      </c>
      <c r="B19" t="s">
        <v>110</v>
      </c>
      <c r="C19" t="s">
        <v>111</v>
      </c>
      <c r="D19" t="s">
        <v>38</v>
      </c>
      <c r="E19" t="s">
        <v>32</v>
      </c>
      <c r="F19" s="216">
        <v>28.116</v>
      </c>
      <c r="G19" s="216">
        <v>27.667000000000002</v>
      </c>
      <c r="H19" s="216">
        <v>27.277000000000001</v>
      </c>
      <c r="I19" s="216">
        <v>26.402999999999999</v>
      </c>
      <c r="J19" s="216">
        <v>25.795000000000002</v>
      </c>
    </row>
    <row r="20" spans="1:10" x14ac:dyDescent="0.35">
      <c r="F20" s="216"/>
      <c r="G20" s="216"/>
      <c r="H20" s="216"/>
      <c r="I20" s="216"/>
      <c r="J20" s="216"/>
    </row>
    <row r="21" spans="1:10" x14ac:dyDescent="0.35">
      <c r="A21" t="s">
        <v>35</v>
      </c>
      <c r="B21" t="s">
        <v>112</v>
      </c>
      <c r="C21" t="s">
        <v>113</v>
      </c>
      <c r="D21" t="s">
        <v>38</v>
      </c>
      <c r="E21" t="s">
        <v>32</v>
      </c>
      <c r="F21" s="216">
        <v>0</v>
      </c>
      <c r="G21" s="216">
        <v>0</v>
      </c>
      <c r="H21" s="216">
        <v>0</v>
      </c>
      <c r="I21" s="216">
        <v>0</v>
      </c>
      <c r="J21" s="216">
        <v>0</v>
      </c>
    </row>
    <row r="22" spans="1:10" x14ac:dyDescent="0.35">
      <c r="A22" t="s">
        <v>35</v>
      </c>
      <c r="B22" t="s">
        <v>114</v>
      </c>
      <c r="C22" t="s">
        <v>115</v>
      </c>
      <c r="D22" t="s">
        <v>38</v>
      </c>
      <c r="E22" t="s">
        <v>32</v>
      </c>
      <c r="F22" s="216">
        <v>1.61</v>
      </c>
      <c r="G22" s="216">
        <v>1.6379999999999999</v>
      </c>
      <c r="H22" s="216">
        <v>1.6990000000000001</v>
      </c>
      <c r="I22" s="216">
        <v>1.752</v>
      </c>
      <c r="J22" s="216">
        <v>1.7470000000000001</v>
      </c>
    </row>
    <row r="23" spans="1:10" x14ac:dyDescent="0.35">
      <c r="F23" s="216"/>
      <c r="G23" s="216"/>
      <c r="H23" s="216"/>
      <c r="I23" s="216"/>
      <c r="J23" s="216"/>
    </row>
    <row r="24" spans="1:10" x14ac:dyDescent="0.35">
      <c r="F24" s="216"/>
      <c r="G24" s="216"/>
      <c r="H24" s="216"/>
      <c r="I24" s="216"/>
      <c r="J24" s="216"/>
    </row>
    <row r="25" spans="1:10" hidden="1" x14ac:dyDescent="0.35">
      <c r="A25" t="s">
        <v>35</v>
      </c>
      <c r="B25" t="s">
        <v>116</v>
      </c>
      <c r="C25" t="s">
        <v>117</v>
      </c>
      <c r="D25" t="s">
        <v>38</v>
      </c>
      <c r="E25" t="s">
        <v>32</v>
      </c>
      <c r="F25" s="216">
        <v>0</v>
      </c>
      <c r="G25" s="216">
        <v>0</v>
      </c>
      <c r="H25" s="216">
        <v>0</v>
      </c>
      <c r="I25" s="216">
        <v>0</v>
      </c>
      <c r="J25" s="216">
        <v>0</v>
      </c>
    </row>
    <row r="26" spans="1:10" hidden="1" x14ac:dyDescent="0.35">
      <c r="A26" t="s">
        <v>35</v>
      </c>
      <c r="B26" t="s">
        <v>118</v>
      </c>
      <c r="C26" t="s">
        <v>119</v>
      </c>
      <c r="D26" t="s">
        <v>38</v>
      </c>
      <c r="E26" t="s">
        <v>32</v>
      </c>
      <c r="F26" s="216">
        <v>0</v>
      </c>
      <c r="G26" s="216">
        <v>0</v>
      </c>
      <c r="H26" s="216">
        <v>0</v>
      </c>
      <c r="I26" s="216">
        <v>0</v>
      </c>
      <c r="J26" s="216">
        <v>0</v>
      </c>
    </row>
    <row r="27" spans="1:10" hidden="1" x14ac:dyDescent="0.35">
      <c r="A27" t="s">
        <v>35</v>
      </c>
      <c r="B27" t="s">
        <v>120</v>
      </c>
      <c r="C27" t="s">
        <v>121</v>
      </c>
      <c r="D27" t="s">
        <v>38</v>
      </c>
      <c r="E27" t="s">
        <v>32</v>
      </c>
      <c r="F27" s="216">
        <v>0</v>
      </c>
      <c r="G27" s="216">
        <v>0</v>
      </c>
      <c r="H27" s="216">
        <v>0</v>
      </c>
      <c r="I27" s="216">
        <v>0</v>
      </c>
      <c r="J27" s="216">
        <v>0</v>
      </c>
    </row>
    <row r="28" spans="1:10" hidden="1" x14ac:dyDescent="0.35">
      <c r="A28" t="s">
        <v>35</v>
      </c>
      <c r="B28" t="s">
        <v>122</v>
      </c>
      <c r="C28" t="s">
        <v>123</v>
      </c>
      <c r="D28" t="s">
        <v>38</v>
      </c>
      <c r="E28" t="s">
        <v>32</v>
      </c>
      <c r="F28" s="216">
        <v>0</v>
      </c>
      <c r="G28" s="216">
        <v>0</v>
      </c>
      <c r="H28" s="216">
        <v>0</v>
      </c>
      <c r="I28" s="216">
        <v>0</v>
      </c>
      <c r="J28" s="216">
        <v>0</v>
      </c>
    </row>
    <row r="29" spans="1:10" hidden="1" x14ac:dyDescent="0.35">
      <c r="A29" t="s">
        <v>35</v>
      </c>
      <c r="B29" t="s">
        <v>124</v>
      </c>
      <c r="C29" t="s">
        <v>125</v>
      </c>
      <c r="D29" t="s">
        <v>38</v>
      </c>
      <c r="E29" t="s">
        <v>32</v>
      </c>
      <c r="F29" s="216">
        <v>0</v>
      </c>
      <c r="G29" s="216">
        <v>0</v>
      </c>
      <c r="H29" s="216">
        <v>0</v>
      </c>
      <c r="I29" s="216">
        <v>0</v>
      </c>
      <c r="J29" s="216">
        <v>0</v>
      </c>
    </row>
    <row r="30" spans="1:10" hidden="1" x14ac:dyDescent="0.35">
      <c r="A30" t="s">
        <v>35</v>
      </c>
      <c r="B30" t="s">
        <v>126</v>
      </c>
      <c r="C30" t="s">
        <v>127</v>
      </c>
      <c r="D30" t="s">
        <v>38</v>
      </c>
      <c r="E30" t="s">
        <v>32</v>
      </c>
      <c r="F30" s="216">
        <v>0</v>
      </c>
      <c r="G30" s="216">
        <v>0</v>
      </c>
      <c r="H30" s="216">
        <v>0</v>
      </c>
      <c r="I30" s="216">
        <v>0</v>
      </c>
      <c r="J30" s="216">
        <v>0</v>
      </c>
    </row>
    <row r="31" spans="1:10" hidden="1" x14ac:dyDescent="0.35">
      <c r="F31" s="216"/>
      <c r="G31" s="216"/>
      <c r="H31" s="216"/>
      <c r="I31" s="216"/>
      <c r="J31" s="216"/>
    </row>
    <row r="32" spans="1:10" hidden="1" x14ac:dyDescent="0.35">
      <c r="A32" t="s">
        <v>35</v>
      </c>
      <c r="B32" t="s">
        <v>128</v>
      </c>
      <c r="C32" t="s">
        <v>129</v>
      </c>
      <c r="D32" t="s">
        <v>38</v>
      </c>
      <c r="E32" t="s">
        <v>32</v>
      </c>
      <c r="F32" s="216">
        <v>0</v>
      </c>
      <c r="G32" s="216">
        <v>0</v>
      </c>
      <c r="H32" s="216">
        <v>0</v>
      </c>
      <c r="I32" s="216">
        <v>0</v>
      </c>
      <c r="J32" s="216">
        <v>0</v>
      </c>
    </row>
    <row r="33" spans="1:10" hidden="1" x14ac:dyDescent="0.35">
      <c r="A33" t="s">
        <v>35</v>
      </c>
      <c r="B33" t="s">
        <v>130</v>
      </c>
      <c r="C33" t="s">
        <v>131</v>
      </c>
      <c r="D33" t="s">
        <v>38</v>
      </c>
      <c r="E33" t="s">
        <v>32</v>
      </c>
      <c r="F33" s="216">
        <v>0</v>
      </c>
      <c r="G33" s="216">
        <v>0</v>
      </c>
      <c r="H33" s="216">
        <v>0</v>
      </c>
      <c r="I33" s="216">
        <v>0</v>
      </c>
      <c r="J33" s="216">
        <v>0</v>
      </c>
    </row>
    <row r="34" spans="1:10" hidden="1" x14ac:dyDescent="0.35">
      <c r="A34" t="s">
        <v>35</v>
      </c>
      <c r="B34" t="s">
        <v>132</v>
      </c>
      <c r="C34" t="s">
        <v>133</v>
      </c>
      <c r="D34" t="s">
        <v>38</v>
      </c>
      <c r="E34" t="s">
        <v>32</v>
      </c>
      <c r="F34" s="216">
        <v>0</v>
      </c>
      <c r="G34" s="216">
        <v>0</v>
      </c>
      <c r="H34" s="216">
        <v>0</v>
      </c>
      <c r="I34" s="216">
        <v>0</v>
      </c>
      <c r="J34" s="216">
        <v>0</v>
      </c>
    </row>
    <row r="35" spans="1:10" hidden="1" x14ac:dyDescent="0.35">
      <c r="A35" t="s">
        <v>35</v>
      </c>
      <c r="B35" t="s">
        <v>134</v>
      </c>
      <c r="C35" t="s">
        <v>135</v>
      </c>
      <c r="D35" t="s">
        <v>38</v>
      </c>
      <c r="E35" t="s">
        <v>32</v>
      </c>
      <c r="F35" s="216">
        <v>0</v>
      </c>
      <c r="G35" s="216">
        <v>0</v>
      </c>
      <c r="H35" s="216">
        <v>0</v>
      </c>
      <c r="I35" s="216">
        <v>0</v>
      </c>
      <c r="J35" s="216">
        <v>0</v>
      </c>
    </row>
    <row r="36" spans="1:10" hidden="1" x14ac:dyDescent="0.35">
      <c r="A36" t="s">
        <v>35</v>
      </c>
      <c r="B36" t="s">
        <v>136</v>
      </c>
      <c r="C36" t="s">
        <v>137</v>
      </c>
      <c r="D36" t="s">
        <v>38</v>
      </c>
      <c r="E36" t="s">
        <v>32</v>
      </c>
      <c r="F36" s="216">
        <v>0</v>
      </c>
      <c r="G36" s="216">
        <v>0</v>
      </c>
      <c r="H36" s="216">
        <v>0</v>
      </c>
      <c r="I36" s="216">
        <v>0</v>
      </c>
      <c r="J36" s="216">
        <v>0</v>
      </c>
    </row>
    <row r="37" spans="1:10" hidden="1" x14ac:dyDescent="0.35">
      <c r="A37" t="s">
        <v>35</v>
      </c>
      <c r="B37" t="s">
        <v>138</v>
      </c>
      <c r="C37" t="s">
        <v>139</v>
      </c>
      <c r="D37" t="s">
        <v>38</v>
      </c>
      <c r="E37" t="s">
        <v>32</v>
      </c>
      <c r="F37" s="216">
        <v>0</v>
      </c>
      <c r="G37" s="216">
        <v>0</v>
      </c>
      <c r="H37" s="216">
        <v>0</v>
      </c>
      <c r="I37" s="216">
        <v>0</v>
      </c>
      <c r="J37" s="216">
        <v>0</v>
      </c>
    </row>
    <row r="38" spans="1:10" hidden="1" x14ac:dyDescent="0.35">
      <c r="A38" t="s">
        <v>35</v>
      </c>
      <c r="B38" t="s">
        <v>140</v>
      </c>
      <c r="C38" t="s">
        <v>141</v>
      </c>
      <c r="D38" t="s">
        <v>38</v>
      </c>
      <c r="E38" t="s">
        <v>32</v>
      </c>
      <c r="F38" s="216">
        <v>0</v>
      </c>
      <c r="G38" s="216">
        <v>0</v>
      </c>
      <c r="H38" s="216">
        <v>0</v>
      </c>
      <c r="I38" s="216">
        <v>0</v>
      </c>
      <c r="J38" s="216">
        <v>0</v>
      </c>
    </row>
    <row r="39" spans="1:10" hidden="1" x14ac:dyDescent="0.35">
      <c r="A39" t="s">
        <v>35</v>
      </c>
      <c r="B39" t="s">
        <v>142</v>
      </c>
      <c r="C39" t="s">
        <v>143</v>
      </c>
      <c r="D39" t="s">
        <v>38</v>
      </c>
      <c r="E39" t="s">
        <v>32</v>
      </c>
      <c r="F39" s="216">
        <v>0</v>
      </c>
      <c r="G39" s="216">
        <v>0</v>
      </c>
      <c r="H39" s="216">
        <v>0</v>
      </c>
      <c r="I39" s="216">
        <v>0</v>
      </c>
      <c r="J39" s="216">
        <v>0</v>
      </c>
    </row>
    <row r="40" spans="1:10" x14ac:dyDescent="0.35">
      <c r="F40" s="217"/>
      <c r="G40" s="217"/>
      <c r="H40" s="217"/>
      <c r="I40" s="217"/>
      <c r="J40" s="217"/>
    </row>
    <row r="41" spans="1:10" x14ac:dyDescent="0.35">
      <c r="F41" s="218"/>
      <c r="G41" s="218"/>
      <c r="H41" s="218"/>
      <c r="I41" s="218"/>
      <c r="J41" s="218"/>
    </row>
    <row r="42" spans="1:10" x14ac:dyDescent="0.35">
      <c r="C42" s="219" t="s">
        <v>144</v>
      </c>
      <c r="F42" s="217">
        <f xml:space="preserve"> F15-F21</f>
        <v>4.0389999999999997</v>
      </c>
      <c r="G42" s="217">
        <f t="shared" ref="G42:J42" si="0" xml:space="preserve"> G15-G21</f>
        <v>3.9609999999999999</v>
      </c>
      <c r="H42" s="217">
        <f t="shared" si="0"/>
        <v>3.887</v>
      </c>
      <c r="I42" s="217">
        <f t="shared" si="0"/>
        <v>3.6960000000000002</v>
      </c>
      <c r="J42" s="217">
        <f t="shared" si="0"/>
        <v>3.5920000000000001</v>
      </c>
    </row>
    <row r="43" spans="1:10" x14ac:dyDescent="0.35">
      <c r="C43" s="219" t="s">
        <v>145</v>
      </c>
      <c r="F43" s="217">
        <f>F9</f>
        <v>0.92400000000000004</v>
      </c>
      <c r="G43" s="217">
        <f t="shared" ref="G43:J43" si="1">G9</f>
        <v>1.06</v>
      </c>
      <c r="H43" s="217">
        <f t="shared" si="1"/>
        <v>0.877</v>
      </c>
      <c r="I43" s="217">
        <f t="shared" si="1"/>
        <v>0.84299999999999997</v>
      </c>
      <c r="J43" s="217">
        <f t="shared" si="1"/>
        <v>0.86699999999999999</v>
      </c>
    </row>
    <row r="44" spans="1:10" x14ac:dyDescent="0.35">
      <c r="C44" s="219" t="s">
        <v>146</v>
      </c>
      <c r="F44" s="217">
        <f>F3</f>
        <v>4.9630000000000001</v>
      </c>
      <c r="G44" s="217">
        <f t="shared" ref="G44:J44" si="2">G3</f>
        <v>5.0209999999999999</v>
      </c>
      <c r="H44" s="217">
        <f t="shared" si="2"/>
        <v>4.7640000000000002</v>
      </c>
      <c r="I44" s="217">
        <f t="shared" si="2"/>
        <v>4.5389999999999997</v>
      </c>
      <c r="J44" s="217">
        <f t="shared" si="2"/>
        <v>4.4589999999999996</v>
      </c>
    </row>
    <row r="45" spans="1:10" x14ac:dyDescent="0.35">
      <c r="C45" s="219"/>
      <c r="F45" s="218"/>
      <c r="G45" s="218"/>
      <c r="H45" s="218"/>
      <c r="I45" s="218"/>
      <c r="J45" s="218"/>
    </row>
    <row r="46" spans="1:10" x14ac:dyDescent="0.35">
      <c r="C46" s="219" t="s">
        <v>147</v>
      </c>
      <c r="F46" s="217">
        <f>SUM(F16:F18)-F22</f>
        <v>22.466999999999999</v>
      </c>
      <c r="G46" s="217">
        <f t="shared" ref="G46:J46" si="3">SUM(G16:G18)-G22</f>
        <v>22.068000000000005</v>
      </c>
      <c r="H46" s="217">
        <f t="shared" si="3"/>
        <v>21.690999999999999</v>
      </c>
      <c r="I46" s="217">
        <f t="shared" si="3"/>
        <v>20.955000000000002</v>
      </c>
      <c r="J46" s="217">
        <f t="shared" si="3"/>
        <v>20.456</v>
      </c>
    </row>
    <row r="47" spans="1:10" x14ac:dyDescent="0.35">
      <c r="C47" s="219" t="s">
        <v>148</v>
      </c>
      <c r="F47" s="217">
        <f>SUM(F10:F12)</f>
        <v>26.545000000000002</v>
      </c>
      <c r="G47" s="217">
        <f t="shared" ref="G47:J47" si="4">SUM(G10:G12)</f>
        <v>31.671000000000003</v>
      </c>
      <c r="H47" s="217">
        <f t="shared" si="4"/>
        <v>26.806000000000001</v>
      </c>
      <c r="I47" s="217">
        <f t="shared" si="4"/>
        <v>22.03</v>
      </c>
      <c r="J47" s="217">
        <f t="shared" si="4"/>
        <v>21.552999999999997</v>
      </c>
    </row>
    <row r="48" spans="1:10" x14ac:dyDescent="0.35">
      <c r="C48" s="219" t="s">
        <v>149</v>
      </c>
      <c r="F48" s="217">
        <f>SUM(F4:F6)</f>
        <v>47.814</v>
      </c>
      <c r="G48" s="217">
        <f t="shared" ref="G48:J48" si="5">SUM(G4:G6)</f>
        <v>52.522999999999996</v>
      </c>
      <c r="H48" s="217">
        <f t="shared" si="5"/>
        <v>47.366999999999997</v>
      </c>
      <c r="I48" s="217">
        <f t="shared" si="5"/>
        <v>41.832000000000001</v>
      </c>
      <c r="J48" s="217">
        <f t="shared" si="5"/>
        <v>40.887</v>
      </c>
    </row>
    <row r="50" spans="3:10" hidden="1" x14ac:dyDescent="0.35">
      <c r="C50" t="s">
        <v>150</v>
      </c>
      <c r="F50" s="158">
        <f>SUM(F25:F26)</f>
        <v>0</v>
      </c>
      <c r="G50" s="158">
        <f t="shared" ref="G50:J50" si="6">SUM(G25:G26)</f>
        <v>0</v>
      </c>
      <c r="H50" s="158">
        <f t="shared" si="6"/>
        <v>0</v>
      </c>
      <c r="I50" s="158">
        <f t="shared" si="6"/>
        <v>0</v>
      </c>
      <c r="J50" s="158">
        <f t="shared" si="6"/>
        <v>0</v>
      </c>
    </row>
    <row r="51" spans="3:10" hidden="1" x14ac:dyDescent="0.35">
      <c r="C51" t="s">
        <v>151</v>
      </c>
      <c r="F51" s="158">
        <f>SUM(F32:F33)</f>
        <v>0</v>
      </c>
      <c r="G51" s="158">
        <f t="shared" ref="G51:J51" si="7">SUM(G32:G33)</f>
        <v>0</v>
      </c>
      <c r="H51" s="158">
        <f t="shared" si="7"/>
        <v>0</v>
      </c>
      <c r="I51" s="158">
        <f t="shared" si="7"/>
        <v>0</v>
      </c>
      <c r="J51" s="158">
        <f t="shared" si="7"/>
        <v>0</v>
      </c>
    </row>
    <row r="52" spans="3:10" hidden="1" x14ac:dyDescent="0.35"/>
    <row r="53" spans="3:10" hidden="1" x14ac:dyDescent="0.35">
      <c r="C53" t="s">
        <v>152</v>
      </c>
      <c r="F53" s="158">
        <f>SUM(F27:F29)</f>
        <v>0</v>
      </c>
      <c r="G53" s="158">
        <f t="shared" ref="G53:J53" si="8">SUM(G27:G29)</f>
        <v>0</v>
      </c>
      <c r="H53" s="158">
        <f t="shared" si="8"/>
        <v>0</v>
      </c>
      <c r="I53" s="158">
        <f t="shared" si="8"/>
        <v>0</v>
      </c>
      <c r="J53" s="158">
        <f t="shared" si="8"/>
        <v>0</v>
      </c>
    </row>
    <row r="54" spans="3:10" hidden="1" x14ac:dyDescent="0.35">
      <c r="C54" t="s">
        <v>153</v>
      </c>
      <c r="F54" s="158">
        <f>SUM(F34:F36)</f>
        <v>0</v>
      </c>
      <c r="G54" s="158">
        <f t="shared" ref="G54:J54" si="9">SUM(G34:G36)</f>
        <v>0</v>
      </c>
      <c r="H54" s="158">
        <f t="shared" si="9"/>
        <v>0</v>
      </c>
      <c r="I54" s="158">
        <f t="shared" si="9"/>
        <v>0</v>
      </c>
      <c r="J54" s="158">
        <f t="shared" si="9"/>
        <v>0</v>
      </c>
    </row>
    <row r="55" spans="3:10" hidden="1" x14ac:dyDescent="0.35"/>
    <row r="56" spans="3:10" hidden="1"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85" zoomScaleNormal="85" workbookViewId="0"/>
  </sheetViews>
  <sheetFormatPr defaultRowHeight="13.5" x14ac:dyDescent="0.35"/>
  <cols>
    <col min="1" max="1" width="3" customWidth="1"/>
    <col min="2" max="2" width="77.75" bestFit="1" customWidth="1"/>
    <col min="3" max="3" width="2" customWidth="1"/>
    <col min="10" max="10" width="3.8125" customWidth="1"/>
    <col min="11" max="11" width="1.75" customWidth="1"/>
    <col min="12" max="16" width="9.75" customWidth="1"/>
    <col min="18" max="18" width="2.3125" customWidth="1"/>
    <col min="19" max="23" width="9.75" customWidth="1"/>
  </cols>
  <sheetData>
    <row r="1" spans="1:24" ht="13.9" x14ac:dyDescent="0.4">
      <c r="D1" s="130" t="s">
        <v>357</v>
      </c>
      <c r="L1" s="130" t="s">
        <v>321</v>
      </c>
      <c r="S1" s="130" t="s">
        <v>322</v>
      </c>
    </row>
    <row r="2" spans="1:24" x14ac:dyDescent="0.35">
      <c r="D2" s="131">
        <v>2021</v>
      </c>
      <c r="E2" s="131">
        <v>2022</v>
      </c>
      <c r="F2" s="131">
        <v>2023</v>
      </c>
      <c r="G2" s="131">
        <v>2024</v>
      </c>
      <c r="H2" s="131">
        <v>2025</v>
      </c>
      <c r="I2" s="194"/>
      <c r="L2" s="131">
        <v>2021</v>
      </c>
      <c r="M2" s="131">
        <v>2022</v>
      </c>
      <c r="N2" s="131">
        <v>2023</v>
      </c>
      <c r="O2" s="131">
        <v>2024</v>
      </c>
      <c r="P2" s="131">
        <v>2025</v>
      </c>
      <c r="Q2" s="194"/>
      <c r="R2" s="132"/>
      <c r="S2" s="131">
        <v>2021</v>
      </c>
      <c r="T2" s="131">
        <v>2022</v>
      </c>
      <c r="U2" s="131">
        <v>2023</v>
      </c>
      <c r="V2" s="131">
        <v>2024</v>
      </c>
      <c r="W2" s="131">
        <v>2025</v>
      </c>
      <c r="X2" s="194"/>
    </row>
    <row r="3" spans="1:24" ht="13.9" x14ac:dyDescent="0.4">
      <c r="B3" s="133" t="s">
        <v>154</v>
      </c>
      <c r="C3" s="134"/>
      <c r="D3" s="135" t="s">
        <v>38</v>
      </c>
      <c r="E3" s="135" t="s">
        <v>38</v>
      </c>
      <c r="F3" s="135" t="s">
        <v>38</v>
      </c>
      <c r="G3" s="135" t="s">
        <v>38</v>
      </c>
      <c r="H3" s="135" t="s">
        <v>38</v>
      </c>
      <c r="I3" s="140" t="s">
        <v>155</v>
      </c>
      <c r="J3" s="136"/>
      <c r="K3" s="137"/>
      <c r="L3" s="135" t="s">
        <v>38</v>
      </c>
      <c r="M3" s="135" t="s">
        <v>38</v>
      </c>
      <c r="N3" s="135" t="s">
        <v>38</v>
      </c>
      <c r="O3" s="135" t="s">
        <v>38</v>
      </c>
      <c r="P3" s="135" t="s">
        <v>38</v>
      </c>
      <c r="Q3" s="140" t="s">
        <v>155</v>
      </c>
      <c r="R3" s="137"/>
      <c r="S3" s="135" t="s">
        <v>38</v>
      </c>
      <c r="T3" s="135" t="s">
        <v>38</v>
      </c>
      <c r="U3" s="135" t="s">
        <v>38</v>
      </c>
      <c r="V3" s="135" t="s">
        <v>38</v>
      </c>
      <c r="W3" s="135" t="s">
        <v>38</v>
      </c>
      <c r="X3" s="140" t="s">
        <v>155</v>
      </c>
    </row>
    <row r="4" spans="1:24" ht="13.9" x14ac:dyDescent="0.4">
      <c r="A4" s="133"/>
      <c r="B4" s="138"/>
      <c r="C4" s="134"/>
      <c r="D4" s="139"/>
      <c r="E4" s="139"/>
      <c r="F4" s="139"/>
      <c r="G4" s="139"/>
      <c r="H4" s="139"/>
      <c r="I4" s="139"/>
      <c r="J4" s="136"/>
      <c r="K4" s="137"/>
      <c r="L4" s="140"/>
      <c r="M4" s="140"/>
      <c r="N4" s="140"/>
      <c r="O4" s="140"/>
      <c r="P4" s="140"/>
      <c r="Q4" s="139"/>
      <c r="R4" s="137"/>
      <c r="S4" s="140"/>
      <c r="T4" s="140"/>
      <c r="U4" s="140"/>
      <c r="V4" s="140"/>
      <c r="W4" s="140"/>
      <c r="X4" s="139"/>
    </row>
    <row r="5" spans="1:24" x14ac:dyDescent="0.35">
      <c r="A5" s="141"/>
      <c r="B5" s="139" t="s">
        <v>156</v>
      </c>
      <c r="C5" s="142"/>
      <c r="D5" s="143"/>
      <c r="E5" s="143"/>
      <c r="F5" s="143"/>
      <c r="G5" s="143"/>
      <c r="H5" s="143"/>
      <c r="I5" s="143"/>
      <c r="J5" s="144"/>
      <c r="K5" s="145"/>
      <c r="L5" s="146">
        <f>'Draft determination totex'!I4</f>
        <v>3.8990993117152901</v>
      </c>
      <c r="M5" s="146">
        <f>'Draft determination totex'!J4</f>
        <v>3.8238010333508901</v>
      </c>
      <c r="N5" s="146">
        <f>'Draft determination totex'!K4</f>
        <v>3.7523642051590298</v>
      </c>
      <c r="O5" s="146">
        <f>'Draft determination totex'!L4</f>
        <v>3.5679799594205801</v>
      </c>
      <c r="P5" s="146">
        <f>'Draft determination totex'!M4</f>
        <v>3.4675822549347202</v>
      </c>
      <c r="Q5" s="143"/>
      <c r="R5" s="145"/>
      <c r="S5" s="146"/>
      <c r="T5" s="146"/>
      <c r="U5" s="146"/>
      <c r="V5" s="146"/>
      <c r="W5" s="146"/>
      <c r="X5" s="143"/>
    </row>
    <row r="6" spans="1:24" x14ac:dyDescent="0.35">
      <c r="A6" s="141"/>
      <c r="B6" s="139" t="s">
        <v>93</v>
      </c>
      <c r="C6" s="142"/>
      <c r="D6" s="143"/>
      <c r="E6" s="143"/>
      <c r="F6" s="143"/>
      <c r="G6" s="143"/>
      <c r="H6" s="143"/>
      <c r="I6" s="143"/>
      <c r="J6" s="144"/>
      <c r="K6" s="145"/>
      <c r="L6" s="146">
        <f>'Draft determination totex'!I9</f>
        <v>0.89199498985514403</v>
      </c>
      <c r="M6" s="146">
        <f>'Draft determination totex'!J9</f>
        <v>1.02328429572127</v>
      </c>
      <c r="N6" s="146">
        <f>'Draft determination totex'!K9</f>
        <v>0.84662295032788004</v>
      </c>
      <c r="O6" s="146">
        <f>'Draft determination totex'!L9</f>
        <v>0.81380062386134899</v>
      </c>
      <c r="P6" s="146">
        <f>'Draft determination totex'!M9</f>
        <v>0.83696932489654796</v>
      </c>
      <c r="Q6" s="143"/>
      <c r="R6" s="145"/>
      <c r="S6" s="146"/>
      <c r="T6" s="146"/>
      <c r="U6" s="146"/>
      <c r="V6" s="146"/>
      <c r="W6" s="146"/>
      <c r="X6" s="143"/>
    </row>
    <row r="7" spans="1:24" x14ac:dyDescent="0.35">
      <c r="A7" s="141"/>
      <c r="B7" s="139" t="s">
        <v>157</v>
      </c>
      <c r="C7" s="142"/>
      <c r="D7" s="143"/>
      <c r="E7" s="143"/>
      <c r="F7" s="143"/>
      <c r="G7" s="143"/>
      <c r="H7" s="143"/>
      <c r="I7" s="143"/>
      <c r="J7" s="144"/>
      <c r="K7" s="145"/>
      <c r="L7" s="146"/>
      <c r="M7" s="146"/>
      <c r="N7" s="146"/>
      <c r="O7" s="146"/>
      <c r="P7" s="146"/>
      <c r="Q7" s="143"/>
      <c r="R7" s="145"/>
      <c r="S7" s="146"/>
      <c r="T7" s="146"/>
      <c r="U7" s="146"/>
      <c r="V7" s="146"/>
      <c r="W7" s="146"/>
      <c r="X7" s="143"/>
    </row>
    <row r="8" spans="1:24" ht="13.9" thickBot="1" x14ac:dyDescent="0.4">
      <c r="A8" s="141"/>
      <c r="B8" s="147" t="s">
        <v>158</v>
      </c>
      <c r="C8" s="142"/>
      <c r="D8" s="148"/>
      <c r="E8" s="148"/>
      <c r="F8" s="148"/>
      <c r="G8" s="148"/>
      <c r="H8" s="148"/>
      <c r="I8" s="148"/>
      <c r="J8" s="144"/>
      <c r="K8" s="145"/>
      <c r="L8" s="146"/>
      <c r="M8" s="146"/>
      <c r="N8" s="146"/>
      <c r="O8" s="146"/>
      <c r="P8" s="146"/>
      <c r="Q8" s="148"/>
      <c r="R8" s="145"/>
      <c r="S8" s="146"/>
      <c r="T8" s="146"/>
      <c r="U8" s="146"/>
      <c r="V8" s="146"/>
      <c r="W8" s="146"/>
      <c r="X8" s="148"/>
    </row>
    <row r="9" spans="1:24" x14ac:dyDescent="0.35">
      <c r="A9" s="141"/>
      <c r="B9" s="147" t="s">
        <v>159</v>
      </c>
      <c r="C9" s="142"/>
      <c r="D9" s="150">
        <f>'Revised business plan'!F44</f>
        <v>4.9630000000000001</v>
      </c>
      <c r="E9" s="150">
        <f>'Revised business plan'!G44</f>
        <v>5.0209999999999999</v>
      </c>
      <c r="F9" s="150">
        <f>'Revised business plan'!H44</f>
        <v>4.7640000000000002</v>
      </c>
      <c r="G9" s="150">
        <f>'Revised business plan'!I44</f>
        <v>4.5389999999999997</v>
      </c>
      <c r="H9" s="150">
        <f>'Revised business plan'!J44</f>
        <v>4.4589999999999996</v>
      </c>
      <c r="I9" s="195">
        <f>SUM(D9:H9)</f>
        <v>23.745999999999999</v>
      </c>
      <c r="J9" s="144"/>
      <c r="K9" s="145"/>
      <c r="L9" s="150">
        <f>SUM(L5:L6)-SUM(L7:L8)</f>
        <v>4.7910943015704337</v>
      </c>
      <c r="M9" s="150">
        <f>SUM(M5:M6)-SUM(M7:M8)</f>
        <v>4.8470853290721596</v>
      </c>
      <c r="N9" s="150">
        <f>SUM(N5:N6)-SUM(N7:N8)</f>
        <v>4.5989871554869097</v>
      </c>
      <c r="O9" s="150">
        <f>SUM(O5:O6)-SUM(O7:O8)</f>
        <v>4.3817805832819294</v>
      </c>
      <c r="P9" s="150">
        <f>SUM(P5:P6)-SUM(P7:P8)</f>
        <v>4.3045515798312683</v>
      </c>
      <c r="Q9" s="195">
        <f>SUM(L9:P9)</f>
        <v>22.923498949242703</v>
      </c>
      <c r="R9" s="145"/>
      <c r="S9" s="151">
        <f>L9-D9</f>
        <v>-0.17190569842956638</v>
      </c>
      <c r="T9" s="151">
        <f t="shared" ref="T9:W11" si="0">M9-E9</f>
        <v>-0.1739146709278403</v>
      </c>
      <c r="U9" s="151">
        <f t="shared" si="0"/>
        <v>-0.16501284451309051</v>
      </c>
      <c r="V9" s="151">
        <f t="shared" si="0"/>
        <v>-0.15721941671807027</v>
      </c>
      <c r="W9" s="151">
        <f t="shared" si="0"/>
        <v>-0.15444842016873128</v>
      </c>
      <c r="X9" s="198">
        <f>SUM(S9:W9)</f>
        <v>-0.82250105075729874</v>
      </c>
    </row>
    <row r="10" spans="1:24" x14ac:dyDescent="0.35">
      <c r="A10" s="141"/>
      <c r="B10" s="147" t="s">
        <v>160</v>
      </c>
      <c r="C10" s="142"/>
      <c r="D10" s="150">
        <f>'Revised business plan'!F42</f>
        <v>4.0389999999999997</v>
      </c>
      <c r="E10" s="150">
        <f>'Revised business plan'!G42</f>
        <v>3.9609999999999999</v>
      </c>
      <c r="F10" s="150">
        <f>'Revised business plan'!H42</f>
        <v>3.887</v>
      </c>
      <c r="G10" s="150">
        <f>'Revised business plan'!I42</f>
        <v>3.6960000000000002</v>
      </c>
      <c r="H10" s="150">
        <f>'Revised business plan'!J42</f>
        <v>3.5920000000000001</v>
      </c>
      <c r="I10" s="196">
        <f t="shared" ref="I10:I11" si="1">SUM(D10:H10)</f>
        <v>19.175000000000001</v>
      </c>
      <c r="J10" s="144"/>
      <c r="K10" s="145"/>
      <c r="L10" s="150">
        <f>L5-L8</f>
        <v>3.8990993117152901</v>
      </c>
      <c r="M10" s="150">
        <f>M5-M8</f>
        <v>3.8238010333508901</v>
      </c>
      <c r="N10" s="150">
        <f>N5-N8</f>
        <v>3.7523642051590298</v>
      </c>
      <c r="O10" s="150">
        <f>O5-O8</f>
        <v>3.5679799594205801</v>
      </c>
      <c r="P10" s="150">
        <f>P5-P8</f>
        <v>3.4675822549347202</v>
      </c>
      <c r="Q10" s="196">
        <f t="shared" ref="Q10:Q11" si="2">SUM(L10:P10)</f>
        <v>18.510826764580511</v>
      </c>
      <c r="R10" s="145"/>
      <c r="S10" s="151">
        <f t="shared" ref="S10:S11" si="3">L10-D10</f>
        <v>-0.13990068828470958</v>
      </c>
      <c r="T10" s="151">
        <f t="shared" si="0"/>
        <v>-0.1371989666491098</v>
      </c>
      <c r="U10" s="151">
        <f t="shared" si="0"/>
        <v>-0.13463579484097021</v>
      </c>
      <c r="V10" s="151">
        <f t="shared" si="0"/>
        <v>-0.12802004057942007</v>
      </c>
      <c r="W10" s="151">
        <f t="shared" si="0"/>
        <v>-0.12441774506527992</v>
      </c>
      <c r="X10" s="199">
        <f t="shared" ref="X10:X11" si="4">SUM(S10:W10)</f>
        <v>-0.66417323541948958</v>
      </c>
    </row>
    <row r="11" spans="1:24" ht="13.9" thickBot="1" x14ac:dyDescent="0.4">
      <c r="A11" s="141"/>
      <c r="B11" s="147" t="s">
        <v>161</v>
      </c>
      <c r="C11" s="142"/>
      <c r="D11" s="150">
        <f>D9-D10</f>
        <v>0.92400000000000038</v>
      </c>
      <c r="E11" s="150">
        <f t="shared" ref="E11:H11" si="5">E9-E10</f>
        <v>1.06</v>
      </c>
      <c r="F11" s="150">
        <f t="shared" si="5"/>
        <v>0.87700000000000022</v>
      </c>
      <c r="G11" s="150">
        <f t="shared" si="5"/>
        <v>0.84299999999999953</v>
      </c>
      <c r="H11" s="150">
        <f t="shared" si="5"/>
        <v>0.86699999999999955</v>
      </c>
      <c r="I11" s="197">
        <f t="shared" si="1"/>
        <v>4.5709999999999997</v>
      </c>
      <c r="J11" s="144"/>
      <c r="K11" s="145"/>
      <c r="L11" s="150">
        <f>L9-L10</f>
        <v>0.89199498985514358</v>
      </c>
      <c r="M11" s="150">
        <f t="shared" ref="M11:P11" si="6">M9-M10</f>
        <v>1.0232842957212696</v>
      </c>
      <c r="N11" s="150">
        <f t="shared" si="6"/>
        <v>0.84662295032787993</v>
      </c>
      <c r="O11" s="150">
        <f t="shared" si="6"/>
        <v>0.81380062386134933</v>
      </c>
      <c r="P11" s="150">
        <f t="shared" si="6"/>
        <v>0.83696932489654818</v>
      </c>
      <c r="Q11" s="197">
        <f t="shared" si="2"/>
        <v>4.4126721846621901</v>
      </c>
      <c r="R11" s="145"/>
      <c r="S11" s="151">
        <f t="shared" si="3"/>
        <v>-3.2005010144856794E-2</v>
      </c>
      <c r="T11" s="151">
        <f t="shared" si="0"/>
        <v>-3.6715704278730499E-2</v>
      </c>
      <c r="U11" s="151">
        <f t="shared" si="0"/>
        <v>-3.0377049672120293E-2</v>
      </c>
      <c r="V11" s="151">
        <f t="shared" si="0"/>
        <v>-2.9199376138650202E-2</v>
      </c>
      <c r="W11" s="151">
        <f t="shared" si="0"/>
        <v>-3.0030675103451365E-2</v>
      </c>
      <c r="X11" s="200">
        <f t="shared" si="4"/>
        <v>-0.15832781533780915</v>
      </c>
    </row>
    <row r="12" spans="1:24" x14ac:dyDescent="0.35">
      <c r="A12" s="141"/>
      <c r="B12" s="147"/>
      <c r="C12" s="142"/>
      <c r="D12" s="149"/>
      <c r="E12" s="149"/>
      <c r="F12" s="149"/>
      <c r="G12" s="149"/>
      <c r="H12" s="149"/>
      <c r="I12" s="149"/>
      <c r="J12" s="144"/>
      <c r="K12" s="145"/>
      <c r="Q12" s="149"/>
      <c r="R12" s="145"/>
    </row>
    <row r="13" spans="1:24" ht="13.9" x14ac:dyDescent="0.4">
      <c r="B13" s="133" t="s">
        <v>162</v>
      </c>
      <c r="C13" s="134"/>
      <c r="D13" s="152"/>
      <c r="E13" s="152"/>
      <c r="F13" s="152"/>
      <c r="G13" s="152"/>
      <c r="H13" s="152"/>
      <c r="I13" s="152"/>
      <c r="J13" s="136"/>
      <c r="K13" s="137"/>
      <c r="L13" s="153"/>
      <c r="M13" s="153"/>
      <c r="N13" s="153"/>
      <c r="O13" s="153"/>
      <c r="P13" s="153"/>
      <c r="Q13" s="152"/>
      <c r="R13" s="145"/>
      <c r="S13" s="153"/>
      <c r="T13" s="153"/>
      <c r="U13" s="153"/>
      <c r="V13" s="153"/>
      <c r="W13" s="153"/>
      <c r="X13" s="153"/>
    </row>
    <row r="14" spans="1:24" x14ac:dyDescent="0.35">
      <c r="A14" s="141"/>
      <c r="B14" s="139" t="s">
        <v>163</v>
      </c>
      <c r="C14" s="142"/>
      <c r="D14" s="143"/>
      <c r="E14" s="143"/>
      <c r="F14" s="143"/>
      <c r="G14" s="143"/>
      <c r="H14" s="143"/>
      <c r="I14" s="143"/>
      <c r="J14" s="144"/>
      <c r="K14" s="145"/>
      <c r="L14" s="146">
        <f>'Draft determination totex'!I15</f>
        <v>19.867329786327801</v>
      </c>
      <c r="M14" s="146">
        <f>'Draft determination totex'!J15</f>
        <v>19.561196158769299</v>
      </c>
      <c r="N14" s="146">
        <f>'Draft determination totex'!K15</f>
        <v>19.300446222627698</v>
      </c>
      <c r="O14" s="146">
        <f>'Draft determination totex'!L15</f>
        <v>18.736863291030701</v>
      </c>
      <c r="P14" s="146">
        <f>'Draft determination totex'!M15</f>
        <v>18.320983646045502</v>
      </c>
      <c r="Q14" s="143"/>
      <c r="R14" s="145"/>
      <c r="S14" s="146"/>
      <c r="T14" s="146"/>
      <c r="U14" s="146"/>
      <c r="V14" s="146"/>
      <c r="W14" s="146"/>
      <c r="X14" s="146"/>
    </row>
    <row r="15" spans="1:24" x14ac:dyDescent="0.35">
      <c r="A15" s="141"/>
      <c r="B15" s="139" t="s">
        <v>164</v>
      </c>
      <c r="C15" s="142"/>
      <c r="D15" s="143"/>
      <c r="E15" s="143"/>
      <c r="F15" s="143"/>
      <c r="G15" s="143"/>
      <c r="H15" s="143"/>
      <c r="I15" s="143"/>
      <c r="J15" s="144"/>
      <c r="K15" s="145"/>
      <c r="L15" s="146">
        <f>'Draft determination totex'!I20</f>
        <v>21.903819793914199</v>
      </c>
      <c r="M15" s="146">
        <f>'Draft determination totex'!J20</f>
        <v>26.1335798339822</v>
      </c>
      <c r="N15" s="146">
        <f>'Draft determination totex'!K20</f>
        <v>22.119186038638698</v>
      </c>
      <c r="O15" s="146">
        <f>'Draft determination totex'!L20</f>
        <v>18.178231307588199</v>
      </c>
      <c r="P15" s="146">
        <f>'Draft determination totex'!M20</f>
        <v>17.7846309292987</v>
      </c>
      <c r="Q15" s="143"/>
      <c r="R15" s="145"/>
      <c r="S15" s="146"/>
      <c r="T15" s="146"/>
      <c r="U15" s="146"/>
      <c r="V15" s="146"/>
      <c r="W15" s="146"/>
      <c r="X15" s="146"/>
    </row>
    <row r="16" spans="1:24" x14ac:dyDescent="0.35">
      <c r="A16" s="141"/>
      <c r="B16" s="139" t="s">
        <v>165</v>
      </c>
      <c r="C16" s="142"/>
      <c r="D16" s="143"/>
      <c r="E16" s="143"/>
      <c r="F16" s="143"/>
      <c r="G16" s="143"/>
      <c r="H16" s="143"/>
      <c r="I16" s="143"/>
      <c r="J16" s="144"/>
      <c r="K16" s="145"/>
      <c r="L16" s="146">
        <f>'Draft determination totex'!I21+'Draft determination totex'!I22</f>
        <v>0.58267915087594002</v>
      </c>
      <c r="M16" s="146">
        <f>'Draft determination totex'!J21+'Draft determination totex'!J22</f>
        <v>0.59318839407811097</v>
      </c>
      <c r="N16" s="146">
        <f>'Draft determination totex'!K21+'Draft determination totex'!K22</f>
        <v>0.54304719157028203</v>
      </c>
      <c r="O16" s="146">
        <f>'Draft determination totex'!L21+'Draft determination totex'!L22</f>
        <v>0.55698988971507701</v>
      </c>
      <c r="P16" s="146">
        <f>'Draft determination totex'!M21+'Draft determination totex'!M22</f>
        <v>0.53830679068899401</v>
      </c>
      <c r="Q16" s="143"/>
      <c r="R16" s="145"/>
      <c r="S16" s="146"/>
      <c r="T16" s="146"/>
      <c r="U16" s="146"/>
      <c r="V16" s="146"/>
      <c r="W16" s="146"/>
      <c r="X16" s="146"/>
    </row>
    <row r="17" spans="1:24" ht="13.9" thickBot="1" x14ac:dyDescent="0.4">
      <c r="A17" s="141"/>
      <c r="B17" s="139" t="s">
        <v>166</v>
      </c>
      <c r="C17" s="142"/>
      <c r="D17" s="148"/>
      <c r="E17" s="148"/>
      <c r="F17" s="148"/>
      <c r="G17" s="148"/>
      <c r="H17" s="148"/>
      <c r="I17" s="148"/>
      <c r="J17" s="144"/>
      <c r="K17" s="145"/>
      <c r="L17" s="146">
        <f>'Draft determination totex'!I16+'Draft determination totex'!I17</f>
        <v>1.1399934197497601</v>
      </c>
      <c r="M17" s="146">
        <f>'Draft determination totex'!J16+'Draft determination totex'!J17</f>
        <v>1.15634113139758</v>
      </c>
      <c r="N17" s="146">
        <f>'Draft determination totex'!K16+'Draft determination totex'!K17</f>
        <v>1.1919557889160499</v>
      </c>
      <c r="O17" s="146">
        <f>'Draft determination totex'!L16+'Draft determination totex'!L17</f>
        <v>1.2228996716780001</v>
      </c>
      <c r="P17" s="146">
        <f>'Draft determination totex'!M16+'Draft determination totex'!M17</f>
        <v>1.2199804374551799</v>
      </c>
      <c r="Q17" s="148"/>
      <c r="R17" s="145"/>
      <c r="S17" s="146"/>
      <c r="T17" s="146"/>
      <c r="U17" s="146"/>
      <c r="V17" s="146"/>
      <c r="W17" s="146"/>
      <c r="X17" s="146"/>
    </row>
    <row r="18" spans="1:24" x14ac:dyDescent="0.35">
      <c r="A18" s="141"/>
      <c r="B18" s="147" t="s">
        <v>159</v>
      </c>
      <c r="C18" s="142"/>
      <c r="D18" s="150">
        <f>'Revised business plan'!F48</f>
        <v>47.814</v>
      </c>
      <c r="E18" s="150">
        <f>'Revised business plan'!G48</f>
        <v>52.522999999999996</v>
      </c>
      <c r="F18" s="150">
        <f>'Revised business plan'!H48</f>
        <v>47.366999999999997</v>
      </c>
      <c r="G18" s="150">
        <f>'Revised business plan'!I48</f>
        <v>41.832000000000001</v>
      </c>
      <c r="H18" s="150">
        <f>'Revised business plan'!J48</f>
        <v>40.887</v>
      </c>
      <c r="I18" s="195">
        <f>SUM(D18:H18)</f>
        <v>230.42299999999997</v>
      </c>
      <c r="J18" s="144"/>
      <c r="K18" s="145"/>
      <c r="L18" s="150">
        <f>SUM(L14:L15)-SUM(L16:L17)</f>
        <v>40.048477009616299</v>
      </c>
      <c r="M18" s="150">
        <f>SUM(M14:M15)-SUM(M16:M17)</f>
        <v>43.945246467275808</v>
      </c>
      <c r="N18" s="150">
        <f>SUM(N14:N15)-SUM(N16:N17)</f>
        <v>39.684629280780072</v>
      </c>
      <c r="O18" s="150">
        <f>SUM(O14:O15)-SUM(O16:O17)</f>
        <v>35.135205037225823</v>
      </c>
      <c r="P18" s="150">
        <f>SUM(P14:P15)-SUM(P16:P17)</f>
        <v>34.347327347200029</v>
      </c>
      <c r="Q18" s="195">
        <f>SUM(L18:P18)</f>
        <v>193.16088514209804</v>
      </c>
      <c r="R18" s="145"/>
      <c r="S18" s="151">
        <f>L18-D18</f>
        <v>-7.7655229903837011</v>
      </c>
      <c r="T18" s="151">
        <f t="shared" ref="T18:T20" si="7">M18-E18</f>
        <v>-8.5777535327241878</v>
      </c>
      <c r="U18" s="151">
        <f t="shared" ref="U18:U20" si="8">N18-F18</f>
        <v>-7.6823707192199251</v>
      </c>
      <c r="V18" s="151">
        <f t="shared" ref="V18:V20" si="9">O18-G18</f>
        <v>-6.6967949627741774</v>
      </c>
      <c r="W18" s="151">
        <f t="shared" ref="W18:W20" si="10">P18-H18</f>
        <v>-6.5396726527999718</v>
      </c>
      <c r="X18" s="198">
        <f>SUM(S18:W18)</f>
        <v>-37.262114857901963</v>
      </c>
    </row>
    <row r="19" spans="1:24" x14ac:dyDescent="0.35">
      <c r="A19" s="141"/>
      <c r="B19" s="147" t="s">
        <v>160</v>
      </c>
      <c r="C19" s="142"/>
      <c r="D19" s="150">
        <f>'Revised business plan'!F46</f>
        <v>22.466999999999999</v>
      </c>
      <c r="E19" s="150">
        <f>'Revised business plan'!G46</f>
        <v>22.068000000000005</v>
      </c>
      <c r="F19" s="150">
        <f>'Revised business plan'!H46</f>
        <v>21.690999999999999</v>
      </c>
      <c r="G19" s="150">
        <f>'Revised business plan'!I46</f>
        <v>20.955000000000002</v>
      </c>
      <c r="H19" s="150">
        <f>'Revised business plan'!J46</f>
        <v>20.456</v>
      </c>
      <c r="I19" s="196">
        <f t="shared" ref="I19:I20" si="11">SUM(D19:H19)</f>
        <v>107.637</v>
      </c>
      <c r="J19" s="144"/>
      <c r="K19" s="145"/>
      <c r="L19" s="150">
        <f>L14-L17</f>
        <v>18.72733636657804</v>
      </c>
      <c r="M19" s="150">
        <f>M14-M17</f>
        <v>18.40485502737172</v>
      </c>
      <c r="N19" s="150">
        <f>N14-N17</f>
        <v>18.108490433711648</v>
      </c>
      <c r="O19" s="150">
        <f>O14-O17</f>
        <v>17.513963619352701</v>
      </c>
      <c r="P19" s="150">
        <f>P14-P17</f>
        <v>17.101003208590321</v>
      </c>
      <c r="Q19" s="196">
        <f t="shared" ref="Q19:Q20" si="12">SUM(L19:P19)</f>
        <v>89.855648655604426</v>
      </c>
      <c r="R19" s="145"/>
      <c r="S19" s="151">
        <f t="shared" ref="S19:S20" si="13">L19-D19</f>
        <v>-3.7396636334219586</v>
      </c>
      <c r="T19" s="151">
        <f t="shared" si="7"/>
        <v>-3.6631449726282845</v>
      </c>
      <c r="U19" s="151">
        <f t="shared" si="8"/>
        <v>-3.5825095662883513</v>
      </c>
      <c r="V19" s="151">
        <f t="shared" si="9"/>
        <v>-3.4410363806473008</v>
      </c>
      <c r="W19" s="151">
        <f t="shared" si="10"/>
        <v>-3.354996791409679</v>
      </c>
      <c r="X19" s="199">
        <f t="shared" ref="X19:X20" si="14">SUM(S19:W19)</f>
        <v>-17.781351344395574</v>
      </c>
    </row>
    <row r="20" spans="1:24" ht="13.9" thickBot="1" x14ac:dyDescent="0.4">
      <c r="A20" s="141"/>
      <c r="B20" s="147" t="s">
        <v>161</v>
      </c>
      <c r="C20" s="142"/>
      <c r="D20" s="150">
        <f>D18-D19</f>
        <v>25.347000000000001</v>
      </c>
      <c r="E20" s="150">
        <f t="shared" ref="E20:H20" si="15">E18-E19</f>
        <v>30.454999999999991</v>
      </c>
      <c r="F20" s="150">
        <f t="shared" si="15"/>
        <v>25.675999999999998</v>
      </c>
      <c r="G20" s="150">
        <f t="shared" si="15"/>
        <v>20.876999999999999</v>
      </c>
      <c r="H20" s="150">
        <f t="shared" si="15"/>
        <v>20.431000000000001</v>
      </c>
      <c r="I20" s="197">
        <f t="shared" si="11"/>
        <v>122.78599999999999</v>
      </c>
      <c r="J20" s="144"/>
      <c r="K20" s="145"/>
      <c r="L20" s="150">
        <f>L18-L19</f>
        <v>21.321140643038259</v>
      </c>
      <c r="M20" s="150">
        <f t="shared" ref="M20:P20" si="16">M18-M19</f>
        <v>25.540391439904088</v>
      </c>
      <c r="N20" s="150">
        <f t="shared" si="16"/>
        <v>21.576138847068425</v>
      </c>
      <c r="O20" s="150">
        <f t="shared" si="16"/>
        <v>17.621241417873122</v>
      </c>
      <c r="P20" s="150">
        <f t="shared" si="16"/>
        <v>17.246324138609708</v>
      </c>
      <c r="Q20" s="197">
        <f t="shared" si="12"/>
        <v>103.3052364864936</v>
      </c>
      <c r="R20" s="145"/>
      <c r="S20" s="151">
        <f t="shared" si="13"/>
        <v>-4.0258593569617425</v>
      </c>
      <c r="T20" s="151">
        <f t="shared" si="7"/>
        <v>-4.9146085600959033</v>
      </c>
      <c r="U20" s="151">
        <f t="shared" si="8"/>
        <v>-4.0998611529315738</v>
      </c>
      <c r="V20" s="151">
        <f t="shared" si="9"/>
        <v>-3.2557585821268766</v>
      </c>
      <c r="W20" s="151">
        <f t="shared" si="10"/>
        <v>-3.1846758613902928</v>
      </c>
      <c r="X20" s="200">
        <f t="shared" si="14"/>
        <v>-19.480763513506389</v>
      </c>
    </row>
    <row r="21" spans="1:24" x14ac:dyDescent="0.35">
      <c r="A21" s="141"/>
      <c r="B21" s="139"/>
      <c r="C21" s="142"/>
      <c r="D21" s="154"/>
      <c r="E21" s="154"/>
      <c r="F21" s="154"/>
      <c r="G21" s="154"/>
      <c r="H21" s="154"/>
      <c r="I21" s="154"/>
      <c r="J21" s="144"/>
      <c r="K21" s="145"/>
      <c r="Q21" s="154"/>
      <c r="R21" s="145"/>
      <c r="X21" s="15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heetViews>
  <sheetFormatPr defaultRowHeight="13.5" x14ac:dyDescent="0.35"/>
  <cols>
    <col min="1" max="1" width="31.5625" customWidth="1"/>
    <col min="2" max="7" width="9" style="108"/>
    <col min="8" max="8" width="3.25" customWidth="1"/>
  </cols>
  <sheetData>
    <row r="1" spans="1:15" s="5" customFormat="1" ht="18.75" x14ac:dyDescent="0.35">
      <c r="A1" s="98" t="s">
        <v>0</v>
      </c>
      <c r="B1" s="257" t="s">
        <v>356</v>
      </c>
      <c r="C1" s="257"/>
      <c r="D1" s="257"/>
      <c r="E1" s="257"/>
      <c r="F1" s="257"/>
      <c r="G1" s="257"/>
      <c r="I1" s="258" t="s">
        <v>320</v>
      </c>
      <c r="J1" s="256"/>
      <c r="K1" s="256"/>
      <c r="L1" s="256"/>
      <c r="M1" s="256"/>
      <c r="N1" s="256"/>
    </row>
    <row r="2" spans="1:15" s="5" customFormat="1" ht="13.9" thickBot="1" x14ac:dyDescent="0.4">
      <c r="A2" s="99"/>
      <c r="B2" s="100"/>
      <c r="C2" s="100"/>
      <c r="D2" s="100"/>
      <c r="E2" s="100"/>
      <c r="F2" s="100"/>
      <c r="G2" s="100"/>
      <c r="I2" s="100"/>
      <c r="J2" s="100"/>
      <c r="K2" s="100"/>
      <c r="L2" s="100"/>
      <c r="M2" s="100"/>
      <c r="N2" s="100"/>
    </row>
    <row r="3" spans="1:15" s="5" customFormat="1" ht="13.9" thickBot="1" x14ac:dyDescent="0.4">
      <c r="A3" s="109"/>
      <c r="B3" s="102" t="s">
        <v>3</v>
      </c>
      <c r="C3" s="102" t="s">
        <v>4</v>
      </c>
      <c r="D3" s="102" t="s">
        <v>5</v>
      </c>
      <c r="E3" s="102" t="s">
        <v>6</v>
      </c>
      <c r="F3" s="103" t="s">
        <v>7</v>
      </c>
      <c r="G3" s="103" t="s">
        <v>155</v>
      </c>
      <c r="I3" s="102" t="s">
        <v>3</v>
      </c>
      <c r="J3" s="102" t="s">
        <v>4</v>
      </c>
      <c r="K3" s="102" t="s">
        <v>5</v>
      </c>
      <c r="L3" s="102" t="s">
        <v>6</v>
      </c>
      <c r="M3" s="103" t="s">
        <v>7</v>
      </c>
      <c r="N3" s="103" t="s">
        <v>155</v>
      </c>
    </row>
    <row r="4" spans="1:15" s="5" customFormat="1" ht="13.9" thickBot="1" x14ac:dyDescent="0.4">
      <c r="A4" s="99"/>
      <c r="B4" s="100"/>
      <c r="C4" s="100"/>
      <c r="D4" s="100"/>
      <c r="E4" s="100"/>
      <c r="F4" s="100"/>
      <c r="G4" s="100"/>
      <c r="I4" s="100"/>
      <c r="J4" s="100"/>
      <c r="K4" s="100"/>
      <c r="L4" s="100"/>
      <c r="M4" s="100"/>
      <c r="N4" s="100"/>
    </row>
    <row r="5" spans="1:15" s="5" customFormat="1" ht="13.9" thickBot="1" x14ac:dyDescent="0.4">
      <c r="A5" s="110" t="s">
        <v>167</v>
      </c>
      <c r="B5" s="100"/>
      <c r="C5" s="100"/>
      <c r="D5" s="100"/>
      <c r="E5" s="100"/>
      <c r="F5" s="100"/>
      <c r="G5" s="100"/>
      <c r="I5" s="100"/>
      <c r="J5" s="100"/>
      <c r="K5" s="100"/>
      <c r="L5" s="100"/>
      <c r="M5" s="100"/>
      <c r="N5" s="100"/>
    </row>
    <row r="6" spans="1:15" s="5" customFormat="1" ht="13.9" thickBot="1" x14ac:dyDescent="0.4">
      <c r="A6" s="111" t="s">
        <v>168</v>
      </c>
      <c r="B6" s="112">
        <f>Calculation!D10</f>
        <v>4.0389999999999997</v>
      </c>
      <c r="C6" s="112">
        <f>Calculation!E10</f>
        <v>3.9609999999999999</v>
      </c>
      <c r="D6" s="112">
        <f>Calculation!F10</f>
        <v>3.887</v>
      </c>
      <c r="E6" s="112">
        <f>Calculation!G10</f>
        <v>3.6960000000000002</v>
      </c>
      <c r="F6" s="112">
        <f>Calculation!H10</f>
        <v>3.5920000000000001</v>
      </c>
      <c r="G6" s="113">
        <f>SUM(B6:F6)</f>
        <v>19.175000000000001</v>
      </c>
      <c r="I6" s="112">
        <f>Calculation!L10</f>
        <v>3.8990993117152901</v>
      </c>
      <c r="J6" s="112">
        <f>Calculation!M10</f>
        <v>3.8238010333508901</v>
      </c>
      <c r="K6" s="112">
        <f>Calculation!N10</f>
        <v>3.7523642051590298</v>
      </c>
      <c r="L6" s="112">
        <f>Calculation!O10</f>
        <v>3.5679799594205801</v>
      </c>
      <c r="M6" s="112">
        <f>Calculation!P10</f>
        <v>3.4675822549347202</v>
      </c>
      <c r="N6" s="113">
        <f>SUM(I6:M6)</f>
        <v>18.510826764580511</v>
      </c>
      <c r="O6" s="114"/>
    </row>
    <row r="7" spans="1:15" s="115" customFormat="1" ht="13.9" x14ac:dyDescent="0.35">
      <c r="A7" s="111" t="s">
        <v>18</v>
      </c>
      <c r="B7" s="112">
        <f>Calculation!D9</f>
        <v>4.9630000000000001</v>
      </c>
      <c r="C7" s="112">
        <f>Calculation!E9</f>
        <v>5.0209999999999999</v>
      </c>
      <c r="D7" s="112">
        <f>Calculation!F9</f>
        <v>4.7640000000000002</v>
      </c>
      <c r="E7" s="112">
        <f>Calculation!G9</f>
        <v>4.5389999999999997</v>
      </c>
      <c r="F7" s="112">
        <f>Calculation!H9</f>
        <v>4.4589999999999996</v>
      </c>
      <c r="G7" s="113">
        <f>SUM(B7:F7)</f>
        <v>23.745999999999999</v>
      </c>
      <c r="I7" s="112">
        <f>Calculation!L9</f>
        <v>4.7910943015704337</v>
      </c>
      <c r="J7" s="112">
        <f>Calculation!M9</f>
        <v>4.8470853290721596</v>
      </c>
      <c r="K7" s="112">
        <f>Calculation!N9</f>
        <v>4.5989871554869097</v>
      </c>
      <c r="L7" s="112">
        <f>Calculation!O9</f>
        <v>4.3817805832819294</v>
      </c>
      <c r="M7" s="112">
        <f>Calculation!P9</f>
        <v>4.3045515798312683</v>
      </c>
      <c r="N7" s="113">
        <f>SUM(I7:M7)</f>
        <v>22.923498949242703</v>
      </c>
      <c r="O7" s="116"/>
    </row>
    <row r="8" spans="1:15" s="115" customFormat="1" ht="14.25" thickBot="1" x14ac:dyDescent="0.4">
      <c r="A8" s="117" t="s">
        <v>169</v>
      </c>
      <c r="B8" s="118">
        <f>B6/B7</f>
        <v>0.81382228490832154</v>
      </c>
      <c r="C8" s="118">
        <f t="shared" ref="C8:F8" si="0">C6/C7</f>
        <v>0.78888667596096396</v>
      </c>
      <c r="D8" s="118">
        <f t="shared" si="0"/>
        <v>0.81591099916036935</v>
      </c>
      <c r="E8" s="118">
        <f t="shared" si="0"/>
        <v>0.81427627230667554</v>
      </c>
      <c r="F8" s="118">
        <f t="shared" si="0"/>
        <v>0.80556178515362198</v>
      </c>
      <c r="G8" s="119">
        <f>G6/G7</f>
        <v>0.80750442179735538</v>
      </c>
      <c r="I8" s="118">
        <f>I6/I7</f>
        <v>0.81382228490832176</v>
      </c>
      <c r="J8" s="118">
        <f t="shared" ref="J8:M8" si="1">J6/J7</f>
        <v>0.78888667596096373</v>
      </c>
      <c r="K8" s="118">
        <f t="shared" si="1"/>
        <v>0.81591099916036947</v>
      </c>
      <c r="L8" s="118">
        <f t="shared" si="1"/>
        <v>0.81427627230667554</v>
      </c>
      <c r="M8" s="118">
        <f t="shared" si="1"/>
        <v>0.80556178515362198</v>
      </c>
      <c r="N8" s="119">
        <f>N6/N7</f>
        <v>0.80750442179735527</v>
      </c>
    </row>
    <row r="9" spans="1:15" s="115" customFormat="1" ht="14.25" thickBot="1" x14ac:dyDescent="0.4">
      <c r="A9" s="120"/>
      <c r="B9" s="121"/>
      <c r="C9" s="121"/>
      <c r="D9" s="121"/>
      <c r="E9" s="121"/>
      <c r="F9" s="121"/>
      <c r="G9" s="121"/>
      <c r="I9" s="121"/>
      <c r="J9" s="121"/>
      <c r="K9" s="121"/>
      <c r="L9" s="121"/>
      <c r="M9" s="121"/>
      <c r="N9" s="121"/>
      <c r="O9" s="5"/>
    </row>
    <row r="10" spans="1:15" s="116" customFormat="1" ht="13.9" x14ac:dyDescent="0.35">
      <c r="A10" s="122" t="s">
        <v>170</v>
      </c>
      <c r="B10" s="123">
        <f>'Wr4'!H27</f>
        <v>0.81379999999999997</v>
      </c>
      <c r="C10" s="123">
        <f>'Wr4'!I27</f>
        <v>0.78890000000000005</v>
      </c>
      <c r="D10" s="123">
        <f>'Wr4'!J27</f>
        <v>0.81610000000000005</v>
      </c>
      <c r="E10" s="123">
        <f>'Wr4'!K27</f>
        <v>0.81430000000000002</v>
      </c>
      <c r="F10" s="123">
        <f>'Wr4'!L27</f>
        <v>0.80559999999999998</v>
      </c>
      <c r="G10" s="124">
        <f>SUMPRODUCT(B7:F7,B10:F10)/G7</f>
        <v>0.80755221089867768</v>
      </c>
      <c r="I10" s="125">
        <f>I8*I11</f>
        <v>0.81380000000000019</v>
      </c>
      <c r="J10" s="125">
        <f t="shared" ref="J10:M10" si="2">J8*J11</f>
        <v>0.78889999999999982</v>
      </c>
      <c r="K10" s="125">
        <f t="shared" si="2"/>
        <v>0.81610000000000005</v>
      </c>
      <c r="L10" s="125">
        <f t="shared" si="2"/>
        <v>0.81430000000000002</v>
      </c>
      <c r="M10" s="126">
        <f t="shared" si="2"/>
        <v>0.80559999999999998</v>
      </c>
      <c r="N10" s="126">
        <f>SUMPRODUCT(I7:M7,I10:M10)/N7</f>
        <v>0.80755221089867757</v>
      </c>
      <c r="O10" s="5"/>
    </row>
    <row r="11" spans="1:15" s="116" customFormat="1" ht="14.25" thickBot="1" x14ac:dyDescent="0.4">
      <c r="A11" s="127" t="s">
        <v>171</v>
      </c>
      <c r="B11" s="212">
        <f>B10/B8</f>
        <v>0.9999726169844021</v>
      </c>
      <c r="C11" s="212">
        <f t="shared" ref="C11:G11" si="3">C10/C8</f>
        <v>1.0000168896743247</v>
      </c>
      <c r="D11" s="212">
        <f t="shared" si="3"/>
        <v>1.000231643941343</v>
      </c>
      <c r="E11" s="212">
        <f t="shared" si="3"/>
        <v>1.0000291396103895</v>
      </c>
      <c r="F11" s="213">
        <f t="shared" si="3"/>
        <v>1.0000474387527838</v>
      </c>
      <c r="G11" s="213">
        <f t="shared" si="3"/>
        <v>1.0000591812255542</v>
      </c>
      <c r="I11" s="214">
        <f>B11</f>
        <v>0.9999726169844021</v>
      </c>
      <c r="J11" s="214">
        <f>C11</f>
        <v>1.0000168896743247</v>
      </c>
      <c r="K11" s="214">
        <f>D11</f>
        <v>1.000231643941343</v>
      </c>
      <c r="L11" s="214">
        <f>E11</f>
        <v>1.0000291396103895</v>
      </c>
      <c r="M11" s="215">
        <f>F11</f>
        <v>1.0000474387527838</v>
      </c>
      <c r="N11" s="215">
        <f t="shared" ref="N11" si="4">N10/N8</f>
        <v>1.0000591812255542</v>
      </c>
    </row>
    <row r="12" spans="1:15" s="115" customFormat="1" ht="13.9" x14ac:dyDescent="0.35">
      <c r="A12" s="120"/>
      <c r="B12" s="121"/>
      <c r="C12" s="121"/>
      <c r="D12" s="121"/>
      <c r="E12" s="121"/>
      <c r="F12" s="121"/>
      <c r="G12" s="121"/>
    </row>
    <row r="13" spans="1:15" s="115" customFormat="1" ht="14.25" thickBot="1" x14ac:dyDescent="0.4">
      <c r="A13" s="120"/>
      <c r="B13" s="128"/>
      <c r="C13" s="121"/>
      <c r="D13" s="121"/>
      <c r="E13" s="121"/>
      <c r="F13" s="121"/>
      <c r="G13" s="121"/>
      <c r="H13"/>
      <c r="I13" s="121"/>
      <c r="J13" s="121"/>
      <c r="K13" s="121"/>
      <c r="L13" s="121"/>
      <c r="M13" s="121"/>
      <c r="N13" s="121"/>
    </row>
    <row r="14" spans="1:15" s="5" customFormat="1" ht="13.9" thickBot="1" x14ac:dyDescent="0.4">
      <c r="A14" s="110" t="s">
        <v>172</v>
      </c>
      <c r="B14" s="100"/>
      <c r="C14" s="100"/>
      <c r="D14" s="100"/>
      <c r="E14" s="100"/>
      <c r="F14" s="100"/>
      <c r="G14" s="100"/>
    </row>
    <row r="15" spans="1:15" s="5" customFormat="1" ht="14.25" thickBot="1" x14ac:dyDescent="0.4">
      <c r="A15" s="111" t="s">
        <v>168</v>
      </c>
      <c r="B15" s="112">
        <f>Calculation!D19</f>
        <v>22.466999999999999</v>
      </c>
      <c r="C15" s="112">
        <f>Calculation!E19</f>
        <v>22.068000000000005</v>
      </c>
      <c r="D15" s="112">
        <f>Calculation!F19</f>
        <v>21.690999999999999</v>
      </c>
      <c r="E15" s="112">
        <f>Calculation!G19</f>
        <v>20.955000000000002</v>
      </c>
      <c r="F15" s="112">
        <f>Calculation!H19</f>
        <v>20.456</v>
      </c>
      <c r="G15" s="113">
        <f>SUM(B15:F15)</f>
        <v>107.637</v>
      </c>
      <c r="I15" s="112">
        <f>Calculation!L19</f>
        <v>18.72733636657804</v>
      </c>
      <c r="J15" s="112">
        <f>Calculation!M19</f>
        <v>18.40485502737172</v>
      </c>
      <c r="K15" s="112">
        <f>Calculation!N19</f>
        <v>18.108490433711648</v>
      </c>
      <c r="L15" s="112">
        <f>Calculation!O19</f>
        <v>17.513963619352701</v>
      </c>
      <c r="M15" s="112">
        <f>Calculation!P19</f>
        <v>17.101003208590321</v>
      </c>
      <c r="N15" s="113">
        <f>SUM(I15:M15)</f>
        <v>89.855648655604426</v>
      </c>
      <c r="O15" s="116"/>
    </row>
    <row r="16" spans="1:15" s="115" customFormat="1" ht="13.9" x14ac:dyDescent="0.35">
      <c r="A16" s="111" t="s">
        <v>18</v>
      </c>
      <c r="B16" s="112">
        <f>Calculation!D18</f>
        <v>47.814</v>
      </c>
      <c r="C16" s="112">
        <f>Calculation!E18</f>
        <v>52.522999999999996</v>
      </c>
      <c r="D16" s="112">
        <f>Calculation!F18</f>
        <v>47.366999999999997</v>
      </c>
      <c r="E16" s="112">
        <f>Calculation!G18</f>
        <v>41.832000000000001</v>
      </c>
      <c r="F16" s="112">
        <f>Calculation!H18</f>
        <v>40.887</v>
      </c>
      <c r="G16" s="113">
        <f>SUM(B16:F16)</f>
        <v>230.42299999999997</v>
      </c>
      <c r="I16" s="112">
        <f>Calculation!L18</f>
        <v>40.048477009616299</v>
      </c>
      <c r="J16" s="112">
        <f>Calculation!M18</f>
        <v>43.945246467275808</v>
      </c>
      <c r="K16" s="112">
        <f>Calculation!N18</f>
        <v>39.684629280780072</v>
      </c>
      <c r="L16" s="112">
        <f>Calculation!O18</f>
        <v>35.135205037225823</v>
      </c>
      <c r="M16" s="112">
        <f>Calculation!P18</f>
        <v>34.347327347200029</v>
      </c>
      <c r="N16" s="113">
        <f>SUM(I16:M16)</f>
        <v>193.16088514209804</v>
      </c>
      <c r="O16"/>
    </row>
    <row r="17" spans="1:17" s="115" customFormat="1" ht="14.25" thickBot="1" x14ac:dyDescent="0.4">
      <c r="A17" s="117" t="s">
        <v>169</v>
      </c>
      <c r="B17" s="118">
        <f>B15/B16</f>
        <v>0.46988329777889321</v>
      </c>
      <c r="C17" s="118">
        <f t="shared" ref="C17:F17" si="5">C15/C16</f>
        <v>0.42015878757877512</v>
      </c>
      <c r="D17" s="118">
        <f t="shared" si="5"/>
        <v>0.45793484915658583</v>
      </c>
      <c r="E17" s="118">
        <f t="shared" si="5"/>
        <v>0.50093230063109584</v>
      </c>
      <c r="F17" s="118">
        <f t="shared" si="5"/>
        <v>0.50030572064470369</v>
      </c>
      <c r="G17" s="119">
        <f>G15/G16</f>
        <v>0.46712784748050329</v>
      </c>
      <c r="I17" s="118">
        <f>I15/I16</f>
        <v>0.467616692691742</v>
      </c>
      <c r="J17" s="118">
        <f t="shared" ref="J17:M17" si="6">J15/J16</f>
        <v>0.41881333038095597</v>
      </c>
      <c r="K17" s="118">
        <f t="shared" si="6"/>
        <v>0.45630993061794561</v>
      </c>
      <c r="L17" s="118">
        <f t="shared" si="6"/>
        <v>0.4984733574429584</v>
      </c>
      <c r="M17" s="118">
        <f t="shared" si="6"/>
        <v>0.49788453802314209</v>
      </c>
      <c r="N17" s="119">
        <f>N15/N16</f>
        <v>0.46518552961435478</v>
      </c>
    </row>
    <row r="18" spans="1:17" s="5" customFormat="1" ht="13.9" thickBot="1" x14ac:dyDescent="0.4">
      <c r="A18" s="129"/>
      <c r="B18" s="100"/>
      <c r="C18" s="100"/>
      <c r="D18" s="100"/>
      <c r="E18" s="100"/>
      <c r="F18" s="100"/>
      <c r="G18" s="121"/>
      <c r="I18" s="121"/>
      <c r="J18" s="121"/>
      <c r="K18" s="121"/>
      <c r="L18" s="121"/>
      <c r="M18" s="121"/>
      <c r="N18" s="121"/>
      <c r="O18"/>
    </row>
    <row r="19" spans="1:17" s="116" customFormat="1" ht="13.9" x14ac:dyDescent="0.35">
      <c r="A19" s="122" t="s">
        <v>170</v>
      </c>
      <c r="B19" s="123">
        <f>'Wn4'!H20</f>
        <v>0.46989999999999998</v>
      </c>
      <c r="C19" s="123">
        <f>'Wn4'!I20</f>
        <v>0.42009999999999997</v>
      </c>
      <c r="D19" s="123">
        <f>'Wn4'!J20</f>
        <v>0.45789999999999997</v>
      </c>
      <c r="E19" s="123">
        <f>'Wn4'!K20</f>
        <v>0.50090000000000001</v>
      </c>
      <c r="F19" s="123">
        <f>'Wn4'!L20</f>
        <v>0.50029999999999997</v>
      </c>
      <c r="G19" s="124">
        <f>SUMPRODUCT(B16:F16,B19:F19)/G16</f>
        <v>0.46710387027336681</v>
      </c>
      <c r="I19" s="125">
        <f>I17*I20</f>
        <v>0.46763331434531319</v>
      </c>
      <c r="J19" s="125">
        <f t="shared" ref="J19:M19" si="7">J17*J20</f>
        <v>0.41875473105522548</v>
      </c>
      <c r="K19" s="125">
        <f t="shared" si="7"/>
        <v>0.45627520511877673</v>
      </c>
      <c r="L19" s="125">
        <f t="shared" si="7"/>
        <v>0.49844121536705399</v>
      </c>
      <c r="M19" s="126">
        <f t="shared" si="7"/>
        <v>0.49787884506296198</v>
      </c>
      <c r="N19" s="126">
        <f>SUMPRODUCT(I16:M16,I19:M19)/N16</f>
        <v>0.46516165099704077</v>
      </c>
      <c r="O19"/>
    </row>
    <row r="20" spans="1:17" s="116" customFormat="1" ht="14.25" thickBot="1" x14ac:dyDescent="0.4">
      <c r="A20" s="127" t="s">
        <v>171</v>
      </c>
      <c r="B20" s="212">
        <f>B19/B17</f>
        <v>1.0000355454666845</v>
      </c>
      <c r="C20" s="212">
        <f t="shared" ref="C20:G20" si="8">C19/C17</f>
        <v>0.9998600824723578</v>
      </c>
      <c r="D20" s="212">
        <f t="shared" si="8"/>
        <v>0.99992389931307901</v>
      </c>
      <c r="E20" s="212">
        <f t="shared" si="8"/>
        <v>0.99993551896921973</v>
      </c>
      <c r="F20" s="213">
        <f t="shared" si="8"/>
        <v>0.99998856570199446</v>
      </c>
      <c r="G20" s="213">
        <f t="shared" si="8"/>
        <v>0.99994867099603291</v>
      </c>
      <c r="I20" s="214">
        <f>B20</f>
        <v>1.0000355454666845</v>
      </c>
      <c r="J20" s="214">
        <f>C20</f>
        <v>0.9998600824723578</v>
      </c>
      <c r="K20" s="214">
        <f>D20</f>
        <v>0.99992389931307901</v>
      </c>
      <c r="L20" s="214">
        <f>E20</f>
        <v>0.99993551896921973</v>
      </c>
      <c r="M20" s="215">
        <f>F20</f>
        <v>0.99998856570199446</v>
      </c>
      <c r="N20" s="215">
        <f t="shared" ref="N20" si="9">N19/N17</f>
        <v>0.99994866861543652</v>
      </c>
    </row>
    <row r="21" spans="1:17" s="115" customFormat="1" ht="13.9" x14ac:dyDescent="0.35">
      <c r="A21" s="120"/>
      <c r="B21" s="121"/>
      <c r="C21" s="121"/>
      <c r="D21" s="121"/>
      <c r="E21" s="121"/>
      <c r="F21" s="121"/>
      <c r="G21" s="121"/>
    </row>
    <row r="22" spans="1:17" s="115" customFormat="1" ht="14.25" thickBot="1" x14ac:dyDescent="0.4">
      <c r="A22" s="120"/>
      <c r="B22" s="128"/>
      <c r="C22" s="121"/>
      <c r="D22" s="121"/>
      <c r="E22" s="121"/>
      <c r="F22" s="121"/>
      <c r="G22" s="121"/>
      <c r="H22"/>
      <c r="I22" s="121"/>
      <c r="J22" s="121"/>
      <c r="K22" s="121"/>
      <c r="L22" s="121"/>
      <c r="M22" s="121"/>
      <c r="N22" s="121"/>
    </row>
    <row r="23" spans="1:17" ht="13.9" thickBot="1" x14ac:dyDescent="0.4">
      <c r="A23" s="110" t="s">
        <v>155</v>
      </c>
      <c r="B23" s="100"/>
      <c r="C23" s="100"/>
      <c r="D23" s="100"/>
      <c r="E23" s="100"/>
      <c r="F23" s="100"/>
      <c r="G23" s="100"/>
      <c r="H23" s="108"/>
      <c r="P23" s="108"/>
      <c r="Q23" s="108"/>
    </row>
    <row r="24" spans="1:17" ht="13.9" thickBot="1" x14ac:dyDescent="0.4">
      <c r="A24" s="111" t="s">
        <v>168</v>
      </c>
      <c r="B24" s="112">
        <f t="shared" ref="B24:F25" si="10">SUM(B6,B15)</f>
        <v>26.506</v>
      </c>
      <c r="C24" s="112">
        <f t="shared" si="10"/>
        <v>26.029000000000003</v>
      </c>
      <c r="D24" s="112">
        <f t="shared" si="10"/>
        <v>25.577999999999999</v>
      </c>
      <c r="E24" s="112">
        <f t="shared" si="10"/>
        <v>24.651000000000003</v>
      </c>
      <c r="F24" s="112">
        <f t="shared" si="10"/>
        <v>24.047999999999998</v>
      </c>
      <c r="G24" s="113">
        <f>SUM(B24:F24)</f>
        <v>126.81200000000001</v>
      </c>
      <c r="H24" s="244"/>
      <c r="I24" s="112">
        <f t="shared" ref="I24:M25" si="11">SUM(J6,J15)</f>
        <v>22.22865606072261</v>
      </c>
      <c r="J24" s="112">
        <f t="shared" si="11"/>
        <v>21.860854638870677</v>
      </c>
      <c r="K24" s="112">
        <f t="shared" si="11"/>
        <v>21.081943578773281</v>
      </c>
      <c r="L24" s="112">
        <f t="shared" si="11"/>
        <v>20.568585463525039</v>
      </c>
      <c r="M24" s="112">
        <f t="shared" si="11"/>
        <v>108.36647542018494</v>
      </c>
      <c r="N24" s="113">
        <f>SUM(I24:M24)</f>
        <v>194.10651516207656</v>
      </c>
      <c r="P24" s="244"/>
      <c r="Q24" s="244"/>
    </row>
    <row r="25" spans="1:17" x14ac:dyDescent="0.35">
      <c r="A25" s="111" t="s">
        <v>18</v>
      </c>
      <c r="B25" s="112">
        <f t="shared" si="10"/>
        <v>52.777000000000001</v>
      </c>
      <c r="C25" s="112">
        <f t="shared" si="10"/>
        <v>57.543999999999997</v>
      </c>
      <c r="D25" s="112">
        <f t="shared" si="10"/>
        <v>52.131</v>
      </c>
      <c r="E25" s="112">
        <f t="shared" si="10"/>
        <v>46.371000000000002</v>
      </c>
      <c r="F25" s="112">
        <f t="shared" si="10"/>
        <v>45.346000000000004</v>
      </c>
      <c r="G25" s="113">
        <f>SUM(B25:F25)</f>
        <v>254.16900000000001</v>
      </c>
      <c r="H25" s="121"/>
      <c r="I25" s="112">
        <f t="shared" si="11"/>
        <v>48.792331796347966</v>
      </c>
      <c r="J25" s="112">
        <f t="shared" si="11"/>
        <v>44.283616436266982</v>
      </c>
      <c r="K25" s="112">
        <f t="shared" si="11"/>
        <v>39.516985620507754</v>
      </c>
      <c r="L25" s="112">
        <f t="shared" si="11"/>
        <v>38.651878927031298</v>
      </c>
      <c r="M25" s="112">
        <f t="shared" si="11"/>
        <v>216.08438409134075</v>
      </c>
      <c r="N25" s="113">
        <f>SUM(I25:M25)</f>
        <v>387.32919687149479</v>
      </c>
      <c r="P25" s="121"/>
      <c r="Q25" s="121"/>
    </row>
    <row r="26" spans="1:17" s="115" customFormat="1" ht="14.25" thickBot="1" x14ac:dyDescent="0.4">
      <c r="A26" s="117" t="s">
        <v>169</v>
      </c>
      <c r="B26" s="118">
        <f>B24/B25</f>
        <v>0.50222634859882143</v>
      </c>
      <c r="C26" s="118">
        <f t="shared" ref="C26:F26" si="12">C24/C25</f>
        <v>0.45233212845822335</v>
      </c>
      <c r="D26" s="118">
        <f t="shared" si="12"/>
        <v>0.49064855843931632</v>
      </c>
      <c r="E26" s="118">
        <f t="shared" si="12"/>
        <v>0.53160380410170149</v>
      </c>
      <c r="F26" s="118">
        <f t="shared" si="12"/>
        <v>0.53032240991487667</v>
      </c>
      <c r="G26" s="119">
        <f>G24/G25</f>
        <v>0.49892787869488414</v>
      </c>
      <c r="H26" s="121"/>
      <c r="I26" s="118">
        <f>I24/I25</f>
        <v>0.45557683435794294</v>
      </c>
      <c r="J26" s="118">
        <f t="shared" ref="J26:M26" si="13">J24/J25</f>
        <v>0.49365558637996149</v>
      </c>
      <c r="K26" s="118">
        <f t="shared" si="13"/>
        <v>0.53349068122829146</v>
      </c>
      <c r="L26" s="118">
        <f t="shared" si="13"/>
        <v>0.53214969192973283</v>
      </c>
      <c r="M26" s="118">
        <f t="shared" si="13"/>
        <v>0.50150072563493286</v>
      </c>
      <c r="N26" s="119">
        <f>N24/N25</f>
        <v>0.50114093316460151</v>
      </c>
      <c r="P26" s="100"/>
      <c r="Q26" s="100"/>
    </row>
  </sheetData>
  <mergeCells count="2">
    <mergeCell ref="B1:G1"/>
    <mergeCell ref="I1:N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3.5" x14ac:dyDescent="0.35"/>
  <cols>
    <col min="1" max="1" width="8.0625" customWidth="1"/>
    <col min="2" max="2" width="9.5" customWidth="1"/>
    <col min="3" max="3" width="24.8125" customWidth="1"/>
    <col min="4" max="4" width="2.3125" customWidth="1"/>
    <col min="5" max="5" width="14.25" customWidth="1"/>
    <col min="6" max="10" width="7.5" customWidth="1"/>
    <col min="11" max="11" width="5.5" customWidth="1"/>
  </cols>
  <sheetData>
    <row r="1" spans="1:11" x14ac:dyDescent="0.35">
      <c r="A1" s="203"/>
      <c r="B1" s="203"/>
      <c r="C1" s="203" t="s">
        <v>307</v>
      </c>
      <c r="D1" s="203"/>
      <c r="E1" s="203"/>
      <c r="F1" s="203"/>
      <c r="G1" s="203"/>
      <c r="H1" s="203"/>
      <c r="I1" s="203"/>
      <c r="J1" s="203"/>
    </row>
    <row r="2" spans="1:11" ht="40.5" x14ac:dyDescent="0.35">
      <c r="A2" s="204" t="s">
        <v>27</v>
      </c>
      <c r="B2" s="204" t="s">
        <v>28</v>
      </c>
      <c r="C2" s="204" t="s">
        <v>29</v>
      </c>
      <c r="D2" s="204" t="s">
        <v>30</v>
      </c>
      <c r="E2" s="204" t="s">
        <v>31</v>
      </c>
      <c r="F2" s="204" t="s">
        <v>3</v>
      </c>
      <c r="G2" s="204" t="s">
        <v>4</v>
      </c>
      <c r="H2" s="204" t="s">
        <v>5</v>
      </c>
      <c r="I2" s="204" t="s">
        <v>6</v>
      </c>
      <c r="J2" s="204" t="s">
        <v>7</v>
      </c>
      <c r="K2" s="204" t="s">
        <v>19</v>
      </c>
    </row>
    <row r="4" spans="1:11" x14ac:dyDescent="0.35">
      <c r="B4" s="155" t="s">
        <v>312</v>
      </c>
      <c r="C4" s="205" t="str">
        <f>'PAYG summary tables'!$A$8</f>
        <v>Total PAYG rate ~ water resources</v>
      </c>
      <c r="D4" s="206" t="s">
        <v>194</v>
      </c>
      <c r="E4" s="206" t="s">
        <v>32</v>
      </c>
      <c r="F4" s="207">
        <f>'PAYG summary tables'!I8</f>
        <v>0.82130000000000014</v>
      </c>
      <c r="G4" s="207">
        <f>'PAYG summary tables'!J8</f>
        <v>0.79639999999999977</v>
      </c>
      <c r="H4" s="207">
        <f>'PAYG summary tables'!K8</f>
        <v>0.8236</v>
      </c>
      <c r="I4" s="207">
        <f>'PAYG summary tables'!L8</f>
        <v>0.82179999999999997</v>
      </c>
      <c r="J4" s="207">
        <f>'PAYG summary tables'!M8</f>
        <v>0.81309999999999993</v>
      </c>
      <c r="K4" s="158"/>
    </row>
    <row r="5" spans="1:11" x14ac:dyDescent="0.35">
      <c r="B5" s="155" t="s">
        <v>313</v>
      </c>
      <c r="C5" s="205" t="str">
        <f>'PAYG summary tables'!$A$15</f>
        <v>Total PAYG rate ~ water network plus</v>
      </c>
      <c r="D5" s="206" t="s">
        <v>194</v>
      </c>
      <c r="E5" s="206" t="s">
        <v>32</v>
      </c>
      <c r="F5" s="207">
        <f>'PAYG summary tables'!I15</f>
        <v>0.4720333143453132</v>
      </c>
      <c r="G5" s="207">
        <f>'PAYG summary tables'!J15</f>
        <v>0.42305473105522551</v>
      </c>
      <c r="H5" s="207">
        <f>'PAYG summary tables'!K15</f>
        <v>0.46057520511877675</v>
      </c>
      <c r="I5" s="207">
        <f>'PAYG summary tables'!L15</f>
        <v>0.50284121536705395</v>
      </c>
      <c r="J5" s="207">
        <f>'PAYG summary tables'!M15</f>
        <v>0.50217884506296195</v>
      </c>
      <c r="K5" s="158"/>
    </row>
    <row r="6" spans="1:11" x14ac:dyDescent="0.35">
      <c r="B6" s="155" t="s">
        <v>317</v>
      </c>
      <c r="C6" s="205" t="s">
        <v>314</v>
      </c>
      <c r="D6" s="206" t="s">
        <v>194</v>
      </c>
      <c r="E6" s="206" t="s">
        <v>32</v>
      </c>
      <c r="F6" s="207">
        <v>0</v>
      </c>
      <c r="G6" s="207">
        <v>0</v>
      </c>
      <c r="H6" s="207">
        <v>0</v>
      </c>
      <c r="I6" s="207">
        <v>0</v>
      </c>
      <c r="J6" s="207">
        <v>0</v>
      </c>
      <c r="K6" s="158"/>
    </row>
    <row r="7" spans="1:11" x14ac:dyDescent="0.35">
      <c r="B7" s="155" t="s">
        <v>318</v>
      </c>
      <c r="C7" s="205" t="s">
        <v>315</v>
      </c>
      <c r="D7" s="206" t="s">
        <v>194</v>
      </c>
      <c r="E7" s="206" t="s">
        <v>32</v>
      </c>
      <c r="F7" s="207">
        <v>0</v>
      </c>
      <c r="G7" s="207">
        <v>0</v>
      </c>
      <c r="H7" s="207">
        <v>0</v>
      </c>
      <c r="I7" s="207">
        <v>0</v>
      </c>
      <c r="J7" s="207">
        <v>0</v>
      </c>
      <c r="K7" s="158"/>
    </row>
    <row r="8" spans="1:11" x14ac:dyDescent="0.35">
      <c r="B8" s="155" t="s">
        <v>319</v>
      </c>
      <c r="C8" s="205" t="s">
        <v>316</v>
      </c>
      <c r="D8" s="206" t="s">
        <v>194</v>
      </c>
      <c r="E8" s="206" t="s">
        <v>32</v>
      </c>
      <c r="F8" s="207">
        <v>0</v>
      </c>
      <c r="G8" s="207">
        <v>0</v>
      </c>
      <c r="H8" s="207">
        <v>0</v>
      </c>
      <c r="I8" s="207">
        <v>0</v>
      </c>
      <c r="J8" s="207">
        <v>0</v>
      </c>
      <c r="K8" s="158"/>
    </row>
    <row r="9" spans="1:11" x14ac:dyDescent="0.35">
      <c r="B9" s="211" t="s">
        <v>308</v>
      </c>
      <c r="C9" s="211" t="s">
        <v>310</v>
      </c>
      <c r="D9" s="208" t="s">
        <v>204</v>
      </c>
      <c r="E9" s="209" t="s">
        <v>32</v>
      </c>
      <c r="F9" s="210" t="str">
        <f ca="1">CONCATENATE("[…]", TEXT(NOW(),"dd/mm/yyy hh:mm:ss"))</f>
        <v>[…]12/07/2019 12:50:11</v>
      </c>
      <c r="G9" s="210" t="str">
        <f t="shared" ref="G9:J9" ca="1" si="0">CONCATENATE("[…]", TEXT(NOW(),"dd/mm/yyy hh:mm:ss"))</f>
        <v>[…]12/07/2019 12:50:11</v>
      </c>
      <c r="H9" s="210" t="str">
        <f t="shared" ca="1" si="0"/>
        <v>[…]12/07/2019 12:50:11</v>
      </c>
      <c r="I9" s="210" t="str">
        <f t="shared" ca="1" si="0"/>
        <v>[…]12/07/2019 12:50:11</v>
      </c>
      <c r="J9" s="210" t="str">
        <f t="shared" ca="1" si="0"/>
        <v>[…]12/07/2019 12:50:11</v>
      </c>
    </row>
    <row r="10" spans="1:11" x14ac:dyDescent="0.35">
      <c r="B10" s="211" t="s">
        <v>309</v>
      </c>
      <c r="C10" s="211" t="s">
        <v>311</v>
      </c>
      <c r="D10" s="208" t="s">
        <v>204</v>
      </c>
      <c r="E10" s="209" t="s">
        <v>32</v>
      </c>
      <c r="F10" s="210" t="str">
        <f ca="1" xml:space="preserve"> MID(CELL("filename"), FIND("[", CELL("filename"), 1) + 1, FIND("]", CELL("filename"), 1) - FIND("[", CELL("filename"), 1) - 1)</f>
        <v>PAYG model_SES_ST_DD.xlsx</v>
      </c>
      <c r="G10" s="210" t="str">
        <f t="shared" ref="G10:J10" ca="1" si="1" xml:space="preserve"> MID(CELL("filename"), FIND("[", CELL("filename"), 1) + 1, FIND("]", CELL("filename"), 1) - FIND("[", CELL("filename"), 1) - 1)</f>
        <v>PAYG model_SES_ST_DD.xlsx</v>
      </c>
      <c r="H10" s="210" t="str">
        <f t="shared" ca="1" si="1"/>
        <v>PAYG model_SES_ST_DD.xlsx</v>
      </c>
      <c r="I10" s="210" t="str">
        <f t="shared" ca="1" si="1"/>
        <v>PAYG model_SES_ST_DD.xlsx</v>
      </c>
      <c r="J10" s="210" t="str">
        <f t="shared" ca="1" si="1"/>
        <v>PAYG model_SES_ST_DD.xlsx</v>
      </c>
    </row>
  </sheetData>
  <sheetProtection sort="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18C0A90BB66BE948B41FC64D83DA26C6" ma:contentTypeVersion="50" ma:contentTypeDescription="" ma:contentTypeScope="" ma:versionID="459b9bf6d685fb728ba0a5ad8f5ca18e">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13cecb966d969fa6301ab042a7aeaa7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Risk and Return</TermName>
          <TermId>244c2a8a-eba8-4004-bc1f-ecb341966075</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1782</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3C7CF29B-5C18-4914-979B-E0DE80195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162E0C-86D7-4E7A-83B4-18D59E0B7B0E}">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44DF2C50-9746-4461-9C89-85E25F4A682D}">
  <ds:schemaRefs>
    <ds:schemaRef ds:uri="http://schemas.microsoft.com/sharepoint/v3/contenttype/forms"/>
  </ds:schemaRefs>
</ds:datastoreItem>
</file>

<file path=customXml/itemProps4.xml><?xml version="1.0" encoding="utf-8"?>
<ds:datastoreItem xmlns:ds="http://schemas.openxmlformats.org/officeDocument/2006/customXml" ds:itemID="{E7D7AD43-9E5E-4883-9CF5-FBDD593ED68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PAYG summary tables</vt:lpstr>
      <vt:lpstr>Working--&gt;</vt:lpstr>
      <vt:lpstr>F_Inputs</vt:lpstr>
      <vt:lpstr>Draft determination totex</vt:lpstr>
      <vt:lpstr>Revised business plan</vt:lpstr>
      <vt:lpstr>Calculation</vt:lpstr>
      <vt:lpstr>PAYG</vt:lpstr>
      <vt:lpstr>F_Outputs</vt:lpstr>
      <vt:lpstr>Revised plan data tables--&gt;</vt:lpstr>
      <vt:lpstr>Wr4</vt:lpstr>
      <vt:lpstr>Wn4</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SES - PAYG rates - Run 7</dc:title>
  <dc:subject/>
  <dc:creator>Jennifer Walsh</dc:creator>
  <cp:keywords/>
  <dc:description/>
  <cp:lastModifiedBy>Chona Labor</cp:lastModifiedBy>
  <cp:revision/>
  <dcterms:created xsi:type="dcterms:W3CDTF">2015-10-14T16:49:04Z</dcterms:created>
  <dcterms:modified xsi:type="dcterms:W3CDTF">2019-07-12T11:50:15Z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0x010100573134B1BDBFC74F8C2DBF70E4CDEAD4010018C0A90BB66BE948B41FC64D83DA26C6</vt:lpwstr>
  </property>
  <property fmtid="{D5CDD505-2E9C-101B-9397-08002B2CF9AE}" pid="3" name="Meeting">
    <vt:lpwstr/>
  </property>
  <property fmtid="{D5CDD505-2E9C-101B-9397-08002B2CF9AE}" pid="4" name="Stakeholder 4">
    <vt:lpwstr/>
  </property>
  <property fmtid="{D5CDD505-2E9C-101B-9397-08002B2CF9AE}" pid="5" name="Project Code">
    <vt:lpwstr>1782;#Risk and Return|244c2a8a-eba8-4004-bc1f-ecb341966075</vt:lpwstr>
  </property>
  <property fmtid="{D5CDD505-2E9C-101B-9397-08002B2CF9AE}" pid="6" name="Stakeholder 3">
    <vt:lpwstr/>
  </property>
  <property fmtid="{D5CDD505-2E9C-101B-9397-08002B2CF9AE}" pid="7" name="Stakeholder 2">
    <vt:lpwstr/>
  </property>
  <property fmtid="{D5CDD505-2E9C-101B-9397-08002B2CF9AE}" pid="8" name="Stakeholder">
    <vt:lpwstr/>
  </property>
  <property fmtid="{D5CDD505-2E9C-101B-9397-08002B2CF9AE}" pid="9" name="Security Classification">
    <vt:lpwstr>21;#OFFICIAL|c2540f30-f875-494b-a43f-ebfb5017a6ad</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Asset">
    <vt:bool>false</vt:bool>
  </property>
</Properties>
</file>