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cl01\public\OFWSHARE\PR19 Modelling\Model runs\DD\Model Run 7 Publishable Models\Risk and return\Industry\PAYG\"/>
    </mc:Choice>
  </mc:AlternateContent>
  <bookViews>
    <workbookView xWindow="0" yWindow="0" windowWidth="21600" windowHeight="11670" tabRatio="843"/>
  </bookViews>
  <sheets>
    <sheet name="Contents" sheetId="11" r:id="rId1"/>
    <sheet name="PAYG summary tables" sheetId="12" r:id="rId2"/>
    <sheet name="Working--&gt;" sheetId="13" r:id="rId3"/>
    <sheet name="F_Inputs" sheetId="7" r:id="rId4"/>
    <sheet name="Draft determination totex" sheetId="8" r:id="rId5"/>
    <sheet name="Revised business plan" sheetId="14" r:id="rId6"/>
    <sheet name="Calculation" sheetId="9" r:id="rId7"/>
    <sheet name="Recalculated natural rate" sheetId="16" r:id="rId8"/>
    <sheet name="PAYG" sheetId="10" r:id="rId9"/>
    <sheet name="F_Outputs" sheetId="6" r:id="rId10"/>
    <sheet name="Revised plan data tables--&gt;" sheetId="5" r:id="rId11"/>
    <sheet name="Wr4" sheetId="1" r:id="rId12"/>
    <sheet name="Wn4" sheetId="2" r:id="rId13"/>
    <sheet name="WWn6" sheetId="3" r:id="rId14"/>
    <sheet name="Bio5" sheetId="4" r:id="rId15"/>
    <sheet name="WS1" sheetId="17" r:id="rId16"/>
    <sheet name="WWS1" sheetId="18" r:id="rId17"/>
  </sheets>
  <externalReferences>
    <externalReference r:id="rId18"/>
    <externalReference r:id="rId1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F" localSheetId="16" hidden="1">{"bal",#N/A,FALSE,"working papers";"income",#N/A,FALSE,"working papers"}</definedName>
    <definedName name="F" hidden="1">{"bal",#N/A,FALSE,"working papers";"income",#N/A,FALSE,"working papers"}</definedName>
    <definedName name="fdraf" localSheetId="16" hidden="1">{"bal",#N/A,FALSE,"working papers";"income",#N/A,FALSE,"working papers"}</definedName>
    <definedName name="fdraf" hidden="1">{"bal",#N/A,FALSE,"working papers";"income",#N/A,FALSE,"working papers"}</definedName>
    <definedName name="Fdraft" localSheetId="16"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localSheetId="16" hidden="1">{"bal",#N/A,FALSE,"working papers";"income",#N/A,FALSE,"working papers"}</definedName>
    <definedName name="wrn.papersdraft" hidden="1">{"bal",#N/A,FALSE,"working papers";"income",#N/A,FALSE,"working papers"}</definedName>
    <definedName name="wrn.wpapers." localSheetId="16" hidden="1">{"bal",#N/A,FALSE,"working papers";"income",#N/A,FALSE,"working papers"}</definedName>
    <definedName name="wrn.wpapers." hidden="1">{"bal",#N/A,FALSE,"working papers";"income",#N/A,FALSE,"working papers"}</definedName>
  </definedName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16" l="1"/>
  <c r="B14" i="12" s="1"/>
  <c r="H20" i="16"/>
  <c r="H22" i="16"/>
  <c r="J10" i="6" l="1"/>
  <c r="I10" i="6"/>
  <c r="H10" i="6"/>
  <c r="G10" i="6"/>
  <c r="F10" i="6"/>
  <c r="J9" i="6"/>
  <c r="I9" i="6"/>
  <c r="H9" i="6"/>
  <c r="G9" i="6"/>
  <c r="F9" i="6"/>
  <c r="B44" i="10"/>
  <c r="B43" i="10"/>
  <c r="I37" i="8" l="1"/>
  <c r="K32" i="9" s="1"/>
  <c r="I40" i="8"/>
  <c r="K33" i="9" s="1"/>
  <c r="J37" i="8"/>
  <c r="L32" i="9" s="1"/>
  <c r="L37" i="9" s="1"/>
  <c r="J40" i="8"/>
  <c r="L33" i="9" s="1"/>
  <c r="K37" i="8"/>
  <c r="M32" i="9" s="1"/>
  <c r="K40" i="8"/>
  <c r="M33" i="9" s="1"/>
  <c r="L37" i="8"/>
  <c r="N32" i="9" s="1"/>
  <c r="N37" i="9" s="1"/>
  <c r="L40" i="8"/>
  <c r="N33" i="9" s="1"/>
  <c r="M37" i="8"/>
  <c r="O32" i="9" s="1"/>
  <c r="M40" i="8"/>
  <c r="O33" i="9" s="1"/>
  <c r="F64" i="14"/>
  <c r="D36" i="9"/>
  <c r="B34" i="10"/>
  <c r="G64" i="14"/>
  <c r="E36" i="9"/>
  <c r="C34" i="10"/>
  <c r="C36" i="12" s="1"/>
  <c r="H64" i="14"/>
  <c r="F36" i="9"/>
  <c r="D34" i="10"/>
  <c r="I64" i="14"/>
  <c r="G36" i="9"/>
  <c r="E34" i="10"/>
  <c r="J64" i="14"/>
  <c r="H36" i="9"/>
  <c r="F34" i="10"/>
  <c r="F36" i="12" s="1"/>
  <c r="F62" i="14"/>
  <c r="D37" i="9"/>
  <c r="B33" i="10"/>
  <c r="G62" i="14"/>
  <c r="E37" i="9"/>
  <c r="C33" i="10"/>
  <c r="H62" i="14"/>
  <c r="F37" i="9"/>
  <c r="D33" i="10"/>
  <c r="I62" i="14"/>
  <c r="G37" i="9"/>
  <c r="E33" i="10"/>
  <c r="J62" i="14"/>
  <c r="H37" i="9"/>
  <c r="F33" i="10"/>
  <c r="F35" i="10" s="1"/>
  <c r="G60" i="14"/>
  <c r="E27" i="9"/>
  <c r="C25" i="10"/>
  <c r="I22" i="16" s="1"/>
  <c r="C28" i="10" s="1"/>
  <c r="C22" i="12" s="1"/>
  <c r="C21" i="12" s="1"/>
  <c r="C18" i="12"/>
  <c r="H60" i="14"/>
  <c r="F27" i="9"/>
  <c r="D25" i="10"/>
  <c r="D35" i="12" s="1"/>
  <c r="D18" i="12"/>
  <c r="I60" i="14"/>
  <c r="G27" i="9"/>
  <c r="E25" i="10"/>
  <c r="K22" i="16" s="1"/>
  <c r="E28" i="10" s="1"/>
  <c r="E22" i="12" s="1"/>
  <c r="E21" i="12" s="1"/>
  <c r="E18" i="12"/>
  <c r="J60" i="14"/>
  <c r="H27" i="9"/>
  <c r="F25" i="10"/>
  <c r="L22" i="16" s="1"/>
  <c r="F28" i="10" s="1"/>
  <c r="F22" i="12" s="1"/>
  <c r="F21" i="12" s="1"/>
  <c r="F18" i="12"/>
  <c r="F60" i="14"/>
  <c r="D27" i="9"/>
  <c r="B25" i="10"/>
  <c r="B28" i="10" s="1"/>
  <c r="B22" i="12" s="1"/>
  <c r="B21" i="12" s="1"/>
  <c r="B18" i="12"/>
  <c r="B11" i="12"/>
  <c r="B12" i="12"/>
  <c r="B13" i="12"/>
  <c r="H13" i="16"/>
  <c r="B19" i="10" s="1"/>
  <c r="F54" i="14"/>
  <c r="D19" i="9"/>
  <c r="B15" i="10"/>
  <c r="F56" i="14"/>
  <c r="D18" i="9"/>
  <c r="B16" i="10"/>
  <c r="I15" i="8"/>
  <c r="K14" i="9" s="1"/>
  <c r="I16" i="8"/>
  <c r="I17" i="8"/>
  <c r="K17" i="9" s="1"/>
  <c r="I20" i="8"/>
  <c r="K15" i="9"/>
  <c r="I21" i="8"/>
  <c r="K16" i="9" s="1"/>
  <c r="I22" i="8"/>
  <c r="G58" i="14"/>
  <c r="E28" i="9"/>
  <c r="C24" i="10"/>
  <c r="L20" i="16"/>
  <c r="L21" i="16" s="1"/>
  <c r="L12" i="16"/>
  <c r="F14" i="12" s="1"/>
  <c r="F11" i="12"/>
  <c r="F12" i="12"/>
  <c r="F13" i="12"/>
  <c r="L13" i="16"/>
  <c r="F19" i="10" s="1"/>
  <c r="K12" i="16"/>
  <c r="E14" i="12" s="1"/>
  <c r="E11" i="12"/>
  <c r="E15" i="12" s="1"/>
  <c r="E12" i="12"/>
  <c r="E13" i="12"/>
  <c r="K13" i="16"/>
  <c r="E19" i="10"/>
  <c r="J12" i="16"/>
  <c r="D14" i="12" s="1"/>
  <c r="D11" i="12"/>
  <c r="D12" i="12"/>
  <c r="D13" i="12"/>
  <c r="J13" i="16"/>
  <c r="D19" i="10" s="1"/>
  <c r="H54" i="14"/>
  <c r="F19" i="9"/>
  <c r="D15" i="10"/>
  <c r="H56" i="14"/>
  <c r="F18" i="9"/>
  <c r="D16" i="10"/>
  <c r="I12" i="16"/>
  <c r="C14" i="12" s="1"/>
  <c r="C11" i="12"/>
  <c r="C12" i="12"/>
  <c r="C13" i="12"/>
  <c r="L28" i="16"/>
  <c r="K28" i="16"/>
  <c r="J28" i="16"/>
  <c r="I28" i="16"/>
  <c r="H28" i="16"/>
  <c r="L5" i="16"/>
  <c r="K5" i="16"/>
  <c r="J5" i="16"/>
  <c r="I5" i="16"/>
  <c r="H5" i="16"/>
  <c r="M28" i="16"/>
  <c r="M13" i="16"/>
  <c r="AB11" i="16"/>
  <c r="AA11" i="16"/>
  <c r="Z11" i="16"/>
  <c r="Y11" i="16"/>
  <c r="X11" i="16"/>
  <c r="V11" i="16"/>
  <c r="U11" i="16"/>
  <c r="T11" i="16"/>
  <c r="S11" i="16"/>
  <c r="R11" i="16"/>
  <c r="AB10" i="16"/>
  <c r="AA10" i="16"/>
  <c r="Z10" i="16"/>
  <c r="Y10" i="16"/>
  <c r="X10" i="16"/>
  <c r="V10" i="16"/>
  <c r="U10" i="16"/>
  <c r="T10" i="16"/>
  <c r="S10" i="16"/>
  <c r="R10" i="16"/>
  <c r="AB9" i="16"/>
  <c r="AA9" i="16"/>
  <c r="Z9" i="16"/>
  <c r="Y9" i="16"/>
  <c r="X9" i="16"/>
  <c r="V9" i="16"/>
  <c r="U9" i="16"/>
  <c r="T9" i="16"/>
  <c r="R9" i="16"/>
  <c r="S9" i="16"/>
  <c r="AA4" i="16"/>
  <c r="Z4" i="16"/>
  <c r="Y4" i="16"/>
  <c r="X4" i="16"/>
  <c r="W4" i="16"/>
  <c r="U4" i="16"/>
  <c r="T4" i="16"/>
  <c r="S4" i="16"/>
  <c r="R4" i="16"/>
  <c r="Q4" i="16"/>
  <c r="AA3" i="16"/>
  <c r="Z3" i="16"/>
  <c r="Y3" i="16"/>
  <c r="X3" i="16"/>
  <c r="W3" i="16"/>
  <c r="U3" i="16"/>
  <c r="T3" i="16"/>
  <c r="Q3" i="16"/>
  <c r="R3" i="16"/>
  <c r="S3" i="16"/>
  <c r="AA2" i="16"/>
  <c r="Z2" i="16"/>
  <c r="Y2" i="16"/>
  <c r="X2" i="16"/>
  <c r="W2" i="16"/>
  <c r="U2" i="16"/>
  <c r="T2" i="16"/>
  <c r="S2" i="16"/>
  <c r="R2" i="16"/>
  <c r="Q2" i="16"/>
  <c r="C37" i="10"/>
  <c r="D37" i="10"/>
  <c r="E37" i="10"/>
  <c r="F37" i="10"/>
  <c r="B37" i="10"/>
  <c r="C10" i="10"/>
  <c r="D10" i="10"/>
  <c r="E10" i="10"/>
  <c r="F10" i="10"/>
  <c r="B10" i="10"/>
  <c r="D38" i="9"/>
  <c r="E38" i="9"/>
  <c r="F38" i="9"/>
  <c r="G38" i="9"/>
  <c r="H38" i="9"/>
  <c r="I26" i="8"/>
  <c r="K23" i="9" s="1"/>
  <c r="I31" i="8"/>
  <c r="K24" i="9" s="1"/>
  <c r="I32" i="8"/>
  <c r="K25" i="9" s="1"/>
  <c r="I33" i="8"/>
  <c r="I27" i="8"/>
  <c r="I28" i="8"/>
  <c r="F58" i="14"/>
  <c r="D28" i="9"/>
  <c r="D29" i="9"/>
  <c r="J26" i="8"/>
  <c r="J31" i="8"/>
  <c r="L24" i="9" s="1"/>
  <c r="J32" i="8"/>
  <c r="J33" i="8"/>
  <c r="J27" i="8"/>
  <c r="L26" i="9" s="1"/>
  <c r="J28" i="8"/>
  <c r="E29" i="9"/>
  <c r="K26" i="8"/>
  <c r="M23" i="9"/>
  <c r="K31" i="8"/>
  <c r="M24" i="9"/>
  <c r="K32" i="8"/>
  <c r="K33" i="8"/>
  <c r="M25" i="9" s="1"/>
  <c r="K27" i="8"/>
  <c r="K28" i="8"/>
  <c r="H58" i="14"/>
  <c r="F28" i="9"/>
  <c r="F29" i="9"/>
  <c r="L26" i="8"/>
  <c r="N23" i="9" s="1"/>
  <c r="L31" i="8"/>
  <c r="N24" i="9" s="1"/>
  <c r="L32" i="8"/>
  <c r="L33" i="8"/>
  <c r="L27" i="8"/>
  <c r="L29" i="8" s="1"/>
  <c r="L28" i="8"/>
  <c r="I58" i="14"/>
  <c r="G28" i="9"/>
  <c r="G29" i="9"/>
  <c r="M26" i="8"/>
  <c r="M31" i="8"/>
  <c r="O24" i="9"/>
  <c r="M32" i="8"/>
  <c r="M33" i="8"/>
  <c r="M27" i="8"/>
  <c r="O26" i="9" s="1"/>
  <c r="M28" i="8"/>
  <c r="M29" i="8" s="1"/>
  <c r="J58" i="14"/>
  <c r="H28" i="9"/>
  <c r="H29" i="9"/>
  <c r="D20" i="9"/>
  <c r="J15" i="8"/>
  <c r="J20" i="8"/>
  <c r="L15" i="9"/>
  <c r="J21" i="8"/>
  <c r="J22" i="8"/>
  <c r="J16" i="8"/>
  <c r="J17" i="8"/>
  <c r="J18" i="8" s="1"/>
  <c r="G56" i="14"/>
  <c r="E18" i="9"/>
  <c r="G54" i="14"/>
  <c r="E19" i="9"/>
  <c r="E20" i="9"/>
  <c r="K15" i="8"/>
  <c r="M14" i="9" s="1"/>
  <c r="K20" i="8"/>
  <c r="M15" i="9" s="1"/>
  <c r="K21" i="8"/>
  <c r="K22" i="8"/>
  <c r="M16" i="9"/>
  <c r="K16" i="8"/>
  <c r="K17" i="8"/>
  <c r="F20" i="9"/>
  <c r="L15" i="8"/>
  <c r="N14" i="9" s="1"/>
  <c r="L20" i="8"/>
  <c r="L21" i="8"/>
  <c r="L22" i="8"/>
  <c r="N16" i="9" s="1"/>
  <c r="L16" i="8"/>
  <c r="L17" i="8"/>
  <c r="I56" i="14"/>
  <c r="G18" i="9"/>
  <c r="I54" i="14"/>
  <c r="G19" i="9"/>
  <c r="G20" i="9"/>
  <c r="M15" i="8"/>
  <c r="O14" i="9" s="1"/>
  <c r="M20" i="8"/>
  <c r="M21" i="8"/>
  <c r="M22" i="8"/>
  <c r="O16" i="9" s="1"/>
  <c r="M16" i="8"/>
  <c r="M17" i="8"/>
  <c r="J56" i="14"/>
  <c r="H18" i="9"/>
  <c r="J54" i="14"/>
  <c r="H19" i="9"/>
  <c r="H20" i="9"/>
  <c r="I4" i="8"/>
  <c r="I9" i="8"/>
  <c r="K6" i="9" s="1"/>
  <c r="F52" i="14"/>
  <c r="D9" i="9"/>
  <c r="F50" i="14"/>
  <c r="D10" i="9"/>
  <c r="D11" i="9"/>
  <c r="J4" i="8"/>
  <c r="J9" i="8"/>
  <c r="G52" i="14"/>
  <c r="E9" i="9"/>
  <c r="G50" i="14"/>
  <c r="E10" i="9"/>
  <c r="E11" i="9"/>
  <c r="K4" i="8"/>
  <c r="M5" i="9" s="1"/>
  <c r="K9" i="8"/>
  <c r="M6" i="9" s="1"/>
  <c r="H52" i="14"/>
  <c r="F9" i="9"/>
  <c r="H50" i="14"/>
  <c r="F10" i="9"/>
  <c r="F11" i="9"/>
  <c r="L4" i="8"/>
  <c r="N5" i="9"/>
  <c r="N10" i="9" s="1"/>
  <c r="L6" i="10" s="1"/>
  <c r="I50" i="14"/>
  <c r="G10" i="9"/>
  <c r="L9" i="8"/>
  <c r="I52" i="14"/>
  <c r="G9" i="9"/>
  <c r="G11" i="9"/>
  <c r="M4" i="8"/>
  <c r="O5" i="9"/>
  <c r="O10" i="9" s="1"/>
  <c r="V10" i="9" s="1"/>
  <c r="M9" i="8"/>
  <c r="O6" i="9" s="1"/>
  <c r="J52" i="14"/>
  <c r="H9" i="9"/>
  <c r="J50" i="14"/>
  <c r="H10" i="9"/>
  <c r="H11" i="9"/>
  <c r="I36" i="9"/>
  <c r="I37" i="9"/>
  <c r="I18" i="9"/>
  <c r="J63" i="14"/>
  <c r="I63" i="14"/>
  <c r="H63" i="14"/>
  <c r="G63" i="14"/>
  <c r="F63" i="14"/>
  <c r="J59" i="14"/>
  <c r="I59" i="14"/>
  <c r="H59" i="14"/>
  <c r="G59" i="14"/>
  <c r="F59" i="14"/>
  <c r="J55" i="14"/>
  <c r="I55" i="14"/>
  <c r="H55" i="14"/>
  <c r="G55" i="14"/>
  <c r="F55" i="14"/>
  <c r="J51" i="14"/>
  <c r="I51" i="14"/>
  <c r="H51" i="14"/>
  <c r="G51" i="14"/>
  <c r="F51" i="14"/>
  <c r="B26" i="12"/>
  <c r="C26" i="12"/>
  <c r="D26" i="12"/>
  <c r="E26" i="12"/>
  <c r="F26" i="12"/>
  <c r="F25" i="12"/>
  <c r="F27" i="12"/>
  <c r="B27" i="12"/>
  <c r="B25" i="12"/>
  <c r="B29" i="12" s="1"/>
  <c r="C27" i="12"/>
  <c r="C25" i="12"/>
  <c r="C29" i="12" s="1"/>
  <c r="D27" i="12"/>
  <c r="D25" i="12"/>
  <c r="E27" i="12"/>
  <c r="E25" i="12"/>
  <c r="B19" i="12"/>
  <c r="C19" i="12"/>
  <c r="D19" i="12"/>
  <c r="E19" i="12"/>
  <c r="E20" i="12"/>
  <c r="F19" i="12"/>
  <c r="B20" i="12"/>
  <c r="C20" i="12"/>
  <c r="D20" i="12"/>
  <c r="F20" i="12"/>
  <c r="B5" i="12"/>
  <c r="C5" i="12"/>
  <c r="D5" i="12"/>
  <c r="E5" i="12"/>
  <c r="F5" i="12"/>
  <c r="B6" i="12"/>
  <c r="C6" i="12"/>
  <c r="D6" i="12"/>
  <c r="E6" i="12"/>
  <c r="F6" i="12"/>
  <c r="C4" i="12"/>
  <c r="C8" i="12" s="1"/>
  <c r="D4" i="12"/>
  <c r="D8" i="12" s="1"/>
  <c r="E4" i="12"/>
  <c r="E8" i="12" s="1"/>
  <c r="F4" i="12"/>
  <c r="B4" i="12"/>
  <c r="I19" i="9"/>
  <c r="I9" i="9"/>
  <c r="I27" i="9"/>
  <c r="I10" i="9"/>
  <c r="I28" i="9"/>
  <c r="R30" i="4"/>
  <c r="Q30" i="4"/>
  <c r="P30" i="4"/>
  <c r="O30" i="4"/>
  <c r="N30" i="4"/>
  <c r="R23" i="4"/>
  <c r="Q23" i="4"/>
  <c r="P23" i="4"/>
  <c r="O23" i="4"/>
  <c r="N23" i="4"/>
  <c r="R16" i="4"/>
  <c r="Q16" i="4"/>
  <c r="P16" i="4"/>
  <c r="O16" i="4"/>
  <c r="N16" i="4"/>
  <c r="R9" i="4"/>
  <c r="Q9" i="4"/>
  <c r="P9" i="4"/>
  <c r="O9" i="4"/>
  <c r="N9" i="4"/>
  <c r="L30" i="4"/>
  <c r="K30" i="4"/>
  <c r="J30" i="4"/>
  <c r="I30" i="4"/>
  <c r="H30" i="4"/>
  <c r="L23" i="4"/>
  <c r="K23" i="4"/>
  <c r="J23" i="4"/>
  <c r="I23" i="4"/>
  <c r="H23" i="4"/>
  <c r="L16" i="4"/>
  <c r="K16" i="4"/>
  <c r="J16" i="4"/>
  <c r="I16" i="4"/>
  <c r="H16" i="4"/>
  <c r="I9" i="4"/>
  <c r="J9" i="4"/>
  <c r="K9" i="4"/>
  <c r="L9" i="4"/>
  <c r="H9" i="4"/>
  <c r="R23" i="3"/>
  <c r="Q23" i="3"/>
  <c r="P23" i="3"/>
  <c r="O23" i="3"/>
  <c r="N23" i="3"/>
  <c r="L23" i="3"/>
  <c r="K23" i="3"/>
  <c r="J23" i="3"/>
  <c r="I23" i="3"/>
  <c r="H23" i="3"/>
  <c r="W22" i="3"/>
  <c r="W21" i="3"/>
  <c r="W20" i="3"/>
  <c r="AT17" i="3"/>
  <c r="X17" i="3"/>
  <c r="W17" i="3"/>
  <c r="R16" i="3"/>
  <c r="Q16" i="3"/>
  <c r="P16" i="3"/>
  <c r="O16" i="3"/>
  <c r="N16" i="3"/>
  <c r="L16" i="3"/>
  <c r="K16" i="3"/>
  <c r="J16" i="3"/>
  <c r="I16" i="3"/>
  <c r="H16" i="3"/>
  <c r="W15" i="3"/>
  <c r="W14" i="3"/>
  <c r="W13" i="3"/>
  <c r="AT10" i="3"/>
  <c r="X10" i="3"/>
  <c r="W10" i="3"/>
  <c r="R9" i="3"/>
  <c r="Q9" i="3"/>
  <c r="P9" i="3"/>
  <c r="O9" i="3"/>
  <c r="N9" i="3"/>
  <c r="L9" i="3"/>
  <c r="K9" i="3"/>
  <c r="J9" i="3"/>
  <c r="I9" i="3"/>
  <c r="H9" i="3"/>
  <c r="W8" i="3"/>
  <c r="W7" i="3"/>
  <c r="W6" i="3"/>
  <c r="W23" i="2"/>
  <c r="R23" i="2"/>
  <c r="Q23" i="2"/>
  <c r="P23" i="2"/>
  <c r="O23" i="2"/>
  <c r="N23" i="2"/>
  <c r="L23" i="2"/>
  <c r="K23" i="2"/>
  <c r="J23" i="2"/>
  <c r="I23" i="2"/>
  <c r="H23" i="2"/>
  <c r="AL22" i="2"/>
  <c r="AK22" i="2"/>
  <c r="AJ22" i="2"/>
  <c r="AI22" i="2"/>
  <c r="AH22" i="2"/>
  <c r="AF22" i="2"/>
  <c r="AE22" i="2"/>
  <c r="AD22" i="2"/>
  <c r="AC22" i="2"/>
  <c r="AB22" i="2"/>
  <c r="W22" i="2"/>
  <c r="AL21" i="2"/>
  <c r="AK21" i="2"/>
  <c r="AJ21" i="2"/>
  <c r="AI21" i="2"/>
  <c r="AH21" i="2"/>
  <c r="AF21" i="2"/>
  <c r="AE21" i="2"/>
  <c r="AD21" i="2"/>
  <c r="AC21" i="2"/>
  <c r="AB21" i="2"/>
  <c r="W21" i="2"/>
  <c r="AL20" i="2"/>
  <c r="AK20" i="2"/>
  <c r="AJ20" i="2"/>
  <c r="AI20" i="2"/>
  <c r="AH20" i="2"/>
  <c r="AF20" i="2"/>
  <c r="AE20" i="2"/>
  <c r="AD20" i="2"/>
  <c r="AC20" i="2"/>
  <c r="AB20" i="2"/>
  <c r="W20" i="2"/>
  <c r="AN17" i="2"/>
  <c r="AG17" i="2"/>
  <c r="AA17" i="2"/>
  <c r="W17" i="2"/>
  <c r="X17" i="2"/>
  <c r="R16" i="2"/>
  <c r="Q16" i="2"/>
  <c r="P16" i="2"/>
  <c r="O16" i="2"/>
  <c r="N16" i="2"/>
  <c r="L16" i="2"/>
  <c r="K16" i="2"/>
  <c r="J16" i="2"/>
  <c r="I16" i="2"/>
  <c r="H16" i="2"/>
  <c r="AL15" i="2"/>
  <c r="AK15" i="2"/>
  <c r="AJ15" i="2"/>
  <c r="AI15" i="2"/>
  <c r="AH15" i="2"/>
  <c r="AF15" i="2"/>
  <c r="AE15" i="2"/>
  <c r="AD15" i="2"/>
  <c r="AC15" i="2"/>
  <c r="AB15" i="2"/>
  <c r="W15" i="2"/>
  <c r="AL14" i="2"/>
  <c r="AK14" i="2"/>
  <c r="AJ14" i="2"/>
  <c r="AI14" i="2"/>
  <c r="AH14" i="2"/>
  <c r="AF14" i="2"/>
  <c r="AE14" i="2"/>
  <c r="AD14" i="2"/>
  <c r="AC14" i="2"/>
  <c r="AB14" i="2"/>
  <c r="W14" i="2"/>
  <c r="AL13" i="2"/>
  <c r="AK13" i="2"/>
  <c r="AJ13" i="2"/>
  <c r="AI13" i="2"/>
  <c r="AH13" i="2"/>
  <c r="AF13" i="2"/>
  <c r="AE13" i="2"/>
  <c r="AD13" i="2"/>
  <c r="AC13" i="2"/>
  <c r="AB13" i="2"/>
  <c r="W13" i="2"/>
  <c r="AN10" i="2"/>
  <c r="AG10" i="2"/>
  <c r="AA10" i="2"/>
  <c r="W10" i="2"/>
  <c r="X10" i="2"/>
  <c r="R9" i="2"/>
  <c r="Q9" i="2"/>
  <c r="P9" i="2"/>
  <c r="O9" i="2"/>
  <c r="N9" i="2"/>
  <c r="L9" i="2"/>
  <c r="K9" i="2"/>
  <c r="J9" i="2"/>
  <c r="I9" i="2"/>
  <c r="H9" i="2"/>
  <c r="AL8" i="2"/>
  <c r="AK8" i="2"/>
  <c r="AJ8" i="2"/>
  <c r="AI8" i="2"/>
  <c r="AH8" i="2"/>
  <c r="AF8" i="2"/>
  <c r="AE8" i="2"/>
  <c r="AD8" i="2"/>
  <c r="AC8" i="2"/>
  <c r="AB8" i="2"/>
  <c r="W8" i="2"/>
  <c r="AL7" i="2"/>
  <c r="AK7" i="2"/>
  <c r="AJ7" i="2"/>
  <c r="AI7" i="2"/>
  <c r="AH7" i="2"/>
  <c r="AF7" i="2"/>
  <c r="AE7" i="2"/>
  <c r="AD7" i="2"/>
  <c r="AC7" i="2"/>
  <c r="AB7" i="2"/>
  <c r="W7" i="2"/>
  <c r="AL6" i="2"/>
  <c r="AK6" i="2"/>
  <c r="AJ6" i="2"/>
  <c r="AI6" i="2"/>
  <c r="AH6" i="2"/>
  <c r="AF6" i="2"/>
  <c r="AE6" i="2"/>
  <c r="AD6" i="2"/>
  <c r="AC6" i="2"/>
  <c r="AB6" i="2"/>
  <c r="W6" i="2"/>
  <c r="R30" i="1"/>
  <c r="Q30" i="1"/>
  <c r="P30" i="1"/>
  <c r="O30" i="1"/>
  <c r="N30" i="1"/>
  <c r="L30" i="1"/>
  <c r="K30" i="1"/>
  <c r="J30" i="1"/>
  <c r="I30" i="1"/>
  <c r="H30" i="1"/>
  <c r="AK29" i="1"/>
  <c r="AJ29" i="1"/>
  <c r="AI29" i="1"/>
  <c r="AH29" i="1"/>
  <c r="AG29" i="1"/>
  <c r="AE29" i="1"/>
  <c r="AD29" i="1"/>
  <c r="AC29" i="1"/>
  <c r="AB29" i="1"/>
  <c r="AA29" i="1"/>
  <c r="W29" i="1"/>
  <c r="AK28" i="1"/>
  <c r="AJ28" i="1"/>
  <c r="AI28" i="1"/>
  <c r="AH28" i="1"/>
  <c r="AG28" i="1"/>
  <c r="AE28" i="1"/>
  <c r="AD28" i="1"/>
  <c r="AC28" i="1"/>
  <c r="AB28" i="1"/>
  <c r="AA28" i="1"/>
  <c r="W28" i="1"/>
  <c r="AK27" i="1"/>
  <c r="AJ27" i="1"/>
  <c r="AI27" i="1"/>
  <c r="AH27" i="1"/>
  <c r="AG27" i="1"/>
  <c r="AE27" i="1"/>
  <c r="AD27" i="1"/>
  <c r="AC27" i="1"/>
  <c r="AB27" i="1"/>
  <c r="AA27" i="1"/>
  <c r="W27" i="1"/>
  <c r="AF24" i="1"/>
  <c r="Z24" i="1"/>
  <c r="W24" i="1"/>
  <c r="R23" i="1"/>
  <c r="Q23" i="1"/>
  <c r="P23" i="1"/>
  <c r="O23" i="1"/>
  <c r="N23" i="1"/>
  <c r="L23" i="1"/>
  <c r="K23" i="1"/>
  <c r="J23" i="1"/>
  <c r="I23" i="1"/>
  <c r="H23" i="1"/>
  <c r="AK22" i="1"/>
  <c r="AJ22" i="1"/>
  <c r="AI22" i="1"/>
  <c r="AH22" i="1"/>
  <c r="AG22" i="1"/>
  <c r="AE22" i="1"/>
  <c r="AD22" i="1"/>
  <c r="AC22" i="1"/>
  <c r="AB22" i="1"/>
  <c r="AA22" i="1"/>
  <c r="W22" i="1"/>
  <c r="AK21" i="1"/>
  <c r="AJ21" i="1"/>
  <c r="AI21" i="1"/>
  <c r="AH21" i="1"/>
  <c r="AG21" i="1"/>
  <c r="AE21" i="1"/>
  <c r="AD21" i="1"/>
  <c r="AC21" i="1"/>
  <c r="AB21" i="1"/>
  <c r="AA21" i="1"/>
  <c r="W21" i="1"/>
  <c r="AK20" i="1"/>
  <c r="AJ20" i="1"/>
  <c r="AI20" i="1"/>
  <c r="AH20" i="1"/>
  <c r="AG20" i="1"/>
  <c r="AE20" i="1"/>
  <c r="AD20" i="1"/>
  <c r="AC20" i="1"/>
  <c r="AB20" i="1"/>
  <c r="AA20" i="1"/>
  <c r="W20" i="1"/>
  <c r="AF17" i="1"/>
  <c r="Z17" i="1"/>
  <c r="W17" i="1"/>
  <c r="R16" i="1"/>
  <c r="Q16" i="1"/>
  <c r="P16" i="1"/>
  <c r="O16" i="1"/>
  <c r="N16" i="1"/>
  <c r="L16" i="1"/>
  <c r="K16" i="1"/>
  <c r="J16" i="1"/>
  <c r="I16" i="1"/>
  <c r="H16" i="1"/>
  <c r="AK15" i="1"/>
  <c r="AJ15" i="1"/>
  <c r="AI15" i="1"/>
  <c r="AH15" i="1"/>
  <c r="AG15" i="1"/>
  <c r="AE15" i="1"/>
  <c r="AD15" i="1"/>
  <c r="AC15" i="1"/>
  <c r="AB15" i="1"/>
  <c r="AA15" i="1"/>
  <c r="W15" i="1"/>
  <c r="AK14" i="1"/>
  <c r="AJ14" i="1"/>
  <c r="AI14" i="1"/>
  <c r="AH14" i="1"/>
  <c r="AG14" i="1"/>
  <c r="AE14" i="1"/>
  <c r="AD14" i="1"/>
  <c r="AC14" i="1"/>
  <c r="AB14" i="1"/>
  <c r="AA14" i="1"/>
  <c r="W14" i="1"/>
  <c r="AK13" i="1"/>
  <c r="AJ13" i="1"/>
  <c r="AI13" i="1"/>
  <c r="AH13" i="1"/>
  <c r="AG13" i="1"/>
  <c r="AE13" i="1"/>
  <c r="AD13" i="1"/>
  <c r="AC13" i="1"/>
  <c r="AB13" i="1"/>
  <c r="AA13" i="1"/>
  <c r="W13" i="1"/>
  <c r="AF10" i="1"/>
  <c r="Z10" i="1"/>
  <c r="W10" i="1"/>
  <c r="R9" i="1"/>
  <c r="Q9" i="1"/>
  <c r="P9" i="1"/>
  <c r="O9" i="1"/>
  <c r="N9" i="1"/>
  <c r="L9" i="1"/>
  <c r="K9" i="1"/>
  <c r="J9" i="1"/>
  <c r="I9" i="1"/>
  <c r="H9" i="1"/>
  <c r="AK8" i="1"/>
  <c r="AJ8" i="1"/>
  <c r="AI8" i="1"/>
  <c r="AH8" i="1"/>
  <c r="AG8" i="1"/>
  <c r="AE8" i="1"/>
  <c r="AD8" i="1"/>
  <c r="AC8" i="1"/>
  <c r="AB8" i="1"/>
  <c r="AA8" i="1"/>
  <c r="W8" i="1"/>
  <c r="AK7" i="1"/>
  <c r="AJ7" i="1"/>
  <c r="AI7" i="1"/>
  <c r="AH7" i="1"/>
  <c r="AG7" i="1"/>
  <c r="AE7" i="1"/>
  <c r="AD7" i="1"/>
  <c r="AC7" i="1"/>
  <c r="AB7" i="1"/>
  <c r="AA7" i="1"/>
  <c r="W7" i="1"/>
  <c r="AK6" i="1"/>
  <c r="AJ6" i="1"/>
  <c r="AI6" i="1"/>
  <c r="AH6" i="1"/>
  <c r="AG6" i="1"/>
  <c r="AE6" i="1"/>
  <c r="AD6" i="1"/>
  <c r="AC6" i="1"/>
  <c r="AB6" i="1"/>
  <c r="AA6" i="1"/>
  <c r="W6" i="1"/>
  <c r="J10" i="8"/>
  <c r="K10" i="8"/>
  <c r="K12" i="8" s="1"/>
  <c r="L10" i="8"/>
  <c r="M10" i="8"/>
  <c r="J11" i="8"/>
  <c r="K11" i="8"/>
  <c r="L11" i="8"/>
  <c r="M11" i="8"/>
  <c r="I11" i="8"/>
  <c r="I10" i="8"/>
  <c r="I12" i="8" s="1"/>
  <c r="K5" i="8"/>
  <c r="L5" i="8"/>
  <c r="L6" i="8"/>
  <c r="L7" i="8" s="1"/>
  <c r="M5" i="8"/>
  <c r="M6" i="8"/>
  <c r="K6" i="8"/>
  <c r="J6" i="8"/>
  <c r="J5" i="8"/>
  <c r="I6" i="8"/>
  <c r="I7" i="8" s="1"/>
  <c r="I5" i="8"/>
  <c r="C16" i="10"/>
  <c r="C34" i="12" s="1"/>
  <c r="D24" i="10"/>
  <c r="E24" i="10"/>
  <c r="F24" i="10"/>
  <c r="B24" i="10"/>
  <c r="C15" i="10"/>
  <c r="E15" i="10"/>
  <c r="F15" i="10"/>
  <c r="F16" i="10"/>
  <c r="E16" i="10"/>
  <c r="C7" i="10"/>
  <c r="C33" i="12" s="1"/>
  <c r="C6" i="10"/>
  <c r="D7" i="10"/>
  <c r="D33" i="12" s="1"/>
  <c r="E7" i="10"/>
  <c r="F7" i="10"/>
  <c r="F33" i="12" s="1"/>
  <c r="B7" i="10"/>
  <c r="D6" i="10"/>
  <c r="D8" i="10" s="1"/>
  <c r="E6" i="10"/>
  <c r="E8" i="10" s="1"/>
  <c r="F6" i="10"/>
  <c r="F8" i="10" s="1"/>
  <c r="B6" i="10"/>
  <c r="E40" i="8"/>
  <c r="E37" i="8"/>
  <c r="E33" i="8"/>
  <c r="E32" i="8"/>
  <c r="E31" i="8"/>
  <c r="E28" i="8"/>
  <c r="E27" i="8"/>
  <c r="E26" i="8"/>
  <c r="E22" i="8"/>
  <c r="E21" i="8"/>
  <c r="E20" i="8"/>
  <c r="E17" i="8"/>
  <c r="E16" i="8"/>
  <c r="E15" i="8"/>
  <c r="E11" i="8"/>
  <c r="E10" i="8"/>
  <c r="E9" i="8"/>
  <c r="E6" i="8"/>
  <c r="E5" i="8"/>
  <c r="E4" i="8"/>
  <c r="E36" i="12"/>
  <c r="E34" i="12"/>
  <c r="E33" i="12"/>
  <c r="M41" i="8"/>
  <c r="I41" i="8"/>
  <c r="M38" i="8"/>
  <c r="E17" i="10"/>
  <c r="I11" i="9"/>
  <c r="I29" i="9"/>
  <c r="I20" i="9"/>
  <c r="C61" i="4"/>
  <c r="C55" i="4"/>
  <c r="C49" i="4"/>
  <c r="C43" i="4"/>
  <c r="W30" i="4"/>
  <c r="AN24" i="4"/>
  <c r="X24" i="4"/>
  <c r="W24" i="4"/>
  <c r="W23" i="4"/>
  <c r="W22" i="4"/>
  <c r="W21" i="4"/>
  <c r="W20" i="4"/>
  <c r="AN17" i="4"/>
  <c r="X17" i="4"/>
  <c r="W17" i="4"/>
  <c r="W16" i="4"/>
  <c r="W14" i="4"/>
  <c r="W13" i="4"/>
  <c r="AN10" i="4"/>
  <c r="AN31" i="4"/>
  <c r="W9" i="4"/>
  <c r="W8" i="4"/>
  <c r="W7" i="4"/>
  <c r="W6" i="4"/>
  <c r="C48" i="3"/>
  <c r="C42" i="3"/>
  <c r="C36" i="3"/>
  <c r="AN24" i="3"/>
  <c r="C48" i="2"/>
  <c r="C42" i="2"/>
  <c r="C36" i="2"/>
  <c r="AN24" i="2"/>
  <c r="C61" i="1"/>
  <c r="C55" i="1"/>
  <c r="C49" i="1"/>
  <c r="C43" i="1"/>
  <c r="W10" i="4"/>
  <c r="W28" i="4"/>
  <c r="AA24" i="2"/>
  <c r="Z31" i="1"/>
  <c r="X10" i="4"/>
  <c r="B36" i="12"/>
  <c r="B43" i="12" s="1"/>
  <c r="F26" i="10"/>
  <c r="I38" i="9"/>
  <c r="W15" i="4"/>
  <c r="W27" i="4"/>
  <c r="W29" i="4"/>
  <c r="J41" i="8"/>
  <c r="O17" i="9"/>
  <c r="M18" i="8"/>
  <c r="M23" i="8"/>
  <c r="O15" i="9"/>
  <c r="I34" i="8"/>
  <c r="N6" i="9"/>
  <c r="L12" i="8"/>
  <c r="N25" i="9"/>
  <c r="L34" i="8"/>
  <c r="L25" i="9"/>
  <c r="K41" i="8"/>
  <c r="M7" i="8"/>
  <c r="M12" i="8"/>
  <c r="L41" i="8"/>
  <c r="L6" i="9"/>
  <c r="J12" i="8"/>
  <c r="N15" i="9"/>
  <c r="M26" i="9"/>
  <c r="K29" i="8"/>
  <c r="L23" i="9"/>
  <c r="I29" i="8"/>
  <c r="K26" i="9"/>
  <c r="M34" i="8"/>
  <c r="O25" i="9"/>
  <c r="L5" i="9"/>
  <c r="J7" i="8"/>
  <c r="K5" i="9"/>
  <c r="K10" i="9" s="1"/>
  <c r="N17" i="9"/>
  <c r="L16" i="9"/>
  <c r="J23" i="8"/>
  <c r="O23" i="9"/>
  <c r="K18" i="8"/>
  <c r="M17" i="9"/>
  <c r="L14" i="9"/>
  <c r="M25" i="16" l="1"/>
  <c r="M2" i="16"/>
  <c r="M3" i="16"/>
  <c r="M4" i="16"/>
  <c r="M26" i="16"/>
  <c r="M27" i="16"/>
  <c r="M10" i="16"/>
  <c r="M18" i="16"/>
  <c r="M19" i="16"/>
  <c r="M9" i="16"/>
  <c r="M11" i="16"/>
  <c r="M17" i="16"/>
  <c r="I13" i="16"/>
  <c r="C19" i="10" s="1"/>
  <c r="E20" i="10"/>
  <c r="L20" i="10" s="1"/>
  <c r="D17" i="10"/>
  <c r="C8" i="10"/>
  <c r="C11" i="10" s="1"/>
  <c r="J11" i="10" s="1"/>
  <c r="J22" i="16"/>
  <c r="D28" i="10" s="1"/>
  <c r="D22" i="12" s="1"/>
  <c r="D21" i="12" s="1"/>
  <c r="D26" i="10"/>
  <c r="C35" i="10"/>
  <c r="C38" i="10" s="1"/>
  <c r="J38" i="10" s="1"/>
  <c r="D35" i="10"/>
  <c r="E35" i="10"/>
  <c r="E38" i="10" s="1"/>
  <c r="L38" i="10" s="1"/>
  <c r="F35" i="12"/>
  <c r="E35" i="12"/>
  <c r="D36" i="12"/>
  <c r="E41" i="12"/>
  <c r="J20" i="16"/>
  <c r="J21" i="16" s="1"/>
  <c r="F11" i="10"/>
  <c r="M11" i="10" s="1"/>
  <c r="G33" i="10"/>
  <c r="G7" i="10"/>
  <c r="G10" i="10" s="1"/>
  <c r="G16" i="10"/>
  <c r="F17" i="10"/>
  <c r="K20" i="16"/>
  <c r="K21" i="16" s="1"/>
  <c r="B17" i="10"/>
  <c r="B20" i="10" s="1"/>
  <c r="I20" i="10" s="1"/>
  <c r="G6" i="10"/>
  <c r="G25" i="10"/>
  <c r="E44" i="10"/>
  <c r="F34" i="12"/>
  <c r="C17" i="10"/>
  <c r="B35" i="12"/>
  <c r="D43" i="10"/>
  <c r="D44" i="10"/>
  <c r="C26" i="10"/>
  <c r="G34" i="10"/>
  <c r="G37" i="10" s="1"/>
  <c r="C29" i="10"/>
  <c r="J29" i="10" s="1"/>
  <c r="F29" i="10"/>
  <c r="M29" i="10" s="1"/>
  <c r="D20" i="10"/>
  <c r="K20" i="10" s="1"/>
  <c r="F38" i="10"/>
  <c r="M38" i="10" s="1"/>
  <c r="D11" i="10"/>
  <c r="K11" i="10" s="1"/>
  <c r="B34" i="12"/>
  <c r="G24" i="10"/>
  <c r="E26" i="10"/>
  <c r="E29" i="10" s="1"/>
  <c r="L29" i="10" s="1"/>
  <c r="C35" i="12"/>
  <c r="C37" i="12" s="1"/>
  <c r="E43" i="10"/>
  <c r="G15" i="10"/>
  <c r="I20" i="16"/>
  <c r="I21" i="16" s="1"/>
  <c r="E11" i="10"/>
  <c r="L11" i="10" s="1"/>
  <c r="B35" i="10"/>
  <c r="F44" i="10"/>
  <c r="C43" i="10"/>
  <c r="D34" i="12"/>
  <c r="B26" i="10"/>
  <c r="B8" i="10"/>
  <c r="F43" i="10"/>
  <c r="B33" i="12"/>
  <c r="B37" i="12" s="1"/>
  <c r="C44" i="10"/>
  <c r="H21" i="16"/>
  <c r="O9" i="9"/>
  <c r="V9" i="9" s="1"/>
  <c r="K28" i="9"/>
  <c r="R28" i="9" s="1"/>
  <c r="M19" i="9"/>
  <c r="N36" i="9"/>
  <c r="N38" i="9" s="1"/>
  <c r="U38" i="9" s="1"/>
  <c r="L36" i="9"/>
  <c r="M9" i="9"/>
  <c r="M10" i="9"/>
  <c r="T10" i="9" s="1"/>
  <c r="K15" i="10"/>
  <c r="T19" i="9"/>
  <c r="K34" i="8"/>
  <c r="L18" i="8"/>
  <c r="J29" i="8"/>
  <c r="L23" i="8"/>
  <c r="I23" i="8"/>
  <c r="N26" i="9"/>
  <c r="N28" i="9" s="1"/>
  <c r="U28" i="9" s="1"/>
  <c r="I38" i="8"/>
  <c r="K38" i="8"/>
  <c r="M18" i="9"/>
  <c r="O28" i="9"/>
  <c r="M24" i="10" s="1"/>
  <c r="J38" i="8"/>
  <c r="I18" i="8"/>
  <c r="L17" i="9"/>
  <c r="O19" i="9"/>
  <c r="V19" i="9" s="1"/>
  <c r="N19" i="9"/>
  <c r="K23" i="8"/>
  <c r="J34" i="8"/>
  <c r="L38" i="8"/>
  <c r="K7" i="8"/>
  <c r="I6" i="10"/>
  <c r="R10" i="9"/>
  <c r="M28" i="9"/>
  <c r="K24" i="10" s="1"/>
  <c r="L9" i="9"/>
  <c r="L27" i="9"/>
  <c r="O27" i="9"/>
  <c r="M25" i="10" s="1"/>
  <c r="M35" i="12" s="1"/>
  <c r="K9" i="9"/>
  <c r="K11" i="9" s="1"/>
  <c r="R11" i="9" s="1"/>
  <c r="L18" i="9"/>
  <c r="J16" i="10" s="1"/>
  <c r="J34" i="12" s="1"/>
  <c r="M7" i="10"/>
  <c r="M33" i="12" s="1"/>
  <c r="L15" i="10"/>
  <c r="O18" i="9"/>
  <c r="V18" i="9" s="1"/>
  <c r="N18" i="9"/>
  <c r="K27" i="9"/>
  <c r="R27" i="9" s="1"/>
  <c r="K7" i="10"/>
  <c r="K33" i="12" s="1"/>
  <c r="M6" i="10"/>
  <c r="L19" i="9"/>
  <c r="S19" i="9" s="1"/>
  <c r="N9" i="9"/>
  <c r="N11" i="9" s="1"/>
  <c r="U11" i="9" s="1"/>
  <c r="U18" i="9"/>
  <c r="J34" i="10"/>
  <c r="J36" i="12" s="1"/>
  <c r="S36" i="9"/>
  <c r="K29" i="9"/>
  <c r="I25" i="10"/>
  <c r="I35" i="12" s="1"/>
  <c r="L34" i="10"/>
  <c r="L36" i="12" s="1"/>
  <c r="T9" i="9"/>
  <c r="L10" i="9"/>
  <c r="J6" i="10" s="1"/>
  <c r="S18" i="9"/>
  <c r="L28" i="9"/>
  <c r="S28" i="9" s="1"/>
  <c r="K6" i="10"/>
  <c r="O11" i="9"/>
  <c r="V11" i="9" s="1"/>
  <c r="I24" i="10"/>
  <c r="K19" i="9"/>
  <c r="R19" i="9" s="1"/>
  <c r="O36" i="9"/>
  <c r="M34" i="10" s="1"/>
  <c r="M36" i="12" s="1"/>
  <c r="M36" i="9"/>
  <c r="T36" i="9" s="1"/>
  <c r="K36" i="9"/>
  <c r="I34" i="10" s="1"/>
  <c r="S9" i="9"/>
  <c r="L11" i="9"/>
  <c r="S11" i="9" s="1"/>
  <c r="J7" i="10"/>
  <c r="S27" i="9"/>
  <c r="J25" i="10"/>
  <c r="J35" i="12" s="1"/>
  <c r="T18" i="9"/>
  <c r="M20" i="9"/>
  <c r="T20" i="9" s="1"/>
  <c r="K16" i="10"/>
  <c r="T28" i="9"/>
  <c r="L24" i="10"/>
  <c r="R29" i="9"/>
  <c r="M15" i="10"/>
  <c r="J15" i="10"/>
  <c r="U37" i="9"/>
  <c r="L33" i="10"/>
  <c r="J33" i="10"/>
  <c r="S37" i="9"/>
  <c r="V27" i="9"/>
  <c r="U36" i="9"/>
  <c r="M27" i="9"/>
  <c r="K37" i="9"/>
  <c r="U10" i="9"/>
  <c r="M16" i="10"/>
  <c r="M34" i="12" s="1"/>
  <c r="L38" i="9"/>
  <c r="S38" i="9" s="1"/>
  <c r="M37" i="9"/>
  <c r="O37" i="9"/>
  <c r="K18" i="9"/>
  <c r="S10" i="9"/>
  <c r="D29" i="12"/>
  <c r="F29" i="12"/>
  <c r="B15" i="12"/>
  <c r="B8" i="12"/>
  <c r="E43" i="12"/>
  <c r="F8" i="12"/>
  <c r="E29" i="12"/>
  <c r="C43" i="12"/>
  <c r="F43" i="12"/>
  <c r="C40" i="12"/>
  <c r="D15" i="12"/>
  <c r="F40" i="12"/>
  <c r="E40" i="12"/>
  <c r="F15" i="12"/>
  <c r="D40" i="12"/>
  <c r="C15" i="12"/>
  <c r="C41" i="12" s="1"/>
  <c r="G19" i="10" l="1"/>
  <c r="D43" i="12"/>
  <c r="B41" i="12"/>
  <c r="G36" i="12"/>
  <c r="D37" i="12"/>
  <c r="E37" i="12"/>
  <c r="F45" i="10"/>
  <c r="D29" i="10"/>
  <c r="K29" i="10" s="1"/>
  <c r="F20" i="10"/>
  <c r="M20" i="10" s="1"/>
  <c r="D45" i="10"/>
  <c r="D38" i="10"/>
  <c r="K38" i="10" s="1"/>
  <c r="G28" i="10"/>
  <c r="C45" i="10"/>
  <c r="G8" i="10"/>
  <c r="G11" i="10" s="1"/>
  <c r="G17" i="10"/>
  <c r="G26" i="10"/>
  <c r="F37" i="12"/>
  <c r="C20" i="10"/>
  <c r="J20" i="10" s="1"/>
  <c r="G33" i="12"/>
  <c r="F41" i="12"/>
  <c r="J17" i="10"/>
  <c r="M8" i="10"/>
  <c r="M10" i="10" s="1"/>
  <c r="M4" i="12" s="1"/>
  <c r="M8" i="12" s="1"/>
  <c r="G44" i="10"/>
  <c r="G35" i="12"/>
  <c r="E45" i="10"/>
  <c r="G35" i="10"/>
  <c r="G38" i="10" s="1"/>
  <c r="G43" i="10"/>
  <c r="G45" i="10" s="1"/>
  <c r="B45" i="10"/>
  <c r="B40" i="12"/>
  <c r="G40" i="12" s="1"/>
  <c r="D41" i="12"/>
  <c r="B29" i="10"/>
  <c r="I29" i="10" s="1"/>
  <c r="B11" i="10"/>
  <c r="I11" i="10" s="1"/>
  <c r="M26" i="10"/>
  <c r="M28" i="10" s="1"/>
  <c r="M18" i="12" s="1"/>
  <c r="M22" i="12" s="1"/>
  <c r="B38" i="10"/>
  <c r="I38" i="10" s="1"/>
  <c r="G34" i="12"/>
  <c r="I15" i="10"/>
  <c r="N15" i="10" s="1"/>
  <c r="O20" i="9"/>
  <c r="V20" i="9" s="1"/>
  <c r="O29" i="9"/>
  <c r="V29" i="9" s="1"/>
  <c r="J35" i="10"/>
  <c r="J37" i="10" s="1"/>
  <c r="J25" i="12" s="1"/>
  <c r="J29" i="12" s="1"/>
  <c r="V28" i="9"/>
  <c r="N27" i="9"/>
  <c r="M11" i="9"/>
  <c r="T11" i="9" s="1"/>
  <c r="W11" i="9" s="1"/>
  <c r="P19" i="9"/>
  <c r="P9" i="9"/>
  <c r="I26" i="10"/>
  <c r="U19" i="9"/>
  <c r="W19" i="9" s="1"/>
  <c r="N6" i="10"/>
  <c r="N20" i="9"/>
  <c r="U20" i="9" s="1"/>
  <c r="P27" i="9"/>
  <c r="V36" i="9"/>
  <c r="K8" i="10"/>
  <c r="K10" i="10" s="1"/>
  <c r="K4" i="12" s="1"/>
  <c r="K8" i="12" s="1"/>
  <c r="R9" i="9"/>
  <c r="W10" i="9"/>
  <c r="M37" i="12"/>
  <c r="I7" i="10"/>
  <c r="L20" i="9"/>
  <c r="S20" i="9" s="1"/>
  <c r="L16" i="10"/>
  <c r="P10" i="9"/>
  <c r="K34" i="10"/>
  <c r="K36" i="12" s="1"/>
  <c r="J8" i="10"/>
  <c r="J10" i="10" s="1"/>
  <c r="J4" i="12" s="1"/>
  <c r="J8" i="12" s="1"/>
  <c r="G4" i="6" s="1"/>
  <c r="P36" i="9"/>
  <c r="W28" i="9"/>
  <c r="U9" i="9"/>
  <c r="W9" i="9" s="1"/>
  <c r="L7" i="10"/>
  <c r="R36" i="9"/>
  <c r="W36" i="9" s="1"/>
  <c r="P28" i="9"/>
  <c r="J24" i="10"/>
  <c r="J26" i="10" s="1"/>
  <c r="J28" i="10" s="1"/>
  <c r="J18" i="12" s="1"/>
  <c r="J22" i="12" s="1"/>
  <c r="L35" i="10"/>
  <c r="L37" i="10" s="1"/>
  <c r="L25" i="12" s="1"/>
  <c r="L29" i="12" s="1"/>
  <c r="L29" i="9"/>
  <c r="S29" i="9" s="1"/>
  <c r="M33" i="10"/>
  <c r="V37" i="9"/>
  <c r="K17" i="10"/>
  <c r="K19" i="10" s="1"/>
  <c r="K11" i="12" s="1"/>
  <c r="K15" i="12" s="1"/>
  <c r="H5" i="6" s="1"/>
  <c r="K34" i="12"/>
  <c r="K33" i="10"/>
  <c r="T37" i="9"/>
  <c r="I33" i="10"/>
  <c r="P37" i="9"/>
  <c r="R37" i="9"/>
  <c r="L43" i="10"/>
  <c r="P11" i="9"/>
  <c r="O38" i="9"/>
  <c r="V38" i="9" s="1"/>
  <c r="K25" i="10"/>
  <c r="T27" i="9"/>
  <c r="M29" i="9"/>
  <c r="J44" i="10"/>
  <c r="J33" i="12"/>
  <c r="I36" i="12"/>
  <c r="P18" i="9"/>
  <c r="K20" i="9"/>
  <c r="R18" i="9"/>
  <c r="W18" i="9" s="1"/>
  <c r="I16" i="10"/>
  <c r="M44" i="10"/>
  <c r="K38" i="9"/>
  <c r="M38" i="9"/>
  <c r="T38" i="9" s="1"/>
  <c r="M17" i="10"/>
  <c r="G43" i="12"/>
  <c r="G20" i="10" l="1"/>
  <c r="J43" i="12"/>
  <c r="G7" i="6"/>
  <c r="L43" i="12"/>
  <c r="I7" i="6"/>
  <c r="J42" i="12"/>
  <c r="G6" i="6"/>
  <c r="M42" i="12"/>
  <c r="J6" i="6"/>
  <c r="K40" i="12"/>
  <c r="H4" i="6"/>
  <c r="M40" i="12"/>
  <c r="J4" i="6"/>
  <c r="G41" i="12"/>
  <c r="M19" i="10"/>
  <c r="M11" i="12" s="1"/>
  <c r="M15" i="12" s="1"/>
  <c r="G29" i="10"/>
  <c r="G37" i="12"/>
  <c r="I28" i="10"/>
  <c r="I18" i="12" s="1"/>
  <c r="I22" i="12" s="1"/>
  <c r="J19" i="10"/>
  <c r="J11" i="12" s="1"/>
  <c r="J15" i="12" s="1"/>
  <c r="N29" i="9"/>
  <c r="U29" i="9" s="1"/>
  <c r="L25" i="10"/>
  <c r="U27" i="9"/>
  <c r="W27" i="9"/>
  <c r="N24" i="10"/>
  <c r="N7" i="10"/>
  <c r="N8" i="10" s="1"/>
  <c r="I33" i="12"/>
  <c r="I8" i="10"/>
  <c r="I10" i="10" s="1"/>
  <c r="I4" i="12" s="1"/>
  <c r="I8" i="12" s="1"/>
  <c r="F4" i="6" s="1"/>
  <c r="N36" i="12"/>
  <c r="L8" i="10"/>
  <c r="L10" i="10" s="1"/>
  <c r="L4" i="12" s="1"/>
  <c r="L8" i="12" s="1"/>
  <c r="I4" i="6" s="1"/>
  <c r="L33" i="12"/>
  <c r="L34" i="12"/>
  <c r="L17" i="10"/>
  <c r="L19" i="10" s="1"/>
  <c r="L11" i="12" s="1"/>
  <c r="L15" i="12" s="1"/>
  <c r="I5" i="6" s="1"/>
  <c r="N34" i="10"/>
  <c r="J43" i="10"/>
  <c r="J45" i="10" s="1"/>
  <c r="N16" i="10"/>
  <c r="N17" i="10" s="1"/>
  <c r="I34" i="12"/>
  <c r="I44" i="10"/>
  <c r="J40" i="12"/>
  <c r="J37" i="12"/>
  <c r="K35" i="12"/>
  <c r="N25" i="10"/>
  <c r="P38" i="9"/>
  <c r="R38" i="9"/>
  <c r="W38" i="9" s="1"/>
  <c r="W37" i="9"/>
  <c r="K35" i="10"/>
  <c r="K37" i="10" s="1"/>
  <c r="K25" i="12" s="1"/>
  <c r="K29" i="12" s="1"/>
  <c r="K43" i="10"/>
  <c r="K44" i="10"/>
  <c r="R20" i="9"/>
  <c r="W20" i="9" s="1"/>
  <c r="P20" i="9"/>
  <c r="T29" i="9"/>
  <c r="W29" i="9" s="1"/>
  <c r="P29" i="9"/>
  <c r="K41" i="12"/>
  <c r="K26" i="10"/>
  <c r="K28" i="10" s="1"/>
  <c r="K18" i="12" s="1"/>
  <c r="K22" i="12" s="1"/>
  <c r="H6" i="6" s="1"/>
  <c r="I17" i="10"/>
  <c r="I19" i="10" s="1"/>
  <c r="N33" i="10"/>
  <c r="I35" i="10"/>
  <c r="I37" i="10" s="1"/>
  <c r="I43" i="10"/>
  <c r="M35" i="10"/>
  <c r="M37" i="10" s="1"/>
  <c r="M25" i="12" s="1"/>
  <c r="M29" i="12" s="1"/>
  <c r="M43" i="10"/>
  <c r="M45" i="10" s="1"/>
  <c r="M43" i="12" l="1"/>
  <c r="J7" i="6"/>
  <c r="K43" i="12"/>
  <c r="H7" i="6"/>
  <c r="I42" i="12"/>
  <c r="F6" i="6"/>
  <c r="J41" i="12"/>
  <c r="J44" i="12" s="1"/>
  <c r="J47" i="12" s="1"/>
  <c r="G5" i="6"/>
  <c r="M41" i="12"/>
  <c r="M44" i="12" s="1"/>
  <c r="M47" i="12" s="1"/>
  <c r="J5" i="6"/>
  <c r="N33" i="12"/>
  <c r="L35" i="12"/>
  <c r="N35" i="12" s="1"/>
  <c r="L26" i="10"/>
  <c r="L28" i="10" s="1"/>
  <c r="L18" i="12" s="1"/>
  <c r="L22" i="12" s="1"/>
  <c r="I6" i="6" s="1"/>
  <c r="L44" i="10"/>
  <c r="L45" i="10" s="1"/>
  <c r="N10" i="10"/>
  <c r="N11" i="10" s="1"/>
  <c r="N26" i="10"/>
  <c r="I40" i="12"/>
  <c r="L40" i="12"/>
  <c r="L41" i="12"/>
  <c r="K42" i="12"/>
  <c r="I45" i="10"/>
  <c r="N43" i="10"/>
  <c r="I25" i="12"/>
  <c r="I29" i="12" s="1"/>
  <c r="N37" i="10"/>
  <c r="N34" i="12"/>
  <c r="I37" i="12"/>
  <c r="N35" i="10"/>
  <c r="K37" i="12"/>
  <c r="K45" i="10"/>
  <c r="I11" i="12"/>
  <c r="I15" i="12" s="1"/>
  <c r="N19" i="10"/>
  <c r="N20" i="10" s="1"/>
  <c r="K44" i="12" l="1"/>
  <c r="I43" i="12"/>
  <c r="N43" i="12" s="1"/>
  <c r="F7" i="6"/>
  <c r="I41" i="12"/>
  <c r="I44" i="12" s="1"/>
  <c r="I47" i="12" s="1"/>
  <c r="F5" i="6"/>
  <c r="N44" i="10"/>
  <c r="N45" i="10" s="1"/>
  <c r="L37" i="12"/>
  <c r="L42" i="12"/>
  <c r="N42" i="12" s="1"/>
  <c r="N28" i="10"/>
  <c r="N29" i="10" s="1"/>
  <c r="N37" i="12"/>
  <c r="N40" i="12"/>
  <c r="L44" i="12"/>
  <c r="N38" i="10"/>
  <c r="K47" i="12"/>
  <c r="N41" i="12" l="1"/>
  <c r="N44" i="12" s="1"/>
  <c r="N47" i="12" s="1"/>
  <c r="L47" i="12"/>
  <c r="B42" i="12"/>
  <c r="C42" i="12"/>
  <c r="C44" i="12" s="1"/>
  <c r="C47" i="12" s="1"/>
  <c r="D42" i="12"/>
  <c r="D44" i="12" s="1"/>
  <c r="D47" i="12" s="1"/>
  <c r="E42" i="12"/>
  <c r="E44" i="12" s="1"/>
  <c r="E47" i="12" s="1"/>
  <c r="F42" i="12"/>
  <c r="F44" i="12" s="1"/>
  <c r="F47" i="12" s="1"/>
  <c r="G42" i="12" l="1"/>
  <c r="G44" i="12" s="1"/>
  <c r="G47" i="12" s="1"/>
  <c r="B44" i="12"/>
  <c r="B47" i="12" s="1"/>
</calcChain>
</file>

<file path=xl/sharedStrings.xml><?xml version="1.0" encoding="utf-8"?>
<sst xmlns="http://schemas.openxmlformats.org/spreadsheetml/2006/main" count="2315" uniqueCount="1046">
  <si>
    <t>PAYG Rates</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</si>
  <si>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</si>
  <si>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</si>
  <si>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</si>
  <si>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</si>
  <si>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</si>
  <si>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</si>
  <si>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</si>
  <si>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</si>
  <si>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</si>
  <si>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</si>
  <si>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</si>
  <si>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</si>
  <si>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</si>
  <si>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</si>
  <si>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</si>
  <si>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</si>
  <si>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</si>
  <si>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</si>
  <si>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</si>
  <si>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</si>
  <si>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</si>
  <si>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</si>
  <si>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</si>
  <si>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</si>
  <si>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</si>
  <si>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Total PAYG rate - bioresources</t>
  </si>
  <si>
    <t>Totex</t>
  </si>
  <si>
    <t>Total PAYG - %</t>
  </si>
  <si>
    <t>Pr19FMTotex_for_PAYG</t>
  </si>
  <si>
    <t>Acronym</t>
  </si>
  <si>
    <t>Reference</t>
  </si>
  <si>
    <t>Item description</t>
  </si>
  <si>
    <t>Unit</t>
  </si>
  <si>
    <t>Model</t>
  </si>
  <si>
    <t>Price Review 2019</t>
  </si>
  <si>
    <t>PR19 Run 7: Slow Track DD</t>
  </si>
  <si>
    <t>Latest</t>
  </si>
  <si>
    <t>WSX</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</si>
  <si>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</si>
  <si>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</si>
  <si>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</si>
  <si>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</si>
  <si>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</si>
  <si>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</si>
  <si>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</si>
  <si>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</si>
  <si>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</si>
  <si>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</si>
  <si>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</si>
  <si>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</si>
  <si>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</si>
  <si>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</si>
  <si>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</si>
  <si>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</si>
  <si>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</si>
  <si>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PR19GC0001</t>
  </si>
  <si>
    <t>WN - Grants and contributions - capital expenditure - price control - real</t>
  </si>
  <si>
    <t>PR19GC0002</t>
  </si>
  <si>
    <t>WN - Grants and contributions - capital expenditure - non price control - real</t>
  </si>
  <si>
    <t>PR19GC0003</t>
  </si>
  <si>
    <t>WN - Grants and contributions - operational expenditure - price control - real</t>
  </si>
  <si>
    <t>PR19GC0004</t>
  </si>
  <si>
    <t>WN - Grants and contributions - operational expenditure - non price control - real</t>
  </si>
  <si>
    <t>PR19GC0005</t>
  </si>
  <si>
    <t>WR - Grants and contributions - capital expenditure - price control - real</t>
  </si>
  <si>
    <t>PR19GC0006</t>
  </si>
  <si>
    <t>WR - Grants and contributions - capital expenditure - non price control - real</t>
  </si>
  <si>
    <t>PR19GC0007</t>
  </si>
  <si>
    <t>WR - Grants and contributions - operational expenditure - price control - real</t>
  </si>
  <si>
    <t>PR19GC0008</t>
  </si>
  <si>
    <t>WR - Grants and contributions - operational expenditure - non price control - real</t>
  </si>
  <si>
    <t>PR19GC0009</t>
  </si>
  <si>
    <t>WWN - Grants and contributions - capital expenditure - price control - real</t>
  </si>
  <si>
    <t>PR19GC0010</t>
  </si>
  <si>
    <t>WWN - Grants and contributions - capital expenditure - non price control - real</t>
  </si>
  <si>
    <t>PR19GC0011</t>
  </si>
  <si>
    <t>WWN - Grants and contributions - operational expenditure - price control - real</t>
  </si>
  <si>
    <t>PR19GC0012</t>
  </si>
  <si>
    <t>WWN - Grants and contributions - operational expenditure - non price control - real</t>
  </si>
  <si>
    <t>Water resources</t>
  </si>
  <si>
    <t>Water resources Net Opex</t>
  </si>
  <si>
    <t>Water resources Net Capex</t>
  </si>
  <si>
    <t>Water Network</t>
  </si>
  <si>
    <t>Water network Net Opex</t>
  </si>
  <si>
    <t>Water network Net Capex</t>
  </si>
  <si>
    <t>Wastewater Network</t>
  </si>
  <si>
    <t>Wastewater network Net Capex</t>
  </si>
  <si>
    <t>Bioresources</t>
  </si>
  <si>
    <t>Bioresources Net Opex</t>
  </si>
  <si>
    <t>Bioresources Net Capex</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</si>
  <si>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</si>
  <si>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</si>
  <si>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</si>
  <si>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</si>
  <si>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</si>
  <si>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</si>
  <si>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</si>
  <si>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</si>
  <si>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WS1021CAW</t>
  </si>
  <si>
    <t>Totex - Total</t>
  </si>
  <si>
    <t>WWS1021SC</t>
  </si>
  <si>
    <t>Capital expenditure - Totex - Sewage collection</t>
  </si>
  <si>
    <t>WWS1021ST</t>
  </si>
  <si>
    <t>Capital expenditure - Totex - Sewage treatment</t>
  </si>
  <si>
    <t>WWS1021STP</t>
  </si>
  <si>
    <t>Capital expenditure - Totex - Sludge transport</t>
  </si>
  <si>
    <t>WWS1021SDT</t>
  </si>
  <si>
    <t>Capital expenditure - Totex - Sludge treatment</t>
  </si>
  <si>
    <t>WWS1021SDD</t>
  </si>
  <si>
    <t>Capital expenditure - Totex - Sludge disposal</t>
  </si>
  <si>
    <t>WWS1021CAS</t>
  </si>
  <si>
    <t>Capital expenditure - Totex - Total</t>
  </si>
  <si>
    <t>WS1019WR</t>
  </si>
  <si>
    <t>Capital Expenditure (excluding Atypical expenditure) - Total gross capital expenditure - Water resources</t>
  </si>
  <si>
    <t>WS1019RWD</t>
  </si>
  <si>
    <t>Capital Expenditure (excluding Atypical expenditure) - Total gross capital expenditure - Raw water distribution</t>
  </si>
  <si>
    <t>WS1019WT</t>
  </si>
  <si>
    <t>Total gross capital expenditure - Water treatment</t>
  </si>
  <si>
    <t>WS1019TWD</t>
  </si>
  <si>
    <t>Total gross capital expenditure - Treated water distribution</t>
  </si>
  <si>
    <t>WS1019CAW</t>
  </si>
  <si>
    <t>Total gross capital expenditure - Total</t>
  </si>
  <si>
    <t>WS1011WR</t>
  </si>
  <si>
    <t>Operating expenditure (excluding Atypical expenditure) - Total operating expenditure - Water resources</t>
  </si>
  <si>
    <t>WS1011RWD</t>
  </si>
  <si>
    <t>Operating expenditure (excluding Atypical expenditure) - Total operating expenditure - Raw water distribution</t>
  </si>
  <si>
    <t>WS1011WT</t>
  </si>
  <si>
    <t>Total operating expenditure - Water treatment</t>
  </si>
  <si>
    <t>WS1011TWD</t>
  </si>
  <si>
    <t>Total operating expenditure - Treated water distribution</t>
  </si>
  <si>
    <t>WS1011CAW</t>
  </si>
  <si>
    <t>Total operating expenditure - Total</t>
  </si>
  <si>
    <t>A19048WR</t>
  </si>
  <si>
    <t>Water resources operating expenditure grants and contributions (price control)</t>
  </si>
  <si>
    <t>A19052WN</t>
  </si>
  <si>
    <t>Water network operating expenditure grants and contributions (price control)</t>
  </si>
  <si>
    <t>A19052WWN</t>
  </si>
  <si>
    <t>Wastewater network operating expenditure grants and contributions (price control)</t>
  </si>
  <si>
    <t>A19052BIO</t>
  </si>
  <si>
    <t>Bioresources operating expenditure grants and contributions (price control)</t>
  </si>
  <si>
    <t>WWS1011SC</t>
  </si>
  <si>
    <t>Operating expenditure - Total operating expenditure - Sewage collection</t>
  </si>
  <si>
    <t>WWS1011ST</t>
  </si>
  <si>
    <t>Operating expenditure - Total operating expenditure - Sewage treatment</t>
  </si>
  <si>
    <t>WWS1011STP</t>
  </si>
  <si>
    <t>Operating expenditure - Total operating expenditure - Sludge transport</t>
  </si>
  <si>
    <t>WWS1011SDT</t>
  </si>
  <si>
    <t>Operating expenditure - Total operating expenditure - Sludge treatment</t>
  </si>
  <si>
    <t>WWS1011SDD</t>
  </si>
  <si>
    <t>Operating expenditure - Total operating expenditure - Sludge disposal</t>
  </si>
  <si>
    <t>WWS1011CAS</t>
  </si>
  <si>
    <t>Operating expenditure - Total operating expenditure - Total</t>
  </si>
  <si>
    <t>WWS1019SC</t>
  </si>
  <si>
    <t>Capital expenditure - Total gross capital expenditure - Sewage collection</t>
  </si>
  <si>
    <t>WWS1019ST</t>
  </si>
  <si>
    <t>Capital expenditure - Total gross capital expenditure - Sewage treatment</t>
  </si>
  <si>
    <t>WWS1019STP</t>
  </si>
  <si>
    <t>Capital expenditure - Total gross capital expenditure - Sludge transport</t>
  </si>
  <si>
    <t>WWS1019SDT</t>
  </si>
  <si>
    <t>Capital expenditure - Total gross capital expenditure - Sludge treatment</t>
  </si>
  <si>
    <t>WWS1019SDD</t>
  </si>
  <si>
    <t>Capital expenditure - Total gross capital expenditure - Sludge disposal</t>
  </si>
  <si>
    <t>WWS1019CAS</t>
  </si>
  <si>
    <t>Capital expenditure - Total gross capital expenditure - Total</t>
  </si>
  <si>
    <t>BM850CAS_DMMY</t>
  </si>
  <si>
    <t>Operating expenditure - Total operating expenditure</t>
  </si>
  <si>
    <t>BA2120CAS_DMMY</t>
  </si>
  <si>
    <t>Capital expenditure - Total gross capital expenditure</t>
  </si>
  <si>
    <t>Water Resources Opex</t>
  </si>
  <si>
    <t>Water resouces Capex</t>
  </si>
  <si>
    <t>Water resources Totex</t>
  </si>
  <si>
    <t>Water Network Opex</t>
  </si>
  <si>
    <t>Water Network Capex</t>
  </si>
  <si>
    <t>Water Network Totex</t>
  </si>
  <si>
    <t>Wastewater Network Opex</t>
  </si>
  <si>
    <t>Wastewater Network Capex</t>
  </si>
  <si>
    <t>Wastewater Network Totex</t>
  </si>
  <si>
    <t>Bio Opex</t>
  </si>
  <si>
    <t>Bio Capex</t>
  </si>
  <si>
    <t>Bio Totex</t>
  </si>
  <si>
    <t>Water totex</t>
  </si>
  <si>
    <t>Total</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</si>
  <si>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</si>
  <si>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</si>
  <si>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</si>
  <si>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</si>
  <si>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</si>
  <si>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</si>
  <si>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</si>
  <si>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</si>
  <si>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</si>
  <si>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</si>
  <si>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</si>
  <si>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Wastewater totex</t>
  </si>
  <si>
    <t>Wastewater network operating expenditure (amount for totex CR) (post override) - WWN - real</t>
  </si>
  <si>
    <t>Total gross capital expenditure - WWN - real</t>
  </si>
  <si>
    <t>Wastewater network plus capex grants and contributions</t>
  </si>
  <si>
    <t>Wastewater network plus opex grants and contributions</t>
  </si>
  <si>
    <t>Bio resources totex</t>
  </si>
  <si>
    <t>Bio resources operating expenditure (amount for totex CR) (post override) - real</t>
  </si>
  <si>
    <t>Total gross capital expenditure - BR - real</t>
  </si>
  <si>
    <t>Bioresources capex grants and contributions</t>
  </si>
  <si>
    <t>Bioresources opex grants and contributions</t>
  </si>
  <si>
    <t>Run 6 Model</t>
  </si>
  <si>
    <t>PAYG - Water Resources</t>
  </si>
  <si>
    <t>Total Opex</t>
  </si>
  <si>
    <t>Opex as a percentage of totex</t>
  </si>
  <si>
    <t>Business Plan tables natural rate</t>
  </si>
  <si>
    <t>PAYG as a percentage of opex rate</t>
  </si>
  <si>
    <t>PAYG - Water Network Plus</t>
  </si>
  <si>
    <t>Post intervention natural rate</t>
  </si>
  <si>
    <t>PAYG - Wastewater Network Plus</t>
  </si>
  <si>
    <t>PAYG - Bioresources</t>
  </si>
  <si>
    <t>D</t>
  </si>
  <si>
    <t>WR40016</t>
  </si>
  <si>
    <t>%</t>
  </si>
  <si>
    <t>WR40017</t>
  </si>
  <si>
    <t>WR40018</t>
  </si>
  <si>
    <t>WR40019</t>
  </si>
  <si>
    <t>Equals sum of lines 16 to 18.</t>
  </si>
  <si>
    <t>C</t>
  </si>
  <si>
    <t>WN40016</t>
  </si>
  <si>
    <t>WN40017</t>
  </si>
  <si>
    <t>WN40018</t>
  </si>
  <si>
    <t>WN40019</t>
  </si>
  <si>
    <t>Equals sum of lines 11 to 13.</t>
  </si>
  <si>
    <t>WWN60016</t>
  </si>
  <si>
    <t>WWN60017</t>
  </si>
  <si>
    <t>WWN60018</t>
  </si>
  <si>
    <t>WWN60019</t>
  </si>
  <si>
    <t>Sum of lines 11 to 13.</t>
  </si>
  <si>
    <t>BIO50016</t>
  </si>
  <si>
    <t>BIO50017</t>
  </si>
  <si>
    <t>BIO50018</t>
  </si>
  <si>
    <t>BIO50019</t>
  </si>
  <si>
    <t>Sum of lines 16 to 18.</t>
  </si>
  <si>
    <t>=grants and contributions (opex) / totex</t>
  </si>
  <si>
    <t xml:space="preserve">Wr4 - Cost recovery for water resources </t>
  </si>
  <si>
    <t>Data validation</t>
  </si>
  <si>
    <t>Line description</t>
  </si>
  <si>
    <t>Item reference</t>
  </si>
  <si>
    <t>Units</t>
  </si>
  <si>
    <t>DPs</t>
  </si>
  <si>
    <t>2020-25</t>
  </si>
  <si>
    <t>2025-30</t>
  </si>
  <si>
    <t>2025-26</t>
  </si>
  <si>
    <t>2026-27</t>
  </si>
  <si>
    <t>2027-28</t>
  </si>
  <si>
    <t>2028-29</t>
  </si>
  <si>
    <t>2029-30</t>
  </si>
  <si>
    <t>Calculation, copy or download rule</t>
  </si>
  <si>
    <t>Validation description</t>
  </si>
  <si>
    <t>Completion</t>
  </si>
  <si>
    <t>Completion checks</t>
  </si>
  <si>
    <t>Please complete all cells in row</t>
  </si>
  <si>
    <t>A</t>
  </si>
  <si>
    <t>RCV run off rate ~ RPI linked RCV</t>
  </si>
  <si>
    <t>"Natural" RCV run off rate ~ water resources</t>
  </si>
  <si>
    <t>WR40001</t>
  </si>
  <si>
    <t>Adjustments to RCV run off rate to address transition from RPI to CPI ~ water resources</t>
  </si>
  <si>
    <t>WR40002</t>
  </si>
  <si>
    <t>Other adjustments to RCV run off rate  ~ water resources</t>
  </si>
  <si>
    <t>WR40003</t>
  </si>
  <si>
    <t>Total RCV run off rate to be applied ~ water resources RPI wedge linked</t>
  </si>
  <si>
    <t>WR40004</t>
  </si>
  <si>
    <t>Equals sum of lines 1 to 3.</t>
  </si>
  <si>
    <t>Method used to apply run off rate (straight line or reducing balance) ~ water resources RPI wedge linked</t>
  </si>
  <si>
    <t>WR40005</t>
  </si>
  <si>
    <t>text</t>
  </si>
  <si>
    <t>Reducing Balance</t>
  </si>
  <si>
    <t>2025-30 should be the same as 2020-25</t>
  </si>
  <si>
    <t>B</t>
  </si>
  <si>
    <t>RCV run off rate ~ CPI/CPI(H) linked RCV</t>
  </si>
  <si>
    <t>WR40006</t>
  </si>
  <si>
    <t>WR40007</t>
  </si>
  <si>
    <t>Other adjustments to RCV run off rate ~ water resources</t>
  </si>
  <si>
    <t>WR40008</t>
  </si>
  <si>
    <t>Total RCV run off rate to be applied ~ water resources CPI(H) linked</t>
  </si>
  <si>
    <t>WR40009</t>
  </si>
  <si>
    <t>Equals sum of lines 6 to 8.</t>
  </si>
  <si>
    <t>Method used to apply run off rate (straight line or reducing balance) ~ water resources CPI(H) linked</t>
  </si>
  <si>
    <t>WR40010</t>
  </si>
  <si>
    <t xml:space="preserve">Post 2020 investment run off rate </t>
  </si>
  <si>
    <t>"Natural" post 2020 investment run off rate ~ water resources</t>
  </si>
  <si>
    <t>WR40011</t>
  </si>
  <si>
    <t>Adjustments to post 2020 investment run off rate to address transition from RPI to CPI ~ water resources</t>
  </si>
  <si>
    <t>WR40012</t>
  </si>
  <si>
    <t>Other adjustments to post 2020 investment run off rate ~ water resources</t>
  </si>
  <si>
    <t>WR40013</t>
  </si>
  <si>
    <t>Total post 2020 investment run off rate to be applied ~ water resources</t>
  </si>
  <si>
    <t>WR40014</t>
  </si>
  <si>
    <t>Method used to apply run off rate (straight line or reducing balance) ~ water resources</t>
  </si>
  <si>
    <t>WR40015</t>
  </si>
  <si>
    <t>KEY</t>
  </si>
  <si>
    <t>Input</t>
  </si>
  <si>
    <t>Copy</t>
  </si>
  <si>
    <t>Calculation</t>
  </si>
  <si>
    <t>Pre populated</t>
  </si>
  <si>
    <t>Wr4 guidance and line definitions</t>
  </si>
  <si>
    <r>
      <t>This table asks companies to provide their pay as you go (PAYG) rates relevant to the water resources revenue</t>
    </r>
    <r>
      <rPr>
        <sz val="10"/>
        <color rgb="FF0078C9"/>
        <rFont val="Arial"/>
        <family val="2"/>
      </rPr>
      <t xml:space="preserve"> </t>
    </r>
    <r>
      <rPr>
        <sz val="10"/>
        <rFont val="Arial"/>
        <family val="2"/>
      </rPr>
      <t xml:space="preserve">projected in </t>
    </r>
    <r>
      <rPr>
        <sz val="10"/>
        <color rgb="FF0078C9"/>
        <rFont val="Franklin Gothic Demi"/>
        <family val="2"/>
      </rPr>
      <t>Wr3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Totex expenditure which is not recovered in the period through PAYG is to be added to “Post 2020 Investment”. We are asking companies to provide run off rates for this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</si>
  <si>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Line</t>
  </si>
  <si>
    <t>Definition</t>
  </si>
  <si>
    <t>Block A</t>
  </si>
  <si>
    <t>Proposed "natural" RCV run off rates (indexed by RPI) for wholesale water 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</si>
  <si>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resources, that the company considers are required to address issues arising from the transition from RPI to CPIH as the primary inflation index.</t>
  </si>
  <si>
    <t xml:space="preserve">Proposed other adjustments to the RCV run off rates (indexed by RPI) for wholesale water resources, that the company wishes to make to enable it address issues such as the smoothing of bills.
</t>
  </si>
  <si>
    <r>
      <t xml:space="preserve">Proposed total RCV run off rates (indexed by RPI) for wholesale water resources. Equals the sum of </t>
    </r>
    <r>
      <rPr>
        <sz val="10"/>
        <color rgb="FF0078C9"/>
        <rFont val="Arial"/>
        <family val="2"/>
      </rPr>
      <t>Wr4 lines 1 to 3</t>
    </r>
    <r>
      <rPr>
        <sz val="10"/>
        <rFont val="Arial"/>
        <family val="2"/>
      </rPr>
      <t xml:space="preserve">. </t>
    </r>
  </si>
  <si>
    <t>The method used to apply the RCV run off rates (indexed by RPI) either in a straight line or a reducing balance. (Description of the accounting method used to depreciate the RPI linked RCV). We expect the same method to be used in 2025-30 as for 2020-25.</t>
  </si>
  <si>
    <t>Block B</t>
  </si>
  <si>
    <t>Proposed "natural" RCV run off rates (indexed by CPIH) for wholesale water 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</si>
  <si>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resources, that the company considers are required to address issues arising from the transition from RPI to CPIH as the primary inflation index.</t>
  </si>
  <si>
    <t xml:space="preserve">Proposed other adjustments to the RCV run off rates (indexed by CPIH) for wholesale water resources, that the company wishes to make to enable it address issues such as the smoothing of bills.
</t>
  </si>
  <si>
    <r>
      <t xml:space="preserve">Proposed total RCV run off rates (indexed by CPIH) for wholesale water resources. Equals the sum of </t>
    </r>
    <r>
      <rPr>
        <sz val="10"/>
        <color rgb="FF0078C9"/>
        <rFont val="Arial"/>
        <family val="2"/>
      </rPr>
      <t>Wr4 lines 6 to 8</t>
    </r>
    <r>
      <rPr>
        <sz val="10"/>
        <rFont val="Arial"/>
        <family val="2"/>
      </rPr>
      <t xml:space="preserve">. </t>
    </r>
  </si>
  <si>
    <t>The method used to apply the RCV run off rates (indexed by CPIH) either in a straight line or a reducing balance. (Description of the accounting method used to depreciate the CPI(H) linked RCV). We expect the same method to be used in 2025-30 as for 2020-25.</t>
  </si>
  <si>
    <t>Block C</t>
  </si>
  <si>
    <t>Proposed "natural" post 2020 investment run off rates (indexed by CPIH) for wholesale water 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</si>
  <si>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water resources, that the company considers are required to address issues arising from the transition from RPI to CPIH as the primary inflation index.</t>
  </si>
  <si>
    <t xml:space="preserve">Proposed other adjustments to the post 2020 investment run off rates (indexed by CPIH) for wholesale water resources, that the company wishes to make to enable it address issues such as the smoothing of bills.
</t>
  </si>
  <si>
    <r>
      <t xml:space="preserve">Proposed total post 2020 investment run off rates (indexed by CPIH) for wholesale water resources. Equals the sum of </t>
    </r>
    <r>
      <rPr>
        <sz val="10"/>
        <color rgb="FF0078C9"/>
        <rFont val="Arial"/>
        <family val="2"/>
      </rPr>
      <t>Wr4 lines 11 to 13</t>
    </r>
    <r>
      <rPr>
        <sz val="10"/>
        <rFont val="Arial"/>
        <family val="2"/>
      </rPr>
      <t xml:space="preserve">. </t>
    </r>
  </si>
  <si>
    <t>The method used to apply the post 2020 investment run off rates (indexed by CPIH) either in a straight line or a reducing balance. We expect the same method to be used in 2025-30 as for 2020-25.</t>
  </si>
  <si>
    <t>Block D</t>
  </si>
  <si>
    <r>
      <t xml:space="preserve">Proposed "natural" PAYG rates for wholesale water resources relevant to the wholesale water resources revenue / totex projected in </t>
    </r>
    <r>
      <rPr>
        <sz val="10"/>
        <color rgb="FF0078C9"/>
        <rFont val="Arial"/>
        <family val="2"/>
      </rPr>
      <t>Wr3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</si>
  <si>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resources, that the company considers are required to address issues arising from the transition from RPI to CPIH as the primary inflation index.</t>
  </si>
  <si>
    <t xml:space="preserve">Proposed other adjustments to the PAYG rates for wholesale water resources, that the company wishes to make to enable it address issues such as the smoothing of bills.
</t>
  </si>
  <si>
    <r>
      <t xml:space="preserve">Proposed total PAYG rates to be applied to wholesale water resources totex. Equals the sum of </t>
    </r>
    <r>
      <rPr>
        <sz val="10"/>
        <color rgb="FF0078C9"/>
        <rFont val="Arial"/>
        <family val="2"/>
      </rPr>
      <t>Wr4 lines 16 to 18</t>
    </r>
    <r>
      <rPr>
        <sz val="10"/>
        <rFont val="Arial"/>
        <family val="2"/>
      </rPr>
      <t xml:space="preserve">. </t>
    </r>
  </si>
  <si>
    <t>Wn4 - Cost recovery for water network plus</t>
  </si>
  <si>
    <t>Validation</t>
  </si>
  <si>
    <t>"Natural" RCV run off rate ~ water network plus</t>
  </si>
  <si>
    <t>WN40001</t>
  </si>
  <si>
    <t>Adjustments to RCV run off rate to address transition from RPI to CPI ~ water network plus</t>
  </si>
  <si>
    <t>WN40002</t>
  </si>
  <si>
    <t>Other adjustments to RCV run off rate  ~ water network plus</t>
  </si>
  <si>
    <t>WN40003</t>
  </si>
  <si>
    <t>Total RCV run off rate to be applied ~ water network plus RPI wedge linked</t>
  </si>
  <si>
    <t>WN40004</t>
  </si>
  <si>
    <t>Method used to apply run off rate (straight line or reducing balance) ~ water network plus RPI wedge linked</t>
  </si>
  <si>
    <t>WN40005</t>
  </si>
  <si>
    <t>WN40006</t>
  </si>
  <si>
    <t>WN40007</t>
  </si>
  <si>
    <t>Other adjustments to RCV run off rate ~ water network plus</t>
  </si>
  <si>
    <t>WN40008</t>
  </si>
  <si>
    <t>Total RCV run off rate to be applied ~ water network plus CPI(H) linked</t>
  </si>
  <si>
    <t>WN40009</t>
  </si>
  <si>
    <t>Method used to apply run off rate (straight line or reducing balance) ~ water network plus CPI(H) linked</t>
  </si>
  <si>
    <t>WN40010</t>
  </si>
  <si>
    <t>Wn4 guidance and line definitions</t>
  </si>
  <si>
    <r>
      <t xml:space="preserve">This table asks companies to provide their pay as you go (PAYG) rates relevant to the water network plus revenue projected in </t>
    </r>
    <r>
      <rPr>
        <sz val="10"/>
        <color rgb="FF0078C9"/>
        <rFont val="Franklin Gothic Demi"/>
        <family val="2"/>
      </rPr>
      <t>Wn3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</si>
  <si>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</si>
  <si>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network plus, that the company considers are required to address issues arising from the transition from RPI to CPIH as the primary inflation index.</t>
  </si>
  <si>
    <t xml:space="preserve">Proposed other adjustments to the RCV run off rates (indexed by RPI) for wholesale water network plus, that the company wishes to make to enable it address issues such as the smoothing of bills.
</t>
  </si>
  <si>
    <r>
      <t xml:space="preserve">Proposed total RCV run off rates (indexed by RPI) for wholesale water network plus. Equals the sum of </t>
    </r>
    <r>
      <rPr>
        <sz val="10"/>
        <color rgb="FF0078C9"/>
        <rFont val="Arial"/>
        <family val="2"/>
      </rPr>
      <t>Wr4 lines 1 to 3</t>
    </r>
    <r>
      <rPr>
        <sz val="10"/>
        <rFont val="Arial"/>
        <family val="2"/>
      </rPr>
      <t xml:space="preserve">. </t>
    </r>
  </si>
  <si>
    <t>Proposed "natural" RCV run off rates (indexed by CPIH) for wholesale 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</si>
  <si>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network plus, that the company considers are required to address issues arising from the transition from RPI to CPIH as the primary inflation index.</t>
  </si>
  <si>
    <t xml:space="preserve">Proposed other adjustments to the RCV run off rates (indexed by CPIH) for wholesale water network plus, that the company wishes to make to enable it address issues such as the smoothing of bills.
</t>
  </si>
  <si>
    <r>
      <t xml:space="preserve">Proposed total RCV run off rates (indexed by CPIH) for wholesale water network plus. Equals the sum of </t>
    </r>
    <r>
      <rPr>
        <sz val="10"/>
        <color rgb="FF0078C9"/>
        <rFont val="Arial"/>
        <family val="2"/>
      </rPr>
      <t>Wr4 lines 6 to 8</t>
    </r>
    <r>
      <rPr>
        <sz val="10"/>
        <rFont val="Arial"/>
        <family val="2"/>
      </rPr>
      <t xml:space="preserve">. </t>
    </r>
  </si>
  <si>
    <r>
      <t xml:space="preserve">Proposed "natural" PAYG rates for wholesale water network plus relevant to the wholesale water network plus revenue / totex projected in </t>
    </r>
    <r>
      <rPr>
        <sz val="10"/>
        <color rgb="FF0078C9"/>
        <rFont val="Arial"/>
        <family val="2"/>
      </rPr>
      <t>Wn3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</si>
  <si>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network plus, that the company considers are required to address issues arising from the transition from RPI to CPIH as the primary inflation index.</t>
  </si>
  <si>
    <t xml:space="preserve">Proposed other adjustments to the PAYG rates for wholesale water network plus, that the company wishes to make to enable it address issues such as the smoothing of bills.
</t>
  </si>
  <si>
    <r>
      <t xml:space="preserve">Proposed total PAYG rates to be applied to wholesale water network plus totex. Equals the sum of </t>
    </r>
    <r>
      <rPr>
        <sz val="10"/>
        <color rgb="FF0078C9"/>
        <rFont val="Arial"/>
        <family val="2"/>
      </rPr>
      <t>Wn4 lines 11 to 13</t>
    </r>
    <r>
      <rPr>
        <sz val="10"/>
        <rFont val="Arial"/>
        <family val="2"/>
      </rPr>
      <t xml:space="preserve">. </t>
    </r>
  </si>
  <si>
    <t>WWn6 - Cost recovery for wastewater network plus</t>
  </si>
  <si>
    <t>Validation Checks</t>
  </si>
  <si>
    <t>RCV run off rate  ~ RPI linked RCV</t>
  </si>
  <si>
    <t>"Natural" RCV run off rate ~ wastewater network plus</t>
  </si>
  <si>
    <t>WWN60001</t>
  </si>
  <si>
    <t>Adjustments to RCV run off rate to address transition from RPI to CPI ~ wastewater network plus</t>
  </si>
  <si>
    <t>WWN60002</t>
  </si>
  <si>
    <t>Other adjustments to RCV run off rate  ~ wastewater network plus</t>
  </si>
  <si>
    <t>WWN60003</t>
  </si>
  <si>
    <t>Total RCV run off rate to be applied ~ wastewater network plus RPI wedge linked</t>
  </si>
  <si>
    <t>WWN60004</t>
  </si>
  <si>
    <t>Sum of lines 1 to 3.</t>
  </si>
  <si>
    <t>Method used to apply run off rate (straight line or reducing balance) ~ wastewater network plus RPI wedge linked</t>
  </si>
  <si>
    <t>WWN60005</t>
  </si>
  <si>
    <t>RCV run off rate  ~ CPI/CPI(H) linked RCV</t>
  </si>
  <si>
    <t>WWN60006</t>
  </si>
  <si>
    <t>WWN60007</t>
  </si>
  <si>
    <t>Other adjustments to RCV run off rate ~ wastewater network plus</t>
  </si>
  <si>
    <t>WWN60008</t>
  </si>
  <si>
    <t>Total RCV run off rate to be applied ~ wastewater network plus CPI(H) linked</t>
  </si>
  <si>
    <t>WWN60009</t>
  </si>
  <si>
    <t>Sum of lines 6 to 8.</t>
  </si>
  <si>
    <t>Method used to apply run off rate (straight line or reducing balance) ~ wastewater network plus CPI(H) linked</t>
  </si>
  <si>
    <t>WWN60010</t>
  </si>
  <si>
    <t>Wwn6 guidance and line definitions</t>
  </si>
  <si>
    <r>
      <t xml:space="preserve">This table asks companies to provide their pay as you go (PAYG) rates relevant to the wastewater network revenue projected in </t>
    </r>
    <r>
      <rPr>
        <sz val="10"/>
        <color rgb="FF0078C9"/>
        <rFont val="Franklin Gothic Demi"/>
        <family val="2"/>
      </rPr>
      <t>table WWn5</t>
    </r>
    <r>
      <rPr>
        <sz val="10"/>
        <rFont val="Arial"/>
        <family val="2"/>
      </rPr>
      <t xml:space="preserve">. These should be expressed as a percentage of totex forecast in each year. </t>
    </r>
    <r>
      <rPr>
        <b/>
        <sz val="10"/>
        <rFont val="Arial"/>
        <family val="2"/>
      </rPr>
      <t xml:space="preserve">Figures in this table must exclude those costs associated with a dummy price control (Thames Tideway) which should be input separately in </t>
    </r>
    <r>
      <rPr>
        <sz val="10"/>
        <color rgb="FF0078C9"/>
        <rFont val="Franklin Gothic Demi"/>
        <family val="2"/>
      </rPr>
      <t>Dmmy8</t>
    </r>
    <r>
      <rPr>
        <b/>
        <sz val="10"/>
        <rFont val="Arial"/>
        <family val="2"/>
      </rPr>
      <t>.</t>
    </r>
    <r>
      <rPr>
        <sz val="10"/>
        <rFont val="Arial"/>
        <family val="2"/>
      </rPr>
      <t xml:space="preserve">
It also asks companies to provide their proposed run off rates for both the proportion of the wastewater network RCV which is indexed by RPI and the proportion of the RCV which is indexed by CPIH.
For each of the PAYG and run off rates which are included in the table companies should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t>
    </r>
  </si>
  <si>
    <t>Proposed "natural" RCV run off rates (indexed by RPI) for wholesale wastewater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</si>
  <si>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wastewater network plus, that the company considers are required to address issues arising from the transition from RPI to CPIH as the primary inflation index.</t>
  </si>
  <si>
    <t xml:space="preserve">Proposed other adjustments to the RCV run off rates (indexed by RPI) for wholesale wastewater network plus, that the company wishes to make to enable it address issues such as the smoothing of bills.
</t>
  </si>
  <si>
    <r>
      <t xml:space="preserve">Proposed total RCV run off rates (indexed by RPI) for wholesale wastewater network plus. Equals the sum of </t>
    </r>
    <r>
      <rPr>
        <sz val="10"/>
        <color rgb="FF0078C9"/>
        <rFont val="Arial"/>
        <family val="2"/>
      </rPr>
      <t>WWn6 lines 1 to 3</t>
    </r>
    <r>
      <rPr>
        <sz val="10"/>
        <rFont val="Arial"/>
        <family val="2"/>
      </rPr>
      <t xml:space="preserve">. </t>
    </r>
  </si>
  <si>
    <t>Proposed "natural" RCV run off rates (indexed by CPIH) for wholesale wastewater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</si>
  <si>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wastewater network plus, that the company considers are required to address issues arising from the transition from RPI to CPIH as the primary inflation index.</t>
  </si>
  <si>
    <t xml:space="preserve">Proposed other adjustments to the RCV run off rates (indexed by CPIH) for wholesale wastewater network plus, that the company wishes to make to enable it address issues such as the smoothing of bills.
</t>
  </si>
  <si>
    <r>
      <t xml:space="preserve">Proposed total RCV run off rates (indexed by CPIH) for wholesale wastewater network plus. Equals the sum of </t>
    </r>
    <r>
      <rPr>
        <sz val="10"/>
        <color rgb="FF0078C9"/>
        <rFont val="Arial"/>
        <family val="2"/>
      </rPr>
      <t>WWn6 lines 6 to 8</t>
    </r>
    <r>
      <rPr>
        <sz val="10"/>
        <rFont val="Arial"/>
        <family val="2"/>
      </rPr>
      <t xml:space="preserve">. </t>
    </r>
  </si>
  <si>
    <r>
      <t xml:space="preserve">Proposed "natural" PAYG rates for wholesale wastewater network plus relevant to the wholesale wastewater network plus revenue / totex projected in </t>
    </r>
    <r>
      <rPr>
        <sz val="10"/>
        <color rgb="FF0078C9"/>
        <rFont val="Arial"/>
        <family val="2"/>
      </rPr>
      <t>WWn5</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</si>
  <si>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wastewater network plus, that the company considers are required to address issues arising from the transition from RPI to CPIH as the primary inflation index.</t>
  </si>
  <si>
    <t xml:space="preserve">Proposed other adjustments to the PAYG rates for wholesale wastewater network plus, that the company wishes to make to enable it address issues such as the smoothing of bills.
</t>
  </si>
  <si>
    <r>
      <t xml:space="preserve">Proposed total PAYG rates to be applied to wholesale wastewater network plus totex. Equals the sum of </t>
    </r>
    <r>
      <rPr>
        <sz val="10"/>
        <color rgb="FF0078C9"/>
        <rFont val="Arial"/>
        <family val="2"/>
      </rPr>
      <t>WWn6 lines 11 to 13</t>
    </r>
    <r>
      <rPr>
        <sz val="10"/>
        <rFont val="Arial"/>
        <family val="2"/>
      </rPr>
      <t xml:space="preserve">. </t>
    </r>
  </si>
  <si>
    <t>Bio5 - Cost recovery for bioresources</t>
  </si>
  <si>
    <t>Validations</t>
  </si>
  <si>
    <t>Validation checks</t>
  </si>
  <si>
    <t>"Natural" RCV run off rate ~ bioresources</t>
  </si>
  <si>
    <t>BIO50001</t>
  </si>
  <si>
    <t>Adjustments to RCV run off rate to address transition from RPI to CPI ~ bioresources</t>
  </si>
  <si>
    <t>BIO50002</t>
  </si>
  <si>
    <t>Other adjustments to RCV run off rate  ~ bioresources</t>
  </si>
  <si>
    <t>BIO50003</t>
  </si>
  <si>
    <t>Total RCV run off rate to be applied ~ bioresources RPI wedge linked</t>
  </si>
  <si>
    <t>BIO50004</t>
  </si>
  <si>
    <t>Method used to apply run off rate (straight line or reducing balance) ~ bioresources RPI wedge linked</t>
  </si>
  <si>
    <t>BIO50005</t>
  </si>
  <si>
    <t>Reducing balance</t>
  </si>
  <si>
    <t>BIO50006</t>
  </si>
  <si>
    <t>BIO50007</t>
  </si>
  <si>
    <t>Other adjustments to RCV run off rate ~ bioresources</t>
  </si>
  <si>
    <t>BIO50008</t>
  </si>
  <si>
    <t>Total RCV run off rate to be applied ~ bioresources CPI(H) linked</t>
  </si>
  <si>
    <t>BIO50009</t>
  </si>
  <si>
    <t>Method used to apply run off rate (straight line or reducing balance) ~ bioresources CPI(H) linked</t>
  </si>
  <si>
    <t>BIO50010</t>
  </si>
  <si>
    <t>"Natural" post 2020 investment run off rate ~ bioresources</t>
  </si>
  <si>
    <t>BIO50011</t>
  </si>
  <si>
    <t>Adjustments to post 2020 investment run off rate to address transition from RPI to CPI ~ bioresources</t>
  </si>
  <si>
    <t>BIO50012</t>
  </si>
  <si>
    <t>Other adjustments to post 2020 investment run off rate ~ bioresources</t>
  </si>
  <si>
    <t>BIO50013</t>
  </si>
  <si>
    <t>Total post 2020 investment run off rate to be applied ~ bioresources</t>
  </si>
  <si>
    <t>BIO50014</t>
  </si>
  <si>
    <t>Method used to apply run off rate (straight line or reducing balance) ~ bioresources</t>
  </si>
  <si>
    <t>BIO50015</t>
  </si>
  <si>
    <t>Bio5 guidance and line definitions</t>
  </si>
  <si>
    <r>
      <t xml:space="preserve">This table asks companies to provide their pay as you go (PAYG) rates relevant to the bioresources revenue projected in </t>
    </r>
    <r>
      <rPr>
        <sz val="10"/>
        <color rgb="FF0078C9"/>
        <rFont val="Franklin Gothic Demi"/>
        <family val="2"/>
      </rPr>
      <t>table Bio4</t>
    </r>
    <r>
      <rPr>
        <sz val="10"/>
        <rFont val="Arial"/>
        <family val="2"/>
      </rPr>
      <t xml:space="preserve">. These should be expressed as a percentage of totex forecast in each year.
It also asks companies to provide their proposed run off rates for both the proportion of the bioresources RCV which is indexed by RPI and the proportion of the bio resources RCV which is indexed by CPIH.
Totex expenditure which is not recovered in the period through PAYG is to be added to “Post 2020 Investment” and companies need to provide run of rates for this balance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</si>
  <si>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bioresources.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</si>
  <si>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bioresources, that the company considers are required to address issues arising from the transition from RPI to CPIH as the primary inflation index.</t>
  </si>
  <si>
    <t xml:space="preserve">Proposed other adjustments to the RCV run off rates (indexed by RPI) for wholesale bioresources, that the company wishes to make to enable it address issues such as the smoothing of bills.
</t>
  </si>
  <si>
    <r>
      <t xml:space="preserve">Proposed total RCV run off rates (indexed by RPI) for wholesale bioresources. Equals the sum of </t>
    </r>
    <r>
      <rPr>
        <sz val="10"/>
        <color rgb="FF0078C9"/>
        <rFont val="Arial"/>
        <family val="2"/>
      </rPr>
      <t>Bio5 lines 1 to 3</t>
    </r>
    <r>
      <rPr>
        <sz val="10"/>
        <rFont val="Arial"/>
        <family val="2"/>
      </rPr>
      <t xml:space="preserve">. </t>
    </r>
  </si>
  <si>
    <t>Proposed "natural" RCV run off rates (indexed by CPIH) for wholesale bioresources.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</si>
  <si>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bioresources, that the company considers are required to address issues arising from the transition from RPI to CPIH as the primary inflation index.</t>
  </si>
  <si>
    <t xml:space="preserve">Proposed other adjustments to the RCV run off rates (indexed by CPIH) for wholesale bioresources, that the company wishes to make to enable it address issues such as the smoothing of bills.
</t>
  </si>
  <si>
    <r>
      <t xml:space="preserve">Proposed total RCV run off rates (indexed by CPIH) for wholesale bioresources. Equals the sum of </t>
    </r>
    <r>
      <rPr>
        <sz val="10"/>
        <color rgb="FF0078C9"/>
        <rFont val="Arial"/>
        <family val="2"/>
      </rPr>
      <t>Bio5 lines 6 to 8</t>
    </r>
    <r>
      <rPr>
        <sz val="10"/>
        <rFont val="Arial"/>
        <family val="2"/>
      </rPr>
      <t xml:space="preserve">. </t>
    </r>
  </si>
  <si>
    <t>Proposed "natural" post 2020 investment run off rates (indexed by CPIH) for wholesale bioresources.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</si>
  <si>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bioresources, that the company considers are required to address issues arising from the transition from RPI to CPIH as the primary inflation index.</t>
  </si>
  <si>
    <t xml:space="preserve">Proposed other adjustments to the post 2020 investment run off rates (indexed by CPIH) for wholesale bioresources, that the company wishes to make to enable it address issues such as the smoothing of bills.
</t>
  </si>
  <si>
    <r>
      <t xml:space="preserve">Proposed total post 2020 investment run off rates (indexed by CPIH) for wholesale bioresources. Equals the sum of </t>
    </r>
    <r>
      <rPr>
        <sz val="10"/>
        <color rgb="FF0078C9"/>
        <rFont val="Arial"/>
        <family val="2"/>
      </rPr>
      <t>Bio5 lines 11 to 13</t>
    </r>
    <r>
      <rPr>
        <sz val="10"/>
        <rFont val="Arial"/>
        <family val="2"/>
      </rPr>
      <t xml:space="preserve">. </t>
    </r>
  </si>
  <si>
    <r>
      <t xml:space="preserve">Proposed "natural" PAYG rates for wholesale bioresources relevant to the wholesale bioresources revenue / totex projected in </t>
    </r>
    <r>
      <rPr>
        <sz val="10"/>
        <color rgb="FF0078C9"/>
        <rFont val="Arial"/>
        <family val="2"/>
      </rPr>
      <t>Bio4</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</si>
  <si>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bioresources, that the company considers are required to address issues arising from the transition from RPI to CPIH as the primary inflation index.</t>
  </si>
  <si>
    <t xml:space="preserve">Proposed other adjustments to the PAYG rates for wholesale bioresources, that the company wishes to make to enable it address issues such as the smoothing of bills.
</t>
  </si>
  <si>
    <r>
      <t xml:space="preserve">Proposed total PAYG rates to be applied to wholesale bioresources totex. Equals the sum of </t>
    </r>
    <r>
      <rPr>
        <sz val="10"/>
        <color rgb="FF0078C9"/>
        <rFont val="Arial"/>
        <family val="2"/>
      </rPr>
      <t>Bio5 lines 16 to 18</t>
    </r>
    <r>
      <rPr>
        <sz val="10"/>
        <rFont val="Arial"/>
        <family val="2"/>
      </rPr>
      <t xml:space="preserve">. </t>
    </r>
  </si>
  <si>
    <t>Other interventions ~ water resources</t>
  </si>
  <si>
    <t>Other interventions ~ water network plus</t>
  </si>
  <si>
    <t>Other interventions ~ wastewater network plus</t>
  </si>
  <si>
    <t>Other interventions ~ bioresources</t>
  </si>
  <si>
    <t>Water network plus</t>
  </si>
  <si>
    <t>Wastewater network plus</t>
  </si>
  <si>
    <t>Total totex</t>
  </si>
  <si>
    <t>PAYG revenue</t>
  </si>
  <si>
    <t>Total PAYG revenue</t>
  </si>
  <si>
    <t>2020-2025</t>
  </si>
  <si>
    <t>Draft determination totex</t>
  </si>
  <si>
    <t>Variance</t>
  </si>
  <si>
    <t>PR19CostSharOut</t>
  </si>
  <si>
    <t>C_WR40019</t>
  </si>
  <si>
    <t>C_WN40019</t>
  </si>
  <si>
    <t>C_WWN60019</t>
  </si>
  <si>
    <t>C_BR50019</t>
  </si>
  <si>
    <t>Total PAYG rate ~ bio resources</t>
  </si>
  <si>
    <t>C_DMMY60019</t>
  </si>
  <si>
    <t xml:space="preserve">Total PAYG rate ~ dummy </t>
  </si>
  <si>
    <t>PR19QA_RR002_OUT_1</t>
  </si>
  <si>
    <t>Date &amp; Time for Model PR19 RR002 Pay as you go (PAYG)</t>
  </si>
  <si>
    <t>PR19QA_RR002_OUT_2</t>
  </si>
  <si>
    <t>Name &amp; Path of Model PR19 RR002 Pay as you go (PAYG)</t>
  </si>
  <si>
    <t xml:space="preserve">Other interventions ~ water network plus </t>
  </si>
  <si>
    <t>WS1 - Wholesale water operating and capital expenditure by business unit</t>
  </si>
  <si>
    <t>Wessex Water</t>
  </si>
  <si>
    <t>Item references</t>
  </si>
  <si>
    <t>WS1</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</si>
  <si>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</si>
  <si>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</si>
  <si>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</si>
  <si>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</si>
  <si>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</si>
  <si>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</si>
  <si>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</si>
  <si>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</si>
  <si>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</si>
  <si>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Raw water distribution</t>
  </si>
  <si>
    <t>Water treatment</t>
  </si>
  <si>
    <t>Treated water distribution</t>
  </si>
  <si>
    <t>Please include a description in column C if adding an atypical expenditure</t>
  </si>
  <si>
    <t>Line 3 should equal the sum of lines 6 to 9 (Service Charges) in WS5.</t>
  </si>
  <si>
    <t>Power in Line 1 should be equal to Power reported in Line 1, WR2.</t>
  </si>
  <si>
    <t>Price base</t>
  </si>
  <si>
    <t>Outturn (nominal)</t>
  </si>
  <si>
    <t>2017-18 FYA (CPIH deflated)</t>
  </si>
  <si>
    <t>Outturn (nominal), 2017-18 FYA (CPIH deflated)</t>
  </si>
  <si>
    <t>Line 10 should equal the sum of lines 4 and 14 in WS8.</t>
  </si>
  <si>
    <t>Sum of lines 14-16 should equal line 39 in WS2 (Total water enhancement capital expenditure )</t>
  </si>
  <si>
    <t>Operating expenditure (excluding Atypical expenditure)</t>
  </si>
  <si>
    <t>Data in section D should be numerical (£m)</t>
  </si>
  <si>
    <t>Power</t>
  </si>
  <si>
    <t>See item</t>
  </si>
  <si>
    <t>Power should be equal to Power reported in WR2.</t>
  </si>
  <si>
    <t>WS1001WR</t>
  </si>
  <si>
    <t>WS1001RWD</t>
  </si>
  <si>
    <t>WS1001WT</t>
  </si>
  <si>
    <t>WS1001TWD</t>
  </si>
  <si>
    <t>WS1001CAW</t>
  </si>
  <si>
    <t>Income treated as negative expenditure</t>
  </si>
  <si>
    <t>references</t>
  </si>
  <si>
    <t>WS1002WR</t>
  </si>
  <si>
    <t>WS1002RWD</t>
  </si>
  <si>
    <t>WS1002WT</t>
  </si>
  <si>
    <t>WS1002TWD</t>
  </si>
  <si>
    <t>WS1002CAW</t>
  </si>
  <si>
    <t>Abstraction Charges / Discharge consent</t>
  </si>
  <si>
    <t>in columns</t>
  </si>
  <si>
    <t>Value in line 3 should equal the sum of lines 6 to 9 (Service Charges) in WS5.</t>
  </si>
  <si>
    <t>WS1003WR</t>
  </si>
  <si>
    <t>WS1003RWD</t>
  </si>
  <si>
    <t>WS1003WT</t>
  </si>
  <si>
    <t>WS1003TWD</t>
  </si>
  <si>
    <t>WS1003CAW</t>
  </si>
  <si>
    <t>Bulk supply</t>
  </si>
  <si>
    <t>BB to BJ</t>
  </si>
  <si>
    <t>WS1004WR</t>
  </si>
  <si>
    <t>WS1004RWD</t>
  </si>
  <si>
    <t>WS1004WT</t>
  </si>
  <si>
    <t>WS1004TWD</t>
  </si>
  <si>
    <t>WS1004CAW</t>
  </si>
  <si>
    <t>Other operating expenditure</t>
  </si>
  <si>
    <t>~ Renewals expensed in year (Infrastructure)</t>
  </si>
  <si>
    <t>WS1005WR</t>
  </si>
  <si>
    <t>WS1005RWD</t>
  </si>
  <si>
    <t>WS1005WT</t>
  </si>
  <si>
    <t>WS1005TWD</t>
  </si>
  <si>
    <t>WS1005CAW</t>
  </si>
  <si>
    <t>~ Renewals expensed in year (Non-Infrastructure)</t>
  </si>
  <si>
    <t>WS1006WR</t>
  </si>
  <si>
    <t>WS1006RWD</t>
  </si>
  <si>
    <t>WS1006WT</t>
  </si>
  <si>
    <t>WS1006TWD</t>
  </si>
  <si>
    <t>WS1006CAW</t>
  </si>
  <si>
    <t>~ Other operating expenditure excluding renewals</t>
  </si>
  <si>
    <t>WS1007WR</t>
  </si>
  <si>
    <t>WS1007RWD</t>
  </si>
  <si>
    <t>WS1007WT</t>
  </si>
  <si>
    <t>WS1007TWD</t>
  </si>
  <si>
    <t>WS1007CAW</t>
  </si>
  <si>
    <t>Local authority and Cumulo rates</t>
  </si>
  <si>
    <t>WS1008WR</t>
  </si>
  <si>
    <t>WS1008RWD</t>
  </si>
  <si>
    <t>WS1008WT</t>
  </si>
  <si>
    <t>WS1008TWD</t>
  </si>
  <si>
    <t>WS1008CAW</t>
  </si>
  <si>
    <t>Total operating expenditure excluding third party services</t>
  </si>
  <si>
    <t>Sum of lines 1 to 8</t>
  </si>
  <si>
    <t>WS1009WR</t>
  </si>
  <si>
    <t>WS1009RWD</t>
  </si>
  <si>
    <t>WS1009WT</t>
  </si>
  <si>
    <t>WS1009TWD</t>
  </si>
  <si>
    <t>WS1009CAW</t>
  </si>
  <si>
    <t>Third party services</t>
  </si>
  <si>
    <t>Value in line 10 should equal the sum of lines 4 and 14 in WS8.</t>
  </si>
  <si>
    <t>WS1010WR</t>
  </si>
  <si>
    <t>WS1010RWD</t>
  </si>
  <si>
    <t>WS1010WT</t>
  </si>
  <si>
    <t>WS1010TWD</t>
  </si>
  <si>
    <t>WS1010CAW</t>
  </si>
  <si>
    <t>Total operating expenditure</t>
  </si>
  <si>
    <t>Sum of lines 9 and 10.</t>
  </si>
  <si>
    <t>Capital Expenditure (excluding Atypical expenditure)</t>
  </si>
  <si>
    <t>Maintaining the long term capability of the assets ~ infra</t>
  </si>
  <si>
    <t>WS1012WR</t>
  </si>
  <si>
    <t>WS1012RWD</t>
  </si>
  <si>
    <t>WS1012WT</t>
  </si>
  <si>
    <t>WS1012TWD</t>
  </si>
  <si>
    <t>WS1012CAW</t>
  </si>
  <si>
    <t>Maintaining the long term capability of the assets ~ non-infra</t>
  </si>
  <si>
    <t>WS1013WR</t>
  </si>
  <si>
    <t>WS1013RWD</t>
  </si>
  <si>
    <t>WS1013WT</t>
  </si>
  <si>
    <t>WS1013TWD</t>
  </si>
  <si>
    <t>WS1013CAW</t>
  </si>
  <si>
    <t>Other capital expenditure ~ infra</t>
  </si>
  <si>
    <t>WS1014WR</t>
  </si>
  <si>
    <t>WS1014RWD</t>
  </si>
  <si>
    <t>WS1014WT</t>
  </si>
  <si>
    <t>WS1014TWD</t>
  </si>
  <si>
    <t>WS1014CAW</t>
  </si>
  <si>
    <t>Other capital expenditure ~ non-infra</t>
  </si>
  <si>
    <t>WS1015WR</t>
  </si>
  <si>
    <t>WS1015RWD</t>
  </si>
  <si>
    <t>WS1015WT</t>
  </si>
  <si>
    <t>WS1015TWD</t>
  </si>
  <si>
    <t>WS1015CAW</t>
  </si>
  <si>
    <t>Infrastructure network reinforcement</t>
  </si>
  <si>
    <t>WS1016WR</t>
  </si>
  <si>
    <t>WS1016RWD</t>
  </si>
  <si>
    <t>WS1016WT</t>
  </si>
  <si>
    <t>WS1016TWD</t>
  </si>
  <si>
    <t>WS1016CAW</t>
  </si>
  <si>
    <t>Total gross capital expenditure excluding third party services</t>
  </si>
  <si>
    <t>Sum of lines 12 to 16.</t>
  </si>
  <si>
    <t>WS1017WR</t>
  </si>
  <si>
    <t>WS1017RWD</t>
  </si>
  <si>
    <t>WS1017WT</t>
  </si>
  <si>
    <t>WS1017TWD</t>
  </si>
  <si>
    <t>WS1017CAW</t>
  </si>
  <si>
    <t>WS1018WR</t>
  </si>
  <si>
    <t>WS1018RWD</t>
  </si>
  <si>
    <t>WS1018WT</t>
  </si>
  <si>
    <t>WS1018TWD</t>
  </si>
  <si>
    <t>WS1018CAW</t>
  </si>
  <si>
    <t>Total gross capital expenditure</t>
  </si>
  <si>
    <t>Sum of lines 17 and 18.</t>
  </si>
  <si>
    <t>Grants and contributions ~ operating expenditure</t>
  </si>
  <si>
    <t>WS1025WR</t>
  </si>
  <si>
    <t>WS1025RWD</t>
  </si>
  <si>
    <t>WS1025WT</t>
  </si>
  <si>
    <t>WS1025TWD</t>
  </si>
  <si>
    <t>WS1025CAW</t>
  </si>
  <si>
    <t>Grants and contributions ~ capital expenditure</t>
  </si>
  <si>
    <t>WS1026WR</t>
  </si>
  <si>
    <t>WS1026RWD</t>
  </si>
  <si>
    <t>WS1026WT</t>
  </si>
  <si>
    <t>WS1026TWD</t>
  </si>
  <si>
    <t>WS1026CAW</t>
  </si>
  <si>
    <t>Sum of lines 11 and 19 minus line 20 minues line 21.</t>
  </si>
  <si>
    <t>Cash Expenditure (excluding Atypical expenditure)</t>
  </si>
  <si>
    <t>Pension deficit recovery payments</t>
  </si>
  <si>
    <t>WS1022WR</t>
  </si>
  <si>
    <t>WS1022RWD</t>
  </si>
  <si>
    <t>WS1022WT</t>
  </si>
  <si>
    <t>WS1022TWD</t>
  </si>
  <si>
    <t>WS1022CAW</t>
  </si>
  <si>
    <t>Other cash items</t>
  </si>
  <si>
    <t>WS1023WR</t>
  </si>
  <si>
    <t>WS1023RWD</t>
  </si>
  <si>
    <t>WS1023WT</t>
  </si>
  <si>
    <t>WS1023TWD</t>
  </si>
  <si>
    <t>WS1023CAW</t>
  </si>
  <si>
    <t>Totex including cash items</t>
  </si>
  <si>
    <t>Sum of lines 22, 23 and 24.</t>
  </si>
  <si>
    <t>WS1024WR</t>
  </si>
  <si>
    <t>WS1024RWD</t>
  </si>
  <si>
    <t>WS1024WT</t>
  </si>
  <si>
    <t>WS1024TWD</t>
  </si>
  <si>
    <t>WS1024CAW</t>
  </si>
  <si>
    <t>E</t>
  </si>
  <si>
    <t>Atypical expenditure</t>
  </si>
  <si>
    <t>Exceptional pension credit</t>
  </si>
  <si>
    <t>If data is entered in section D, the Item Description in column C cannot be left blank.</t>
  </si>
  <si>
    <t>BP3357001</t>
  </si>
  <si>
    <t>BP3357001WR</t>
  </si>
  <si>
    <t>BP3357001RWD</t>
  </si>
  <si>
    <t>BP3357001WT</t>
  </si>
  <si>
    <t>BP3357001TWD</t>
  </si>
  <si>
    <t>BP3357001CAW</t>
  </si>
  <si>
    <t>Item 1</t>
  </si>
  <si>
    <t>Item 2</t>
  </si>
  <si>
    <t>BP3357002</t>
  </si>
  <si>
    <t>BP3357002WR</t>
  </si>
  <si>
    <t>BP3357002RWD</t>
  </si>
  <si>
    <t>BP3357002WT</t>
  </si>
  <si>
    <t>BP3357002TWD</t>
  </si>
  <si>
    <t>BP3357002CAW</t>
  </si>
  <si>
    <t>Item 3</t>
  </si>
  <si>
    <t>BP3357003</t>
  </si>
  <si>
    <t>BP3357003WR</t>
  </si>
  <si>
    <t>BP3357003RWD</t>
  </si>
  <si>
    <t>BP3357003WT</t>
  </si>
  <si>
    <t>BP3357003TWD</t>
  </si>
  <si>
    <t>BP3357003CAW</t>
  </si>
  <si>
    <t>Item 4</t>
  </si>
  <si>
    <t>BP3357004</t>
  </si>
  <si>
    <t>BP3357004WR</t>
  </si>
  <si>
    <t>BP3357004RWD</t>
  </si>
  <si>
    <t>BP3357004WT</t>
  </si>
  <si>
    <t>BP3357004TWD</t>
  </si>
  <si>
    <t>BP3357004CAW</t>
  </si>
  <si>
    <t>Item 5</t>
  </si>
  <si>
    <t>BP3357005</t>
  </si>
  <si>
    <t>BP3357005WR</t>
  </si>
  <si>
    <t>BP3357005RWD</t>
  </si>
  <si>
    <t>BP3357005WT</t>
  </si>
  <si>
    <t>BP3357005TWD</t>
  </si>
  <si>
    <t>BP3357005CAW</t>
  </si>
  <si>
    <t>Item 6</t>
  </si>
  <si>
    <t>BP3357006</t>
  </si>
  <si>
    <t>BP3357006WR</t>
  </si>
  <si>
    <t>BP3357006RWD</t>
  </si>
  <si>
    <t>BP3357006WT</t>
  </si>
  <si>
    <t>BP3357006TWD</t>
  </si>
  <si>
    <t>BP3357006CAW</t>
  </si>
  <si>
    <t>Item 7</t>
  </si>
  <si>
    <t>BP3357007</t>
  </si>
  <si>
    <t>BP3357007WR</t>
  </si>
  <si>
    <t>BP3357007RWD</t>
  </si>
  <si>
    <t>BP3357007WT</t>
  </si>
  <si>
    <t>BP3357007TWD</t>
  </si>
  <si>
    <t>BP3357007CAW</t>
  </si>
  <si>
    <t>Item 8</t>
  </si>
  <si>
    <t>BP3357008</t>
  </si>
  <si>
    <t>BP3357008WR</t>
  </si>
  <si>
    <t>BP3357008RWD</t>
  </si>
  <si>
    <t>BP3357008WT</t>
  </si>
  <si>
    <t>BP3357008TWD</t>
  </si>
  <si>
    <t>BP3357008CAW</t>
  </si>
  <si>
    <t>Item 9</t>
  </si>
  <si>
    <t>BP3357009</t>
  </si>
  <si>
    <t>BP3357009WR</t>
  </si>
  <si>
    <t>BP3357009RWD</t>
  </si>
  <si>
    <t>BP3357009WT</t>
  </si>
  <si>
    <t>BP3357009TWD</t>
  </si>
  <si>
    <t>BP3357009CAW</t>
  </si>
  <si>
    <t>Item 10</t>
  </si>
  <si>
    <t>BP3357010</t>
  </si>
  <si>
    <t>BP3357010WR</t>
  </si>
  <si>
    <t>BP3357010RWD</t>
  </si>
  <si>
    <t>BP3357010WT</t>
  </si>
  <si>
    <t>BP3357010TWD</t>
  </si>
  <si>
    <t>BP3357010CAW</t>
  </si>
  <si>
    <t>Total atypical expenditure</t>
  </si>
  <si>
    <t>Sum of lines 26 to 35</t>
  </si>
  <si>
    <t>BP3357020WR</t>
  </si>
  <si>
    <t>BP3357020RWD</t>
  </si>
  <si>
    <t>BP3357020WT</t>
  </si>
  <si>
    <t>BP3357020TWD</t>
  </si>
  <si>
    <t>BP3357020CAW</t>
  </si>
  <si>
    <t>F</t>
  </si>
  <si>
    <t xml:space="preserve">Total expenditure </t>
  </si>
  <si>
    <t>Water totex including cash items and atypical expenditure</t>
  </si>
  <si>
    <t>Sum of lines 25 and 36.</t>
  </si>
  <si>
    <t>Total expenditure</t>
  </si>
  <si>
    <t>W3026TEWR</t>
  </si>
  <si>
    <t>W3026TERWD</t>
  </si>
  <si>
    <t>W3026TEWT</t>
  </si>
  <si>
    <t>W3026TETWD</t>
  </si>
  <si>
    <t>W3026TECAW</t>
  </si>
  <si>
    <t>WS1 guidance and line definitions</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</si>
  <si>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</si>
  <si>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t>All energy costs, including the climate change levy and the carbon reduction commitment.  Any cost savings from power generated internally should be netted off these costs.</t>
  </si>
  <si>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</si>
  <si>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</si>
  <si>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</si>
  <si>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</si>
  <si>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</si>
  <si>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</si>
  <si>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</si>
  <si>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r>
      <t xml:space="preserve">Total operating costs excluding third party services.   The sum of </t>
    </r>
    <r>
      <rPr>
        <sz val="10"/>
        <color rgb="FF0078C9"/>
        <rFont val="Arial"/>
        <family val="2"/>
      </rPr>
      <t>WS1 lines 1 to 8</t>
    </r>
    <r>
      <rPr>
        <sz val="10"/>
        <rFont val="Arial"/>
        <family val="2"/>
      </rPr>
      <t>.</t>
    </r>
  </si>
  <si>
    <t>Operating expenditure for providing third party services. See appendix 1 of RAG 4</t>
  </si>
  <si>
    <r>
      <t xml:space="preserve">Total operating expenditure for the wholesale business only within each business category. The sum of </t>
    </r>
    <r>
      <rPr>
        <sz val="10"/>
        <color rgb="FF0078C9"/>
        <rFont val="Arial"/>
        <family val="2"/>
      </rPr>
      <t>WS1 lines 9 and 10.</t>
    </r>
  </si>
  <si>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</si>
  <si>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</si>
  <si>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</si>
  <si>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</si>
  <si>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</si>
  <si>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r>
      <t xml:space="preserve">Total gross capital expenditure excluding third party services -  the sum of </t>
    </r>
    <r>
      <rPr>
        <sz val="10"/>
        <color rgb="FF0078C9"/>
        <rFont val="Arial"/>
        <family val="2"/>
      </rPr>
      <t>WS1 lines 12 to 16</t>
    </r>
    <r>
      <rPr>
        <sz val="10"/>
        <rFont val="Arial"/>
        <family val="2"/>
      </rPr>
      <t>.</t>
    </r>
  </si>
  <si>
    <t xml:space="preserve">Capital expenditure for providing third party services. </t>
  </si>
  <si>
    <r>
      <t xml:space="preserve">The sum of </t>
    </r>
    <r>
      <rPr>
        <sz val="10"/>
        <color rgb="FF0078C9"/>
        <rFont val="Arial"/>
        <family val="2"/>
      </rPr>
      <t>WS1 lines 17 and 18.</t>
    </r>
  </si>
  <si>
    <t>Grants and contributions as reported in Table 4D/4E of RAG4. Input as a positive number.  This will be equal to table App 28 line 13 for years 2015-2025.</t>
  </si>
  <si>
    <r>
      <t xml:space="preserve">The sum of </t>
    </r>
    <r>
      <rPr>
        <sz val="10"/>
        <color rgb="FF0078C9"/>
        <rFont val="Arial"/>
        <family val="2"/>
      </rPr>
      <t>WS1 lines 11 and 19 minus line 20.</t>
    </r>
  </si>
  <si>
    <t>Actual pension deficit recovery payments including costs capitalised and any group recharges for pension deficit costs.</t>
  </si>
  <si>
    <t>Other cash items not including in the accounting charge.</t>
  </si>
  <si>
    <r>
      <t xml:space="preserve">The sum of </t>
    </r>
    <r>
      <rPr>
        <sz val="10"/>
        <color rgb="FF0078C9"/>
        <rFont val="Arial"/>
        <family val="2"/>
      </rPr>
      <t>WS1 lines 21 to 23.</t>
    </r>
  </si>
  <si>
    <t>25-34</t>
  </si>
  <si>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</si>
  <si>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r>
      <t xml:space="preserve">Sum of </t>
    </r>
    <r>
      <rPr>
        <sz val="10"/>
        <color rgb="FF0078C9"/>
        <rFont val="Arial"/>
        <family val="2"/>
      </rPr>
      <t>WS1 lines 25 to 34.</t>
    </r>
  </si>
  <si>
    <t>Block E</t>
  </si>
  <si>
    <r>
      <t xml:space="preserve">Sum of </t>
    </r>
    <r>
      <rPr>
        <sz val="10"/>
        <color rgb="FF0078C9"/>
        <rFont val="Arial"/>
        <family val="2"/>
      </rPr>
      <t>WS1 lines 24 and 35.</t>
    </r>
  </si>
  <si>
    <t>WWS1 - Wholesale wastewater operating and capital expenditure by business unit</t>
  </si>
  <si>
    <t>WWS1</t>
  </si>
  <si>
    <t>Sewage collection</t>
  </si>
  <si>
    <t>Sewage treatment</t>
  </si>
  <si>
    <t>Sludge</t>
  </si>
  <si>
    <t>Totals in Line 3 should equal the Totals sum of Lines 7-9 of WWS5 (providing no atypical costs).</t>
  </si>
  <si>
    <t>Sludge transport</t>
  </si>
  <si>
    <t>Sludge treatment</t>
  </si>
  <si>
    <t>Sludge disposal</t>
  </si>
  <si>
    <t>Totals in Line 10 should equal the equivalent sum of Lines 3 and 13 of WWS8 (providing no atypical costs).</t>
  </si>
  <si>
    <t>Totals in Line 9 should equal sum of Totals in Lines 8 and 16 in Bio3.</t>
  </si>
  <si>
    <t>2017-18 FYA (CPIH adjusted)</t>
  </si>
  <si>
    <t>Sum of Lines 14-16 should equal Line 47 of WWS2.</t>
  </si>
  <si>
    <t>Operating expenditure</t>
  </si>
  <si>
    <t>WWS1001SC</t>
  </si>
  <si>
    <t>WWS1001ST</t>
  </si>
  <si>
    <t>WWS1001STP</t>
  </si>
  <si>
    <t>WWS1001SDT</t>
  </si>
  <si>
    <t>WWS1001SDD</t>
  </si>
  <si>
    <t>WWS1001CAS</t>
  </si>
  <si>
    <t>WWS1002SC</t>
  </si>
  <si>
    <t>WWS1002ST</t>
  </si>
  <si>
    <t>WWS1002STP</t>
  </si>
  <si>
    <t>WWS1002SDT</t>
  </si>
  <si>
    <t>WWS1002SDD</t>
  </si>
  <si>
    <t>WWS1002CAS</t>
  </si>
  <si>
    <t>Service charges / Discharge Consents</t>
  </si>
  <si>
    <t>Totals in Line 3 should equal the equivalent sum of Lines 7-9 of WWS5 (providing no atypical costs).</t>
  </si>
  <si>
    <t>WWS1003SC</t>
  </si>
  <si>
    <t>WWS1003ST</t>
  </si>
  <si>
    <t>WWS1003STP</t>
  </si>
  <si>
    <t>WWS1003SDT</t>
  </si>
  <si>
    <t>WWS1003SDD</t>
  </si>
  <si>
    <t>WWS1003CAS</t>
  </si>
  <si>
    <t>Bulk discharge</t>
  </si>
  <si>
    <t>BJ to BS</t>
  </si>
  <si>
    <t>WWS1004SC</t>
  </si>
  <si>
    <t>WWS1004ST</t>
  </si>
  <si>
    <t>WWS1004STP</t>
  </si>
  <si>
    <t>WWS1004SDT</t>
  </si>
  <si>
    <t>WWS1004SDD</t>
  </si>
  <si>
    <t>WWS1004CAS</t>
  </si>
  <si>
    <t>WWS1005SC</t>
  </si>
  <si>
    <t>WWS1005ST</t>
  </si>
  <si>
    <t>WWS1005STP</t>
  </si>
  <si>
    <t>WWS1005SDT</t>
  </si>
  <si>
    <t>WWS1005SDD</t>
  </si>
  <si>
    <t>WWS1005CAS</t>
  </si>
  <si>
    <t>WWS1006SC</t>
  </si>
  <si>
    <t>WWS1006ST</t>
  </si>
  <si>
    <t>WWS1006STP</t>
  </si>
  <si>
    <t>WWS1006SDT</t>
  </si>
  <si>
    <t>WWS1006SDD</t>
  </si>
  <si>
    <t>WWS1006CAS</t>
  </si>
  <si>
    <t>WWS1007SC</t>
  </si>
  <si>
    <t>WWS1007ST</t>
  </si>
  <si>
    <t>WWS1007STP</t>
  </si>
  <si>
    <t>WWS1007SDT</t>
  </si>
  <si>
    <t>WWS1007SDD</t>
  </si>
  <si>
    <t>WWS1007CAS</t>
  </si>
  <si>
    <t>WWS1008SC</t>
  </si>
  <si>
    <t>WWS1008ST</t>
  </si>
  <si>
    <t>WWS1008STP</t>
  </si>
  <si>
    <t>WWS1008SDT</t>
  </si>
  <si>
    <t>WWS1008SDD</t>
  </si>
  <si>
    <t>WWS1008CAS</t>
  </si>
  <si>
    <t>Total operating expenditure (excluding third party services)</t>
  </si>
  <si>
    <t>Sum of lines 1 to 8.</t>
  </si>
  <si>
    <t>Total sludge in Line 9 should equal sum of Totals in Lines 8 and 16 in Bio3.</t>
  </si>
  <si>
    <t>WWS1009SC</t>
  </si>
  <si>
    <t>WWS1009ST</t>
  </si>
  <si>
    <t>WWS1009STP</t>
  </si>
  <si>
    <t>WWS1009SDT</t>
  </si>
  <si>
    <t>WWS1009SDD</t>
  </si>
  <si>
    <t>WWS1009CAS</t>
  </si>
  <si>
    <t>WWS1010SC</t>
  </si>
  <si>
    <t>WWS1010ST</t>
  </si>
  <si>
    <t>WWS1010STP</t>
  </si>
  <si>
    <t>WWS1010SDT</t>
  </si>
  <si>
    <t>WWS1010SDD</t>
  </si>
  <si>
    <t>WWS1010CAS</t>
  </si>
  <si>
    <t>Capital expenditure</t>
  </si>
  <si>
    <t>WWS1012SC</t>
  </si>
  <si>
    <t>WWS1012ST</t>
  </si>
  <si>
    <t>WWS1012STP</t>
  </si>
  <si>
    <t>WWS1012SDT</t>
  </si>
  <si>
    <t>WWS1012SDD</t>
  </si>
  <si>
    <t>WWS1012CAS</t>
  </si>
  <si>
    <t>Maintaining the long term capability of the assets ~ non~infra</t>
  </si>
  <si>
    <t>WWS1013SC</t>
  </si>
  <si>
    <t>WWS1013ST</t>
  </si>
  <si>
    <t>WWS1013STP</t>
  </si>
  <si>
    <t>WWS1013SDT</t>
  </si>
  <si>
    <t>WWS1013SDD</t>
  </si>
  <si>
    <t>WWS1013CAS</t>
  </si>
  <si>
    <t>WWS1014SC</t>
  </si>
  <si>
    <t>WWS1014ST</t>
  </si>
  <si>
    <t>WWS1014STP</t>
  </si>
  <si>
    <t>WWS1014SDT</t>
  </si>
  <si>
    <t>WWS1014SDD</t>
  </si>
  <si>
    <t>WWS1014CAS</t>
  </si>
  <si>
    <t>Other capital expenditure ~ non~infra</t>
  </si>
  <si>
    <t>WWS1015SC</t>
  </si>
  <si>
    <t>WWS1015ST</t>
  </si>
  <si>
    <t>WWS1015STP</t>
  </si>
  <si>
    <t>WWS1015SDT</t>
  </si>
  <si>
    <t>WWS1015SDD</t>
  </si>
  <si>
    <t>WWS1015CAS</t>
  </si>
  <si>
    <t>WWS1016SC</t>
  </si>
  <si>
    <t>WWS1016ST</t>
  </si>
  <si>
    <t>WWS1016STP</t>
  </si>
  <si>
    <t>WWS1016SDT</t>
  </si>
  <si>
    <t>WWS1016SDD</t>
  </si>
  <si>
    <t>WWS1016CAS</t>
  </si>
  <si>
    <t>WWS1017SC</t>
  </si>
  <si>
    <t>WWS1017ST</t>
  </si>
  <si>
    <t>WWS1017STP</t>
  </si>
  <si>
    <t>WWS1017SDT</t>
  </si>
  <si>
    <t>WWS1017SDD</t>
  </si>
  <si>
    <t>WWS1017CAS</t>
  </si>
  <si>
    <t>WWS1018SC</t>
  </si>
  <si>
    <t>WWS1018ST</t>
  </si>
  <si>
    <t>WWS1018STP</t>
  </si>
  <si>
    <t>WWS1018SDT</t>
  </si>
  <si>
    <t>WWS1018SDD</t>
  </si>
  <si>
    <t>WWS1018CAS</t>
  </si>
  <si>
    <t>WWS1025SC</t>
  </si>
  <si>
    <t>WWS1025ST</t>
  </si>
  <si>
    <t>WWS1025STP</t>
  </si>
  <si>
    <t>WWS1025SDP</t>
  </si>
  <si>
    <t>WWS1025SDD</t>
  </si>
  <si>
    <t>WWS1025CAS</t>
  </si>
  <si>
    <t>WWS1026SC</t>
  </si>
  <si>
    <t>WWS1026ST</t>
  </si>
  <si>
    <t>WWS1026STP</t>
  </si>
  <si>
    <t>WWS1026SDP</t>
  </si>
  <si>
    <t>WWS1026SDD</t>
  </si>
  <si>
    <t>WWS1026CAS</t>
  </si>
  <si>
    <t>Sum of lines 11 and 19 minus the sum of lines 20 and 21.</t>
  </si>
  <si>
    <t>WWS1021SDP</t>
  </si>
  <si>
    <t>Cash expenditure</t>
  </si>
  <si>
    <t>WWS1022SC</t>
  </si>
  <si>
    <t>WWS1022ST</t>
  </si>
  <si>
    <t>WWS1022STP</t>
  </si>
  <si>
    <t>WWS1022SDT</t>
  </si>
  <si>
    <t>WWS1022SDD</t>
  </si>
  <si>
    <t>WWS1022CAS</t>
  </si>
  <si>
    <t>WWS1023SC</t>
  </si>
  <si>
    <t>WWS1023ST</t>
  </si>
  <si>
    <t>WWS1023STP</t>
  </si>
  <si>
    <t>WWS1023SDT</t>
  </si>
  <si>
    <t>WWS1023SDD</t>
  </si>
  <si>
    <t>WWS1023CAS</t>
  </si>
  <si>
    <t>WWS1024SC</t>
  </si>
  <si>
    <t>WWS1024ST</t>
  </si>
  <si>
    <t>WWS1024STP</t>
  </si>
  <si>
    <t>WWS1024SDT</t>
  </si>
  <si>
    <t>WWS1024SDD</t>
  </si>
  <si>
    <t>WWS1024CAS</t>
  </si>
  <si>
    <t>If there is a value entered for the row, column C cannot be blank.</t>
  </si>
  <si>
    <t>BP3357001SC</t>
  </si>
  <si>
    <t>BP3357001ST</t>
  </si>
  <si>
    <t>BP3357001STP</t>
  </si>
  <si>
    <t>BP3357001SDT</t>
  </si>
  <si>
    <t>BP3357001SDD</t>
  </si>
  <si>
    <t>BP3357001CAS</t>
  </si>
  <si>
    <t>BP3357002SC</t>
  </si>
  <si>
    <t>BP3357002ST</t>
  </si>
  <si>
    <t>BP3357002STP</t>
  </si>
  <si>
    <t>BP3357002SDT</t>
  </si>
  <si>
    <t>BP3357002SDD</t>
  </si>
  <si>
    <t>BP3357002CAS</t>
  </si>
  <si>
    <t>BP3357003SC</t>
  </si>
  <si>
    <t>BP3357003ST</t>
  </si>
  <si>
    <t>BP3357003STP</t>
  </si>
  <si>
    <t>BP3357003SDT</t>
  </si>
  <si>
    <t>BP3357003SDD</t>
  </si>
  <si>
    <t>BP3357003CAS</t>
  </si>
  <si>
    <t>BP3357004SC</t>
  </si>
  <si>
    <t>BP3357004ST</t>
  </si>
  <si>
    <t>BP3357004STP</t>
  </si>
  <si>
    <t>BP3357004SDT</t>
  </si>
  <si>
    <t>BP3357004SDD</t>
  </si>
  <si>
    <t>BP3357004CAS</t>
  </si>
  <si>
    <t>BP3357005SC</t>
  </si>
  <si>
    <t>BP3357005ST</t>
  </si>
  <si>
    <t>BP3357005STP</t>
  </si>
  <si>
    <t>BP3357005SDT</t>
  </si>
  <si>
    <t>BP3357005SDD</t>
  </si>
  <si>
    <t>BP3357005CAS</t>
  </si>
  <si>
    <t>BP3357006SC</t>
  </si>
  <si>
    <t>BP3357006ST</t>
  </si>
  <si>
    <t>BP3357006STP</t>
  </si>
  <si>
    <t>BP3357006SDT</t>
  </si>
  <si>
    <t>BP3357006SDD</t>
  </si>
  <si>
    <t>BP3357006CAS</t>
  </si>
  <si>
    <t>BP3357007SC</t>
  </si>
  <si>
    <t>BP3357007ST</t>
  </si>
  <si>
    <t>BP3357007STP</t>
  </si>
  <si>
    <t>BP3357007SDT</t>
  </si>
  <si>
    <t>BP3357007SDD</t>
  </si>
  <si>
    <t>BP3357007CAS</t>
  </si>
  <si>
    <t>BP3357008SC</t>
  </si>
  <si>
    <t>BP3357008ST</t>
  </si>
  <si>
    <t>BP3357008STP</t>
  </si>
  <si>
    <t>BP3357008SDT</t>
  </si>
  <si>
    <t>BP3357008SDD</t>
  </si>
  <si>
    <t>BP3357008CAS</t>
  </si>
  <si>
    <t>BP3357009SC</t>
  </si>
  <si>
    <t>BP3357009ST</t>
  </si>
  <si>
    <t>BP3357009STP</t>
  </si>
  <si>
    <t>BP3357009SDT</t>
  </si>
  <si>
    <t>BP3357009SDD</t>
  </si>
  <si>
    <t>BP3357009CAS</t>
  </si>
  <si>
    <t>BP3357010SC</t>
  </si>
  <si>
    <t>BP3357010ST</t>
  </si>
  <si>
    <t>BP3357010STP</t>
  </si>
  <si>
    <t>BP3357010SDT</t>
  </si>
  <si>
    <t>BP3357010SDD</t>
  </si>
  <si>
    <t>BP3357010CAS</t>
  </si>
  <si>
    <t>Sum of lines 26 to 35.</t>
  </si>
  <si>
    <t>BP3357020SC</t>
  </si>
  <si>
    <t>BP3357020ST</t>
  </si>
  <si>
    <t>BP3357020STP</t>
  </si>
  <si>
    <t>BP3357020SDT</t>
  </si>
  <si>
    <t>BP3357020SDD</t>
  </si>
  <si>
    <t>BP3357020CAS</t>
  </si>
  <si>
    <t>S3040TCASC</t>
  </si>
  <si>
    <t>S3040TCAST</t>
  </si>
  <si>
    <t>S3040TCASTP</t>
  </si>
  <si>
    <t>S3040TCASDT</t>
  </si>
  <si>
    <t>S3040TCASDD</t>
  </si>
  <si>
    <t>S3040TCAS</t>
  </si>
  <si>
    <r>
      <t>1.</t>
    </r>
    <r>
      <rPr>
        <sz val="7"/>
        <color theme="1"/>
        <rFont val="Times New Roman"/>
        <family val="1"/>
      </rPr>
      <t xml:space="preserve">    </t>
    </r>
    <r>
      <rPr>
        <b/>
        <sz val="12"/>
        <color theme="1"/>
        <rFont val="Arial"/>
        <family val="2"/>
      </rPr>
      <t>Draft determination totex</t>
    </r>
    <r>
      <rPr>
        <sz val="12"/>
        <color theme="1"/>
        <rFont val="Arial"/>
        <family val="2"/>
      </rPr>
      <t xml:space="preserve"> – As per the draft determination cost allowances, shows the totex allowances by year and by wholesale controls for 2020-2025.</t>
    </r>
  </si>
  <si>
    <r>
      <t>2.</t>
    </r>
    <r>
      <rPr>
        <sz val="7"/>
        <color theme="1"/>
        <rFont val="Times New Roman"/>
        <family val="1"/>
      </rPr>
      <t xml:space="preserve">    </t>
    </r>
    <r>
      <rPr>
        <b/>
        <sz val="12"/>
        <color theme="1"/>
        <rFont val="Arial"/>
        <family val="2"/>
      </rPr>
      <t>Revised business plan</t>
    </r>
    <r>
      <rPr>
        <sz val="12"/>
        <color theme="1"/>
        <rFont val="Arial"/>
        <family val="2"/>
      </rPr>
      <t xml:space="preserve"> – As per the company revised business plan, cost allowances (opex, capex, totex) by year and by wholesale controls for 2020-2025 including opex grants and contributions as per the resubmitted business plan tables.</t>
    </r>
  </si>
  <si>
    <r>
      <t>3.</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‘Draft determination totex’ and the ‘Revised business plan’ by year and by wholesale controls for 2020-2025. We also show the variance between the two sets of data.</t>
    </r>
  </si>
  <si>
    <r>
      <t>4.</t>
    </r>
    <r>
      <rPr>
        <sz val="7"/>
        <color theme="1"/>
        <rFont val="Times New Roman"/>
        <family val="1"/>
      </rPr>
      <t xml:space="preserve">    </t>
    </r>
    <r>
      <rPr>
        <b/>
        <sz val="12"/>
        <color theme="1"/>
        <rFont val="Arial"/>
        <family val="2"/>
      </rPr>
      <t>PAYG</t>
    </r>
    <r>
      <rPr>
        <sz val="12"/>
        <color theme="1"/>
        <rFont val="Arial"/>
        <family val="2"/>
      </rPr>
      <t xml:space="preserve"> – Using the April business plan data we calculate opex as a percentage of totex using the data from the ‘calculation’ tab.</t>
    </r>
  </si>
  <si>
    <t>This produces a figure for PAYG as a percentage of opex rate which we use to calculate the PAYG rates for the draft determination to align to the company approach in setting the natural rate. We set out the calculations below:</t>
  </si>
  <si>
    <t xml:space="preserve">April business plan </t>
  </si>
  <si>
    <t>(a) Opex as percentage of totex</t>
  </si>
  <si>
    <t>(b) Total opex</t>
  </si>
  <si>
    <t>(c) Totex</t>
  </si>
  <si>
    <t>(d) Business plan tables natural rate (Wr4, Wn4, WWn6, Bio5)</t>
  </si>
  <si>
    <t>(e) PAYG as a percentage of opex rate</t>
  </si>
  <si>
    <t>(a) = (b) / (c)</t>
  </si>
  <si>
    <t>(e) = (d) / (a)</t>
  </si>
  <si>
    <t>Draft determination</t>
  </si>
  <si>
    <t xml:space="preserve">(f) Opex as percentage of totex </t>
  </si>
  <si>
    <t>(g) Total opex</t>
  </si>
  <si>
    <t>(h) Totex</t>
  </si>
  <si>
    <t xml:space="preserve">(i) PAYG as a percentage of opex rate </t>
  </si>
  <si>
    <t xml:space="preserve">(j) Business plan tables natural rate </t>
  </si>
  <si>
    <t xml:space="preserve">(f) = (g) / (h) </t>
  </si>
  <si>
    <t>(i) = (e)</t>
  </si>
  <si>
    <t xml:space="preserve">(j) = (f) * (i) </t>
  </si>
  <si>
    <r>
      <t>5.</t>
    </r>
    <r>
      <rPr>
        <sz val="7"/>
        <color theme="1"/>
        <rFont val="Times New Roman"/>
        <family val="1"/>
      </rPr>
      <t xml:space="preserve">    </t>
    </r>
    <r>
      <rPr>
        <b/>
        <sz val="12"/>
        <color theme="1"/>
        <rFont val="Arial"/>
        <family val="2"/>
      </rPr>
      <t>Revised business plan data tables</t>
    </r>
    <r>
      <rPr>
        <sz val="12"/>
        <color theme="1"/>
        <rFont val="Arial"/>
        <family val="2"/>
      </rPr>
      <t xml:space="preserve"> – As submitted by the company in the revised business plan.</t>
    </r>
  </si>
  <si>
    <t>Data tables Wr4, Wn4, WWn6 and Bio5.</t>
  </si>
  <si>
    <r>
      <t>·</t>
    </r>
    <r>
      <rPr>
        <sz val="7"/>
        <color theme="1"/>
        <rFont val="Times New Roman"/>
        <family val="1"/>
      </rPr>
      <t xml:space="preserve">         </t>
    </r>
    <r>
      <rPr>
        <sz val="12"/>
        <color theme="1"/>
        <rFont val="Arial"/>
        <family val="2"/>
      </rPr>
      <t>“Natural” PAYG rate (as per PAYG tab)</t>
    </r>
  </si>
  <si>
    <r>
      <t>·</t>
    </r>
    <r>
      <rPr>
        <sz val="7"/>
        <color theme="1"/>
        <rFont val="Times New Roman"/>
        <family val="1"/>
      </rPr>
      <t xml:space="preserve">         </t>
    </r>
    <r>
      <rPr>
        <sz val="12"/>
        <color theme="1"/>
        <rFont val="Arial"/>
        <family val="2"/>
      </rPr>
      <t>Adjustments to PAYG rate to address transition from RPI to CPI (as per revised plan data tables)</t>
    </r>
  </si>
  <si>
    <r>
      <t>·</t>
    </r>
    <r>
      <rPr>
        <sz val="7"/>
        <color theme="1"/>
        <rFont val="Times New Roman"/>
        <family val="1"/>
      </rPr>
      <t xml:space="preserve">         </t>
    </r>
    <r>
      <rPr>
        <sz val="12"/>
        <color theme="1"/>
        <rFont val="Arial"/>
        <family val="2"/>
      </rPr>
      <t>Other adjustments to PAYG rate (as per revised plan data table)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</si>
  <si>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</si>
  <si>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</si>
  <si>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</si>
  <si>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</si>
  <si>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</si>
  <si>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 xml:space="preserve">We are intervening to align PAYG rates to recover in each year an amount equivalent to operating costs and infrastructure renewal expenditure within allowed totex. </t>
  </si>
  <si>
    <t>We use the data from the WS1 and WWS1 resubmitted plan data tables to calculate the recalculated natural PAYG.</t>
  </si>
  <si>
    <t>We set out how we apply the intervention in 'Aligning risk and return technical intervention appendix'.</t>
  </si>
  <si>
    <r>
      <t>7.</t>
    </r>
    <r>
      <rPr>
        <sz val="7"/>
        <color theme="1"/>
        <rFont val="Times New Roman"/>
        <family val="1"/>
      </rPr>
      <t xml:space="preserve">    </t>
    </r>
    <r>
      <rPr>
        <b/>
        <sz val="12"/>
        <color theme="1"/>
        <rFont val="Arial"/>
        <family val="2"/>
      </rPr>
      <t xml:space="preserve">PAYG summary tables </t>
    </r>
    <r>
      <rPr>
        <sz val="12"/>
        <color theme="1"/>
        <rFont val="Arial"/>
        <family val="2"/>
      </rPr>
      <t>- Sets out the business plan PAYG rates versus the draft determination PAYG rates by year and by wholesale control for 2020 – 2025 including the following:</t>
    </r>
  </si>
  <si>
    <r>
      <t>6.</t>
    </r>
    <r>
      <rPr>
        <sz val="7"/>
        <color theme="1"/>
        <rFont val="Times New Roman"/>
        <family val="1"/>
      </rPr>
      <t xml:space="preserve">    </t>
    </r>
    <r>
      <rPr>
        <b/>
        <sz val="12"/>
        <color theme="1"/>
        <rFont val="Arial"/>
        <family val="2"/>
      </rPr>
      <t>Recalculated natural PAYG</t>
    </r>
    <r>
      <rPr>
        <sz val="12"/>
        <color theme="1"/>
        <rFont val="Arial"/>
        <family val="2"/>
      </rPr>
      <t xml:space="preserve"> – The company approach to PAYG rates is to recover operating expenses and capitalised infrastructure renewal expenditure from totex.</t>
    </r>
  </si>
  <si>
    <t>The company has updated its PAYG rates for changes it has made to costs in its resubmitted plan but not for grants and contributions recovered in operating expenses.</t>
  </si>
  <si>
    <t>We accept the company's underlying approach but intervene to reduce PAYG to use net operating costs.</t>
  </si>
  <si>
    <t>Revised Business Plan</t>
  </si>
  <si>
    <t>Rvised business plan</t>
  </si>
  <si>
    <t>Anglian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</si>
</sst>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00"/>
    <numFmt numFmtId="165" formatCode="#,##0_);\(#,##0\);&quot;-  &quot;;&quot; &quot;@&quot; &quot;"/>
    <numFmt numFmtId="166" formatCode="#,##0_ ;[Red]\-#,##0\ "/>
    <numFmt numFmtId="167" formatCode="_-* #,##0.000_-;\-* #,##0.000_-;_-* &quot;-&quot;??_-;_-@_-"/>
    <numFmt numFmtId="168" formatCode="#,##0.0000_);\(#,##0.0000\);&quot;-  &quot;;&quot; &quot;@&quot; &quot;"/>
    <numFmt numFmtId="169" formatCode="#,##0.00_);\(#,##0.00\);&quot;-  &quot;;&quot; &quot;@&quot; &quot;"/>
    <numFmt numFmtId="170" formatCode="#,##0.000_);\(#,##0.000\);&quot;-  &quot;;&quot; &quot;@&quot; &quot;"/>
    <numFmt numFmtId="171" formatCode="#,##0.00_ ;[Red]\-#,##0.00\ "/>
    <numFmt numFmtId="172" formatCode="0.0"/>
    <numFmt numFmtId="173" formatCode="#,##0.000"/>
    <numFmt numFmtId="174" formatCode="0.00_ ;[Red]\-0.00\ "/>
    <numFmt numFmtId="175" formatCode="0.0%"/>
  </numFmts>
  <fonts count="56"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5"/>
      <color theme="0"/>
      <name val="Franklin Gothic Demi"/>
      <family val="2"/>
    </font>
    <font>
      <sz val="11"/>
      <color rgb="FFFFFFFF"/>
      <name val="Franklin Gothic Demi"/>
      <family val="2"/>
    </font>
    <font>
      <sz val="11"/>
      <color rgb="FF000000"/>
      <name val="Arial"/>
      <family val="2"/>
    </font>
    <font>
      <sz val="10"/>
      <color rgb="FF0078C9"/>
      <name val="Franklin Gothic Demi"/>
      <family val="2"/>
    </font>
    <font>
      <sz val="9"/>
      <color theme="1"/>
      <name val="Arial"/>
      <family val="2"/>
    </font>
    <font>
      <sz val="8"/>
      <color theme="1"/>
      <name val="Arial"/>
      <family val="2"/>
    </font>
    <font>
      <sz val="9"/>
      <color rgb="FF000000"/>
      <name val="Arial"/>
      <family val="2"/>
    </font>
    <font>
      <sz val="10"/>
      <color rgb="FF000000"/>
      <name val="Arial"/>
      <family val="2"/>
    </font>
    <font>
      <sz val="8"/>
      <color rgb="FF000000"/>
      <name val="Arial"/>
      <family val="2"/>
    </font>
    <font>
      <sz val="9"/>
      <color theme="0"/>
      <name val="Arial"/>
      <family val="2"/>
    </font>
    <font>
      <sz val="10"/>
      <color theme="1"/>
      <name val="Arial"/>
      <family val="2"/>
    </font>
    <font>
      <sz val="10"/>
      <name val="Arial"/>
      <family val="2"/>
    </font>
    <font>
      <sz val="10"/>
      <name val="Franklin Gothic Demi"/>
      <family val="2"/>
    </font>
    <font>
      <sz val="11"/>
      <color rgb="FF0078C9"/>
      <name val="Franklin Gothic Demi"/>
      <family val="2"/>
    </font>
    <font>
      <sz val="10"/>
      <color rgb="FF0078C9"/>
      <name val="Arial"/>
      <family val="2"/>
    </font>
    <font>
      <sz val="9"/>
      <name val="Arial"/>
      <family val="2"/>
    </font>
    <font>
      <sz val="11"/>
      <name val="Arial"/>
      <family val="2"/>
    </font>
    <font>
      <b/>
      <sz val="10"/>
      <name val="Arial"/>
      <family val="2"/>
    </font>
    <font>
      <sz val="9.5"/>
      <color theme="1"/>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1"/>
      <color theme="0"/>
      <name val="Franklin Gothic Demi"/>
      <family val="2"/>
    </font>
    <font>
      <sz val="15"/>
      <name val="Franklin Gothic Demi"/>
      <family val="2"/>
    </font>
    <font>
      <sz val="8"/>
      <color rgb="FF0078C9"/>
      <name val="Franklin Gothic Demi"/>
      <family val="2"/>
    </font>
    <font>
      <sz val="8"/>
      <name val="Arial"/>
      <family val="2"/>
    </font>
    <font>
      <sz val="10"/>
      <color theme="1"/>
      <name val="Franklin Gothic Demi"/>
      <family val="2"/>
    </font>
    <font>
      <sz val="10"/>
      <name val="Gill Sans MT"/>
      <family val="2"/>
    </font>
    <font>
      <sz val="10"/>
      <color theme="0"/>
      <name val="Gill Sans MT"/>
      <family val="2"/>
    </font>
    <font>
      <sz val="10"/>
      <color theme="1"/>
      <name val="Gill Sans MT"/>
      <family val="2"/>
    </font>
    <font>
      <b/>
      <sz val="10"/>
      <color theme="1"/>
      <name val="Gill Sans MT"/>
      <family val="2"/>
    </font>
    <font>
      <sz val="11"/>
      <color theme="1"/>
      <name val="Verdana"/>
      <family val="2"/>
    </font>
    <font>
      <sz val="10"/>
      <color theme="8"/>
      <name val="Gill Sans MT"/>
      <family val="2"/>
    </font>
    <font>
      <u/>
      <sz val="8"/>
      <color theme="1"/>
      <name val="Arial"/>
      <family val="2"/>
    </font>
    <font>
      <sz val="9"/>
      <color theme="1"/>
      <name val="Gill Sans MT"/>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22">
    <fill>
      <patternFill patternType="none"/>
    </fill>
    <fill>
      <patternFill patternType="gray125"/>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theme="0"/>
        <bgColor rgb="FF000000"/>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003892"/>
        <bgColor indexed="64"/>
      </patternFill>
    </fill>
    <fill>
      <patternFill patternType="solid">
        <fgColor rgb="FFFFFFE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98">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style="medium">
        <color rgb="FF857362"/>
      </right>
      <top/>
      <bottom style="medium">
        <color rgb="FF857362"/>
      </bottom>
      <diagonal/>
    </border>
    <border>
      <left style="medium">
        <color rgb="FF857362"/>
      </left>
      <right/>
      <top style="thin">
        <color rgb="FF857362"/>
      </top>
      <bottom style="medium">
        <color rgb="FF857362"/>
      </bottom>
      <diagonal/>
    </border>
    <border>
      <left/>
      <right/>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right/>
      <top style="medium">
        <color rgb="FF857362"/>
      </top>
      <bottom/>
      <diagonal/>
    </border>
    <border>
      <left style="thin">
        <color rgb="FF857362"/>
      </left>
      <right style="medium">
        <color rgb="FF857362"/>
      </right>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medium">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thin">
        <color rgb="FF857362"/>
      </right>
      <top/>
      <bottom/>
      <diagonal/>
    </border>
    <border>
      <left style="medium">
        <color rgb="FF857362"/>
      </left>
      <right/>
      <top/>
      <bottom style="thin">
        <color rgb="FF8573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57362"/>
      </left>
      <right/>
      <top style="medium">
        <color rgb="FF857362"/>
      </top>
      <bottom style="medium">
        <color rgb="FF857362"/>
      </bottom>
      <diagonal/>
    </border>
    <border>
      <left style="medium">
        <color rgb="FF857362"/>
      </left>
      <right/>
      <top style="medium">
        <color rgb="FF857362"/>
      </top>
      <bottom/>
      <diagonal/>
    </border>
    <border>
      <left style="thin">
        <color rgb="FF857362"/>
      </left>
      <right style="medium">
        <color rgb="FF857362"/>
      </right>
      <top style="medium">
        <color rgb="FF857362"/>
      </top>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style="medium">
        <color rgb="FF857362"/>
      </left>
      <right style="thin">
        <color rgb="FF857362"/>
      </right>
      <top style="medium">
        <color rgb="FF857362"/>
      </top>
      <bottom/>
      <diagonal/>
    </border>
    <border>
      <left style="medium">
        <color rgb="FF857362"/>
      </left>
      <right/>
      <top/>
      <bottom style="medium">
        <color rgb="FF857362"/>
      </bottom>
      <diagonal/>
    </border>
    <border>
      <left style="thin">
        <color rgb="FF857362"/>
      </left>
      <right style="thin">
        <color rgb="FF857362"/>
      </right>
      <top/>
      <bottom style="medium">
        <color rgb="FF857362"/>
      </bottom>
      <diagonal/>
    </border>
    <border>
      <left style="thin">
        <color theme="0"/>
      </left>
      <right style="thin">
        <color theme="0"/>
      </right>
      <top/>
      <bottom style="thin">
        <color theme="0"/>
      </bottom>
      <diagonal/>
    </border>
    <border>
      <left/>
      <right/>
      <top style="thin">
        <color rgb="FF857362"/>
      </top>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style="thin">
        <color rgb="FF857362"/>
      </left>
      <right style="medium">
        <color theme="2" tint="-0.499984740745262"/>
      </right>
      <top style="medium">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thin">
        <color rgb="FF857362"/>
      </left>
      <right style="medium">
        <color theme="2" tint="-0.499984740745262"/>
      </right>
      <top style="thin">
        <color rgb="FF857362"/>
      </top>
      <bottom style="medium">
        <color rgb="FF857362"/>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8" fillId="7" borderId="0" applyBorder="0"/>
    <xf numFmtId="0" fontId="14" fillId="12" borderId="16">
      <alignment horizontal="right" vertical="center" wrapText="1"/>
    </xf>
    <xf numFmtId="0" fontId="15" fillId="0" borderId="0"/>
    <xf numFmtId="0" fontId="15" fillId="0" borderId="0"/>
    <xf numFmtId="0" fontId="1" fillId="0" borderId="0"/>
    <xf numFmtId="168" fontId="15" fillId="0" borderId="0" applyFont="0" applyFill="0" applyBorder="0" applyProtection="0">
      <alignment vertical="top"/>
    </xf>
    <xf numFmtId="0" fontId="1" fillId="0" borderId="0"/>
    <xf numFmtId="0" fontId="1" fillId="0" borderId="0"/>
    <xf numFmtId="0" fontId="48" fillId="0" borderId="0"/>
    <xf numFmtId="0" fontId="1" fillId="0" borderId="0"/>
  </cellStyleXfs>
  <cellXfs count="725">
    <xf numFmtId="0" fontId="0" fillId="0" borderId="0" xfId="0"/>
    <xf numFmtId="0" fontId="3" fillId="2" borderId="0" xfId="3" applyFont="1" applyFill="1" applyBorder="1" applyAlignment="1">
      <alignment vertical="center"/>
    </xf>
    <xf numFmtId="0" fontId="3" fillId="2" borderId="0" xfId="3" applyFont="1" applyFill="1" applyBorder="1" applyAlignment="1">
      <alignment horizontal="right" vertical="center"/>
    </xf>
    <xf numFmtId="0" fontId="4" fillId="3" borderId="0" xfId="4" applyFont="1" applyFill="1" applyAlignment="1">
      <alignment horizontal="right" vertical="center"/>
    </xf>
    <xf numFmtId="0" fontId="3" fillId="2" borderId="0" xfId="3" applyFont="1" applyFill="1" applyBorder="1" applyAlignment="1">
      <alignment horizontal="left" vertical="center"/>
    </xf>
    <xf numFmtId="0" fontId="0" fillId="4" borderId="0" xfId="0" applyFill="1" applyBorder="1" applyAlignment="1">
      <alignment vertical="top"/>
    </xf>
    <xf numFmtId="0" fontId="0" fillId="5" borderId="0" xfId="0" applyFill="1" applyBorder="1" applyAlignment="1">
      <alignment vertical="top"/>
    </xf>
    <xf numFmtId="0" fontId="6" fillId="4" borderId="0" xfId="3" applyFont="1" applyFill="1" applyBorder="1" applyAlignment="1">
      <alignment vertical="center"/>
    </xf>
    <xf numFmtId="0" fontId="0" fillId="4" borderId="0" xfId="0" applyFill="1" applyAlignment="1">
      <alignment vertical="top"/>
    </xf>
    <xf numFmtId="0" fontId="6" fillId="4" borderId="0" xfId="3" applyFont="1" applyFill="1" applyBorder="1" applyAlignment="1">
      <alignment horizontal="center" vertical="center"/>
    </xf>
    <xf numFmtId="0" fontId="7" fillId="6" borderId="3" xfId="3" applyFont="1" applyFill="1" applyBorder="1" applyAlignment="1">
      <alignment horizontal="center" vertical="center" wrapText="1"/>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6" borderId="6" xfId="3" applyFont="1" applyFill="1" applyBorder="1" applyAlignment="1">
      <alignment horizontal="center" vertical="center"/>
    </xf>
    <xf numFmtId="0" fontId="7" fillId="6" borderId="4" xfId="3" applyFont="1" applyFill="1" applyBorder="1" applyAlignment="1">
      <alignment vertical="center"/>
    </xf>
    <xf numFmtId="0" fontId="9" fillId="7" borderId="7" xfId="5" applyFont="1" applyBorder="1" applyAlignment="1" applyProtection="1">
      <alignment horizontal="center" vertical="center"/>
    </xf>
    <xf numFmtId="0" fontId="10" fillId="0" borderId="8" xfId="3" applyFont="1" applyFill="1" applyBorder="1" applyAlignment="1">
      <alignment horizontal="center" vertical="center"/>
    </xf>
    <xf numFmtId="0" fontId="11" fillId="0" borderId="9" xfId="3" applyFont="1" applyFill="1" applyBorder="1" applyAlignment="1">
      <alignment vertical="center"/>
    </xf>
    <xf numFmtId="0" fontId="12" fillId="4" borderId="10"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11" xfId="3" applyFont="1" applyFill="1" applyBorder="1" applyAlignment="1">
      <alignment horizontal="center" vertical="center"/>
    </xf>
    <xf numFmtId="10" fontId="6" fillId="4" borderId="0" xfId="3" applyNumberFormat="1" applyFont="1" applyFill="1" applyBorder="1" applyAlignment="1">
      <alignment vertical="center"/>
    </xf>
    <xf numFmtId="10" fontId="10" fillId="8" borderId="12" xfId="3" applyNumberFormat="1" applyFont="1" applyFill="1" applyBorder="1" applyAlignment="1" applyProtection="1">
      <alignment vertical="center"/>
      <protection locked="0"/>
    </xf>
    <xf numFmtId="10" fontId="10" fillId="8" borderId="10" xfId="3" applyNumberFormat="1" applyFont="1" applyFill="1" applyBorder="1" applyAlignment="1" applyProtection="1">
      <alignment vertical="center"/>
      <protection locked="0"/>
    </xf>
    <xf numFmtId="10" fontId="10" fillId="8" borderId="11" xfId="3" applyNumberFormat="1" applyFont="1" applyFill="1" applyBorder="1" applyAlignment="1" applyProtection="1">
      <alignment vertical="center"/>
      <protection locked="0"/>
    </xf>
    <xf numFmtId="164" fontId="13" fillId="4" borderId="13" xfId="3" applyNumberFormat="1" applyFont="1" applyFill="1" applyBorder="1" applyAlignment="1">
      <alignment horizontal="center" vertical="center"/>
    </xf>
    <xf numFmtId="164" fontId="13" fillId="4" borderId="11" xfId="3" applyNumberFormat="1" applyFont="1" applyFill="1" applyBorder="1" applyAlignment="1">
      <alignment horizontal="center" vertical="center"/>
    </xf>
    <xf numFmtId="0" fontId="0" fillId="9" borderId="0" xfId="0" applyFill="1" applyBorder="1" applyAlignment="1">
      <alignment vertical="top"/>
    </xf>
    <xf numFmtId="0" fontId="12" fillId="4" borderId="9"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14" xfId="3" applyFont="1" applyFill="1" applyBorder="1" applyAlignment="1">
      <alignment horizontal="center" vertical="center"/>
    </xf>
    <xf numFmtId="10" fontId="10" fillId="8" borderId="15" xfId="3" applyNumberFormat="1" applyFont="1" applyFill="1" applyBorder="1" applyAlignment="1" applyProtection="1">
      <alignment vertical="center"/>
      <protection locked="0"/>
    </xf>
    <xf numFmtId="10" fontId="10" fillId="8" borderId="16" xfId="3" applyNumberFormat="1" applyFont="1" applyFill="1" applyBorder="1" applyAlignment="1" applyProtection="1">
      <alignment vertical="center"/>
      <protection locked="0"/>
    </xf>
    <xf numFmtId="10" fontId="10" fillId="8" borderId="17" xfId="3" applyNumberFormat="1" applyFont="1" applyFill="1" applyBorder="1" applyAlignment="1" applyProtection="1">
      <alignment vertical="center"/>
      <protection locked="0"/>
    </xf>
    <xf numFmtId="164" fontId="10" fillId="10" borderId="18" xfId="3" applyNumberFormat="1" applyFont="1" applyFill="1" applyBorder="1" applyAlignment="1">
      <alignment vertical="center"/>
    </xf>
    <xf numFmtId="164" fontId="10" fillId="10" borderId="17" xfId="3" applyNumberFormat="1" applyFont="1" applyFill="1" applyBorder="1" applyAlignment="1">
      <alignment vertical="center"/>
    </xf>
    <xf numFmtId="10" fontId="10" fillId="11" borderId="19" xfId="3" applyNumberFormat="1" applyFont="1" applyFill="1" applyBorder="1" applyAlignment="1">
      <alignment vertical="center"/>
    </xf>
    <xf numFmtId="10" fontId="10" fillId="11" borderId="20" xfId="3" applyNumberFormat="1" applyFont="1" applyFill="1" applyBorder="1" applyAlignment="1">
      <alignment vertical="center"/>
    </xf>
    <xf numFmtId="10" fontId="10" fillId="11" borderId="21" xfId="3" applyNumberFormat="1" applyFont="1" applyFill="1" applyBorder="1" applyAlignment="1">
      <alignment vertical="center"/>
    </xf>
    <xf numFmtId="0" fontId="10" fillId="4" borderId="18" xfId="3" applyFont="1" applyFill="1" applyBorder="1" applyAlignment="1">
      <alignment vertical="center"/>
    </xf>
    <xf numFmtId="0" fontId="10" fillId="4" borderId="17" xfId="3" applyFont="1" applyFill="1" applyBorder="1" applyAlignment="1">
      <alignment vertical="center"/>
    </xf>
    <xf numFmtId="0" fontId="10" fillId="0" borderId="22" xfId="3" applyFont="1" applyFill="1" applyBorder="1" applyAlignment="1">
      <alignment horizontal="center" vertical="center"/>
    </xf>
    <xf numFmtId="0" fontId="11" fillId="0" borderId="23" xfId="3" applyFont="1" applyFill="1" applyBorder="1" applyAlignment="1">
      <alignment vertical="center"/>
    </xf>
    <xf numFmtId="0" fontId="12" fillId="4" borderId="23" xfId="3" applyFont="1" applyFill="1" applyBorder="1" applyAlignment="1">
      <alignment horizontal="center" vertical="center"/>
    </xf>
    <xf numFmtId="0" fontId="12" fillId="0" borderId="23" xfId="3" applyFont="1" applyFill="1" applyBorder="1" applyAlignment="1">
      <alignment horizontal="center" vertical="center"/>
    </xf>
    <xf numFmtId="0" fontId="12" fillId="0" borderId="24" xfId="3" applyFont="1" applyFill="1" applyBorder="1" applyAlignment="1">
      <alignment horizontal="center" vertical="center"/>
    </xf>
    <xf numFmtId="49" fontId="10" fillId="8" borderId="5" xfId="3" applyNumberFormat="1" applyFont="1" applyFill="1" applyBorder="1" applyAlignment="1" applyProtection="1">
      <alignment horizontal="right" vertical="center"/>
      <protection locked="0"/>
    </xf>
    <xf numFmtId="2" fontId="6" fillId="4" borderId="0" xfId="3" applyNumberFormat="1" applyFont="1" applyFill="1" applyBorder="1" applyAlignment="1">
      <alignment vertical="center"/>
    </xf>
    <xf numFmtId="164" fontId="10" fillId="10" borderId="25" xfId="3" applyNumberFormat="1" applyFont="1" applyFill="1" applyBorder="1" applyAlignment="1">
      <alignment vertical="center"/>
    </xf>
    <xf numFmtId="164" fontId="10" fillId="10" borderId="21" xfId="3" applyNumberFormat="1" applyFont="1" applyFill="1" applyBorder="1" applyAlignment="1">
      <alignment vertical="center"/>
    </xf>
    <xf numFmtId="0" fontId="10" fillId="4" borderId="0" xfId="3" applyFont="1" applyFill="1" applyBorder="1" applyAlignment="1">
      <alignment horizontal="center" vertical="center"/>
    </xf>
    <xf numFmtId="0" fontId="11" fillId="4" borderId="0" xfId="3" applyFont="1" applyFill="1" applyBorder="1" applyAlignment="1">
      <alignment vertical="center"/>
    </xf>
    <xf numFmtId="0" fontId="10" fillId="4" borderId="0" xfId="3" applyFont="1" applyFill="1" applyBorder="1" applyAlignment="1">
      <alignment vertical="center"/>
    </xf>
    <xf numFmtId="164" fontId="10" fillId="10" borderId="13" xfId="3" applyNumberFormat="1" applyFont="1" applyFill="1" applyBorder="1" applyAlignment="1">
      <alignment vertical="center"/>
    </xf>
    <xf numFmtId="164" fontId="10" fillId="10" borderId="11" xfId="3" applyNumberFormat="1" applyFont="1" applyFill="1" applyBorder="1" applyAlignment="1">
      <alignment vertical="center"/>
    </xf>
    <xf numFmtId="0" fontId="11" fillId="4" borderId="26" xfId="3" applyFont="1" applyFill="1" applyBorder="1" applyAlignment="1">
      <alignment vertical="center"/>
    </xf>
    <xf numFmtId="0" fontId="10" fillId="0" borderId="19" xfId="3" applyFont="1" applyFill="1" applyBorder="1" applyAlignment="1">
      <alignment horizontal="center" vertical="center"/>
    </xf>
    <xf numFmtId="0" fontId="11" fillId="0" borderId="20" xfId="3" applyFont="1" applyFill="1" applyBorder="1" applyAlignment="1">
      <alignment vertical="center"/>
    </xf>
    <xf numFmtId="0" fontId="12" fillId="4" borderId="20" xfId="3" applyFont="1" applyFill="1" applyBorder="1" applyAlignment="1">
      <alignment horizontal="center" vertical="center"/>
    </xf>
    <xf numFmtId="0" fontId="12" fillId="0" borderId="20" xfId="3" applyFont="1" applyFill="1" applyBorder="1" applyAlignment="1">
      <alignment horizontal="center" vertical="center"/>
    </xf>
    <xf numFmtId="0" fontId="12" fillId="0" borderId="21" xfId="3" applyFont="1" applyFill="1" applyBorder="1" applyAlignment="1">
      <alignment horizontal="center" vertical="center"/>
    </xf>
    <xf numFmtId="0" fontId="10" fillId="4" borderId="25" xfId="3" applyFont="1" applyFill="1" applyBorder="1" applyAlignment="1">
      <alignment vertical="center"/>
    </xf>
    <xf numFmtId="0" fontId="10" fillId="4" borderId="21" xfId="3" applyFont="1" applyFill="1" applyBorder="1" applyAlignment="1">
      <alignment vertical="center"/>
    </xf>
    <xf numFmtId="0" fontId="12" fillId="4" borderId="0" xfId="3" applyFont="1" applyFill="1" applyBorder="1" applyAlignment="1">
      <alignment horizontal="center" vertical="center"/>
    </xf>
    <xf numFmtId="0" fontId="0" fillId="4" borderId="0" xfId="0" applyFill="1" applyBorder="1" applyAlignment="1">
      <alignment horizontal="center" vertical="top"/>
    </xf>
    <xf numFmtId="165" fontId="14" fillId="12" borderId="16" xfId="6" applyNumberFormat="1">
      <alignment horizontal="right" vertical="center" wrapText="1"/>
    </xf>
    <xf numFmtId="0" fontId="16" fillId="4" borderId="0" xfId="7" applyFont="1" applyFill="1" applyAlignment="1">
      <alignment vertical="center"/>
    </xf>
    <xf numFmtId="0" fontId="15" fillId="4" borderId="0" xfId="7" applyFont="1" applyFill="1" applyAlignment="1">
      <alignment vertical="center"/>
    </xf>
    <xf numFmtId="0" fontId="15" fillId="4" borderId="0" xfId="7" applyFont="1" applyFill="1" applyBorder="1" applyAlignment="1">
      <alignment vertical="center"/>
    </xf>
    <xf numFmtId="0" fontId="1" fillId="4" borderId="0" xfId="3" applyFill="1" applyAlignment="1">
      <alignment vertical="center"/>
    </xf>
    <xf numFmtId="0" fontId="14" fillId="13" borderId="16" xfId="3" applyFont="1" applyFill="1" applyBorder="1" applyAlignment="1">
      <alignment horizontal="center" vertical="center"/>
    </xf>
    <xf numFmtId="0" fontId="14" fillId="4" borderId="0" xfId="3" applyFont="1" applyFill="1" applyBorder="1" applyAlignment="1">
      <alignment horizontal="left" vertical="center"/>
    </xf>
    <xf numFmtId="0" fontId="14" fillId="14" borderId="16" xfId="3" applyFont="1" applyFill="1" applyBorder="1" applyAlignment="1">
      <alignment horizontal="center" vertical="center"/>
    </xf>
    <xf numFmtId="0" fontId="14" fillId="12" borderId="16" xfId="3" applyFont="1" applyFill="1" applyBorder="1" applyAlignment="1">
      <alignment horizontal="center" vertical="center"/>
    </xf>
    <xf numFmtId="0" fontId="14" fillId="15" borderId="16" xfId="3" applyFont="1" applyFill="1" applyBorder="1" applyAlignment="1">
      <alignment horizontal="center" vertical="center"/>
    </xf>
    <xf numFmtId="0" fontId="15" fillId="4" borderId="0" xfId="7" applyFill="1" applyAlignment="1">
      <alignment vertical="center"/>
    </xf>
    <xf numFmtId="0" fontId="17" fillId="5" borderId="1" xfId="3" applyNumberFormat="1" applyFont="1" applyFill="1" applyBorder="1" applyAlignment="1" applyProtection="1">
      <alignment vertical="center"/>
    </xf>
    <xf numFmtId="0" fontId="17" fillId="5" borderId="27" xfId="3" applyNumberFormat="1" applyFont="1" applyFill="1" applyBorder="1" applyAlignment="1" applyProtection="1">
      <alignment vertical="center"/>
    </xf>
    <xf numFmtId="0" fontId="17" fillId="5" borderId="28" xfId="3" applyNumberFormat="1" applyFont="1" applyFill="1" applyBorder="1" applyAlignment="1" applyProtection="1">
      <alignment vertical="center"/>
    </xf>
    <xf numFmtId="0" fontId="17" fillId="4" borderId="0" xfId="3" applyNumberFormat="1" applyFont="1" applyFill="1" applyBorder="1" applyAlignment="1" applyProtection="1">
      <alignment vertical="center"/>
    </xf>
    <xf numFmtId="0" fontId="18" fillId="4" borderId="0" xfId="8" applyFont="1" applyFill="1" applyBorder="1" applyAlignment="1" applyProtection="1">
      <alignment horizontal="left" vertical="center"/>
    </xf>
    <xf numFmtId="0" fontId="18" fillId="4" borderId="0" xfId="8" applyFont="1" applyFill="1" applyBorder="1" applyAlignment="1" applyProtection="1">
      <alignment vertical="center"/>
    </xf>
    <xf numFmtId="0" fontId="1" fillId="4" borderId="0" xfId="3" applyFill="1" applyBorder="1" applyAlignment="1">
      <alignment vertical="center"/>
    </xf>
    <xf numFmtId="49" fontId="15" fillId="4" borderId="0" xfId="3" applyNumberFormat="1" applyFont="1" applyFill="1" applyBorder="1" applyAlignment="1" applyProtection="1">
      <alignment vertical="top" wrapText="1"/>
    </xf>
    <xf numFmtId="0" fontId="15" fillId="4" borderId="0" xfId="8" applyFont="1" applyFill="1" applyAlignment="1" applyProtection="1">
      <alignment vertical="center"/>
    </xf>
    <xf numFmtId="0" fontId="15" fillId="4" borderId="0" xfId="8" applyFont="1" applyFill="1" applyAlignment="1" applyProtection="1">
      <alignment horizontal="left" vertical="center"/>
    </xf>
    <xf numFmtId="0" fontId="1" fillId="4" borderId="0" xfId="3" applyFill="1" applyProtection="1"/>
    <xf numFmtId="0" fontId="16" fillId="0" borderId="12" xfId="8" applyFont="1" applyFill="1" applyBorder="1" applyAlignment="1" applyProtection="1">
      <alignment horizontal="center" vertical="top"/>
    </xf>
    <xf numFmtId="0" fontId="16" fillId="4" borderId="0" xfId="8" applyFont="1" applyFill="1" applyBorder="1" applyAlignment="1" applyProtection="1">
      <alignment vertical="top"/>
    </xf>
    <xf numFmtId="0" fontId="16" fillId="5" borderId="18" xfId="8" applyFont="1" applyFill="1" applyBorder="1" applyAlignment="1" applyProtection="1">
      <alignment horizontal="center" vertical="top"/>
    </xf>
    <xf numFmtId="0" fontId="16" fillId="5" borderId="32" xfId="8" applyFont="1" applyFill="1" applyBorder="1" applyAlignment="1" applyProtection="1">
      <alignment horizontal="left" vertical="top"/>
    </xf>
    <xf numFmtId="0" fontId="16" fillId="5" borderId="33" xfId="8" applyFont="1" applyFill="1" applyBorder="1" applyAlignment="1" applyProtection="1">
      <alignment horizontal="left" vertical="top"/>
    </xf>
    <xf numFmtId="0" fontId="16" fillId="4" borderId="0" xfId="8" applyFont="1" applyFill="1" applyBorder="1" applyAlignment="1" applyProtection="1">
      <alignment horizontal="left" vertical="top"/>
    </xf>
    <xf numFmtId="0" fontId="15" fillId="0" borderId="15" xfId="8" applyNumberFormat="1" applyFont="1" applyFill="1" applyBorder="1" applyAlignment="1" applyProtection="1">
      <alignment horizontal="center" vertical="top"/>
    </xf>
    <xf numFmtId="49" fontId="15" fillId="4" borderId="0" xfId="8" applyNumberFormat="1" applyFont="1" applyFill="1" applyBorder="1" applyAlignment="1" applyProtection="1">
      <alignment vertical="top" wrapText="1"/>
    </xf>
    <xf numFmtId="0" fontId="15" fillId="0" borderId="35" xfId="8" applyNumberFormat="1" applyFont="1" applyFill="1" applyBorder="1" applyAlignment="1" applyProtection="1">
      <alignment horizontal="center" vertical="top"/>
    </xf>
    <xf numFmtId="0" fontId="15" fillId="0" borderId="19" xfId="8" applyNumberFormat="1" applyFont="1" applyFill="1" applyBorder="1" applyAlignment="1" applyProtection="1">
      <alignment horizontal="center" vertical="top"/>
    </xf>
    <xf numFmtId="166" fontId="0" fillId="4" borderId="0" xfId="0" applyNumberFormat="1" applyFill="1" applyBorder="1" applyAlignment="1">
      <alignment vertical="top"/>
    </xf>
    <xf numFmtId="0" fontId="9" fillId="7" borderId="0" xfId="5" applyFont="1" applyBorder="1" applyAlignment="1" applyProtection="1">
      <alignment horizontal="center" vertical="center"/>
    </xf>
    <xf numFmtId="2" fontId="0" fillId="4" borderId="0" xfId="0" applyNumberFormat="1" applyFill="1" applyBorder="1" applyAlignment="1">
      <alignment vertical="top"/>
    </xf>
    <xf numFmtId="2" fontId="0" fillId="5" borderId="0" xfId="0" applyNumberFormat="1" applyFill="1" applyBorder="1" applyAlignment="1">
      <alignment vertical="top"/>
    </xf>
    <xf numFmtId="164" fontId="13" fillId="4" borderId="13" xfId="3" applyNumberFormat="1" applyFont="1" applyFill="1" applyBorder="1" applyAlignment="1">
      <alignment horizontal="left" vertical="center"/>
    </xf>
    <xf numFmtId="164" fontId="13" fillId="4" borderId="11" xfId="3" applyNumberFormat="1" applyFont="1" applyFill="1" applyBorder="1" applyAlignment="1">
      <alignment horizontal="left" vertical="center"/>
    </xf>
    <xf numFmtId="164" fontId="13" fillId="4" borderId="0" xfId="3" applyNumberFormat="1" applyFont="1" applyFill="1" applyBorder="1" applyAlignment="1">
      <alignment horizontal="left" vertical="center"/>
    </xf>
    <xf numFmtId="0" fontId="8" fillId="7" borderId="0" xfId="5" applyBorder="1" applyAlignment="1">
      <alignment horizontal="center" vertical="center"/>
    </xf>
    <xf numFmtId="1" fontId="6" fillId="4" borderId="0" xfId="3" applyNumberFormat="1" applyFont="1" applyFill="1" applyBorder="1" applyAlignment="1">
      <alignment vertical="center"/>
    </xf>
    <xf numFmtId="1" fontId="10" fillId="16" borderId="0" xfId="3" applyNumberFormat="1" applyFont="1" applyFill="1" applyBorder="1" applyAlignment="1">
      <alignment vertical="center"/>
    </xf>
    <xf numFmtId="1" fontId="0" fillId="5" borderId="0" xfId="0" applyNumberFormat="1" applyFill="1" applyBorder="1" applyAlignment="1">
      <alignment vertical="top"/>
    </xf>
    <xf numFmtId="0" fontId="12" fillId="4" borderId="16" xfId="3" applyFont="1" applyFill="1" applyBorder="1" applyAlignment="1">
      <alignment horizontal="center" vertical="center"/>
    </xf>
    <xf numFmtId="164" fontId="10" fillId="10" borderId="18" xfId="3" applyNumberFormat="1" applyFont="1" applyFill="1" applyBorder="1" applyAlignment="1">
      <alignment horizontal="left" vertical="center"/>
    </xf>
    <xf numFmtId="164" fontId="10" fillId="10" borderId="17" xfId="3" applyNumberFormat="1" applyFont="1" applyFill="1" applyBorder="1" applyAlignment="1">
      <alignment horizontal="left" vertical="center"/>
    </xf>
    <xf numFmtId="164" fontId="10" fillId="10" borderId="0" xfId="3" applyNumberFormat="1" applyFont="1" applyFill="1" applyBorder="1" applyAlignment="1">
      <alignment horizontal="left" vertical="center"/>
    </xf>
    <xf numFmtId="0" fontId="10" fillId="4" borderId="17" xfId="3" applyFont="1" applyFill="1" applyBorder="1" applyAlignment="1">
      <alignment horizontal="left" vertical="center"/>
    </xf>
    <xf numFmtId="0" fontId="10" fillId="4" borderId="0" xfId="3" applyFont="1" applyFill="1" applyBorder="1" applyAlignment="1">
      <alignment horizontal="left" vertical="center"/>
    </xf>
    <xf numFmtId="49" fontId="10" fillId="8" borderId="5" xfId="3" applyNumberFormat="1" applyFont="1" applyFill="1" applyBorder="1" applyAlignment="1" applyProtection="1">
      <alignment horizontal="center" vertical="center"/>
      <protection locked="0"/>
    </xf>
    <xf numFmtId="164" fontId="10" fillId="10" borderId="21" xfId="3" applyNumberFormat="1" applyFont="1" applyFill="1" applyBorder="1" applyAlignment="1">
      <alignment horizontal="left" vertical="center"/>
    </xf>
    <xf numFmtId="1" fontId="10" fillId="16" borderId="0" xfId="3" applyNumberFormat="1" applyFont="1" applyFill="1" applyBorder="1" applyAlignment="1">
      <alignment horizontal="center" vertical="center"/>
    </xf>
    <xf numFmtId="1" fontId="10" fillId="10" borderId="0" xfId="3" applyNumberFormat="1" applyFont="1" applyFill="1" applyBorder="1" applyAlignment="1">
      <alignment horizontal="center" vertical="center"/>
    </xf>
    <xf numFmtId="164" fontId="10" fillId="10" borderId="11" xfId="3" applyNumberFormat="1" applyFont="1" applyFill="1" applyBorder="1" applyAlignment="1">
      <alignment horizontal="left" vertical="center"/>
    </xf>
    <xf numFmtId="0" fontId="10" fillId="4" borderId="19" xfId="3" applyFont="1" applyFill="1" applyBorder="1" applyAlignment="1">
      <alignment vertical="center"/>
    </xf>
    <xf numFmtId="0" fontId="10" fillId="4" borderId="21" xfId="3" applyFont="1" applyFill="1" applyBorder="1" applyAlignment="1">
      <alignment horizontal="left" vertical="center"/>
    </xf>
    <xf numFmtId="1" fontId="14" fillId="12" borderId="16" xfId="6" applyNumberFormat="1">
      <alignment horizontal="right" vertical="center" wrapText="1"/>
    </xf>
    <xf numFmtId="1" fontId="0" fillId="4" borderId="0" xfId="0" applyNumberFormat="1" applyFill="1" applyBorder="1" applyAlignment="1">
      <alignment vertical="top"/>
    </xf>
    <xf numFmtId="1" fontId="14" fillId="12" borderId="34" xfId="6" applyNumberFormat="1" applyBorder="1">
      <alignment horizontal="right" vertical="center" wrapText="1"/>
    </xf>
    <xf numFmtId="1" fontId="14" fillId="4" borderId="0" xfId="6" applyNumberFormat="1" applyFill="1" applyBorder="1">
      <alignment horizontal="right" vertical="center" wrapText="1"/>
    </xf>
    <xf numFmtId="0" fontId="0" fillId="5" borderId="0" xfId="0" applyFill="1" applyAlignment="1">
      <alignment vertical="top"/>
    </xf>
    <xf numFmtId="0" fontId="1" fillId="4" borderId="0" xfId="3" applyFill="1" applyAlignment="1" applyProtection="1">
      <alignment vertical="center"/>
    </xf>
    <xf numFmtId="0" fontId="7" fillId="6" borderId="2" xfId="3" applyFont="1" applyFill="1" applyBorder="1" applyAlignment="1">
      <alignment horizontal="center" vertical="center"/>
    </xf>
    <xf numFmtId="0" fontId="7" fillId="6" borderId="4" xfId="3" applyFont="1" applyFill="1" applyBorder="1" applyAlignment="1">
      <alignment horizontal="center" vertical="center" wrapText="1"/>
    </xf>
    <xf numFmtId="0" fontId="7" fillId="4" borderId="39" xfId="3" applyFont="1" applyFill="1" applyBorder="1" applyAlignment="1" applyProtection="1">
      <alignment vertical="center" wrapText="1"/>
    </xf>
    <xf numFmtId="0" fontId="7" fillId="4" borderId="0" xfId="3" applyFont="1" applyFill="1" applyBorder="1" applyAlignment="1" applyProtection="1">
      <alignment vertical="center" wrapText="1"/>
    </xf>
    <xf numFmtId="0" fontId="9" fillId="4" borderId="0" xfId="3" applyFont="1" applyFill="1" applyAlignment="1" applyProtection="1">
      <alignment vertical="center"/>
    </xf>
    <xf numFmtId="0" fontId="8" fillId="4" borderId="0" xfId="3" applyFont="1" applyFill="1" applyAlignment="1" applyProtection="1">
      <alignment horizontal="center" vertical="center"/>
    </xf>
    <xf numFmtId="10" fontId="19" fillId="13" borderId="12" xfId="4" applyNumberFormat="1" applyFont="1" applyFill="1" applyBorder="1" applyAlignment="1" applyProtection="1">
      <alignment vertical="center"/>
      <protection locked="0"/>
    </xf>
    <xf numFmtId="10" fontId="19" fillId="13" borderId="10" xfId="4" applyNumberFormat="1" applyFont="1" applyFill="1" applyBorder="1" applyAlignment="1" applyProtection="1">
      <alignment vertical="center"/>
      <protection locked="0"/>
    </xf>
    <xf numFmtId="10" fontId="19" fillId="13" borderId="11" xfId="4" applyNumberFormat="1" applyFont="1" applyFill="1" applyBorder="1" applyAlignment="1" applyProtection="1">
      <alignment vertical="center"/>
      <protection locked="0"/>
    </xf>
    <xf numFmtId="164" fontId="19" fillId="10" borderId="12" xfId="3" applyNumberFormat="1" applyFont="1" applyFill="1" applyBorder="1" applyAlignment="1">
      <alignment horizontal="left" vertical="center"/>
    </xf>
    <xf numFmtId="164" fontId="19" fillId="10" borderId="11" xfId="3" applyNumberFormat="1" applyFont="1" applyFill="1" applyBorder="1" applyAlignment="1">
      <alignment horizontal="left" vertical="center"/>
    </xf>
    <xf numFmtId="0" fontId="8" fillId="9" borderId="0" xfId="3" applyFont="1" applyFill="1" applyAlignment="1" applyProtection="1">
      <alignment horizontal="center" vertical="center"/>
    </xf>
    <xf numFmtId="10" fontId="19" fillId="13" borderId="15" xfId="4" applyNumberFormat="1" applyFont="1" applyFill="1" applyBorder="1" applyAlignment="1" applyProtection="1">
      <alignment vertical="center"/>
      <protection locked="0"/>
    </xf>
    <xf numFmtId="10" fontId="19" fillId="13" borderId="16" xfId="4" applyNumberFormat="1" applyFont="1" applyFill="1" applyBorder="1" applyAlignment="1" applyProtection="1">
      <alignment vertical="center"/>
      <protection locked="0"/>
    </xf>
    <xf numFmtId="10" fontId="19" fillId="13" borderId="17" xfId="4" applyNumberFormat="1" applyFont="1" applyFill="1" applyBorder="1" applyAlignment="1" applyProtection="1">
      <alignment vertical="center"/>
      <protection locked="0"/>
    </xf>
    <xf numFmtId="164" fontId="19" fillId="10" borderId="15" xfId="3" applyNumberFormat="1" applyFont="1" applyFill="1" applyBorder="1" applyAlignment="1">
      <alignment horizontal="left" vertical="center"/>
    </xf>
    <xf numFmtId="164" fontId="19" fillId="10" borderId="17" xfId="3" applyNumberFormat="1" applyFont="1" applyFill="1" applyBorder="1" applyAlignment="1">
      <alignment horizontal="left" vertical="center"/>
    </xf>
    <xf numFmtId="164" fontId="19" fillId="4" borderId="15" xfId="3" applyNumberFormat="1" applyFont="1" applyFill="1" applyBorder="1" applyAlignment="1">
      <alignment horizontal="left" vertical="center"/>
    </xf>
    <xf numFmtId="164" fontId="19" fillId="4" borderId="17" xfId="3" applyNumberFormat="1" applyFont="1" applyFill="1" applyBorder="1" applyAlignment="1">
      <alignment horizontal="left" vertical="center"/>
    </xf>
    <xf numFmtId="0" fontId="12" fillId="0" borderId="40" xfId="3" applyFont="1" applyFill="1" applyBorder="1" applyAlignment="1">
      <alignment horizontal="center" vertical="center"/>
    </xf>
    <xf numFmtId="0" fontId="19" fillId="13" borderId="5" xfId="4" applyNumberFormat="1" applyFont="1" applyFill="1" applyBorder="1" applyAlignment="1" applyProtection="1">
      <alignment vertical="center"/>
      <protection locked="0"/>
    </xf>
    <xf numFmtId="164" fontId="19" fillId="10" borderId="19" xfId="3" applyNumberFormat="1" applyFont="1" applyFill="1" applyBorder="1" applyAlignment="1">
      <alignment horizontal="left" vertical="center"/>
    </xf>
    <xf numFmtId="164" fontId="19" fillId="10" borderId="21" xfId="3" applyNumberFormat="1" applyFont="1" applyFill="1" applyBorder="1" applyAlignment="1">
      <alignment horizontal="left" vertical="center"/>
    </xf>
    <xf numFmtId="1" fontId="8" fillId="9" borderId="0" xfId="3" applyNumberFormat="1" applyFont="1" applyFill="1" applyAlignment="1" applyProtection="1">
      <alignment horizontal="center" vertical="center"/>
    </xf>
    <xf numFmtId="0" fontId="20" fillId="4" borderId="0" xfId="3" applyFont="1" applyFill="1" applyBorder="1" applyAlignment="1">
      <alignment vertical="center"/>
    </xf>
    <xf numFmtId="0" fontId="14" fillId="12" borderId="16" xfId="6">
      <alignment horizontal="right" vertical="center" wrapText="1"/>
    </xf>
    <xf numFmtId="0" fontId="1" fillId="5" borderId="0" xfId="3" applyFill="1" applyAlignment="1" applyProtection="1">
      <alignment vertical="center"/>
    </xf>
    <xf numFmtId="0" fontId="1" fillId="0" borderId="0" xfId="3" applyAlignment="1" applyProtection="1">
      <alignment vertical="center"/>
    </xf>
    <xf numFmtId="0" fontId="8" fillId="4" borderId="0" xfId="0" applyFont="1" applyFill="1" applyBorder="1" applyAlignment="1">
      <alignment vertical="top"/>
    </xf>
    <xf numFmtId="0" fontId="9" fillId="0" borderId="0" xfId="3" applyFont="1" applyFill="1" applyAlignment="1" applyProtection="1">
      <alignment vertical="center"/>
    </xf>
    <xf numFmtId="0" fontId="8" fillId="0" borderId="0" xfId="3" applyFont="1" applyFill="1" applyAlignment="1" applyProtection="1">
      <alignment horizontal="center" vertical="center"/>
    </xf>
    <xf numFmtId="1" fontId="8" fillId="4" borderId="0" xfId="0" applyNumberFormat="1" applyFont="1" applyFill="1" applyBorder="1" applyAlignment="1">
      <alignment vertical="top"/>
    </xf>
    <xf numFmtId="1" fontId="8" fillId="9" borderId="0" xfId="0" applyNumberFormat="1" applyFont="1" applyFill="1" applyBorder="1" applyAlignment="1">
      <alignment vertical="top"/>
    </xf>
    <xf numFmtId="0" fontId="19" fillId="4" borderId="0" xfId="3" applyFont="1" applyFill="1" applyBorder="1" applyAlignment="1">
      <alignment horizontal="left" vertical="center"/>
    </xf>
    <xf numFmtId="0" fontId="19" fillId="4" borderId="15" xfId="3" applyFont="1" applyFill="1" applyBorder="1" applyAlignment="1">
      <alignment horizontal="left" vertical="center"/>
    </xf>
    <xf numFmtId="0" fontId="19" fillId="4" borderId="17" xfId="3" applyFont="1" applyFill="1" applyBorder="1" applyAlignment="1">
      <alignment horizontal="left" vertical="center"/>
    </xf>
    <xf numFmtId="0" fontId="9" fillId="5" borderId="0" xfId="9" applyFont="1" applyFill="1" applyAlignment="1" applyProtection="1">
      <alignment horizontal="center" vertical="center"/>
    </xf>
    <xf numFmtId="0" fontId="9" fillId="0" borderId="7" xfId="5" applyFont="1" applyFill="1" applyBorder="1" applyAlignment="1" applyProtection="1">
      <alignment horizontal="center" vertical="center"/>
    </xf>
    <xf numFmtId="0" fontId="9" fillId="0" borderId="0" xfId="5" applyFont="1" applyFill="1" applyBorder="1" applyAlignment="1" applyProtection="1">
      <alignment horizontal="center" vertical="center"/>
    </xf>
    <xf numFmtId="0" fontId="8" fillId="5" borderId="0" xfId="9" applyFont="1" applyFill="1" applyAlignment="1" applyProtection="1">
      <alignment horizontal="center" vertical="center"/>
    </xf>
    <xf numFmtId="0" fontId="22" fillId="5" borderId="0" xfId="9" applyFont="1" applyFill="1" applyAlignment="1" applyProtection="1">
      <alignment horizontal="center" vertical="center"/>
    </xf>
    <xf numFmtId="0" fontId="22" fillId="5" borderId="0" xfId="3" applyFont="1" applyFill="1" applyAlignment="1" applyProtection="1">
      <alignment vertical="center"/>
    </xf>
    <xf numFmtId="0" fontId="9" fillId="4" borderId="7" xfId="5" applyFont="1" applyFill="1" applyBorder="1" applyAlignment="1" applyProtection="1">
      <alignment horizontal="center" vertical="center"/>
    </xf>
    <xf numFmtId="0" fontId="9" fillId="4" borderId="0" xfId="5" applyFont="1" applyFill="1" applyBorder="1" applyAlignment="1" applyProtection="1">
      <alignment horizontal="center" vertical="center"/>
    </xf>
    <xf numFmtId="0" fontId="22" fillId="0" borderId="0" xfId="3" applyFont="1" applyFill="1" applyAlignment="1" applyProtection="1">
      <alignment horizontal="center" vertical="center" wrapText="1"/>
    </xf>
    <xf numFmtId="0" fontId="1" fillId="0" borderId="0" xfId="3" applyFill="1" applyAlignment="1" applyProtection="1">
      <alignment vertical="center"/>
    </xf>
    <xf numFmtId="0" fontId="22" fillId="0" borderId="0" xfId="3" applyFont="1" applyFill="1" applyAlignment="1" applyProtection="1">
      <alignment horizontal="center" vertical="center"/>
    </xf>
    <xf numFmtId="0" fontId="23" fillId="0" borderId="0" xfId="0" applyFont="1"/>
    <xf numFmtId="0" fontId="3" fillId="2" borderId="0" xfId="3" applyFont="1" applyFill="1" applyAlignment="1">
      <alignment vertical="center"/>
    </xf>
    <xf numFmtId="0" fontId="6" fillId="4" borderId="0" xfId="3" applyFont="1" applyFill="1" applyAlignment="1">
      <alignment vertical="center"/>
    </xf>
    <xf numFmtId="167" fontId="6" fillId="4" borderId="0" xfId="1" applyNumberFormat="1" applyFont="1" applyFill="1" applyAlignment="1">
      <alignment vertical="center"/>
    </xf>
    <xf numFmtId="0" fontId="7" fillId="6" borderId="6" xfId="3" applyFont="1" applyFill="1" applyBorder="1" applyAlignment="1">
      <alignment horizontal="left" vertical="center"/>
    </xf>
    <xf numFmtId="167" fontId="7" fillId="6" borderId="3" xfId="1" applyNumberFormat="1" applyFont="1" applyFill="1" applyBorder="1" applyAlignment="1">
      <alignment horizontal="center" vertical="center"/>
    </xf>
    <xf numFmtId="167" fontId="7" fillId="6" borderId="4" xfId="1" applyNumberFormat="1" applyFont="1" applyFill="1" applyBorder="1" applyAlignment="1">
      <alignment horizontal="center" vertical="center"/>
    </xf>
    <xf numFmtId="2" fontId="6" fillId="4" borderId="0" xfId="3" applyNumberFormat="1" applyFont="1" applyFill="1" applyAlignment="1">
      <alignment vertical="center"/>
    </xf>
    <xf numFmtId="0" fontId="10" fillId="0" borderId="8" xfId="3" applyFont="1" applyBorder="1" applyAlignment="1">
      <alignment horizontal="left" vertical="center"/>
    </xf>
    <xf numFmtId="0" fontId="10" fillId="0" borderId="19" xfId="3" applyFont="1" applyBorder="1" applyAlignment="1">
      <alignment horizontal="left" vertical="center"/>
    </xf>
    <xf numFmtId="10" fontId="24" fillId="11" borderId="19" xfId="3" applyNumberFormat="1" applyFont="1" applyFill="1" applyBorder="1" applyAlignment="1">
      <alignment vertical="center"/>
    </xf>
    <xf numFmtId="0" fontId="6" fillId="4" borderId="0" xfId="3" applyFont="1" applyFill="1" applyAlignment="1">
      <alignment horizontal="left" vertical="center"/>
    </xf>
    <xf numFmtId="167" fontId="0" fillId="0" borderId="0" xfId="1" applyNumberFormat="1" applyFont="1"/>
    <xf numFmtId="0" fontId="16" fillId="6" borderId="6" xfId="3" applyFont="1" applyFill="1" applyBorder="1" applyAlignment="1">
      <alignment horizontal="left" vertical="center"/>
    </xf>
    <xf numFmtId="0" fontId="7" fillId="6" borderId="5" xfId="3" applyFont="1" applyFill="1" applyBorder="1" applyAlignment="1">
      <alignment vertical="center"/>
    </xf>
    <xf numFmtId="0" fontId="11" fillId="0" borderId="8" xfId="3" applyFont="1" applyBorder="1" applyAlignment="1">
      <alignment vertical="center"/>
    </xf>
    <xf numFmtId="167" fontId="10" fillId="8" borderId="41" xfId="1" applyNumberFormat="1" applyFont="1" applyFill="1" applyBorder="1" applyAlignment="1" applyProtection="1">
      <alignment vertical="center"/>
      <protection locked="0"/>
    </xf>
    <xf numFmtId="167" fontId="10" fillId="8" borderId="11" xfId="1" applyNumberFormat="1" applyFont="1" applyFill="1" applyBorder="1" applyAlignment="1" applyProtection="1">
      <alignment vertical="center"/>
      <protection locked="0"/>
    </xf>
    <xf numFmtId="0" fontId="25" fillId="4" borderId="0" xfId="0" applyFont="1" applyFill="1" applyAlignment="1">
      <alignment vertical="top"/>
    </xf>
    <xf numFmtId="0" fontId="26" fillId="4" borderId="0" xfId="0" applyFont="1" applyFill="1" applyAlignment="1">
      <alignment vertical="top"/>
    </xf>
    <xf numFmtId="0" fontId="11" fillId="0" borderId="22" xfId="3" applyFont="1" applyBorder="1" applyAlignment="1">
      <alignment vertical="center"/>
    </xf>
    <xf numFmtId="10" fontId="10" fillId="11" borderId="42" xfId="2" applyNumberFormat="1" applyFont="1" applyFill="1" applyBorder="1" applyAlignment="1">
      <alignment vertical="center"/>
    </xf>
    <xf numFmtId="10" fontId="10" fillId="11" borderId="21" xfId="2" applyNumberFormat="1" applyFont="1" applyFill="1" applyBorder="1" applyAlignment="1">
      <alignment vertical="center"/>
    </xf>
    <xf numFmtId="0" fontId="27" fillId="0" borderId="0" xfId="3" applyFont="1" applyAlignment="1">
      <alignment vertical="center"/>
    </xf>
    <xf numFmtId="10" fontId="28" fillId="4" borderId="0" xfId="2" applyNumberFormat="1" applyFont="1" applyFill="1" applyAlignment="1">
      <alignment vertical="center"/>
    </xf>
    <xf numFmtId="0" fontId="29" fillId="0" borderId="12" xfId="3" applyFont="1" applyBorder="1" applyAlignment="1">
      <alignment vertical="center"/>
    </xf>
    <xf numFmtId="10" fontId="30" fillId="4" borderId="10" xfId="2" applyNumberFormat="1" applyFont="1" applyFill="1" applyBorder="1" applyAlignment="1">
      <alignment vertical="center"/>
    </xf>
    <xf numFmtId="10" fontId="30" fillId="4" borderId="11" xfId="2" applyNumberFormat="1" applyFont="1" applyFill="1" applyBorder="1" applyAlignment="1">
      <alignment vertical="center"/>
    </xf>
    <xf numFmtId="10" fontId="31" fillId="4" borderId="10" xfId="2" applyNumberFormat="1" applyFont="1" applyFill="1" applyBorder="1" applyAlignment="1">
      <alignment vertical="center"/>
    </xf>
    <xf numFmtId="10" fontId="31" fillId="4" borderId="11" xfId="2" applyNumberFormat="1" applyFont="1" applyFill="1" applyBorder="1" applyAlignment="1">
      <alignment vertical="center"/>
    </xf>
    <xf numFmtId="0" fontId="29" fillId="0" borderId="19" xfId="3" applyFont="1" applyBorder="1" applyAlignment="1">
      <alignment vertical="center"/>
    </xf>
    <xf numFmtId="10" fontId="32" fillId="4" borderId="20" xfId="2" applyNumberFormat="1" applyFont="1" applyFill="1" applyBorder="1" applyAlignment="1">
      <alignment vertical="center"/>
    </xf>
    <xf numFmtId="10" fontId="32" fillId="4" borderId="21" xfId="2" applyNumberFormat="1" applyFont="1" applyFill="1" applyBorder="1" applyAlignment="1">
      <alignment vertical="center"/>
    </xf>
    <xf numFmtId="10" fontId="30" fillId="4" borderId="20" xfId="2" applyNumberFormat="1" applyFont="1" applyFill="1" applyBorder="1" applyAlignment="1">
      <alignment vertical="center"/>
    </xf>
    <xf numFmtId="10" fontId="30" fillId="4" borderId="21" xfId="2" applyNumberFormat="1" applyFont="1" applyFill="1" applyBorder="1" applyAlignment="1">
      <alignment vertical="center"/>
    </xf>
    <xf numFmtId="9" fontId="28" fillId="4" borderId="0" xfId="2" applyFont="1" applyFill="1" applyAlignment="1">
      <alignment vertical="center"/>
    </xf>
    <xf numFmtId="0" fontId="11" fillId="4" borderId="0" xfId="3" applyFont="1" applyFill="1" applyAlignment="1">
      <alignment vertical="center"/>
    </xf>
    <xf numFmtId="0" fontId="2" fillId="0" borderId="0" xfId="0" applyFont="1"/>
    <xf numFmtId="1" fontId="14" fillId="0" borderId="43" xfId="0" applyNumberFormat="1" applyFont="1" applyBorder="1" applyAlignment="1">
      <alignment horizontal="center" vertical="top"/>
    </xf>
    <xf numFmtId="0" fontId="14" fillId="0" borderId="0" xfId="0" applyFont="1" applyAlignment="1">
      <alignment horizontal="center"/>
    </xf>
    <xf numFmtId="0" fontId="33" fillId="0" borderId="0" xfId="7" applyFont="1" applyAlignment="1" applyProtection="1"/>
    <xf numFmtId="0" fontId="33" fillId="17" borderId="0" xfId="7" applyFont="1" applyFill="1" applyAlignment="1"/>
    <xf numFmtId="0" fontId="14" fillId="0" borderId="43" xfId="0" applyFont="1" applyBorder="1" applyAlignment="1">
      <alignment horizontal="center"/>
    </xf>
    <xf numFmtId="0" fontId="34" fillId="0" borderId="0" xfId="0" applyFont="1" applyAlignment="1">
      <alignment vertical="top"/>
    </xf>
    <xf numFmtId="0" fontId="34" fillId="17" borderId="0" xfId="7" applyFont="1" applyFill="1" applyAlignment="1"/>
    <xf numFmtId="0" fontId="33" fillId="0" borderId="0" xfId="7" applyFont="1" applyAlignment="1"/>
    <xf numFmtId="0" fontId="15" fillId="0" borderId="0" xfId="7" applyAlignment="1"/>
    <xf numFmtId="0" fontId="14" fillId="0" borderId="0" xfId="0" applyFont="1" applyBorder="1" applyAlignment="1">
      <alignment horizontal="center"/>
    </xf>
    <xf numFmtId="0" fontId="14" fillId="0" borderId="0" xfId="7" applyFont="1" applyAlignment="1" applyProtection="1"/>
    <xf numFmtId="0" fontId="14" fillId="17" borderId="0" xfId="7" applyFont="1" applyFill="1" applyAlignment="1"/>
    <xf numFmtId="169" fontId="35" fillId="0" borderId="0" xfId="10" applyNumberFormat="1" applyFont="1">
      <alignment vertical="top"/>
    </xf>
    <xf numFmtId="0" fontId="35" fillId="0" borderId="0" xfId="7" applyFont="1" applyAlignment="1"/>
    <xf numFmtId="0" fontId="35" fillId="17" borderId="0" xfId="7" applyFont="1" applyFill="1" applyAlignment="1"/>
    <xf numFmtId="169" fontId="35" fillId="0" borderId="0" xfId="10" applyNumberFormat="1" applyFont="1" applyAlignment="1">
      <alignment horizontal="center" vertical="top"/>
    </xf>
    <xf numFmtId="170" fontId="15" fillId="0" borderId="0" xfId="0" applyNumberFormat="1" applyFont="1" applyAlignment="1">
      <alignment vertical="top"/>
    </xf>
    <xf numFmtId="169" fontId="35" fillId="9" borderId="0" xfId="10" applyNumberFormat="1" applyFont="1" applyFill="1">
      <alignment vertical="top"/>
    </xf>
    <xf numFmtId="169" fontId="15" fillId="0" borderId="0" xfId="10" applyNumberFormat="1" applyFont="1">
      <alignment vertical="top"/>
    </xf>
    <xf numFmtId="169" fontId="15" fillId="0" borderId="0" xfId="10" applyNumberFormat="1" applyFont="1" applyAlignment="1">
      <alignment horizontal="center" vertical="top"/>
    </xf>
    <xf numFmtId="171" fontId="15" fillId="0" borderId="0" xfId="10" applyNumberFormat="1" applyFont="1" applyAlignment="1">
      <alignment horizontal="center" vertical="top"/>
    </xf>
    <xf numFmtId="169" fontId="34" fillId="0" borderId="0" xfId="10" applyNumberFormat="1" applyFont="1">
      <alignment vertical="top"/>
    </xf>
    <xf numFmtId="169" fontId="34" fillId="0" borderId="0" xfId="10" applyNumberFormat="1" applyFont="1" applyAlignment="1">
      <alignment horizontal="center" vertical="top"/>
    </xf>
    <xf numFmtId="169" fontId="36" fillId="0" borderId="0" xfId="10" applyNumberFormat="1" applyFont="1">
      <alignment vertical="top"/>
    </xf>
    <xf numFmtId="0" fontId="15" fillId="0" borderId="0" xfId="7" applyAlignment="1" applyProtection="1"/>
    <xf numFmtId="0" fontId="15" fillId="0" borderId="0" xfId="0" applyFont="1" applyAlignment="1">
      <alignment vertical="top"/>
    </xf>
    <xf numFmtId="0" fontId="15" fillId="0" borderId="0" xfId="11" applyFont="1" applyFill="1" applyBorder="1" applyAlignment="1">
      <alignment vertical="top"/>
    </xf>
    <xf numFmtId="0" fontId="37" fillId="0" borderId="0" xfId="0" applyFont="1"/>
    <xf numFmtId="172" fontId="0" fillId="0" borderId="0" xfId="0" applyNumberFormat="1"/>
    <xf numFmtId="173" fontId="0" fillId="0" borderId="0" xfId="0" applyNumberFormat="1"/>
    <xf numFmtId="0" fontId="0" fillId="0" borderId="0" xfId="0" applyFill="1"/>
    <xf numFmtId="173" fontId="0" fillId="0" borderId="0" xfId="0" applyNumberFormat="1" applyFill="1"/>
    <xf numFmtId="173" fontId="0" fillId="18" borderId="0" xfId="0" applyNumberFormat="1" applyFill="1"/>
    <xf numFmtId="169" fontId="35" fillId="0" borderId="44" xfId="7" applyNumberFormat="1" applyFont="1" applyBorder="1" applyAlignment="1">
      <alignment horizontal="center"/>
    </xf>
    <xf numFmtId="169" fontId="35" fillId="0" borderId="45" xfId="7" applyNumberFormat="1" applyFont="1" applyBorder="1" applyAlignment="1">
      <alignment horizontal="center"/>
    </xf>
    <xf numFmtId="169" fontId="35" fillId="0" borderId="46" xfId="7" applyNumberFormat="1" applyFont="1" applyBorder="1" applyAlignment="1">
      <alignment horizontal="center"/>
    </xf>
    <xf numFmtId="174" fontId="0" fillId="0" borderId="0" xfId="0" applyNumberFormat="1"/>
    <xf numFmtId="174" fontId="34" fillId="0" borderId="0" xfId="0" applyNumberFormat="1" applyFont="1" applyAlignment="1">
      <alignment vertical="top"/>
    </xf>
    <xf numFmtId="174" fontId="35" fillId="0" borderId="0" xfId="7" applyNumberFormat="1" applyFont="1" applyAlignment="1"/>
    <xf numFmtId="174" fontId="35" fillId="0" borderId="44" xfId="7" applyNumberFormat="1" applyFont="1" applyBorder="1" applyAlignment="1">
      <alignment horizontal="center"/>
    </xf>
    <xf numFmtId="174" fontId="35" fillId="0" borderId="45" xfId="7" applyNumberFormat="1" applyFont="1" applyBorder="1" applyAlignment="1">
      <alignment horizontal="center"/>
    </xf>
    <xf numFmtId="174" fontId="35" fillId="0" borderId="46" xfId="7" applyNumberFormat="1" applyFont="1" applyBorder="1" applyAlignment="1">
      <alignment horizontal="center"/>
    </xf>
    <xf numFmtId="0" fontId="10" fillId="9" borderId="47" xfId="3" applyFont="1" applyFill="1" applyBorder="1" applyAlignment="1">
      <alignment horizontal="center" vertical="center"/>
    </xf>
    <xf numFmtId="0" fontId="12" fillId="9" borderId="48" xfId="3" applyFont="1" applyFill="1" applyBorder="1" applyAlignment="1">
      <alignment horizontal="center" vertical="center"/>
    </xf>
    <xf numFmtId="0" fontId="12" fillId="9" borderId="49" xfId="3" applyFont="1" applyFill="1" applyBorder="1" applyAlignment="1">
      <alignment horizontal="center" vertical="center"/>
    </xf>
    <xf numFmtId="10" fontId="6" fillId="9" borderId="0" xfId="3" applyNumberFormat="1" applyFont="1" applyFill="1" applyBorder="1" applyAlignment="1">
      <alignment vertical="center"/>
    </xf>
    <xf numFmtId="10" fontId="10" fillId="16" borderId="35" xfId="3" applyNumberFormat="1" applyFont="1" applyFill="1" applyBorder="1" applyAlignment="1" applyProtection="1">
      <alignment vertical="center"/>
      <protection locked="0"/>
    </xf>
    <xf numFmtId="10" fontId="10" fillId="16" borderId="50" xfId="3" applyNumberFormat="1" applyFont="1" applyFill="1" applyBorder="1" applyAlignment="1" applyProtection="1">
      <alignment vertical="center"/>
      <protection locked="0"/>
    </xf>
    <xf numFmtId="10" fontId="10" fillId="16" borderId="51" xfId="3" applyNumberFormat="1" applyFont="1" applyFill="1" applyBorder="1" applyAlignment="1" applyProtection="1">
      <alignment vertical="center"/>
      <protection locked="0"/>
    </xf>
    <xf numFmtId="0" fontId="0" fillId="0" borderId="0" xfId="0" quotePrefix="1"/>
    <xf numFmtId="0" fontId="29" fillId="9" borderId="12" xfId="3" applyFont="1" applyFill="1" applyBorder="1" applyAlignment="1">
      <alignment vertical="center"/>
    </xf>
    <xf numFmtId="10" fontId="30" fillId="9" borderId="10" xfId="2" applyNumberFormat="1" applyFont="1" applyFill="1" applyBorder="1" applyAlignment="1">
      <alignment vertical="center"/>
    </xf>
    <xf numFmtId="10" fontId="30" fillId="9" borderId="11" xfId="2" applyNumberFormat="1" applyFont="1" applyFill="1" applyBorder="1" applyAlignment="1">
      <alignment vertical="center"/>
    </xf>
    <xf numFmtId="10" fontId="10" fillId="16" borderId="19" xfId="3" applyNumberFormat="1" applyFont="1" applyFill="1" applyBorder="1" applyAlignment="1">
      <alignment vertical="center"/>
    </xf>
    <xf numFmtId="10" fontId="10" fillId="8" borderId="35" xfId="3" applyNumberFormat="1" applyFont="1" applyFill="1" applyBorder="1" applyAlignment="1" applyProtection="1">
      <alignment vertical="center"/>
      <protection locked="0"/>
    </xf>
    <xf numFmtId="175" fontId="32" fillId="4" borderId="20" xfId="2" applyNumberFormat="1" applyFont="1" applyFill="1" applyBorder="1" applyAlignment="1">
      <alignment vertical="center"/>
    </xf>
    <xf numFmtId="175" fontId="32" fillId="4" borderId="21" xfId="2" applyNumberFormat="1" applyFont="1" applyFill="1" applyBorder="1" applyAlignment="1">
      <alignment vertical="center"/>
    </xf>
    <xf numFmtId="175" fontId="30" fillId="4" borderId="20" xfId="2" applyNumberFormat="1" applyFont="1" applyFill="1" applyBorder="1" applyAlignment="1">
      <alignment vertical="center"/>
    </xf>
    <xf numFmtId="175" fontId="30" fillId="4" borderId="21" xfId="2" applyNumberFormat="1" applyFont="1" applyFill="1" applyBorder="1" applyAlignment="1">
      <alignment vertical="center"/>
    </xf>
    <xf numFmtId="0" fontId="5" fillId="2" borderId="0" xfId="3" applyFont="1" applyFill="1" applyBorder="1" applyAlignment="1">
      <alignment horizontal="left" vertical="center"/>
    </xf>
    <xf numFmtId="0" fontId="10" fillId="0" borderId="47" xfId="3" applyFont="1" applyBorder="1" applyAlignment="1">
      <alignment horizontal="left" vertical="center"/>
    </xf>
    <xf numFmtId="10" fontId="10" fillId="8" borderId="47" xfId="3" applyNumberFormat="1" applyFont="1" applyFill="1" applyBorder="1" applyAlignment="1" applyProtection="1">
      <alignment vertical="center"/>
      <protection locked="0"/>
    </xf>
    <xf numFmtId="10" fontId="10" fillId="8" borderId="52" xfId="3" applyNumberFormat="1" applyFont="1" applyFill="1" applyBorder="1" applyAlignment="1" applyProtection="1">
      <alignment vertical="center"/>
      <protection locked="0"/>
    </xf>
    <xf numFmtId="10" fontId="10" fillId="8" borderId="0" xfId="3" applyNumberFormat="1" applyFont="1" applyFill="1" applyBorder="1" applyAlignment="1" applyProtection="1">
      <alignment vertical="center"/>
      <protection locked="0"/>
    </xf>
    <xf numFmtId="10" fontId="19" fillId="13" borderId="47" xfId="4" applyNumberFormat="1" applyFont="1" applyFill="1" applyBorder="1" applyAlignment="1" applyProtection="1">
      <alignment vertical="center"/>
      <protection locked="0"/>
    </xf>
    <xf numFmtId="10" fontId="19" fillId="13" borderId="52" xfId="4" applyNumberFormat="1" applyFont="1" applyFill="1" applyBorder="1" applyAlignment="1" applyProtection="1">
      <alignment vertical="center"/>
      <protection locked="0"/>
    </xf>
    <xf numFmtId="10" fontId="19" fillId="13" borderId="0" xfId="4" applyNumberFormat="1" applyFont="1" applyFill="1" applyBorder="1" applyAlignment="1" applyProtection="1">
      <alignment vertical="center"/>
      <protection locked="0"/>
    </xf>
    <xf numFmtId="0" fontId="10" fillId="0" borderId="53" xfId="3" applyFont="1" applyBorder="1" applyAlignment="1">
      <alignment horizontal="left" vertical="center"/>
    </xf>
    <xf numFmtId="0" fontId="10" fillId="0" borderId="25" xfId="3" applyFont="1" applyBorder="1" applyAlignment="1">
      <alignment horizontal="left" vertical="center"/>
    </xf>
    <xf numFmtId="43" fontId="19" fillId="13" borderId="54" xfId="1" applyFont="1" applyFill="1" applyBorder="1" applyAlignment="1" applyProtection="1">
      <alignment horizontal="center" vertical="center"/>
      <protection locked="0"/>
    </xf>
    <xf numFmtId="43" fontId="19" fillId="13" borderId="55" xfId="1" applyFont="1" applyFill="1" applyBorder="1" applyAlignment="1" applyProtection="1">
      <alignment horizontal="center" vertical="center"/>
      <protection locked="0"/>
    </xf>
    <xf numFmtId="43" fontId="19" fillId="13" borderId="56" xfId="1" applyFont="1" applyFill="1" applyBorder="1" applyAlignment="1" applyProtection="1">
      <alignment horizontal="center" vertical="center"/>
      <protection locked="0"/>
    </xf>
    <xf numFmtId="43" fontId="19" fillId="19" borderId="57" xfId="1" applyFont="1" applyFill="1" applyBorder="1" applyAlignment="1" applyProtection="1">
      <alignment horizontal="center" vertical="center"/>
      <protection locked="0"/>
    </xf>
    <xf numFmtId="43" fontId="19" fillId="13" borderId="58" xfId="1" applyFont="1" applyFill="1" applyBorder="1" applyAlignment="1" applyProtection="1">
      <alignment horizontal="center" vertical="center"/>
      <protection locked="0"/>
    </xf>
    <xf numFmtId="43" fontId="19" fillId="13" borderId="43" xfId="1" applyFont="1" applyFill="1" applyBorder="1" applyAlignment="1" applyProtection="1">
      <alignment horizontal="center" vertical="center"/>
      <protection locked="0"/>
    </xf>
    <xf numFmtId="43" fontId="19" fillId="13" borderId="59" xfId="1" applyFont="1" applyFill="1" applyBorder="1" applyAlignment="1" applyProtection="1">
      <alignment horizontal="center" vertical="center"/>
      <protection locked="0"/>
    </xf>
    <xf numFmtId="43" fontId="19" fillId="19" borderId="60" xfId="1" applyFont="1" applyFill="1" applyBorder="1" applyAlignment="1" applyProtection="1">
      <alignment horizontal="center" vertical="center"/>
      <protection locked="0"/>
    </xf>
    <xf numFmtId="43" fontId="19" fillId="13" borderId="61" xfId="1" applyFont="1" applyFill="1" applyBorder="1" applyAlignment="1" applyProtection="1">
      <alignment horizontal="center" vertical="center"/>
      <protection locked="0"/>
    </xf>
    <xf numFmtId="43" fontId="19" fillId="13" borderId="62" xfId="1" applyFont="1" applyFill="1" applyBorder="1" applyAlignment="1" applyProtection="1">
      <alignment horizontal="center" vertical="center"/>
      <protection locked="0"/>
    </xf>
    <xf numFmtId="43" fontId="19" fillId="13" borderId="63" xfId="1" applyFont="1" applyFill="1" applyBorder="1" applyAlignment="1" applyProtection="1">
      <alignment horizontal="center" vertical="center"/>
      <protection locked="0"/>
    </xf>
    <xf numFmtId="43" fontId="19" fillId="19" borderId="64" xfId="1" applyFont="1" applyFill="1" applyBorder="1" applyAlignment="1" applyProtection="1">
      <alignment horizontal="center" vertical="center"/>
      <protection locked="0"/>
    </xf>
    <xf numFmtId="167" fontId="8" fillId="19" borderId="65" xfId="1" applyNumberFormat="1" applyFont="1" applyFill="1" applyBorder="1" applyAlignment="1">
      <alignment horizontal="center"/>
    </xf>
    <xf numFmtId="167" fontId="8" fillId="19" borderId="66" xfId="1" applyNumberFormat="1" applyFont="1" applyFill="1" applyBorder="1" applyAlignment="1">
      <alignment horizontal="center"/>
    </xf>
    <xf numFmtId="167" fontId="8" fillId="19" borderId="67" xfId="1" applyNumberFormat="1" applyFont="1" applyFill="1" applyBorder="1" applyAlignment="1">
      <alignment horizontal="center"/>
    </xf>
    <xf numFmtId="167" fontId="8" fillId="19" borderId="68" xfId="1" applyNumberFormat="1" applyFont="1" applyFill="1" applyBorder="1" applyAlignment="1">
      <alignment horizontal="center"/>
    </xf>
    <xf numFmtId="167" fontId="0" fillId="0" borderId="0" xfId="1" applyNumberFormat="1" applyFont="1" applyAlignment="1">
      <alignment horizontal="center"/>
    </xf>
    <xf numFmtId="0" fontId="0" fillId="0" borderId="0" xfId="0" applyAlignment="1">
      <alignment horizontal="center"/>
    </xf>
    <xf numFmtId="10" fontId="8" fillId="20" borderId="69" xfId="2" applyNumberFormat="1" applyFont="1" applyFill="1" applyBorder="1" applyAlignment="1">
      <alignment horizontal="center"/>
    </xf>
    <xf numFmtId="10" fontId="8" fillId="20" borderId="70" xfId="2" applyNumberFormat="1" applyFont="1" applyFill="1" applyBorder="1" applyAlignment="1">
      <alignment horizontal="center"/>
    </xf>
    <xf numFmtId="10" fontId="8" fillId="20" borderId="68" xfId="2" applyNumberFormat="1" applyFont="1" applyFill="1" applyBorder="1" applyAlignment="1">
      <alignment horizontal="center"/>
    </xf>
    <xf numFmtId="10" fontId="8" fillId="20" borderId="71" xfId="2" applyNumberFormat="1" applyFont="1" applyFill="1" applyBorder="1" applyAlignment="1">
      <alignment horizontal="center"/>
    </xf>
    <xf numFmtId="167" fontId="38" fillId="6" borderId="4" xfId="1" applyNumberFormat="1" applyFont="1" applyFill="1" applyBorder="1" applyAlignment="1">
      <alignment horizontal="left" vertical="center"/>
    </xf>
    <xf numFmtId="0" fontId="0" fillId="0" borderId="0" xfId="0" applyAlignment="1">
      <alignment horizontal="right"/>
    </xf>
    <xf numFmtId="167" fontId="7" fillId="6" borderId="3" xfId="1" applyNumberFormat="1" applyFont="1" applyFill="1" applyBorder="1" applyAlignment="1">
      <alignment horizontal="left" vertical="center"/>
    </xf>
    <xf numFmtId="0" fontId="20" fillId="0" borderId="0" xfId="11" applyFont="1" applyFill="1" applyBorder="1" applyAlignment="1">
      <alignment vertical="top"/>
    </xf>
    <xf numFmtId="0" fontId="20" fillId="0" borderId="0" xfId="11" applyFont="1" applyFill="1" applyBorder="1" applyAlignment="1">
      <alignment vertical="top" wrapText="1"/>
    </xf>
    <xf numFmtId="0" fontId="14" fillId="0" borderId="0" xfId="11" applyFont="1" applyFill="1" applyBorder="1" applyAlignment="1">
      <alignment vertical="top"/>
    </xf>
    <xf numFmtId="0" fontId="14" fillId="0" borderId="0" xfId="0" applyFont="1"/>
    <xf numFmtId="173" fontId="14" fillId="0" borderId="0" xfId="0" applyNumberFormat="1" applyFont="1"/>
    <xf numFmtId="0" fontId="6" fillId="0" borderId="0" xfId="0" applyFont="1"/>
    <xf numFmtId="0" fontId="15" fillId="0" borderId="0" xfId="7" applyFont="1" applyFill="1" applyAlignment="1">
      <alignment vertical="top"/>
    </xf>
    <xf numFmtId="169" fontId="15" fillId="0" borderId="0" xfId="10" applyNumberFormat="1" applyFill="1">
      <alignment vertical="top"/>
    </xf>
    <xf numFmtId="14" fontId="0" fillId="0" borderId="0" xfId="0" applyNumberFormat="1" applyAlignment="1">
      <alignment vertical="top"/>
    </xf>
    <xf numFmtId="0" fontId="10" fillId="9" borderId="47" xfId="3" applyFont="1" applyFill="1" applyBorder="1" applyAlignment="1">
      <alignment horizontal="left" vertical="center"/>
    </xf>
    <xf numFmtId="0" fontId="8" fillId="9" borderId="0" xfId="3" applyFont="1" applyFill="1" applyAlignment="1" applyProtection="1">
      <alignment horizontal="center" vertical="center" wrapText="1"/>
    </xf>
    <xf numFmtId="0" fontId="4" fillId="3" borderId="0" xfId="3" applyFont="1" applyFill="1" applyBorder="1" applyAlignment="1" applyProtection="1">
      <alignment vertical="center"/>
    </xf>
    <xf numFmtId="0" fontId="4" fillId="3" borderId="0" xfId="3" applyFont="1" applyFill="1" applyBorder="1" applyAlignment="1" applyProtection="1">
      <alignment horizontal="center" vertical="center"/>
    </xf>
    <xf numFmtId="0" fontId="4" fillId="3" borderId="0" xfId="3" applyFont="1" applyFill="1" applyBorder="1" applyAlignment="1" applyProtection="1">
      <alignment horizontal="right" vertical="center"/>
    </xf>
    <xf numFmtId="0" fontId="1" fillId="3" borderId="0" xfId="3" applyFill="1" applyAlignment="1" applyProtection="1">
      <alignment vertical="center"/>
    </xf>
    <xf numFmtId="0" fontId="40" fillId="4" borderId="0" xfId="3" applyFont="1" applyFill="1" applyBorder="1" applyAlignment="1" applyProtection="1">
      <alignment vertical="center"/>
    </xf>
    <xf numFmtId="0" fontId="4" fillId="4" borderId="0" xfId="3" applyFont="1" applyFill="1" applyBorder="1" applyAlignment="1" applyProtection="1">
      <alignment vertical="center"/>
    </xf>
    <xf numFmtId="0" fontId="4" fillId="4" borderId="0" xfId="3" applyFont="1" applyFill="1" applyBorder="1" applyAlignment="1" applyProtection="1">
      <alignment horizontal="center" vertical="center"/>
    </xf>
    <xf numFmtId="0" fontId="4" fillId="4" borderId="0" xfId="3" applyFont="1" applyFill="1" applyBorder="1" applyAlignment="1" applyProtection="1">
      <alignment horizontal="right" vertical="center"/>
    </xf>
    <xf numFmtId="0" fontId="0" fillId="0" borderId="0" xfId="3" applyFont="1" applyAlignment="1" applyProtection="1">
      <alignment vertical="center"/>
    </xf>
    <xf numFmtId="0" fontId="14" fillId="4" borderId="0" xfId="3" applyFont="1" applyFill="1" applyAlignment="1" applyProtection="1">
      <alignment vertical="center"/>
    </xf>
    <xf numFmtId="0" fontId="1" fillId="4" borderId="0" xfId="3" applyFill="1" applyAlignment="1" applyProtection="1">
      <alignment horizontal="center" vertical="center"/>
    </xf>
    <xf numFmtId="0" fontId="1" fillId="9" borderId="0" xfId="3" applyFill="1" applyAlignment="1" applyProtection="1">
      <alignment vertical="center"/>
    </xf>
    <xf numFmtId="0" fontId="8" fillId="9" borderId="0" xfId="3" applyFont="1" applyFill="1" applyAlignment="1" applyProtection="1">
      <alignment horizontal="left" vertical="center"/>
    </xf>
    <xf numFmtId="0" fontId="7" fillId="5" borderId="3" xfId="3" applyFont="1" applyFill="1" applyBorder="1" applyAlignment="1" applyProtection="1">
      <alignment horizontal="center" vertical="center" wrapText="1"/>
    </xf>
    <xf numFmtId="0" fontId="7" fillId="5" borderId="3" xfId="3" applyFont="1" applyFill="1" applyBorder="1" applyAlignment="1" applyProtection="1">
      <alignment horizontal="center" vertical="center"/>
    </xf>
    <xf numFmtId="0" fontId="7" fillId="5" borderId="72" xfId="3" applyFont="1" applyFill="1" applyBorder="1" applyAlignment="1" applyProtection="1">
      <alignment horizontal="center" vertical="center"/>
    </xf>
    <xf numFmtId="0" fontId="7" fillId="5" borderId="6" xfId="3" applyFont="1" applyFill="1" applyBorder="1" applyAlignment="1" applyProtection="1">
      <alignment horizontal="center" vertical="center" wrapText="1"/>
    </xf>
    <xf numFmtId="0" fontId="7" fillId="5" borderId="72" xfId="3" applyFont="1" applyFill="1" applyBorder="1" applyAlignment="1" applyProtection="1">
      <alignment horizontal="center" vertical="center" wrapText="1"/>
    </xf>
    <xf numFmtId="0" fontId="7" fillId="5" borderId="5" xfId="3" applyFont="1" applyFill="1" applyBorder="1" applyAlignment="1" applyProtection="1">
      <alignment horizontal="center" vertical="center" wrapText="1"/>
    </xf>
    <xf numFmtId="0" fontId="7" fillId="4" borderId="0" xfId="3" applyFont="1" applyFill="1" applyBorder="1" applyAlignment="1">
      <alignment horizontal="center" vertical="center" wrapText="1"/>
    </xf>
    <xf numFmtId="0" fontId="9" fillId="0" borderId="0" xfId="3" applyFont="1" applyAlignment="1" applyProtection="1">
      <alignment vertical="center" wrapText="1"/>
    </xf>
    <xf numFmtId="0" fontId="1" fillId="0" borderId="0" xfId="3" applyAlignment="1" applyProtection="1">
      <alignment vertical="center" wrapText="1"/>
    </xf>
    <xf numFmtId="0" fontId="0" fillId="0" borderId="0" xfId="0" applyFill="1" applyAlignment="1" applyProtection="1"/>
    <xf numFmtId="0" fontId="7" fillId="4" borderId="0" xfId="3" applyFont="1" applyFill="1" applyBorder="1" applyAlignment="1" applyProtection="1">
      <alignment horizontal="left" vertical="center"/>
    </xf>
    <xf numFmtId="0" fontId="41" fillId="4" borderId="0" xfId="3" applyFont="1" applyFill="1" applyBorder="1" applyAlignment="1" applyProtection="1">
      <alignment horizontal="center" vertical="center"/>
    </xf>
    <xf numFmtId="0" fontId="7" fillId="4" borderId="0" xfId="3" applyFont="1" applyFill="1" applyBorder="1" applyAlignment="1" applyProtection="1">
      <alignment horizontal="center" vertical="center" wrapText="1"/>
    </xf>
    <xf numFmtId="0" fontId="9" fillId="0" borderId="0" xfId="3" applyFont="1" applyAlignment="1" applyProtection="1">
      <alignment vertical="center"/>
    </xf>
    <xf numFmtId="164" fontId="8" fillId="4" borderId="17" xfId="3" applyNumberFormat="1" applyFont="1" applyFill="1" applyBorder="1" applyAlignment="1">
      <alignment vertical="center"/>
    </xf>
    <xf numFmtId="164" fontId="8" fillId="4" borderId="11" xfId="3" applyNumberFormat="1" applyFont="1" applyFill="1" applyBorder="1" applyAlignment="1">
      <alignment vertical="center"/>
    </xf>
    <xf numFmtId="0" fontId="7" fillId="5" borderId="73" xfId="3" applyFont="1" applyFill="1" applyBorder="1" applyAlignment="1" applyProtection="1">
      <alignment horizontal="center" vertical="center"/>
    </xf>
    <xf numFmtId="0" fontId="7" fillId="5" borderId="74" xfId="3" applyFont="1" applyFill="1" applyBorder="1" applyAlignment="1" applyProtection="1">
      <alignment vertical="center"/>
    </xf>
    <xf numFmtId="0" fontId="8" fillId="0" borderId="12" xfId="3" applyFont="1" applyBorder="1" applyAlignment="1" applyProtection="1">
      <alignment horizontal="center" vertical="center"/>
    </xf>
    <xf numFmtId="0" fontId="14" fillId="0" borderId="10" xfId="3" applyFont="1" applyBorder="1" applyAlignment="1" applyProtection="1">
      <alignment vertical="center"/>
    </xf>
    <xf numFmtId="0" fontId="9" fillId="0" borderId="10" xfId="3" applyFont="1" applyBorder="1" applyAlignment="1" applyProtection="1">
      <alignment horizontal="center" vertical="center"/>
    </xf>
    <xf numFmtId="0" fontId="9" fillId="0" borderId="29" xfId="3" applyFont="1" applyBorder="1" applyAlignment="1" applyProtection="1">
      <alignment horizontal="center" vertical="center"/>
    </xf>
    <xf numFmtId="164" fontId="8" fillId="13" borderId="12" xfId="3" applyNumberFormat="1" applyFont="1" applyFill="1" applyBorder="1" applyAlignment="1" applyProtection="1">
      <alignment horizontal="right" vertical="center"/>
      <protection locked="0"/>
    </xf>
    <xf numFmtId="164" fontId="8" fillId="13" borderId="10" xfId="3" applyNumberFormat="1" applyFont="1" applyFill="1" applyBorder="1" applyAlignment="1" applyProtection="1">
      <alignment horizontal="right" vertical="center"/>
      <protection locked="0"/>
    </xf>
    <xf numFmtId="164" fontId="8" fillId="13" borderId="11" xfId="3" applyNumberFormat="1" applyFont="1" applyFill="1" applyBorder="1" applyAlignment="1" applyProtection="1">
      <alignment horizontal="right" vertical="center"/>
      <protection locked="0"/>
    </xf>
    <xf numFmtId="164" fontId="8" fillId="12" borderId="75" xfId="3" applyNumberFormat="1" applyFont="1" applyFill="1" applyBorder="1" applyAlignment="1" applyProtection="1">
      <alignment horizontal="right" vertical="center"/>
    </xf>
    <xf numFmtId="164" fontId="19" fillId="4" borderId="11" xfId="3" applyNumberFormat="1" applyFont="1" applyFill="1" applyBorder="1" applyAlignment="1">
      <alignment horizontal="left" vertical="center"/>
    </xf>
    <xf numFmtId="164" fontId="13" fillId="4" borderId="0" xfId="3" applyNumberFormat="1" applyFont="1" applyFill="1" applyBorder="1" applyAlignment="1">
      <alignment horizontal="center" vertical="center"/>
    </xf>
    <xf numFmtId="164" fontId="19" fillId="4" borderId="12" xfId="3" applyNumberFormat="1" applyFont="1" applyFill="1" applyBorder="1" applyAlignment="1" applyProtection="1">
      <alignment horizontal="center" vertical="center"/>
      <protection locked="0"/>
    </xf>
    <xf numFmtId="164" fontId="19" fillId="4" borderId="10" xfId="3" applyNumberFormat="1" applyFont="1" applyFill="1" applyBorder="1" applyAlignment="1" applyProtection="1">
      <alignment horizontal="center" vertical="center"/>
      <protection locked="0"/>
    </xf>
    <xf numFmtId="164" fontId="19" fillId="4" borderId="11" xfId="3" applyNumberFormat="1" applyFont="1" applyFill="1" applyBorder="1" applyAlignment="1" applyProtection="1">
      <alignment horizontal="center" vertical="center"/>
      <protection locked="0"/>
    </xf>
    <xf numFmtId="164" fontId="19" fillId="4" borderId="75" xfId="3" applyNumberFormat="1" applyFont="1" applyFill="1" applyBorder="1" applyAlignment="1" applyProtection="1">
      <alignment horizontal="center" vertical="center"/>
    </xf>
    <xf numFmtId="0" fontId="8" fillId="9" borderId="0" xfId="3" quotePrefix="1" applyFont="1" applyFill="1" applyAlignment="1" applyProtection="1">
      <alignment horizontal="center" vertical="center"/>
    </xf>
    <xf numFmtId="0" fontId="8" fillId="0" borderId="15" xfId="3" applyFont="1" applyBorder="1" applyAlignment="1" applyProtection="1">
      <alignment horizontal="center" vertical="center"/>
    </xf>
    <xf numFmtId="0" fontId="14" fillId="0" borderId="16" xfId="3" applyFont="1" applyBorder="1" applyAlignment="1" applyProtection="1">
      <alignment vertical="center"/>
    </xf>
    <xf numFmtId="0" fontId="9" fillId="0" borderId="16" xfId="3" applyFont="1" applyBorder="1" applyAlignment="1" applyProtection="1">
      <alignment horizontal="center" vertical="center"/>
    </xf>
    <xf numFmtId="0" fontId="9" fillId="0" borderId="34" xfId="3" applyFont="1" applyBorder="1" applyAlignment="1" applyProtection="1">
      <alignment horizontal="center" vertical="center"/>
    </xf>
    <xf numFmtId="164" fontId="8" fillId="13" borderId="15" xfId="3" applyNumberFormat="1" applyFont="1" applyFill="1" applyBorder="1" applyAlignment="1" applyProtection="1">
      <alignment horizontal="right" vertical="center"/>
      <protection locked="0"/>
    </xf>
    <xf numFmtId="164" fontId="8" fillId="13" borderId="16" xfId="3" applyNumberFormat="1" applyFont="1" applyFill="1" applyBorder="1" applyAlignment="1" applyProtection="1">
      <alignment horizontal="right" vertical="center"/>
      <protection locked="0"/>
    </xf>
    <xf numFmtId="164" fontId="8" fillId="13" borderId="17" xfId="3" applyNumberFormat="1" applyFont="1" applyFill="1" applyBorder="1" applyAlignment="1" applyProtection="1">
      <alignment horizontal="right" vertical="center"/>
      <protection locked="0"/>
    </xf>
    <xf numFmtId="164" fontId="8" fillId="12" borderId="76" xfId="3" applyNumberFormat="1" applyFont="1" applyFill="1" applyBorder="1" applyAlignment="1" applyProtection="1">
      <alignment horizontal="right" vertical="center"/>
    </xf>
    <xf numFmtId="164" fontId="8" fillId="4" borderId="18" xfId="3" applyNumberFormat="1" applyFont="1" applyFill="1" applyBorder="1" applyAlignment="1">
      <alignment vertical="center"/>
    </xf>
    <xf numFmtId="164" fontId="8" fillId="4" borderId="0" xfId="3" applyNumberFormat="1" applyFont="1" applyFill="1" applyBorder="1" applyAlignment="1">
      <alignment vertical="center"/>
    </xf>
    <xf numFmtId="164" fontId="19" fillId="4" borderId="15" xfId="3" applyNumberFormat="1" applyFont="1" applyFill="1" applyBorder="1" applyAlignment="1" applyProtection="1">
      <alignment horizontal="center" vertical="center"/>
      <protection locked="0"/>
    </xf>
    <xf numFmtId="164" fontId="19" fillId="4" borderId="16" xfId="3" applyNumberFormat="1" applyFont="1" applyFill="1" applyBorder="1" applyAlignment="1" applyProtection="1">
      <alignment horizontal="center" vertical="center"/>
      <protection locked="0"/>
    </xf>
    <xf numFmtId="164" fontId="19" fillId="4" borderId="17" xfId="3" applyNumberFormat="1" applyFont="1" applyFill="1" applyBorder="1" applyAlignment="1" applyProtection="1">
      <alignment horizontal="center" vertical="center"/>
      <protection locked="0"/>
    </xf>
    <xf numFmtId="164" fontId="19" fillId="4" borderId="76" xfId="3" applyNumberFormat="1" applyFont="1" applyFill="1" applyBorder="1" applyAlignment="1" applyProtection="1">
      <alignment horizontal="center" vertical="center"/>
    </xf>
    <xf numFmtId="164" fontId="8" fillId="4" borderId="25" xfId="3" applyNumberFormat="1" applyFont="1" applyFill="1" applyBorder="1" applyAlignment="1">
      <alignment vertical="center"/>
    </xf>
    <xf numFmtId="164" fontId="8" fillId="4" borderId="21" xfId="3" applyNumberFormat="1" applyFont="1" applyFill="1" applyBorder="1" applyAlignment="1">
      <alignment vertical="center"/>
    </xf>
    <xf numFmtId="0" fontId="43" fillId="0" borderId="16" xfId="3" applyFont="1" applyBorder="1" applyAlignment="1" applyProtection="1">
      <alignment vertical="center"/>
    </xf>
    <xf numFmtId="0" fontId="9" fillId="0" borderId="17" xfId="3" applyFont="1" applyBorder="1" applyAlignment="1" applyProtection="1">
      <alignment horizontal="center" vertical="center"/>
    </xf>
    <xf numFmtId="164" fontId="8" fillId="4" borderId="32" xfId="3" applyNumberFormat="1" applyFont="1" applyFill="1" applyBorder="1" applyAlignment="1" applyProtection="1">
      <alignment horizontal="right" vertical="center"/>
    </xf>
    <xf numFmtId="164" fontId="8" fillId="4" borderId="33" xfId="3" applyNumberFormat="1" applyFont="1" applyFill="1" applyBorder="1" applyAlignment="1" applyProtection="1">
      <alignment horizontal="right" vertical="center"/>
    </xf>
    <xf numFmtId="164" fontId="19" fillId="4" borderId="32" xfId="3" applyNumberFormat="1" applyFont="1" applyFill="1" applyBorder="1" applyAlignment="1" applyProtection="1">
      <alignment horizontal="center" vertical="center"/>
      <protection locked="0"/>
    </xf>
    <xf numFmtId="164" fontId="19" fillId="4" borderId="32" xfId="3" applyNumberFormat="1" applyFont="1" applyFill="1" applyBorder="1" applyAlignment="1" applyProtection="1">
      <alignment horizontal="center" vertical="center"/>
    </xf>
    <xf numFmtId="0" fontId="0" fillId="0" borderId="0" xfId="0" applyFill="1" applyAlignment="1"/>
    <xf numFmtId="0" fontId="19" fillId="0" borderId="15" xfId="3" applyFont="1" applyBorder="1" applyAlignment="1" applyProtection="1">
      <alignment horizontal="center" vertical="center"/>
    </xf>
    <xf numFmtId="0" fontId="15" fillId="0" borderId="16" xfId="3" applyFont="1" applyFill="1" applyBorder="1" applyAlignment="1" applyProtection="1">
      <alignment vertical="center"/>
    </xf>
    <xf numFmtId="0" fontId="42" fillId="0" borderId="16" xfId="3" applyFont="1" applyFill="1" applyBorder="1" applyAlignment="1" applyProtection="1">
      <alignment horizontal="center" vertical="center"/>
    </xf>
    <xf numFmtId="0" fontId="42" fillId="0" borderId="16" xfId="3" applyFont="1" applyBorder="1" applyAlignment="1" applyProtection="1">
      <alignment horizontal="center" vertical="center"/>
    </xf>
    <xf numFmtId="0" fontId="42" fillId="0" borderId="34" xfId="3" applyFont="1" applyBorder="1" applyAlignment="1" applyProtection="1">
      <alignment horizontal="center" vertical="center"/>
    </xf>
    <xf numFmtId="164" fontId="8" fillId="4" borderId="12" xfId="3" applyNumberFormat="1" applyFont="1" applyFill="1" applyBorder="1" applyAlignment="1">
      <alignment vertical="center"/>
    </xf>
    <xf numFmtId="164" fontId="8" fillId="4" borderId="15" xfId="3" applyNumberFormat="1" applyFont="1" applyFill="1" applyBorder="1" applyAlignment="1">
      <alignment vertical="center"/>
    </xf>
    <xf numFmtId="0" fontId="8" fillId="4" borderId="15" xfId="3" applyFont="1" applyFill="1" applyBorder="1" applyAlignment="1" applyProtection="1">
      <alignment vertical="center"/>
    </xf>
    <xf numFmtId="0" fontId="8" fillId="4" borderId="17" xfId="3" applyFont="1" applyFill="1" applyBorder="1" applyAlignment="1" applyProtection="1">
      <alignment vertical="center"/>
    </xf>
    <xf numFmtId="0" fontId="8" fillId="4" borderId="0" xfId="3" applyFont="1" applyFill="1" applyBorder="1" applyAlignment="1" applyProtection="1">
      <alignment vertical="center"/>
    </xf>
    <xf numFmtId="0" fontId="8" fillId="0" borderId="19" xfId="3" applyFont="1" applyBorder="1" applyAlignment="1" applyProtection="1">
      <alignment horizontal="center" vertical="center"/>
    </xf>
    <xf numFmtId="0" fontId="14" fillId="0" borderId="20" xfId="3" applyFont="1" applyBorder="1" applyAlignment="1" applyProtection="1">
      <alignment vertical="center"/>
    </xf>
    <xf numFmtId="0" fontId="9" fillId="0" borderId="20" xfId="3" applyFont="1" applyBorder="1" applyAlignment="1" applyProtection="1">
      <alignment horizontal="center" vertical="center"/>
    </xf>
    <xf numFmtId="0" fontId="9" fillId="0" borderId="36" xfId="3" applyFont="1" applyBorder="1" applyAlignment="1" applyProtection="1">
      <alignment horizontal="center" vertical="center"/>
    </xf>
    <xf numFmtId="164" fontId="8" fillId="12" borderId="19" xfId="3" applyNumberFormat="1" applyFont="1" applyFill="1" applyBorder="1" applyAlignment="1" applyProtection="1">
      <alignment horizontal="right" vertical="center"/>
    </xf>
    <xf numFmtId="164" fontId="19" fillId="12" borderId="20" xfId="8" applyNumberFormat="1" applyFont="1" applyFill="1" applyBorder="1" applyAlignment="1" applyProtection="1">
      <alignment horizontal="right"/>
    </xf>
    <xf numFmtId="164" fontId="8" fillId="12" borderId="20" xfId="3" applyNumberFormat="1" applyFont="1" applyFill="1" applyBorder="1" applyAlignment="1" applyProtection="1">
      <alignment horizontal="right" vertical="center"/>
    </xf>
    <xf numFmtId="164" fontId="8" fillId="12" borderId="36" xfId="3" applyNumberFormat="1" applyFont="1" applyFill="1" applyBorder="1" applyAlignment="1" applyProtection="1">
      <alignment horizontal="right" vertical="center"/>
    </xf>
    <xf numFmtId="164" fontId="8" fillId="12" borderId="77" xfId="3" applyNumberFormat="1" applyFont="1" applyFill="1" applyBorder="1" applyAlignment="1" applyProtection="1">
      <alignment horizontal="right" vertical="center"/>
    </xf>
    <xf numFmtId="0" fontId="8" fillId="4" borderId="19" xfId="3" applyFont="1" applyFill="1" applyBorder="1" applyAlignment="1" applyProtection="1">
      <alignment vertical="center"/>
    </xf>
    <xf numFmtId="0" fontId="8" fillId="4" borderId="21" xfId="3" applyFont="1" applyFill="1" applyBorder="1" applyAlignment="1" applyProtection="1">
      <alignment vertical="center"/>
    </xf>
    <xf numFmtId="164" fontId="19" fillId="4" borderId="19" xfId="3" applyNumberFormat="1" applyFont="1" applyFill="1" applyBorder="1" applyAlignment="1" applyProtection="1">
      <alignment horizontal="center" vertical="center"/>
    </xf>
    <xf numFmtId="164" fontId="19" fillId="4" borderId="20" xfId="8" applyNumberFormat="1" applyFont="1" applyFill="1" applyBorder="1" applyAlignment="1" applyProtection="1">
      <alignment horizontal="center"/>
    </xf>
    <xf numFmtId="164" fontId="19" fillId="4" borderId="20" xfId="3" applyNumberFormat="1" applyFont="1" applyFill="1" applyBorder="1" applyAlignment="1" applyProtection="1">
      <alignment horizontal="center" vertical="center"/>
    </xf>
    <xf numFmtId="164" fontId="19" fillId="4" borderId="36" xfId="3" applyNumberFormat="1" applyFont="1" applyFill="1" applyBorder="1" applyAlignment="1" applyProtection="1">
      <alignment horizontal="center" vertical="center"/>
    </xf>
    <xf numFmtId="164" fontId="19" fillId="4" borderId="77" xfId="3" applyNumberFormat="1" applyFont="1" applyFill="1" applyBorder="1" applyAlignment="1" applyProtection="1">
      <alignment horizontal="center" vertical="center"/>
    </xf>
    <xf numFmtId="0" fontId="9" fillId="4" borderId="0" xfId="3" applyFont="1" applyFill="1" applyAlignment="1" applyProtection="1">
      <alignment horizontal="center"/>
    </xf>
    <xf numFmtId="0" fontId="9" fillId="4" borderId="0" xfId="3" applyFont="1" applyFill="1" applyProtection="1"/>
    <xf numFmtId="164" fontId="1" fillId="4" borderId="0" xfId="3" applyNumberFormat="1" applyFill="1" applyAlignment="1" applyProtection="1">
      <alignment horizontal="right"/>
    </xf>
    <xf numFmtId="0" fontId="8" fillId="4" borderId="0" xfId="3" applyFont="1" applyFill="1" applyAlignment="1" applyProtection="1">
      <alignment vertical="center"/>
    </xf>
    <xf numFmtId="164" fontId="20" fillId="4" borderId="0" xfId="3" applyNumberFormat="1" applyFont="1" applyFill="1" applyAlignment="1" applyProtection="1">
      <alignment horizontal="center"/>
    </xf>
    <xf numFmtId="164" fontId="8" fillId="13" borderId="29" xfId="3" applyNumberFormat="1" applyFont="1" applyFill="1" applyBorder="1" applyAlignment="1" applyProtection="1">
      <alignment horizontal="right" vertical="center"/>
      <protection locked="0"/>
    </xf>
    <xf numFmtId="164" fontId="19" fillId="4" borderId="29" xfId="3" applyNumberFormat="1" applyFont="1" applyFill="1" applyBorder="1" applyAlignment="1" applyProtection="1">
      <alignment horizontal="center" vertical="center"/>
      <protection locked="0"/>
    </xf>
    <xf numFmtId="164" fontId="7" fillId="4" borderId="0" xfId="3" applyNumberFormat="1" applyFont="1" applyFill="1" applyBorder="1" applyAlignment="1" applyProtection="1">
      <alignment horizontal="right" vertical="center" wrapText="1"/>
    </xf>
    <xf numFmtId="0" fontId="8" fillId="4" borderId="0" xfId="3" applyFont="1" applyFill="1" applyAlignment="1">
      <alignment vertical="center"/>
    </xf>
    <xf numFmtId="164" fontId="16" fillId="4" borderId="0" xfId="3" applyNumberFormat="1" applyFont="1" applyFill="1" applyBorder="1" applyAlignment="1" applyProtection="1">
      <alignment horizontal="center" vertical="center" wrapText="1"/>
    </xf>
    <xf numFmtId="164" fontId="1" fillId="4" borderId="0" xfId="3" applyNumberFormat="1" applyFill="1" applyAlignment="1" applyProtection="1">
      <alignment horizontal="right" vertical="center"/>
    </xf>
    <xf numFmtId="164" fontId="20" fillId="4" borderId="0" xfId="3" applyNumberFormat="1" applyFont="1" applyFill="1" applyAlignment="1" applyProtection="1">
      <alignment horizontal="center" vertical="center"/>
    </xf>
    <xf numFmtId="0" fontId="8" fillId="0" borderId="0" xfId="9" applyFont="1" applyFill="1" applyAlignment="1" applyProtection="1">
      <alignment horizontal="center" vertical="center"/>
    </xf>
    <xf numFmtId="164" fontId="8" fillId="12" borderId="78" xfId="3" applyNumberFormat="1" applyFont="1" applyFill="1" applyBorder="1" applyAlignment="1" applyProtection="1">
      <alignment horizontal="right" vertical="center"/>
    </xf>
    <xf numFmtId="164" fontId="19" fillId="4" borderId="78" xfId="3" applyNumberFormat="1" applyFont="1" applyFill="1" applyBorder="1" applyAlignment="1" applyProtection="1">
      <alignment horizontal="center" vertical="center"/>
    </xf>
    <xf numFmtId="164" fontId="8" fillId="12" borderId="79" xfId="3" applyNumberFormat="1" applyFont="1" applyFill="1" applyBorder="1" applyAlignment="1" applyProtection="1">
      <alignment horizontal="right" vertical="center"/>
    </xf>
    <xf numFmtId="164" fontId="19" fillId="4" borderId="79" xfId="3" applyNumberFormat="1" applyFont="1" applyFill="1" applyBorder="1" applyAlignment="1" applyProtection="1">
      <alignment horizontal="center" vertical="center"/>
    </xf>
    <xf numFmtId="164" fontId="8" fillId="12" borderId="15" xfId="3" applyNumberFormat="1" applyFont="1" applyFill="1" applyBorder="1" applyAlignment="1" applyProtection="1">
      <alignment horizontal="right" vertical="center"/>
    </xf>
    <xf numFmtId="164" fontId="8" fillId="12" borderId="16" xfId="3" applyNumberFormat="1" applyFont="1" applyFill="1" applyBorder="1" applyAlignment="1" applyProtection="1">
      <alignment horizontal="right" vertical="center"/>
    </xf>
    <xf numFmtId="164" fontId="8" fillId="12" borderId="17" xfId="3" applyNumberFormat="1" applyFont="1" applyFill="1" applyBorder="1" applyAlignment="1" applyProtection="1">
      <alignment horizontal="right" vertical="center"/>
    </xf>
    <xf numFmtId="0" fontId="8" fillId="4" borderId="15" xfId="3" applyFont="1" applyFill="1" applyBorder="1" applyProtection="1"/>
    <xf numFmtId="0" fontId="8" fillId="4" borderId="17" xfId="3" applyFont="1" applyFill="1" applyBorder="1" applyProtection="1"/>
    <xf numFmtId="0" fontId="8" fillId="4" borderId="0" xfId="3" applyFont="1" applyFill="1" applyBorder="1" applyProtection="1"/>
    <xf numFmtId="164" fontId="19" fillId="4" borderId="15" xfId="3" applyNumberFormat="1" applyFont="1" applyFill="1" applyBorder="1" applyAlignment="1" applyProtection="1">
      <alignment horizontal="center" vertical="center"/>
    </xf>
    <xf numFmtId="164" fontId="19" fillId="4" borderId="16" xfId="3" applyNumberFormat="1" applyFont="1" applyFill="1" applyBorder="1" applyAlignment="1" applyProtection="1">
      <alignment horizontal="center" vertical="center"/>
    </xf>
    <xf numFmtId="164" fontId="19" fillId="4" borderId="17" xfId="3" applyNumberFormat="1" applyFont="1" applyFill="1" applyBorder="1" applyAlignment="1" applyProtection="1">
      <alignment horizontal="center" vertical="center"/>
    </xf>
    <xf numFmtId="164" fontId="8" fillId="12" borderId="21" xfId="3" applyNumberFormat="1" applyFont="1" applyFill="1" applyBorder="1" applyAlignment="1" applyProtection="1">
      <alignment horizontal="right" vertical="center"/>
    </xf>
    <xf numFmtId="164" fontId="8" fillId="12" borderId="80" xfId="3" applyNumberFormat="1" applyFont="1" applyFill="1" applyBorder="1" applyAlignment="1" applyProtection="1">
      <alignment horizontal="right" vertical="center"/>
    </xf>
    <xf numFmtId="0" fontId="8" fillId="4" borderId="19" xfId="3" applyFont="1" applyFill="1" applyBorder="1" applyProtection="1"/>
    <xf numFmtId="0" fontId="8" fillId="4" borderId="21" xfId="3" applyFont="1" applyFill="1" applyBorder="1" applyProtection="1"/>
    <xf numFmtId="164" fontId="19" fillId="4" borderId="21" xfId="3" applyNumberFormat="1" applyFont="1" applyFill="1" applyBorder="1" applyAlignment="1" applyProtection="1">
      <alignment horizontal="center" vertical="center"/>
    </xf>
    <xf numFmtId="164" fontId="19" fillId="4" borderId="80" xfId="3" applyNumberFormat="1" applyFont="1" applyFill="1" applyBorder="1" applyAlignment="1" applyProtection="1">
      <alignment horizontal="center" vertical="center"/>
    </xf>
    <xf numFmtId="164" fontId="16" fillId="4" borderId="0" xfId="3" applyNumberFormat="1" applyFont="1" applyFill="1" applyBorder="1" applyAlignment="1" applyProtection="1">
      <alignment horizontal="right" vertical="center" wrapText="1"/>
    </xf>
    <xf numFmtId="164" fontId="20" fillId="4" borderId="0" xfId="3" applyNumberFormat="1" applyFont="1" applyFill="1" applyAlignment="1" applyProtection="1">
      <alignment horizontal="right" vertical="center"/>
    </xf>
    <xf numFmtId="0" fontId="9" fillId="0" borderId="0" xfId="9" applyFont="1" applyFill="1" applyAlignment="1" applyProtection="1">
      <alignment horizontal="center" vertical="center"/>
    </xf>
    <xf numFmtId="0" fontId="8" fillId="4" borderId="0" xfId="3" applyFont="1" applyFill="1" applyBorder="1" applyAlignment="1" applyProtection="1">
      <alignment horizontal="center" vertical="center"/>
    </xf>
    <xf numFmtId="0" fontId="14" fillId="4" borderId="0" xfId="3" applyFont="1" applyFill="1" applyBorder="1" applyAlignment="1" applyProtection="1">
      <alignment vertical="center"/>
    </xf>
    <xf numFmtId="164" fontId="7" fillId="4" borderId="0" xfId="3" applyNumberFormat="1" applyFont="1" applyFill="1" applyBorder="1" applyAlignment="1" applyProtection="1">
      <alignment horizontal="center" vertical="center" wrapText="1"/>
    </xf>
    <xf numFmtId="0" fontId="0" fillId="0" borderId="0" xfId="0" applyAlignment="1"/>
    <xf numFmtId="0" fontId="7" fillId="5" borderId="4" xfId="3" applyFont="1" applyFill="1" applyBorder="1" applyAlignment="1" applyProtection="1">
      <alignment vertical="center"/>
    </xf>
    <xf numFmtId="164" fontId="1" fillId="4" borderId="0" xfId="3" applyNumberFormat="1" applyFill="1" applyAlignment="1" applyProtection="1">
      <alignment horizontal="center" vertical="center"/>
    </xf>
    <xf numFmtId="0" fontId="0" fillId="4" borderId="0" xfId="0" applyFill="1" applyAlignment="1"/>
    <xf numFmtId="164" fontId="8" fillId="13" borderId="16" xfId="3" applyNumberFormat="1" applyFont="1" applyFill="1" applyBorder="1" applyAlignment="1" applyProtection="1">
      <alignment vertical="center"/>
      <protection locked="0"/>
    </xf>
    <xf numFmtId="164" fontId="9" fillId="4" borderId="10" xfId="3" applyNumberFormat="1" applyFont="1" applyFill="1" applyBorder="1" applyAlignment="1" applyProtection="1">
      <alignment horizontal="center" vertical="center"/>
    </xf>
    <xf numFmtId="164" fontId="8" fillId="12" borderId="81" xfId="3" applyNumberFormat="1" applyFont="1" applyFill="1" applyBorder="1" applyAlignment="1" applyProtection="1">
      <alignment horizontal="right" vertical="center"/>
    </xf>
    <xf numFmtId="164" fontId="8" fillId="4" borderId="9" xfId="3" applyNumberFormat="1" applyFont="1" applyFill="1" applyBorder="1" applyAlignment="1" applyProtection="1">
      <alignment vertical="center"/>
      <protection locked="0"/>
    </xf>
    <xf numFmtId="164" fontId="8" fillId="4" borderId="12" xfId="3" applyNumberFormat="1" applyFont="1" applyFill="1" applyBorder="1" applyAlignment="1" applyProtection="1">
      <alignment horizontal="center" vertical="center"/>
      <protection locked="0"/>
    </xf>
    <xf numFmtId="164" fontId="8" fillId="4" borderId="10" xfId="3" applyNumberFormat="1" applyFont="1" applyFill="1" applyBorder="1" applyAlignment="1" applyProtection="1">
      <alignment horizontal="center" vertical="center"/>
      <protection locked="0"/>
    </xf>
    <xf numFmtId="164" fontId="8" fillId="4" borderId="11" xfId="3" applyNumberFormat="1" applyFont="1" applyFill="1" applyBorder="1" applyAlignment="1" applyProtection="1">
      <alignment horizontal="center" vertical="center"/>
      <protection locked="0"/>
    </xf>
    <xf numFmtId="164" fontId="8" fillId="4" borderId="81" xfId="3" applyNumberFormat="1" applyFont="1" applyFill="1" applyBorder="1" applyAlignment="1" applyProtection="1">
      <alignment horizontal="center" vertical="center"/>
    </xf>
    <xf numFmtId="1" fontId="8" fillId="9" borderId="0" xfId="3" applyNumberFormat="1" applyFont="1" applyFill="1" applyAlignment="1" applyProtection="1">
      <alignment horizontal="center" vertical="center" wrapText="1"/>
    </xf>
    <xf numFmtId="1" fontId="8" fillId="0" borderId="0" xfId="3" applyNumberFormat="1" applyFont="1" applyFill="1" applyAlignment="1" applyProtection="1">
      <alignment horizontal="center" vertical="center"/>
    </xf>
    <xf numFmtId="1" fontId="8" fillId="4" borderId="0" xfId="3" applyNumberFormat="1" applyFont="1" applyFill="1" applyAlignment="1" applyProtection="1">
      <alignment horizontal="center" vertical="center"/>
    </xf>
    <xf numFmtId="164" fontId="9" fillId="4" borderId="16" xfId="3" applyNumberFormat="1" applyFont="1" applyFill="1" applyBorder="1" applyAlignment="1" applyProtection="1">
      <alignment horizontal="center" vertical="center"/>
    </xf>
    <xf numFmtId="164" fontId="8" fillId="12" borderId="82" xfId="3" applyNumberFormat="1" applyFont="1" applyFill="1" applyBorder="1" applyAlignment="1" applyProtection="1">
      <alignment horizontal="right" vertical="center"/>
    </xf>
    <xf numFmtId="164" fontId="8" fillId="4" borderId="16" xfId="3" applyNumberFormat="1" applyFont="1" applyFill="1" applyBorder="1" applyAlignment="1" applyProtection="1">
      <alignment vertical="center"/>
      <protection locked="0"/>
    </xf>
    <xf numFmtId="164" fontId="8" fillId="4" borderId="15" xfId="3" applyNumberFormat="1" applyFont="1" applyFill="1" applyBorder="1" applyAlignment="1" applyProtection="1">
      <alignment horizontal="center" vertical="center"/>
      <protection locked="0"/>
    </xf>
    <xf numFmtId="164" fontId="8" fillId="4" borderId="16" xfId="3" applyNumberFormat="1" applyFont="1" applyFill="1" applyBorder="1" applyAlignment="1" applyProtection="1">
      <alignment horizontal="center" vertical="center"/>
      <protection locked="0"/>
    </xf>
    <xf numFmtId="164" fontId="8" fillId="4" borderId="17" xfId="3" applyNumberFormat="1" applyFont="1" applyFill="1" applyBorder="1" applyAlignment="1" applyProtection="1">
      <alignment horizontal="center" vertical="center"/>
      <protection locked="0"/>
    </xf>
    <xf numFmtId="164" fontId="8" fillId="4" borderId="82" xfId="3" applyNumberFormat="1" applyFont="1" applyFill="1" applyBorder="1" applyAlignment="1" applyProtection="1">
      <alignment horizontal="center" vertical="center"/>
    </xf>
    <xf numFmtId="0" fontId="8" fillId="0" borderId="8" xfId="3" applyFont="1" applyBorder="1" applyAlignment="1" applyProtection="1">
      <alignment horizontal="center" vertical="center"/>
    </xf>
    <xf numFmtId="0" fontId="8" fillId="0" borderId="35" xfId="3" applyFont="1" applyBorder="1" applyAlignment="1" applyProtection="1">
      <alignment horizontal="center" vertical="center"/>
    </xf>
    <xf numFmtId="164" fontId="9" fillId="4" borderId="50" xfId="3" applyNumberFormat="1" applyFont="1" applyFill="1" applyBorder="1" applyAlignment="1" applyProtection="1">
      <alignment horizontal="center" vertical="center"/>
    </xf>
    <xf numFmtId="0" fontId="9" fillId="4" borderId="20" xfId="3" applyFont="1" applyFill="1" applyBorder="1" applyAlignment="1" applyProtection="1">
      <alignment horizontal="center" vertical="center"/>
    </xf>
    <xf numFmtId="164" fontId="8" fillId="21" borderId="19" xfId="3" applyNumberFormat="1" applyFont="1" applyFill="1" applyBorder="1" applyAlignment="1" applyProtection="1">
      <alignment horizontal="right" vertical="center"/>
      <protection locked="0"/>
    </xf>
    <xf numFmtId="164" fontId="8" fillId="21" borderId="20" xfId="3" applyNumberFormat="1" applyFont="1" applyFill="1" applyBorder="1" applyAlignment="1" applyProtection="1">
      <alignment horizontal="right" vertical="center"/>
      <protection locked="0"/>
    </xf>
    <xf numFmtId="164" fontId="8" fillId="21" borderId="21" xfId="3" applyNumberFormat="1" applyFont="1" applyFill="1" applyBorder="1" applyAlignment="1" applyProtection="1">
      <alignment horizontal="right" vertical="center"/>
      <protection locked="0"/>
    </xf>
    <xf numFmtId="164" fontId="8" fillId="12" borderId="83" xfId="3" applyNumberFormat="1" applyFont="1" applyFill="1" applyBorder="1" applyAlignment="1" applyProtection="1">
      <alignment horizontal="right" vertical="center"/>
    </xf>
    <xf numFmtId="164" fontId="8" fillId="4" borderId="19" xfId="3" applyNumberFormat="1" applyFont="1" applyFill="1" applyBorder="1" applyAlignment="1" applyProtection="1">
      <alignment horizontal="center" vertical="center"/>
      <protection locked="0"/>
    </xf>
    <xf numFmtId="164" fontId="8" fillId="4" borderId="20" xfId="3" applyNumberFormat="1" applyFont="1" applyFill="1" applyBorder="1" applyAlignment="1" applyProtection="1">
      <alignment horizontal="center" vertical="center"/>
      <protection locked="0"/>
    </xf>
    <xf numFmtId="164" fontId="8" fillId="4" borderId="21" xfId="3" applyNumberFormat="1" applyFont="1" applyFill="1" applyBorder="1" applyAlignment="1" applyProtection="1">
      <alignment horizontal="center" vertical="center"/>
      <protection locked="0"/>
    </xf>
    <xf numFmtId="164" fontId="8" fillId="4" borderId="83" xfId="3" applyNumberFormat="1" applyFont="1" applyFill="1" applyBorder="1" applyAlignment="1" applyProtection="1">
      <alignment horizontal="center" vertical="center"/>
    </xf>
    <xf numFmtId="0" fontId="8" fillId="0" borderId="6" xfId="3" applyFont="1" applyBorder="1" applyAlignment="1" applyProtection="1">
      <alignment horizontal="center" vertical="center"/>
    </xf>
    <xf numFmtId="0" fontId="14" fillId="0" borderId="3" xfId="3" applyFont="1" applyBorder="1" applyAlignment="1" applyProtection="1">
      <alignment vertical="center"/>
    </xf>
    <xf numFmtId="0" fontId="9" fillId="0" borderId="3" xfId="3" applyFont="1" applyBorder="1" applyAlignment="1" applyProtection="1">
      <alignment horizontal="center" vertical="center"/>
    </xf>
    <xf numFmtId="0" fontId="9" fillId="0" borderId="72" xfId="3" applyFont="1" applyBorder="1" applyAlignment="1" applyProtection="1">
      <alignment horizontal="center" vertical="center"/>
    </xf>
    <xf numFmtId="164" fontId="8" fillId="21" borderId="6" xfId="3" applyNumberFormat="1" applyFont="1" applyFill="1" applyBorder="1" applyAlignment="1" applyProtection="1">
      <alignment horizontal="right" vertical="center"/>
      <protection locked="0"/>
    </xf>
    <xf numFmtId="164" fontId="8" fillId="21" borderId="3" xfId="3" applyNumberFormat="1" applyFont="1" applyFill="1" applyBorder="1" applyAlignment="1" applyProtection="1">
      <alignment horizontal="right" vertical="center"/>
      <protection locked="0"/>
    </xf>
    <xf numFmtId="164" fontId="8" fillId="21" borderId="72" xfId="3" applyNumberFormat="1" applyFont="1" applyFill="1" applyBorder="1" applyAlignment="1" applyProtection="1">
      <alignment horizontal="right" vertical="center"/>
      <protection locked="0"/>
    </xf>
    <xf numFmtId="164" fontId="8" fillId="12" borderId="84" xfId="3" applyNumberFormat="1" applyFont="1" applyFill="1" applyBorder="1" applyAlignment="1" applyProtection="1">
      <alignment horizontal="right" vertical="center"/>
    </xf>
    <xf numFmtId="0" fontId="8" fillId="4" borderId="6" xfId="3" applyFont="1" applyFill="1" applyBorder="1" applyProtection="1"/>
    <xf numFmtId="0" fontId="8" fillId="4" borderId="4" xfId="3" applyFont="1" applyFill="1" applyBorder="1" applyProtection="1"/>
    <xf numFmtId="164" fontId="8" fillId="4" borderId="6" xfId="3" applyNumberFormat="1" applyFont="1" applyFill="1" applyBorder="1" applyAlignment="1" applyProtection="1">
      <alignment horizontal="center" vertical="center"/>
      <protection locked="0"/>
    </xf>
    <xf numFmtId="164" fontId="8" fillId="4" borderId="3" xfId="3" applyNumberFormat="1" applyFont="1" applyFill="1" applyBorder="1" applyAlignment="1" applyProtection="1">
      <alignment horizontal="center" vertical="center"/>
      <protection locked="0"/>
    </xf>
    <xf numFmtId="164" fontId="8" fillId="4" borderId="72" xfId="3" applyNumberFormat="1" applyFont="1" applyFill="1" applyBorder="1" applyAlignment="1" applyProtection="1">
      <alignment horizontal="center" vertical="center"/>
      <protection locked="0"/>
    </xf>
    <xf numFmtId="164" fontId="8" fillId="4" borderId="84" xfId="3" applyNumberFormat="1" applyFont="1" applyFill="1" applyBorder="1" applyAlignment="1" applyProtection="1">
      <alignment horizontal="center" vertical="center"/>
    </xf>
    <xf numFmtId="0" fontId="14" fillId="4" borderId="0" xfId="3" applyFont="1" applyFill="1" applyAlignment="1">
      <alignment horizontal="left" vertical="center"/>
    </xf>
    <xf numFmtId="0" fontId="8" fillId="4" borderId="0" xfId="9" applyFont="1" applyFill="1" applyAlignment="1">
      <alignment vertical="center"/>
    </xf>
    <xf numFmtId="0" fontId="1" fillId="4" borderId="0" xfId="3" applyFill="1"/>
    <xf numFmtId="0" fontId="14" fillId="4" borderId="0" xfId="9" applyFont="1" applyFill="1" applyAlignment="1">
      <alignment horizontal="center" vertical="center"/>
    </xf>
    <xf numFmtId="0" fontId="8" fillId="4" borderId="0" xfId="3" applyFont="1" applyFill="1"/>
    <xf numFmtId="0" fontId="8" fillId="4" borderId="0" xfId="0" applyFont="1" applyFill="1" applyAlignment="1">
      <alignment vertical="top"/>
    </xf>
    <xf numFmtId="0" fontId="14" fillId="4" borderId="0" xfId="3" applyFont="1" applyFill="1" applyAlignment="1">
      <alignment horizontal="center" vertical="center"/>
    </xf>
    <xf numFmtId="0" fontId="17" fillId="4" borderId="0" xfId="3" applyFont="1" applyFill="1" applyAlignment="1">
      <alignment vertical="center"/>
    </xf>
    <xf numFmtId="0" fontId="18" fillId="4" borderId="0" xfId="8" applyFont="1" applyFill="1" applyAlignment="1">
      <alignment horizontal="left" vertical="center"/>
    </xf>
    <xf numFmtId="0" fontId="18" fillId="4" borderId="0" xfId="8" applyFont="1" applyFill="1" applyAlignment="1">
      <alignment horizontal="center" vertical="center"/>
    </xf>
    <xf numFmtId="0" fontId="18" fillId="4" borderId="0" xfId="8" applyFont="1" applyFill="1" applyAlignment="1">
      <alignment vertical="center"/>
    </xf>
    <xf numFmtId="0" fontId="16" fillId="0" borderId="12" xfId="8" applyFont="1" applyBorder="1" applyAlignment="1">
      <alignment horizontal="center" vertical="top"/>
    </xf>
    <xf numFmtId="0" fontId="16" fillId="4" borderId="0" xfId="8" applyFont="1" applyFill="1" applyAlignment="1">
      <alignment horizontal="left" vertical="top"/>
    </xf>
    <xf numFmtId="0" fontId="16" fillId="5" borderId="18" xfId="8" applyFont="1" applyFill="1" applyBorder="1" applyAlignment="1">
      <alignment vertical="top"/>
    </xf>
    <xf numFmtId="0" fontId="16" fillId="5" borderId="32" xfId="8" applyFont="1" applyFill="1" applyBorder="1" applyAlignment="1">
      <alignment vertical="top"/>
    </xf>
    <xf numFmtId="0" fontId="16" fillId="5" borderId="33" xfId="8" applyFont="1" applyFill="1" applyBorder="1" applyAlignment="1">
      <alignment vertical="top"/>
    </xf>
    <xf numFmtId="0" fontId="15" fillId="0" borderId="15" xfId="8" applyBorder="1" applyAlignment="1">
      <alignment horizontal="center" vertical="top"/>
    </xf>
    <xf numFmtId="0" fontId="19" fillId="4" borderId="0" xfId="8" applyFont="1" applyFill="1" applyAlignment="1">
      <alignment horizontal="left" vertical="top" wrapText="1"/>
    </xf>
    <xf numFmtId="0" fontId="14" fillId="4" borderId="0" xfId="9" applyFont="1" applyFill="1" applyAlignment="1">
      <alignment horizontal="left" vertical="top"/>
    </xf>
    <xf numFmtId="0" fontId="1" fillId="4" borderId="0" xfId="3" applyFill="1" applyAlignment="1">
      <alignment horizontal="left" vertical="top"/>
    </xf>
    <xf numFmtId="0" fontId="19" fillId="4" borderId="0" xfId="8" applyFont="1" applyFill="1" applyAlignment="1">
      <alignment horizontal="left" vertical="top"/>
    </xf>
    <xf numFmtId="0" fontId="15" fillId="0" borderId="15" xfId="8" applyBorder="1" applyAlignment="1">
      <alignment horizontal="center" vertical="top" wrapText="1"/>
    </xf>
    <xf numFmtId="0" fontId="15" fillId="0" borderId="19" xfId="8" applyBorder="1" applyAlignment="1">
      <alignment horizontal="center" vertical="top"/>
    </xf>
    <xf numFmtId="0" fontId="1" fillId="0" borderId="0" xfId="3" applyAlignment="1">
      <alignment vertical="center"/>
    </xf>
    <xf numFmtId="0" fontId="4" fillId="3" borderId="0" xfId="3" applyFont="1" applyFill="1" applyBorder="1" applyAlignment="1">
      <alignment horizontal="left" vertical="center"/>
    </xf>
    <xf numFmtId="0" fontId="44" fillId="4" borderId="0" xfId="12" applyFont="1" applyFill="1" applyBorder="1" applyAlignment="1" applyProtection="1">
      <alignment vertical="center"/>
    </xf>
    <xf numFmtId="0" fontId="45" fillId="4" borderId="0" xfId="12" applyFont="1" applyFill="1" applyBorder="1" applyAlignment="1" applyProtection="1">
      <alignment vertical="center"/>
    </xf>
    <xf numFmtId="0" fontId="46" fillId="4" borderId="0" xfId="12" applyFont="1" applyFill="1"/>
    <xf numFmtId="0" fontId="46" fillId="4" borderId="0" xfId="12" applyFont="1" applyFill="1" applyAlignment="1" applyProtection="1">
      <alignment vertical="center"/>
    </xf>
    <xf numFmtId="0" fontId="46" fillId="0" borderId="0" xfId="12" applyFont="1"/>
    <xf numFmtId="0" fontId="47" fillId="4" borderId="0" xfId="12" applyFont="1" applyFill="1"/>
    <xf numFmtId="0" fontId="7" fillId="4" borderId="26" xfId="3" applyFont="1" applyFill="1" applyBorder="1" applyAlignment="1">
      <alignment horizontal="center" vertical="center" wrapText="1"/>
    </xf>
    <xf numFmtId="0" fontId="8" fillId="4" borderId="17" xfId="0" applyFont="1" applyFill="1" applyBorder="1" applyAlignment="1">
      <alignment vertical="top"/>
    </xf>
    <xf numFmtId="0" fontId="7" fillId="5" borderId="20" xfId="3" applyFont="1" applyFill="1" applyBorder="1" applyAlignment="1" applyProtection="1">
      <alignment horizontal="center" vertical="center" wrapText="1"/>
    </xf>
    <xf numFmtId="0" fontId="7" fillId="5" borderId="36" xfId="3" applyFont="1" applyFill="1" applyBorder="1" applyAlignment="1" applyProtection="1">
      <alignment horizontal="center" vertical="center" wrapText="1"/>
    </xf>
    <xf numFmtId="0" fontId="7" fillId="5" borderId="4" xfId="3" applyFont="1" applyFill="1" applyBorder="1" applyAlignment="1" applyProtection="1">
      <alignment horizontal="center" vertical="center" wrapText="1"/>
    </xf>
    <xf numFmtId="0" fontId="9" fillId="4" borderId="0" xfId="3" applyFont="1" applyFill="1" applyAlignment="1" applyProtection="1">
      <alignment horizontal="center" vertical="center" wrapText="1"/>
    </xf>
    <xf numFmtId="0" fontId="8" fillId="4" borderId="0" xfId="3" applyFont="1" applyFill="1" applyAlignment="1" applyProtection="1">
      <alignment horizontal="left" vertical="center"/>
    </xf>
    <xf numFmtId="0" fontId="49" fillId="4" borderId="0" xfId="12" applyFont="1" applyFill="1" applyBorder="1" applyAlignment="1" applyProtection="1">
      <alignment horizontal="center" vertical="center"/>
    </xf>
    <xf numFmtId="0" fontId="49" fillId="4" borderId="0" xfId="12" applyFont="1" applyFill="1" applyBorder="1" applyAlignment="1">
      <alignment horizontal="center" vertical="center" wrapText="1"/>
    </xf>
    <xf numFmtId="0" fontId="8" fillId="4" borderId="21" xfId="0" applyFont="1" applyFill="1" applyBorder="1" applyAlignment="1">
      <alignment vertical="top"/>
    </xf>
    <xf numFmtId="0" fontId="9" fillId="7" borderId="90" xfId="5" applyFont="1" applyBorder="1" applyAlignment="1" applyProtection="1">
      <alignment horizontal="center" vertical="center"/>
    </xf>
    <xf numFmtId="0" fontId="7" fillId="4" borderId="0" xfId="3" applyFont="1" applyFill="1" applyBorder="1" applyAlignment="1" applyProtection="1">
      <alignment vertical="center"/>
    </xf>
    <xf numFmtId="0" fontId="9" fillId="0" borderId="11" xfId="3" applyFont="1" applyBorder="1" applyAlignment="1" applyProtection="1">
      <alignment horizontal="center" vertical="center"/>
    </xf>
    <xf numFmtId="164" fontId="19" fillId="13" borderId="12" xfId="4" applyNumberFormat="1" applyFont="1" applyFill="1" applyBorder="1" applyAlignment="1" applyProtection="1">
      <alignment vertical="center"/>
      <protection locked="0"/>
    </xf>
    <xf numFmtId="164" fontId="19" fillId="13" borderId="10" xfId="4" applyNumberFormat="1" applyFont="1" applyFill="1" applyBorder="1" applyAlignment="1" applyProtection="1">
      <alignment vertical="center"/>
      <protection locked="0"/>
    </xf>
    <xf numFmtId="164" fontId="8" fillId="12" borderId="11" xfId="3" applyNumberFormat="1" applyFont="1" applyFill="1" applyBorder="1" applyAlignment="1" applyProtection="1">
      <alignment vertical="center"/>
    </xf>
    <xf numFmtId="164" fontId="19" fillId="13" borderId="12" xfId="4" applyNumberFormat="1" applyFont="1" applyFill="1" applyBorder="1" applyAlignment="1" applyProtection="1">
      <alignment horizontal="right" vertical="center"/>
      <protection locked="0"/>
    </xf>
    <xf numFmtId="164" fontId="19" fillId="13" borderId="10" xfId="4" applyNumberFormat="1" applyFont="1" applyFill="1" applyBorder="1" applyAlignment="1" applyProtection="1">
      <alignment horizontal="right" vertical="center"/>
      <protection locked="0"/>
    </xf>
    <xf numFmtId="164" fontId="13" fillId="4" borderId="12" xfId="3" applyNumberFormat="1" applyFont="1" applyFill="1" applyBorder="1" applyAlignment="1">
      <alignment horizontal="center" vertical="center"/>
    </xf>
    <xf numFmtId="0" fontId="8" fillId="4" borderId="11" xfId="0" applyFont="1" applyFill="1" applyBorder="1" applyAlignment="1">
      <alignment vertical="top"/>
    </xf>
    <xf numFmtId="164" fontId="19" fillId="4" borderId="11" xfId="3" applyNumberFormat="1" applyFont="1" applyFill="1" applyBorder="1" applyAlignment="1" applyProtection="1">
      <alignment horizontal="center" vertical="center"/>
    </xf>
    <xf numFmtId="164" fontId="19" fillId="13" borderId="16" xfId="4" applyNumberFormat="1" applyFont="1" applyFill="1" applyBorder="1" applyAlignment="1" applyProtection="1">
      <alignment vertical="center"/>
      <protection locked="0"/>
    </xf>
    <xf numFmtId="164" fontId="8" fillId="12" borderId="17" xfId="3" applyNumberFormat="1" applyFont="1" applyFill="1" applyBorder="1" applyAlignment="1" applyProtection="1">
      <alignment vertical="center"/>
    </xf>
    <xf numFmtId="164" fontId="19" fillId="13" borderId="16" xfId="4" applyNumberFormat="1" applyFont="1" applyFill="1" applyBorder="1" applyAlignment="1" applyProtection="1">
      <alignment horizontal="right" vertical="center"/>
      <protection locked="0"/>
    </xf>
    <xf numFmtId="164" fontId="19" fillId="4" borderId="34" xfId="3" applyNumberFormat="1" applyFont="1" applyFill="1" applyBorder="1" applyAlignment="1" applyProtection="1">
      <alignment horizontal="center" vertical="center"/>
      <protection locked="0"/>
    </xf>
    <xf numFmtId="0" fontId="8" fillId="9" borderId="0" xfId="3" applyFont="1" applyFill="1" applyBorder="1" applyAlignment="1" applyProtection="1">
      <alignment horizontal="center" vertical="center"/>
    </xf>
    <xf numFmtId="164" fontId="8" fillId="4" borderId="19" xfId="3" applyNumberFormat="1" applyFont="1" applyFill="1" applyBorder="1" applyAlignment="1">
      <alignment vertical="center"/>
    </xf>
    <xf numFmtId="0" fontId="50" fillId="0" borderId="34" xfId="3" applyFont="1" applyBorder="1" applyAlignment="1" applyProtection="1">
      <alignment horizontal="center" vertical="center"/>
    </xf>
    <xf numFmtId="0" fontId="42" fillId="4" borderId="32" xfId="3" applyFont="1" applyFill="1" applyBorder="1" applyAlignment="1" applyProtection="1">
      <alignment horizontal="center" vertical="center"/>
    </xf>
    <xf numFmtId="164" fontId="8" fillId="4" borderId="91" xfId="3" applyNumberFormat="1" applyFont="1" applyFill="1" applyBorder="1" applyAlignment="1" applyProtection="1">
      <alignment vertical="center"/>
    </xf>
    <xf numFmtId="164" fontId="8" fillId="4" borderId="32" xfId="3" applyNumberFormat="1" applyFont="1" applyFill="1" applyBorder="1" applyAlignment="1" applyProtection="1">
      <alignment vertical="center"/>
    </xf>
    <xf numFmtId="0" fontId="46" fillId="4" borderId="0" xfId="12" applyFont="1" applyFill="1" applyProtection="1"/>
    <xf numFmtId="164" fontId="19" fillId="4" borderId="33" xfId="3" applyNumberFormat="1" applyFont="1" applyFill="1" applyBorder="1" applyAlignment="1" applyProtection="1">
      <alignment horizontal="center" vertical="center"/>
    </xf>
    <xf numFmtId="0" fontId="42" fillId="0" borderId="17" xfId="3" applyFont="1" applyBorder="1" applyAlignment="1" applyProtection="1">
      <alignment horizontal="center" vertical="center"/>
    </xf>
    <xf numFmtId="164" fontId="19" fillId="13" borderId="15" xfId="4" applyNumberFormat="1" applyFont="1" applyFill="1" applyBorder="1" applyAlignment="1" applyProtection="1">
      <alignment vertical="center"/>
      <protection locked="0"/>
    </xf>
    <xf numFmtId="164" fontId="19" fillId="13" borderId="15" xfId="4" applyNumberFormat="1" applyFont="1" applyFill="1" applyBorder="1" applyAlignment="1" applyProtection="1">
      <alignment horizontal="right" vertical="center"/>
      <protection locked="0"/>
    </xf>
    <xf numFmtId="0" fontId="9" fillId="0" borderId="21" xfId="3" applyFont="1" applyBorder="1" applyAlignment="1" applyProtection="1">
      <alignment horizontal="center" vertical="center"/>
    </xf>
    <xf numFmtId="164" fontId="19" fillId="12" borderId="19" xfId="8" applyNumberFormat="1" applyFont="1" applyFill="1" applyBorder="1" applyAlignment="1" applyProtection="1">
      <alignment vertical="center"/>
    </xf>
    <xf numFmtId="164" fontId="19" fillId="12" borderId="20" xfId="8" applyNumberFormat="1" applyFont="1" applyFill="1" applyBorder="1" applyAlignment="1" applyProtection="1">
      <alignment vertical="center"/>
    </xf>
    <xf numFmtId="164" fontId="19" fillId="12" borderId="36" xfId="8" applyNumberFormat="1" applyFont="1" applyFill="1" applyBorder="1" applyAlignment="1" applyProtection="1">
      <alignment vertical="center"/>
    </xf>
    <xf numFmtId="164" fontId="8" fillId="12" borderId="21" xfId="3" applyNumberFormat="1" applyFont="1" applyFill="1" applyBorder="1" applyAlignment="1" applyProtection="1">
      <alignment vertical="center"/>
    </xf>
    <xf numFmtId="0" fontId="8" fillId="0" borderId="19" xfId="3" applyFont="1" applyFill="1" applyBorder="1" applyAlignment="1" applyProtection="1">
      <alignment vertical="center"/>
    </xf>
    <xf numFmtId="164" fontId="19" fillId="4" borderId="19" xfId="8" applyNumberFormat="1" applyFont="1" applyFill="1" applyBorder="1" applyAlignment="1" applyProtection="1">
      <alignment horizontal="center" vertical="center"/>
    </xf>
    <xf numFmtId="164" fontId="19" fillId="4" borderId="20" xfId="8" applyNumberFormat="1" applyFont="1" applyFill="1" applyBorder="1" applyAlignment="1" applyProtection="1">
      <alignment horizontal="center" vertical="center"/>
    </xf>
    <xf numFmtId="164" fontId="19" fillId="4" borderId="36" xfId="8" applyNumberFormat="1" applyFont="1" applyFill="1" applyBorder="1" applyAlignment="1" applyProtection="1">
      <alignment horizontal="center" vertical="center"/>
    </xf>
    <xf numFmtId="0" fontId="46" fillId="4" borderId="0" xfId="12" applyFont="1" applyFill="1" applyAlignment="1" applyProtection="1">
      <alignment horizontal="center"/>
    </xf>
    <xf numFmtId="0" fontId="46" fillId="4" borderId="0" xfId="12" applyFont="1" applyFill="1" applyAlignment="1">
      <alignment vertical="center"/>
    </xf>
    <xf numFmtId="0" fontId="44" fillId="4" borderId="0" xfId="12" applyFont="1" applyFill="1" applyAlignment="1">
      <alignment horizontal="center" vertical="center"/>
    </xf>
    <xf numFmtId="0" fontId="51" fillId="4" borderId="0" xfId="12" applyFont="1" applyFill="1"/>
    <xf numFmtId="0" fontId="44" fillId="4" borderId="0" xfId="12" applyFont="1" applyFill="1" applyBorder="1" applyAlignment="1">
      <alignment horizontal="center" vertical="center" wrapText="1"/>
    </xf>
    <xf numFmtId="0" fontId="7" fillId="4" borderId="0" xfId="3" applyFont="1" applyFill="1" applyBorder="1" applyAlignment="1" applyProtection="1">
      <alignment horizontal="center" vertical="center"/>
    </xf>
    <xf numFmtId="164" fontId="19" fillId="4" borderId="13" xfId="14" applyNumberFormat="1" applyFont="1" applyFill="1" applyBorder="1" applyAlignment="1" applyProtection="1">
      <alignment horizontal="center" vertical="center"/>
      <protection locked="0"/>
    </xf>
    <xf numFmtId="164" fontId="19" fillId="4" borderId="10" xfId="14" applyNumberFormat="1" applyFont="1" applyFill="1" applyBorder="1" applyAlignment="1" applyProtection="1">
      <alignment horizontal="center" vertical="center"/>
      <protection locked="0"/>
    </xf>
    <xf numFmtId="164" fontId="19" fillId="4" borderId="30" xfId="14" applyNumberFormat="1" applyFont="1" applyFill="1" applyBorder="1" applyAlignment="1" applyProtection="1">
      <alignment horizontal="center" vertical="center"/>
      <protection locked="0"/>
    </xf>
    <xf numFmtId="164" fontId="19" fillId="4" borderId="18" xfId="14" applyNumberFormat="1" applyFont="1" applyFill="1" applyBorder="1" applyAlignment="1" applyProtection="1">
      <alignment horizontal="center" vertical="center"/>
      <protection locked="0"/>
    </xf>
    <xf numFmtId="164" fontId="19" fillId="4" borderId="16" xfId="14" applyNumberFormat="1" applyFont="1" applyFill="1" applyBorder="1" applyAlignment="1" applyProtection="1">
      <alignment horizontal="center" vertical="center"/>
      <protection locked="0"/>
    </xf>
    <xf numFmtId="164" fontId="19" fillId="4" borderId="32" xfId="14" applyNumberFormat="1" applyFont="1" applyFill="1" applyBorder="1" applyAlignment="1" applyProtection="1">
      <alignment horizontal="center" vertical="center"/>
      <protection locked="0"/>
    </xf>
    <xf numFmtId="164" fontId="8" fillId="12" borderId="18" xfId="3" applyNumberFormat="1" applyFont="1" applyFill="1" applyBorder="1" applyAlignment="1" applyProtection="1">
      <alignment vertical="center"/>
    </xf>
    <xf numFmtId="164" fontId="8" fillId="12" borderId="16" xfId="3" applyNumberFormat="1" applyFont="1" applyFill="1" applyBorder="1" applyAlignment="1" applyProtection="1">
      <alignment vertical="center"/>
    </xf>
    <xf numFmtId="164" fontId="8" fillId="12" borderId="32" xfId="3" applyNumberFormat="1" applyFont="1" applyFill="1" applyBorder="1" applyAlignment="1" applyProtection="1">
      <alignment vertical="center"/>
    </xf>
    <xf numFmtId="164" fontId="19" fillId="4" borderId="18" xfId="3" applyNumberFormat="1" applyFont="1" applyFill="1" applyBorder="1" applyAlignment="1" applyProtection="1">
      <alignment horizontal="center" vertical="center"/>
    </xf>
    <xf numFmtId="164" fontId="19" fillId="4" borderId="18" xfId="3" applyNumberFormat="1" applyFont="1" applyFill="1" applyBorder="1" applyAlignment="1" applyProtection="1">
      <alignment horizontal="center" vertical="center"/>
      <protection locked="0"/>
    </xf>
    <xf numFmtId="0" fontId="42" fillId="0" borderId="21" xfId="3" applyFont="1" applyBorder="1" applyAlignment="1" applyProtection="1">
      <alignment horizontal="center" vertical="center"/>
    </xf>
    <xf numFmtId="164" fontId="8" fillId="12" borderId="25" xfId="3" applyNumberFormat="1" applyFont="1" applyFill="1" applyBorder="1" applyAlignment="1" applyProtection="1">
      <alignment vertical="center"/>
    </xf>
    <xf numFmtId="164" fontId="19" fillId="12" borderId="37" xfId="8" applyNumberFormat="1" applyFont="1" applyFill="1" applyBorder="1" applyAlignment="1" applyProtection="1">
      <alignment vertical="center"/>
    </xf>
    <xf numFmtId="164" fontId="19" fillId="4" borderId="25" xfId="3" applyNumberFormat="1" applyFont="1" applyFill="1" applyBorder="1" applyAlignment="1" applyProtection="1">
      <alignment horizontal="center" vertical="center"/>
    </xf>
    <xf numFmtId="164" fontId="19" fillId="4" borderId="37" xfId="8" applyNumberFormat="1" applyFont="1" applyFill="1" applyBorder="1" applyAlignment="1" applyProtection="1">
      <alignment horizontal="center" vertical="center"/>
    </xf>
    <xf numFmtId="164" fontId="8" fillId="12" borderId="92" xfId="3" applyNumberFormat="1" applyFont="1" applyFill="1" applyBorder="1" applyAlignment="1" applyProtection="1">
      <alignment vertical="center"/>
    </xf>
    <xf numFmtId="164" fontId="19" fillId="4" borderId="92" xfId="3" applyNumberFormat="1" applyFont="1" applyFill="1" applyBorder="1" applyAlignment="1" applyProtection="1">
      <alignment horizontal="center" vertical="center"/>
    </xf>
    <xf numFmtId="164" fontId="8" fillId="12" borderId="93" xfId="3" applyNumberFormat="1" applyFont="1" applyFill="1" applyBorder="1" applyAlignment="1" applyProtection="1">
      <alignment vertical="center"/>
    </xf>
    <xf numFmtId="164" fontId="19" fillId="4" borderId="93" xfId="3" applyNumberFormat="1" applyFont="1" applyFill="1" applyBorder="1" applyAlignment="1" applyProtection="1">
      <alignment horizontal="center" vertical="center"/>
    </xf>
    <xf numFmtId="164" fontId="8" fillId="12" borderId="19" xfId="3" applyNumberFormat="1" applyFont="1" applyFill="1" applyBorder="1" applyAlignment="1" applyProtection="1">
      <alignment vertical="center"/>
    </xf>
    <xf numFmtId="164" fontId="8" fillId="12" borderId="20" xfId="3" applyNumberFormat="1" applyFont="1" applyFill="1" applyBorder="1" applyAlignment="1" applyProtection="1">
      <alignment vertical="center"/>
    </xf>
    <xf numFmtId="164" fontId="8" fillId="12" borderId="36" xfId="3" applyNumberFormat="1" applyFont="1" applyFill="1" applyBorder="1" applyAlignment="1" applyProtection="1">
      <alignment vertical="center"/>
    </xf>
    <xf numFmtId="164" fontId="8" fillId="12" borderId="94" xfId="3" applyNumberFormat="1" applyFont="1" applyFill="1" applyBorder="1" applyAlignment="1" applyProtection="1">
      <alignment vertical="center"/>
    </xf>
    <xf numFmtId="164" fontId="19" fillId="4" borderId="94" xfId="3" applyNumberFormat="1" applyFont="1" applyFill="1" applyBorder="1" applyAlignment="1" applyProtection="1">
      <alignment horizontal="center" vertical="center"/>
    </xf>
    <xf numFmtId="0" fontId="8" fillId="4" borderId="39" xfId="3" applyFont="1" applyFill="1" applyBorder="1" applyAlignment="1" applyProtection="1">
      <alignment horizontal="center" vertical="center"/>
    </xf>
    <xf numFmtId="0" fontId="14" fillId="4" borderId="39" xfId="3" applyFont="1" applyFill="1" applyBorder="1" applyAlignment="1" applyProtection="1">
      <alignment vertical="center"/>
    </xf>
    <xf numFmtId="0" fontId="46" fillId="4" borderId="0" xfId="12" applyFont="1" applyFill="1" applyAlignment="1">
      <alignment horizontal="center" vertical="center"/>
    </xf>
    <xf numFmtId="0" fontId="8" fillId="0" borderId="13" xfId="3" applyFont="1" applyBorder="1" applyAlignment="1" applyProtection="1">
      <alignment horizontal="center" vertical="center"/>
    </xf>
    <xf numFmtId="0" fontId="15" fillId="13" borderId="10" xfId="4" applyNumberFormat="1" applyFont="1" applyFill="1" applyBorder="1" applyAlignment="1" applyProtection="1">
      <alignment horizontal="left" vertical="center"/>
      <protection locked="0"/>
    </xf>
    <xf numFmtId="164" fontId="8" fillId="12" borderId="95" xfId="3" applyNumberFormat="1" applyFont="1" applyFill="1" applyBorder="1" applyAlignment="1" applyProtection="1">
      <alignment vertical="center"/>
    </xf>
    <xf numFmtId="0" fontId="9" fillId="7" borderId="7" xfId="5" applyFont="1" applyBorder="1" applyAlignment="1" applyProtection="1">
      <alignment horizontal="center" vertical="center" wrapText="1"/>
    </xf>
    <xf numFmtId="164" fontId="8" fillId="4" borderId="29" xfId="3" applyNumberFormat="1" applyFont="1" applyFill="1" applyBorder="1" applyAlignment="1" applyProtection="1">
      <alignment horizontal="center" vertical="center"/>
      <protection locked="0"/>
    </xf>
    <xf numFmtId="164" fontId="8" fillId="4" borderId="95" xfId="3" applyNumberFormat="1" applyFont="1" applyFill="1" applyBorder="1" applyAlignment="1" applyProtection="1">
      <alignment horizontal="center" vertical="center"/>
    </xf>
    <xf numFmtId="0" fontId="1" fillId="9" borderId="0" xfId="3" applyFill="1" applyAlignment="1" applyProtection="1">
      <alignment horizontal="center" vertical="center"/>
    </xf>
    <xf numFmtId="0" fontId="8" fillId="0" borderId="18" xfId="3" applyFont="1" applyBorder="1" applyAlignment="1" applyProtection="1">
      <alignment horizontal="center" vertical="center"/>
    </xf>
    <xf numFmtId="0" fontId="15" fillId="13" borderId="16" xfId="4" applyNumberFormat="1" applyFont="1" applyFill="1" applyBorder="1" applyAlignment="1" applyProtection="1">
      <alignment horizontal="left" vertical="center"/>
      <protection locked="0"/>
    </xf>
    <xf numFmtId="164" fontId="8" fillId="12" borderId="96" xfId="3" applyNumberFormat="1" applyFont="1" applyFill="1" applyBorder="1" applyAlignment="1" applyProtection="1">
      <alignment vertical="center"/>
    </xf>
    <xf numFmtId="164" fontId="8" fillId="4" borderId="34" xfId="3" applyNumberFormat="1" applyFont="1" applyFill="1" applyBorder="1" applyAlignment="1" applyProtection="1">
      <alignment horizontal="center" vertical="center"/>
      <protection locked="0"/>
    </xf>
    <xf numFmtId="164" fontId="8" fillId="4" borderId="96" xfId="3" applyNumberFormat="1" applyFont="1" applyFill="1" applyBorder="1" applyAlignment="1" applyProtection="1">
      <alignment horizontal="center" vertical="center"/>
    </xf>
    <xf numFmtId="0" fontId="8" fillId="0" borderId="53" xfId="3" applyFont="1" applyBorder="1" applyAlignment="1" applyProtection="1">
      <alignment horizontal="center" vertical="center"/>
    </xf>
    <xf numFmtId="164" fontId="8" fillId="21" borderId="19" xfId="3" applyNumberFormat="1" applyFont="1" applyFill="1" applyBorder="1" applyAlignment="1" applyProtection="1">
      <alignment vertical="center"/>
    </xf>
    <xf numFmtId="164" fontId="8" fillId="21" borderId="20" xfId="3" applyNumberFormat="1" applyFont="1" applyFill="1" applyBorder="1" applyAlignment="1" applyProtection="1">
      <alignment vertical="center"/>
    </xf>
    <xf numFmtId="164" fontId="8" fillId="21" borderId="36" xfId="3" applyNumberFormat="1" applyFont="1" applyFill="1" applyBorder="1" applyAlignment="1" applyProtection="1">
      <alignment vertical="center"/>
    </xf>
    <xf numFmtId="164" fontId="8" fillId="21" borderId="97" xfId="3" applyNumberFormat="1" applyFont="1" applyFill="1" applyBorder="1" applyAlignment="1" applyProtection="1">
      <alignment vertical="center"/>
    </xf>
    <xf numFmtId="164" fontId="8" fillId="4" borderId="36" xfId="3" applyNumberFormat="1" applyFont="1" applyFill="1" applyBorder="1" applyAlignment="1" applyProtection="1">
      <alignment horizontal="center" vertical="center"/>
      <protection locked="0"/>
    </xf>
    <xf numFmtId="164" fontId="8" fillId="4" borderId="97" xfId="3" applyNumberFormat="1" applyFont="1" applyFill="1" applyBorder="1" applyAlignment="1" applyProtection="1">
      <alignment horizontal="center" vertical="center"/>
    </xf>
    <xf numFmtId="0" fontId="9" fillId="0" borderId="4" xfId="3" applyFont="1" applyBorder="1" applyAlignment="1" applyProtection="1">
      <alignment horizontal="center" vertical="center"/>
    </xf>
    <xf numFmtId="164" fontId="8" fillId="21" borderId="6" xfId="3" applyNumberFormat="1" applyFont="1" applyFill="1" applyBorder="1" applyAlignment="1" applyProtection="1">
      <alignment vertical="center"/>
    </xf>
    <xf numFmtId="164" fontId="8" fillId="21" borderId="3" xfId="3" applyNumberFormat="1" applyFont="1" applyFill="1" applyBorder="1" applyAlignment="1" applyProtection="1">
      <alignment vertical="center"/>
    </xf>
    <xf numFmtId="164" fontId="8" fillId="21" borderId="72" xfId="3" applyNumberFormat="1" applyFont="1" applyFill="1" applyBorder="1" applyAlignment="1" applyProtection="1">
      <alignment vertical="center"/>
    </xf>
    <xf numFmtId="164" fontId="8" fillId="12" borderId="72" xfId="3" applyNumberFormat="1" applyFont="1" applyFill="1" applyBorder="1" applyAlignment="1" applyProtection="1">
      <alignment vertical="center"/>
    </xf>
    <xf numFmtId="164" fontId="8" fillId="21" borderId="4" xfId="3" applyNumberFormat="1" applyFont="1" applyFill="1" applyBorder="1" applyAlignment="1" applyProtection="1">
      <alignment vertical="center"/>
    </xf>
    <xf numFmtId="0" fontId="8" fillId="4" borderId="4" xfId="0" applyFont="1" applyFill="1" applyBorder="1" applyAlignment="1">
      <alignment vertical="top"/>
    </xf>
    <xf numFmtId="164" fontId="8" fillId="4" borderId="72" xfId="3" applyNumberFormat="1" applyFont="1" applyFill="1" applyBorder="1" applyAlignment="1" applyProtection="1">
      <alignment horizontal="center" vertical="center"/>
    </xf>
    <xf numFmtId="164" fontId="8" fillId="4" borderId="4" xfId="3" applyNumberFormat="1" applyFont="1" applyFill="1" applyBorder="1" applyAlignment="1" applyProtection="1">
      <alignment horizontal="center" vertical="center"/>
      <protection locked="0"/>
    </xf>
    <xf numFmtId="0" fontId="52" fillId="0" borderId="0" xfId="0" applyFont="1" applyAlignment="1">
      <alignment horizontal="left" vertical="center" indent="4"/>
    </xf>
    <xf numFmtId="0" fontId="54" fillId="0" borderId="0" xfId="0" applyFont="1" applyAlignment="1">
      <alignment horizontal="left" vertical="center" indent="4"/>
    </xf>
    <xf numFmtId="0" fontId="52" fillId="0" borderId="0" xfId="0" applyFont="1" applyAlignment="1">
      <alignment vertical="center"/>
    </xf>
    <xf numFmtId="0" fontId="52" fillId="9" borderId="0" xfId="0" applyFont="1" applyFill="1" applyAlignment="1">
      <alignment vertical="center"/>
    </xf>
    <xf numFmtId="0" fontId="0" fillId="9" borderId="0" xfId="0" applyFill="1"/>
    <xf numFmtId="0" fontId="52" fillId="0" borderId="0" xfId="0" applyFont="1" applyAlignment="1">
      <alignment horizontal="left" vertical="top"/>
    </xf>
    <xf numFmtId="0" fontId="52" fillId="9" borderId="0" xfId="0" applyFont="1" applyFill="1" applyAlignment="1">
      <alignment horizontal="left" vertical="top"/>
    </xf>
    <xf numFmtId="0" fontId="55" fillId="0" borderId="0" xfId="0" applyFont="1" applyAlignment="1">
      <alignment horizontal="left" vertical="center" indent="8"/>
    </xf>
    <xf numFmtId="0" fontId="52" fillId="0" borderId="0" xfId="0" applyFont="1"/>
    <xf numFmtId="167" fontId="3" fillId="2" borderId="0" xfId="1" applyNumberFormat="1" applyFont="1" applyFill="1" applyAlignment="1">
      <alignment horizontal="center" vertical="center"/>
    </xf>
    <xf numFmtId="167" fontId="4" fillId="2" borderId="0" xfId="1" applyNumberFormat="1" applyFont="1" applyFill="1" applyAlignment="1">
      <alignment horizontal="center" vertical="center"/>
    </xf>
    <xf numFmtId="167" fontId="3" fillId="2" borderId="0" xfId="1" quotePrefix="1" applyNumberFormat="1" applyFont="1" applyFill="1" applyAlignment="1">
      <alignment horizontal="center" vertical="center"/>
    </xf>
    <xf numFmtId="49" fontId="15" fillId="0" borderId="34" xfId="8" applyNumberFormat="1" applyFont="1" applyFill="1" applyBorder="1" applyAlignment="1" applyProtection="1">
      <alignment horizontal="left" vertical="top" wrapText="1"/>
    </xf>
    <xf numFmtId="49" fontId="15" fillId="0" borderId="32" xfId="8" applyNumberFormat="1" applyFont="1" applyFill="1" applyBorder="1" applyAlignment="1" applyProtection="1">
      <alignment horizontal="left" vertical="top" wrapText="1"/>
    </xf>
    <xf numFmtId="49" fontId="15" fillId="0" borderId="33" xfId="8" applyNumberFormat="1" applyFont="1" applyFill="1" applyBorder="1" applyAlignment="1" applyProtection="1">
      <alignment horizontal="left" vertical="top" wrapText="1"/>
    </xf>
    <xf numFmtId="49" fontId="15" fillId="0" borderId="36" xfId="8" applyNumberFormat="1" applyFont="1" applyFill="1" applyBorder="1" applyAlignment="1" applyProtection="1">
      <alignment horizontal="left" vertical="top" wrapText="1"/>
    </xf>
    <xf numFmtId="49" fontId="15" fillId="0" borderId="37" xfId="8" applyNumberFormat="1" applyFont="1" applyFill="1" applyBorder="1" applyAlignment="1" applyProtection="1">
      <alignment horizontal="left" vertical="top" wrapText="1"/>
    </xf>
    <xf numFmtId="49" fontId="15" fillId="0" borderId="38" xfId="8" applyNumberFormat="1" applyFont="1" applyFill="1" applyBorder="1" applyAlignment="1" applyProtection="1">
      <alignment horizontal="left" vertical="top" wrapText="1"/>
    </xf>
    <xf numFmtId="0" fontId="5" fillId="2" borderId="0" xfId="3" applyFont="1" applyFill="1" applyBorder="1" applyAlignment="1">
      <alignment horizontal="left" vertical="center"/>
    </xf>
    <xf numFmtId="0" fontId="7" fillId="6" borderId="1" xfId="3" applyFont="1" applyFill="1" applyBorder="1" applyAlignment="1">
      <alignment horizontal="left" vertical="center"/>
    </xf>
    <xf numFmtId="0" fontId="7" fillId="6" borderId="2" xfId="3" applyFont="1" applyFill="1" applyBorder="1" applyAlignment="1">
      <alignment horizontal="left" vertical="center"/>
    </xf>
    <xf numFmtId="49" fontId="15" fillId="0" borderId="1" xfId="3" applyNumberFormat="1" applyFont="1" applyFill="1" applyBorder="1" applyAlignment="1" applyProtection="1">
      <alignment horizontal="left" vertical="top" wrapText="1"/>
    </xf>
    <xf numFmtId="49" fontId="15" fillId="0" borderId="27" xfId="3" applyNumberFormat="1" applyFont="1" applyFill="1" applyBorder="1" applyAlignment="1" applyProtection="1">
      <alignment horizontal="left" vertical="top" wrapText="1"/>
    </xf>
    <xf numFmtId="49" fontId="15" fillId="0" borderId="28" xfId="3" applyNumberFormat="1" applyFont="1" applyFill="1" applyBorder="1" applyAlignment="1" applyProtection="1">
      <alignment horizontal="left" vertical="top" wrapText="1"/>
    </xf>
    <xf numFmtId="0" fontId="16" fillId="0" borderId="29" xfId="8" applyFont="1" applyFill="1" applyBorder="1" applyAlignment="1" applyProtection="1">
      <alignment horizontal="left" vertical="top"/>
    </xf>
    <xf numFmtId="0" fontId="16" fillId="0" borderId="30" xfId="8" applyFont="1" applyFill="1" applyBorder="1" applyAlignment="1" applyProtection="1">
      <alignment horizontal="left" vertical="top"/>
    </xf>
    <xf numFmtId="0" fontId="16" fillId="0" borderId="31" xfId="8" applyFont="1" applyFill="1" applyBorder="1" applyAlignment="1" applyProtection="1">
      <alignment horizontal="left" vertical="top"/>
    </xf>
    <xf numFmtId="0" fontId="17" fillId="5" borderId="1" xfId="3" applyNumberFormat="1" applyFont="1" applyFill="1" applyBorder="1" applyAlignment="1" applyProtection="1">
      <alignment horizontal="left" vertical="center"/>
    </xf>
    <xf numFmtId="0" fontId="17" fillId="5" borderId="27" xfId="3" applyNumberFormat="1" applyFont="1" applyFill="1" applyBorder="1" applyAlignment="1" applyProtection="1">
      <alignment horizontal="left" vertical="center"/>
    </xf>
    <xf numFmtId="0" fontId="17" fillId="5" borderId="28" xfId="3" applyNumberFormat="1" applyFont="1" applyFill="1" applyBorder="1" applyAlignment="1" applyProtection="1">
      <alignment horizontal="left" vertical="center"/>
    </xf>
    <xf numFmtId="0" fontId="8" fillId="9" borderId="0" xfId="3" applyFont="1" applyFill="1" applyAlignment="1" applyProtection="1">
      <alignment horizontal="center" vertical="center" wrapText="1"/>
    </xf>
    <xf numFmtId="0" fontId="15" fillId="0" borderId="16" xfId="8" applyBorder="1" applyAlignment="1">
      <alignment horizontal="left" vertical="top" wrapText="1"/>
    </xf>
    <xf numFmtId="0" fontId="15" fillId="0" borderId="17" xfId="8" applyBorder="1" applyAlignment="1">
      <alignment horizontal="left" vertical="top" wrapText="1"/>
    </xf>
    <xf numFmtId="0" fontId="15" fillId="0" borderId="20" xfId="8" applyBorder="1" applyAlignment="1">
      <alignment horizontal="left" vertical="top" wrapText="1"/>
    </xf>
    <xf numFmtId="0" fontId="15" fillId="0" borderId="21" xfId="8" applyBorder="1" applyAlignment="1">
      <alignment horizontal="left" vertical="top" wrapText="1"/>
    </xf>
    <xf numFmtId="0" fontId="15" fillId="0" borderId="16" xfId="8" applyBorder="1" applyAlignment="1">
      <alignment vertical="top" wrapText="1"/>
    </xf>
    <xf numFmtId="0" fontId="15" fillId="0" borderId="17" xfId="8" applyBorder="1" applyAlignment="1">
      <alignment vertical="top" wrapText="1"/>
    </xf>
    <xf numFmtId="0" fontId="42" fillId="5" borderId="1" xfId="3" applyFont="1" applyFill="1" applyBorder="1" applyAlignment="1" applyProtection="1">
      <alignment horizontal="center" vertical="center" wrapText="1"/>
    </xf>
    <xf numFmtId="0" fontId="42" fillId="5" borderId="27" xfId="3" applyFont="1" applyFill="1" applyBorder="1" applyAlignment="1" applyProtection="1">
      <alignment horizontal="center" vertical="center" wrapText="1"/>
    </xf>
    <xf numFmtId="0" fontId="42" fillId="5" borderId="28" xfId="3" applyFont="1" applyFill="1" applyBorder="1" applyAlignment="1" applyProtection="1">
      <alignment horizontal="center" vertical="center" wrapText="1"/>
    </xf>
    <xf numFmtId="0" fontId="7" fillId="5" borderId="1" xfId="3" applyFont="1" applyFill="1" applyBorder="1" applyAlignment="1" applyProtection="1">
      <alignment horizontal="left" vertical="center"/>
    </xf>
    <xf numFmtId="0" fontId="7" fillId="5" borderId="27" xfId="3" applyFont="1" applyFill="1" applyBorder="1" applyAlignment="1" applyProtection="1">
      <alignment horizontal="left" vertical="center"/>
    </xf>
    <xf numFmtId="0" fontId="7" fillId="5" borderId="28" xfId="3" applyFont="1" applyFill="1" applyBorder="1" applyAlignment="1" applyProtection="1">
      <alignment horizontal="left" vertical="center"/>
    </xf>
    <xf numFmtId="0" fontId="17" fillId="5" borderId="1" xfId="3" applyFont="1" applyFill="1" applyBorder="1" applyAlignment="1">
      <alignment horizontal="left" vertical="center"/>
    </xf>
    <xf numFmtId="0" fontId="17" fillId="5" borderId="27" xfId="3" applyFont="1" applyFill="1" applyBorder="1" applyAlignment="1">
      <alignment horizontal="left" vertical="center"/>
    </xf>
    <xf numFmtId="0" fontId="17" fillId="5" borderId="28" xfId="3" applyFont="1" applyFill="1" applyBorder="1" applyAlignment="1">
      <alignment horizontal="left" vertical="center"/>
    </xf>
    <xf numFmtId="0" fontId="15" fillId="0" borderId="1" xfId="3" applyFont="1" applyBorder="1" applyAlignment="1">
      <alignment horizontal="left" vertical="top" wrapText="1"/>
    </xf>
    <xf numFmtId="0" fontId="15" fillId="0" borderId="27" xfId="3" applyFont="1" applyBorder="1" applyAlignment="1">
      <alignment horizontal="left" vertical="top" wrapText="1"/>
    </xf>
    <xf numFmtId="0" fontId="15" fillId="0" borderId="28" xfId="3" applyFont="1" applyBorder="1" applyAlignment="1">
      <alignment horizontal="left" vertical="top" wrapText="1"/>
    </xf>
    <xf numFmtId="0" fontId="16" fillId="0" borderId="10" xfId="8" applyFont="1" applyBorder="1" applyAlignment="1">
      <alignment horizontal="left" vertical="top"/>
    </xf>
    <xf numFmtId="0" fontId="16" fillId="0" borderId="11" xfId="8" applyFont="1" applyBorder="1" applyAlignment="1">
      <alignment horizontal="left" vertical="top"/>
    </xf>
    <xf numFmtId="0" fontId="7" fillId="5" borderId="1" xfId="3" applyFont="1" applyFill="1" applyBorder="1" applyAlignment="1" applyProtection="1">
      <alignment horizontal="center" vertical="center"/>
    </xf>
    <xf numFmtId="0" fontId="1" fillId="0" borderId="27" xfId="3" applyBorder="1" applyAlignment="1">
      <alignment horizontal="center" vertical="center"/>
    </xf>
    <xf numFmtId="0" fontId="1" fillId="0" borderId="28" xfId="3" applyBorder="1" applyAlignment="1">
      <alignment horizontal="center" vertical="center"/>
    </xf>
    <xf numFmtId="0" fontId="7" fillId="5" borderId="6" xfId="3" applyFont="1" applyFill="1" applyBorder="1" applyAlignment="1" applyProtection="1">
      <alignment horizontal="left" vertical="center"/>
    </xf>
    <xf numFmtId="0" fontId="7" fillId="5" borderId="3" xfId="3" applyFont="1" applyFill="1" applyBorder="1" applyAlignment="1" applyProtection="1">
      <alignment horizontal="left" vertical="center"/>
    </xf>
    <xf numFmtId="0" fontId="39" fillId="3" borderId="0" xfId="3" applyFont="1" applyFill="1" applyBorder="1" applyAlignment="1">
      <alignment horizontal="left" vertical="center"/>
    </xf>
    <xf numFmtId="0" fontId="7" fillId="5" borderId="27" xfId="3" applyFont="1" applyFill="1" applyBorder="1" applyAlignment="1" applyProtection="1">
      <alignment horizontal="center" vertical="center"/>
    </xf>
    <xf numFmtId="0" fontId="7" fillId="5" borderId="28" xfId="3" applyFont="1" applyFill="1" applyBorder="1" applyAlignment="1" applyProtection="1">
      <alignment horizontal="center" vertical="center"/>
    </xf>
    <xf numFmtId="0" fontId="42" fillId="5" borderId="1" xfId="12" applyFont="1" applyFill="1" applyBorder="1" applyAlignment="1">
      <alignment horizontal="center" vertical="center" wrapText="1"/>
    </xf>
    <xf numFmtId="0" fontId="42" fillId="5" borderId="27" xfId="12" applyFont="1" applyFill="1" applyBorder="1" applyAlignment="1">
      <alignment horizontal="center" vertical="center" wrapText="1"/>
    </xf>
    <xf numFmtId="0" fontId="42" fillId="5" borderId="28" xfId="12" applyFont="1" applyFill="1" applyBorder="1" applyAlignment="1">
      <alignment horizontal="center" vertical="center" wrapText="1"/>
    </xf>
    <xf numFmtId="0" fontId="7" fillId="5" borderId="1" xfId="12" applyFont="1" applyFill="1" applyBorder="1" applyAlignment="1" applyProtection="1">
      <alignment horizontal="left" vertical="center"/>
    </xf>
    <xf numFmtId="0" fontId="7" fillId="5" borderId="27" xfId="12" applyFont="1" applyFill="1" applyBorder="1" applyAlignment="1" applyProtection="1">
      <alignment horizontal="left" vertical="center"/>
    </xf>
    <xf numFmtId="0" fontId="7" fillId="5" borderId="28" xfId="12" applyFont="1" applyFill="1" applyBorder="1" applyAlignment="1" applyProtection="1">
      <alignment horizontal="left" vertical="center"/>
    </xf>
    <xf numFmtId="0" fontId="7" fillId="5" borderId="86" xfId="3" applyFont="1" applyFill="1" applyBorder="1" applyAlignment="1" applyProtection="1">
      <alignment horizontal="center" vertical="center" wrapText="1"/>
    </xf>
    <xf numFmtId="0" fontId="48" fillId="0" borderId="89" xfId="13" applyBorder="1" applyAlignment="1">
      <alignment horizontal="center" vertical="center" wrapText="1"/>
    </xf>
    <xf numFmtId="0" fontId="7" fillId="5" borderId="74" xfId="3" applyFont="1" applyFill="1" applyBorder="1" applyAlignment="1" applyProtection="1">
      <alignment horizontal="center" vertical="center" wrapText="1"/>
    </xf>
    <xf numFmtId="0" fontId="48" fillId="0" borderId="40" xfId="13" applyBorder="1" applyAlignment="1">
      <alignment horizontal="center" vertical="center" wrapText="1"/>
    </xf>
    <xf numFmtId="0" fontId="7" fillId="5" borderId="89" xfId="3" applyFont="1" applyFill="1" applyBorder="1" applyAlignment="1" applyProtection="1">
      <alignment horizontal="center" vertical="center" wrapText="1"/>
    </xf>
    <xf numFmtId="0" fontId="7" fillId="5" borderId="29" xfId="3" applyFont="1" applyFill="1" applyBorder="1" applyAlignment="1" applyProtection="1">
      <alignment horizontal="center" vertical="center" wrapText="1"/>
    </xf>
    <xf numFmtId="0" fontId="7" fillId="5" borderId="30" xfId="3" applyFont="1" applyFill="1" applyBorder="1" applyAlignment="1" applyProtection="1">
      <alignment horizontal="center" vertical="center" wrapText="1"/>
    </xf>
    <xf numFmtId="0" fontId="7" fillId="5" borderId="41" xfId="3" applyFont="1" applyFill="1" applyBorder="1" applyAlignment="1" applyProtection="1">
      <alignment horizontal="center" vertical="center" wrapText="1"/>
    </xf>
    <xf numFmtId="0" fontId="7" fillId="5" borderId="40" xfId="3" applyFont="1" applyFill="1" applyBorder="1" applyAlignment="1" applyProtection="1">
      <alignment horizontal="center" vertical="center" wrapText="1"/>
    </xf>
    <xf numFmtId="0" fontId="7" fillId="5" borderId="87" xfId="3" applyFont="1" applyFill="1" applyBorder="1" applyAlignment="1" applyProtection="1">
      <alignment horizontal="center" vertical="center" wrapText="1"/>
    </xf>
    <xf numFmtId="0" fontId="7" fillId="5" borderId="22" xfId="3" applyFont="1" applyFill="1" applyBorder="1" applyAlignment="1" applyProtection="1">
      <alignment horizontal="center" vertical="center" wrapText="1"/>
    </xf>
    <xf numFmtId="0" fontId="7" fillId="5" borderId="73" xfId="8" applyFont="1" applyFill="1" applyBorder="1" applyAlignment="1" applyProtection="1">
      <alignment horizontal="left" vertical="center"/>
    </xf>
    <xf numFmtId="0" fontId="7" fillId="5" borderId="85" xfId="8" applyFont="1" applyFill="1" applyBorder="1" applyAlignment="1" applyProtection="1">
      <alignment horizontal="left" vertical="center"/>
    </xf>
    <xf numFmtId="0" fontId="7" fillId="5" borderId="88" xfId="8" applyFont="1" applyFill="1" applyBorder="1" applyAlignment="1" applyProtection="1">
      <alignment horizontal="left" vertical="center"/>
    </xf>
    <xf numFmtId="0" fontId="7" fillId="5" borderId="23" xfId="8" applyFont="1" applyFill="1" applyBorder="1" applyAlignment="1" applyProtection="1">
      <alignment horizontal="left" vertical="center"/>
    </xf>
    <xf numFmtId="0" fontId="7" fillId="5" borderId="1" xfId="3" applyFont="1" applyFill="1" applyBorder="1" applyAlignment="1" applyProtection="1">
      <alignment horizontal="center" vertical="center" wrapText="1"/>
    </xf>
    <xf numFmtId="0" fontId="7" fillId="5" borderId="27" xfId="3" applyFont="1" applyFill="1" applyBorder="1" applyAlignment="1" applyProtection="1">
      <alignment horizontal="center" vertical="center" wrapText="1"/>
    </xf>
    <xf numFmtId="0" fontId="7" fillId="5" borderId="28" xfId="3" applyFont="1" applyFill="1" applyBorder="1" applyAlignment="1" applyProtection="1">
      <alignment horizontal="center" vertical="center" wrapText="1"/>
    </xf>
    <xf numFmtId="0" fontId="8" fillId="9" borderId="0" xfId="3" applyFont="1" applyFill="1" applyAlignment="1" applyProtection="1">
      <alignment horizontal="left" vertical="center" wrapText="1"/>
    </xf>
    <xf numFmtId="0" fontId="7" fillId="5" borderId="86" xfId="8" applyFont="1" applyFill="1" applyBorder="1" applyAlignment="1" applyProtection="1">
      <alignment horizontal="center" vertical="center" wrapText="1"/>
    </xf>
    <xf numFmtId="0" fontId="7" fillId="5" borderId="89" xfId="8" applyFont="1" applyFill="1" applyBorder="1" applyAlignment="1" applyProtection="1">
      <alignment horizontal="center" vertical="center" wrapText="1"/>
    </xf>
  </cellXfs>
  <cellStyles count="15">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3 2 2" xfId="14"/>
    <cellStyle name="Normal 3 3 2" xfId="12"/>
    <cellStyle name="Normal 4 2" xfId="9"/>
    <cellStyle name="Normal 5" xfId="13"/>
    <cellStyle name="OfwatCalculation" xfId="6"/>
    <cellStyle name="Percent" xfId="2" builtinId="5"/>
    <cellStyle name="Validation error" xfId="5"/>
  </cellStyles>
  <dxfs count="2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495299</xdr:colOff>
      <xdr:row>2</xdr:row>
      <xdr:rowOff>47625</xdr:rowOff>
    </xdr:from>
    <xdr:to>
      <xdr:col>12</xdr:col>
      <xdr:colOff>304799</xdr:colOff>
      <xdr:row>22</xdr:row>
      <xdr:rowOff>161925</xdr:rowOff>
    </xdr:to>
    <xdr:grpSp>
      <xdr:nvGrpSpPr>
        <xdr:cNvPr id="15" name="Group 14"/>
        <xdr:cNvGrpSpPr/>
      </xdr:nvGrpSpPr>
      <xdr:grpSpPr>
        <a:xfrm>
          <a:off x="495299" y="395288"/>
          <a:ext cx="8039100" cy="3562350"/>
          <a:chOff x="0" y="0"/>
          <a:chExt cx="6105414" cy="3253748"/>
        </a:xfrm>
      </xdr:grpSpPr>
      <xdr:sp macro="" textlink="">
        <xdr:nvSpPr>
          <xdr:cNvPr id="16" name="Rounded Rectangle 15"/>
          <xdr:cNvSpPr/>
        </xdr:nvSpPr>
        <xdr:spPr>
          <a:xfrm>
            <a:off x="2261497"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Revised business plan</a:t>
            </a:r>
          </a:p>
        </xdr:txBody>
      </xdr:sp>
      <xdr:grpSp>
        <xdr:nvGrpSpPr>
          <xdr:cNvPr id="17" name="Group 16"/>
          <xdr:cNvGrpSpPr/>
        </xdr:nvGrpSpPr>
        <xdr:grpSpPr>
          <a:xfrm>
            <a:off x="0" y="0"/>
            <a:ext cx="6105414" cy="3253748"/>
            <a:chOff x="0" y="0"/>
            <a:chExt cx="6105414" cy="3253748"/>
          </a:xfrm>
        </xdr:grpSpPr>
        <xdr:sp macro="" textlink="">
          <xdr:nvSpPr>
            <xdr:cNvPr id="18" name="Rounded Rectangle 17"/>
            <xdr:cNvSpPr/>
          </xdr:nvSpPr>
          <xdr:spPr>
            <a:xfrm>
              <a:off x="0"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Draft determination totex  </a:t>
              </a:r>
            </a:p>
          </xdr:txBody>
        </xdr:sp>
        <xdr:sp macro="" textlink="">
          <xdr:nvSpPr>
            <xdr:cNvPr id="19" name="Rounded Rectangle 18"/>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Calculation </a:t>
              </a:r>
            </a:p>
          </xdr:txBody>
        </xdr:sp>
        <xdr:sp macro="" textlink="">
          <xdr:nvSpPr>
            <xdr:cNvPr id="20" name="Rounded Rectangle 19"/>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a:t>
              </a:r>
            </a:p>
          </xdr:txBody>
        </xdr:sp>
        <xdr:sp macro="" textlink="">
          <xdr:nvSpPr>
            <xdr:cNvPr id="21" name="Rounded Rectangle 20"/>
            <xdr:cNvSpPr/>
          </xdr:nvSpPr>
          <xdr:spPr>
            <a:xfrm>
              <a:off x="4478544" y="369744"/>
              <a:ext cx="1626870" cy="1306428"/>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200">
                  <a:effectLst/>
                  <a:ea typeface="Arial" panose="020B0604020202020204" pitchFamily="34" charset="0"/>
                  <a:cs typeface="Times New Roman" panose="02020603050405020304" pitchFamily="18" charset="0"/>
                </a:rPr>
                <a:t>5. Revised business plan data table</a:t>
              </a:r>
            </a:p>
            <a:p>
              <a:pPr algn="ctr">
                <a:spcAft>
                  <a:spcPts val="0"/>
                </a:spcAft>
              </a:pPr>
              <a:r>
                <a:rPr lang="en-GB" sz="1200">
                  <a:effectLst/>
                  <a:ea typeface="Arial" panose="020B0604020202020204" pitchFamily="34" charset="0"/>
                  <a:cs typeface="Times New Roman" panose="02020603050405020304" pitchFamily="18" charset="0"/>
                </a:rPr>
                <a:t>Wr4</a:t>
              </a:r>
            </a:p>
            <a:p>
              <a:pPr algn="ctr">
                <a:spcAft>
                  <a:spcPts val="0"/>
                </a:spcAft>
              </a:pPr>
              <a:r>
                <a:rPr lang="en-GB" sz="1200">
                  <a:effectLst/>
                  <a:ea typeface="Arial" panose="020B0604020202020204" pitchFamily="34" charset="0"/>
                  <a:cs typeface="Times New Roman" panose="02020603050405020304" pitchFamily="18" charset="0"/>
                </a:rPr>
                <a:t>Wn4</a:t>
              </a:r>
            </a:p>
            <a:p>
              <a:pPr algn="ctr">
                <a:spcAft>
                  <a:spcPts val="0"/>
                </a:spcAft>
              </a:pPr>
              <a:r>
                <a:rPr lang="en-GB" sz="1200">
                  <a:effectLst/>
                  <a:ea typeface="Arial" panose="020B0604020202020204" pitchFamily="34" charset="0"/>
                  <a:cs typeface="Times New Roman" panose="02020603050405020304" pitchFamily="18" charset="0"/>
                </a:rPr>
                <a:t>WWn6 (WaSC’s)</a:t>
              </a:r>
            </a:p>
            <a:p>
              <a:pPr algn="ctr">
                <a:spcAft>
                  <a:spcPts val="0"/>
                </a:spcAft>
              </a:pPr>
              <a:r>
                <a:rPr lang="en-GB" sz="1200">
                  <a:effectLst/>
                  <a:ea typeface="Arial" panose="020B0604020202020204" pitchFamily="34" charset="0"/>
                  <a:cs typeface="Times New Roman" panose="02020603050405020304" pitchFamily="18" charset="0"/>
                </a:rPr>
                <a:t>Bio5 (WaSC’s)</a:t>
              </a:r>
            </a:p>
            <a:p>
              <a:pPr algn="ctr">
                <a:spcAft>
                  <a:spcPts val="0"/>
                </a:spcAft>
              </a:pPr>
              <a:r>
                <a:rPr lang="en-GB" sz="1200">
                  <a:effectLst/>
                  <a:ea typeface="Arial" panose="020B0604020202020204" pitchFamily="34" charset="0"/>
                  <a:cs typeface="Times New Roman" panose="02020603050405020304" pitchFamily="18" charset="0"/>
                </a:rPr>
                <a:t>WS1</a:t>
              </a:r>
            </a:p>
            <a:p>
              <a:pPr algn="ctr">
                <a:spcAft>
                  <a:spcPts val="0"/>
                </a:spcAft>
              </a:pPr>
              <a:r>
                <a:rPr lang="en-GB" sz="1200">
                  <a:effectLst/>
                  <a:ea typeface="Arial" panose="020B0604020202020204" pitchFamily="34" charset="0"/>
                  <a:cs typeface="Times New Roman" panose="02020603050405020304" pitchFamily="18" charset="0"/>
                </a:rPr>
                <a:t>WWS1</a:t>
              </a:r>
            </a:p>
          </xdr:txBody>
        </xdr:sp>
        <xdr:cxnSp macro="">
          <xdr:nvCxnSpPr>
            <xdr:cNvPr id="22" name="Straight Arrow Connector 21"/>
            <xdr:cNvCxnSpPr/>
          </xdr:nvCxnSpPr>
          <xdr:spPr>
            <a:xfrm>
              <a:off x="1520042" y="676894"/>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xdr:cNvCxnSpPr/>
          </xdr:nvCxnSpPr>
          <xdr:spPr>
            <a:xfrm>
              <a:off x="2553194" y="652778"/>
              <a:ext cx="0" cy="475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xdr:cNvCxnSpPr>
              <a:stCxn id="19"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24"/>
            <xdr:cNvCxnSpPr/>
          </xdr:nvCxnSpPr>
          <xdr:spPr>
            <a:xfrm flipH="1">
              <a:off x="3025616" y="2268025"/>
              <a:ext cx="146016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Rounded Rectangle 25"/>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7. PAYG summary tables</a:t>
              </a:r>
            </a:p>
          </xdr:txBody>
        </xdr:sp>
        <xdr:cxnSp macro="">
          <xdr:nvCxnSpPr>
            <xdr:cNvPr id="27" name="Straight Arrow Connector 26"/>
            <xdr:cNvCxnSpPr>
              <a:stCxn id="20" idx="2"/>
              <a:endCxn id="26"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238125</xdr:colOff>
      <xdr:row>16</xdr:row>
      <xdr:rowOff>19051</xdr:rowOff>
    </xdr:from>
    <xdr:to>
      <xdr:col>12</xdr:col>
      <xdr:colOff>322852</xdr:colOff>
      <xdr:row>18</xdr:row>
      <xdr:rowOff>142876</xdr:rowOff>
    </xdr:to>
    <xdr:sp macro="" textlink="">
      <xdr:nvSpPr>
        <xdr:cNvPr id="28" name="Rounded Rectangle 27"/>
        <xdr:cNvSpPr/>
      </xdr:nvSpPr>
      <xdr:spPr>
        <a:xfrm>
          <a:off x="6410325" y="2943226"/>
          <a:ext cx="2142127" cy="49530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200">
              <a:effectLst/>
              <a:ea typeface="Arial" panose="020B0604020202020204" pitchFamily="34" charset="0"/>
              <a:cs typeface="Times New Roman" panose="02020603050405020304" pitchFamily="18" charset="0"/>
            </a:rPr>
            <a:t>6. Recalculated natural</a:t>
          </a:r>
          <a:r>
            <a:rPr lang="en-GB" sz="1200" baseline="0">
              <a:effectLst/>
              <a:ea typeface="Arial" panose="020B0604020202020204" pitchFamily="34" charset="0"/>
              <a:cs typeface="Times New Roman" panose="02020603050405020304" pitchFamily="18" charset="0"/>
            </a:rPr>
            <a:t> PAYG</a:t>
          </a:r>
        </a:p>
      </xdr:txBody>
    </xdr:sp>
    <xdr:clientData/>
  </xdr:twoCellAnchor>
  <xdr:twoCellAnchor>
    <xdr:from>
      <xdr:col>10</xdr:col>
      <xdr:colOff>676275</xdr:colOff>
      <xdr:row>13</xdr:row>
      <xdr:rowOff>0</xdr:rowOff>
    </xdr:from>
    <xdr:to>
      <xdr:col>10</xdr:col>
      <xdr:colOff>676275</xdr:colOff>
      <xdr:row>16</xdr:row>
      <xdr:rowOff>8154</xdr:rowOff>
    </xdr:to>
    <xdr:cxnSp macro="">
      <xdr:nvCxnSpPr>
        <xdr:cNvPr id="29" name="Straight Arrow Connector 28"/>
        <xdr:cNvCxnSpPr/>
      </xdr:nvCxnSpPr>
      <xdr:spPr>
        <a:xfrm>
          <a:off x="7534275" y="2381250"/>
          <a:ext cx="0" cy="5510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390525</xdr:colOff>
      <xdr:row>11</xdr:row>
      <xdr:rowOff>161925</xdr:rowOff>
    </xdr:from>
    <xdr:to>
      <xdr:col>9</xdr:col>
      <xdr:colOff>236697</xdr:colOff>
      <xdr:row>15</xdr:row>
      <xdr:rowOff>57150</xdr:rowOff>
    </xdr:to>
    <xdr:cxnSp macro="">
      <xdr:nvCxnSpPr>
        <xdr:cNvPr id="30" name="Straight Arrow Connector 29"/>
        <xdr:cNvCxnSpPr/>
      </xdr:nvCxnSpPr>
      <xdr:spPr>
        <a:xfrm flipH="1">
          <a:off x="4505325" y="2171700"/>
          <a:ext cx="1903572" cy="628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sites/rms/pr-pr19/Business%20Plans/Business%20plans%20-%203%20Sept%202018/WSX/Models%20and%20Data/WSX%20-%20Data%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lFile://Root/sites/rms/pr-pr19/Business%20Plans/Business%20plans%20-%203%20Sept%202018/YKY/Models%20and%20Data/Data%20Tables/YKY%20PR19%20Business%20plan%20tables%20&#8211;%20June%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8"/>
      <sheetName val="WS2"/>
      <sheetName val="WS5"/>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8"/>
      <sheetName val="WS5"/>
      <sheetName val="WS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79"/>
  <sheetViews>
    <sheetView tabSelected="1" workbookViewId="0"/>
  </sheetViews>
  <sheetFormatPr defaultRowHeight="13.5" x14ac:dyDescent="0.35"/>
  <sheetData>
    <row r="1" spans="1:1" ht="13.9" x14ac:dyDescent="0.4">
      <c r="A1" s="177"/>
    </row>
    <row r="7" spans="1:1" ht="13.9" x14ac:dyDescent="0.4">
      <c r="A7" s="177"/>
    </row>
    <row r="12" spans="1:1" ht="13.9" x14ac:dyDescent="0.4">
      <c r="A12" s="177"/>
    </row>
    <row r="17" spans="1:1" ht="13.9" x14ac:dyDescent="0.4">
      <c r="A17" s="177"/>
    </row>
    <row r="22" spans="1:1" ht="13.9" x14ac:dyDescent="0.4">
      <c r="A22" s="177"/>
    </row>
    <row r="26" spans="1:1" ht="13.9" x14ac:dyDescent="0.4">
      <c r="A26" s="177"/>
    </row>
    <row r="27" spans="1:1" ht="13.9" x14ac:dyDescent="0.4">
      <c r="A27" s="177"/>
    </row>
    <row r="28" spans="1:1" ht="15" x14ac:dyDescent="0.35">
      <c r="A28" s="639" t="s">
        <v>1004</v>
      </c>
    </row>
    <row r="29" spans="1:1" ht="15" x14ac:dyDescent="0.35">
      <c r="A29" s="639"/>
    </row>
    <row r="30" spans="1:1" ht="15" x14ac:dyDescent="0.35">
      <c r="A30" s="639" t="s">
        <v>1005</v>
      </c>
    </row>
    <row r="31" spans="1:1" ht="15" x14ac:dyDescent="0.35">
      <c r="A31" s="639"/>
    </row>
    <row r="32" spans="1:1" ht="15" x14ac:dyDescent="0.35">
      <c r="A32" s="639" t="s">
        <v>1006</v>
      </c>
    </row>
    <row r="33" spans="1:3" ht="15" x14ac:dyDescent="0.35">
      <c r="A33" s="639"/>
    </row>
    <row r="34" spans="1:3" ht="15" x14ac:dyDescent="0.35">
      <c r="A34" s="639" t="s">
        <v>1007</v>
      </c>
    </row>
    <row r="35" spans="1:3" ht="15" x14ac:dyDescent="0.35">
      <c r="A35" s="639"/>
      <c r="B35" t="s">
        <v>1008</v>
      </c>
    </row>
    <row r="36" spans="1:3" ht="15" x14ac:dyDescent="0.35">
      <c r="A36" s="639"/>
    </row>
    <row r="37" spans="1:3" ht="15" x14ac:dyDescent="0.35">
      <c r="A37" s="640" t="s">
        <v>1009</v>
      </c>
    </row>
    <row r="38" spans="1:3" ht="15" x14ac:dyDescent="0.35">
      <c r="B38" s="641" t="s">
        <v>1010</v>
      </c>
    </row>
    <row r="39" spans="1:3" ht="15" x14ac:dyDescent="0.35">
      <c r="B39" s="641" t="s">
        <v>1011</v>
      </c>
    </row>
    <row r="40" spans="1:3" ht="15" x14ac:dyDescent="0.35">
      <c r="B40" s="641" t="s">
        <v>1012</v>
      </c>
    </row>
    <row r="41" spans="1:3" ht="15" x14ac:dyDescent="0.35">
      <c r="B41" s="641" t="s">
        <v>1013</v>
      </c>
    </row>
    <row r="42" spans="1:3" ht="15" x14ac:dyDescent="0.35">
      <c r="B42" s="641" t="s">
        <v>1014</v>
      </c>
    </row>
    <row r="43" spans="1:3" ht="15" x14ac:dyDescent="0.35">
      <c r="A43" s="641"/>
    </row>
    <row r="44" spans="1:3" ht="15" x14ac:dyDescent="0.35">
      <c r="B44" s="642" t="s">
        <v>1015</v>
      </c>
      <c r="C44" s="643"/>
    </row>
    <row r="45" spans="1:3" ht="15" x14ac:dyDescent="0.35">
      <c r="B45" s="642" t="s">
        <v>1016</v>
      </c>
      <c r="C45" s="643"/>
    </row>
    <row r="46" spans="1:3" ht="15" x14ac:dyDescent="0.35">
      <c r="A46" s="641"/>
    </row>
    <row r="47" spans="1:3" ht="15" x14ac:dyDescent="0.35">
      <c r="A47" s="640" t="s">
        <v>1017</v>
      </c>
    </row>
    <row r="48" spans="1:3" ht="15" x14ac:dyDescent="0.35">
      <c r="A48" s="640"/>
    </row>
    <row r="49" spans="1:3" ht="15" x14ac:dyDescent="0.35">
      <c r="B49" s="644" t="s">
        <v>1018</v>
      </c>
    </row>
    <row r="50" spans="1:3" ht="15" x14ac:dyDescent="0.35">
      <c r="B50" s="644" t="s">
        <v>1019</v>
      </c>
    </row>
    <row r="51" spans="1:3" ht="15" x14ac:dyDescent="0.35">
      <c r="B51" s="644" t="s">
        <v>1020</v>
      </c>
    </row>
    <row r="52" spans="1:3" ht="15" x14ac:dyDescent="0.35">
      <c r="B52" s="644" t="s">
        <v>1021</v>
      </c>
    </row>
    <row r="53" spans="1:3" ht="15" x14ac:dyDescent="0.35">
      <c r="B53" s="644" t="s">
        <v>1022</v>
      </c>
    </row>
    <row r="54" spans="1:3" ht="15" x14ac:dyDescent="0.35">
      <c r="B54" s="644"/>
    </row>
    <row r="55" spans="1:3" ht="15" x14ac:dyDescent="0.35">
      <c r="B55" s="645" t="s">
        <v>1023</v>
      </c>
      <c r="C55" s="643"/>
    </row>
    <row r="56" spans="1:3" ht="15" x14ac:dyDescent="0.35">
      <c r="B56" s="645" t="s">
        <v>1024</v>
      </c>
      <c r="C56" s="643"/>
    </row>
    <row r="57" spans="1:3" ht="15" x14ac:dyDescent="0.35">
      <c r="B57" s="645" t="s">
        <v>1025</v>
      </c>
      <c r="C57" s="643"/>
    </row>
    <row r="58" spans="1:3" ht="15" x14ac:dyDescent="0.35">
      <c r="A58" s="641"/>
    </row>
    <row r="59" spans="1:3" ht="15" x14ac:dyDescent="0.35">
      <c r="A59" s="639" t="s">
        <v>1026</v>
      </c>
    </row>
    <row r="60" spans="1:3" ht="15" x14ac:dyDescent="0.35">
      <c r="A60" s="639" t="s">
        <v>1027</v>
      </c>
    </row>
    <row r="61" spans="1:3" ht="15" x14ac:dyDescent="0.35">
      <c r="A61" s="639"/>
    </row>
    <row r="62" spans="1:3" ht="15" x14ac:dyDescent="0.35">
      <c r="A62" s="639" t="s">
        <v>1040</v>
      </c>
    </row>
    <row r="63" spans="1:3" ht="15" x14ac:dyDescent="0.4">
      <c r="A63" s="639"/>
      <c r="B63" s="647" t="s">
        <v>1041</v>
      </c>
    </row>
    <row r="64" spans="1:3" ht="15" x14ac:dyDescent="0.4">
      <c r="A64" s="639"/>
      <c r="B64" s="647" t="s">
        <v>1042</v>
      </c>
    </row>
    <row r="65" spans="1:2" ht="15" x14ac:dyDescent="0.4">
      <c r="A65" s="639"/>
      <c r="B65" s="647" t="s">
        <v>1036</v>
      </c>
    </row>
    <row r="66" spans="1:2" ht="15" x14ac:dyDescent="0.4">
      <c r="A66" s="639"/>
      <c r="B66" s="647" t="s">
        <v>1037</v>
      </c>
    </row>
    <row r="67" spans="1:2" ht="15" x14ac:dyDescent="0.4">
      <c r="A67" s="639"/>
      <c r="B67" s="647" t="s">
        <v>1038</v>
      </c>
    </row>
    <row r="68" spans="1:2" ht="15" x14ac:dyDescent="0.35">
      <c r="A68" s="639"/>
    </row>
    <row r="69" spans="1:2" ht="15" x14ac:dyDescent="0.35">
      <c r="A69" s="639" t="s">
        <v>1039</v>
      </c>
    </row>
    <row r="70" spans="1:2" ht="15" x14ac:dyDescent="0.35">
      <c r="A70" s="639"/>
    </row>
    <row r="71" spans="1:2" ht="15" x14ac:dyDescent="0.35">
      <c r="A71" s="646" t="s">
        <v>1028</v>
      </c>
    </row>
    <row r="72" spans="1:2" ht="15" x14ac:dyDescent="0.35">
      <c r="A72" s="646" t="s">
        <v>1029</v>
      </c>
    </row>
    <row r="73" spans="1:2" ht="15" x14ac:dyDescent="0.35">
      <c r="A73" s="646" t="s">
        <v>1030</v>
      </c>
    </row>
    <row r="74" spans="1:2" ht="15" x14ac:dyDescent="0.35">
      <c r="A74" s="646" t="s">
        <v>1031</v>
      </c>
    </row>
    <row r="75" spans="1:2" ht="15" x14ac:dyDescent="0.35">
      <c r="A75" s="646" t="s">
        <v>1032</v>
      </c>
    </row>
    <row r="76" spans="1:2" ht="15" x14ac:dyDescent="0.35">
      <c r="A76" s="646"/>
    </row>
    <row r="77" spans="1:2" ht="15" x14ac:dyDescent="0.35">
      <c r="B77" s="641" t="s">
        <v>1033</v>
      </c>
    </row>
    <row r="78" spans="1:2" ht="15" x14ac:dyDescent="0.35">
      <c r="B78" s="641" t="s">
        <v>1034</v>
      </c>
    </row>
    <row r="79" spans="1:2" ht="15" x14ac:dyDescent="0.35">
      <c r="B79" s="641" t="s">
        <v>1035</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3.5" x14ac:dyDescent="0.35"/>
  <cols>
    <col min="1" max="1" width="8.0625" customWidth="1"/>
    <col min="2" max="2" width="9.5" customWidth="1"/>
    <col min="3" max="3" width="24.8125" customWidth="1"/>
    <col min="4" max="4" width="2.3125" customWidth="1"/>
    <col min="5" max="5" width="14.25" customWidth="1"/>
    <col min="6" max="10" width="7.5" customWidth="1"/>
    <col min="11" max="11" width="5.5" customWidth="1"/>
  </cols>
  <sheetData>
    <row r="1" spans="1:11" x14ac:dyDescent="0.35">
      <c r="A1" s="309"/>
      <c r="B1" s="309"/>
      <c r="C1" s="309" t="s">
        <v>460</v>
      </c>
      <c r="D1" s="309"/>
      <c r="E1" s="309"/>
      <c r="F1" s="309"/>
      <c r="G1" s="309"/>
      <c r="H1" s="309"/>
      <c r="I1" s="309"/>
      <c r="J1" s="309"/>
    </row>
    <row r="2" spans="1:11" ht="40.5" x14ac:dyDescent="0.35">
      <c r="A2" s="310" t="s">
        <v>30</v>
      </c>
      <c r="B2" s="310" t="s">
        <v>31</v>
      </c>
      <c r="C2" s="310" t="s">
        <v>32</v>
      </c>
      <c r="D2" s="310" t="s">
        <v>33</v>
      </c>
      <c r="E2" s="310" t="s">
        <v>34</v>
      </c>
      <c r="F2" s="310" t="s">
        <v>3</v>
      </c>
      <c r="G2" s="310" t="s">
        <v>4</v>
      </c>
      <c r="H2" s="310" t="s">
        <v>5</v>
      </c>
      <c r="I2" s="310" t="s">
        <v>6</v>
      </c>
      <c r="J2" s="310" t="s">
        <v>7</v>
      </c>
      <c r="K2" s="310" t="s">
        <v>244</v>
      </c>
    </row>
    <row r="4" spans="1:11" x14ac:dyDescent="0.35">
      <c r="B4" s="241" t="s">
        <v>461</v>
      </c>
      <c r="C4" s="311" t="s">
        <v>11</v>
      </c>
      <c r="D4" s="312" t="s">
        <v>216</v>
      </c>
      <c r="E4" s="312" t="s">
        <v>35</v>
      </c>
      <c r="F4" s="313">
        <f>'PAYG summary tables'!I8</f>
        <v>0.40647279622387616</v>
      </c>
      <c r="G4" s="313">
        <f>'PAYG summary tables'!J8</f>
        <v>0.60271426546358731</v>
      </c>
      <c r="H4" s="313">
        <f>'PAYG summary tables'!K8</f>
        <v>0.72878132858965672</v>
      </c>
      <c r="I4" s="313">
        <f>'PAYG summary tables'!L8</f>
        <v>0.75816369798363792</v>
      </c>
      <c r="J4" s="313">
        <f>'PAYG summary tables'!M8</f>
        <v>0.77128827063819538</v>
      </c>
      <c r="K4" s="244"/>
    </row>
    <row r="5" spans="1:11" x14ac:dyDescent="0.35">
      <c r="B5" s="241" t="s">
        <v>462</v>
      </c>
      <c r="C5" s="311" t="s">
        <v>16</v>
      </c>
      <c r="D5" s="312" t="s">
        <v>216</v>
      </c>
      <c r="E5" s="312" t="s">
        <v>35</v>
      </c>
      <c r="F5" s="313">
        <f>'PAYG summary tables'!I15</f>
        <v>0.66681041526356166</v>
      </c>
      <c r="G5" s="313">
        <f>'PAYG summary tables'!J15</f>
        <v>0.68154837359144549</v>
      </c>
      <c r="H5" s="313">
        <f>'PAYG summary tables'!K15</f>
        <v>0.5846188290544696</v>
      </c>
      <c r="I5" s="313">
        <f>'PAYG summary tables'!L15</f>
        <v>0.68023193760665179</v>
      </c>
      <c r="J5" s="313">
        <f>'PAYG summary tables'!M15</f>
        <v>0.72546506108392617</v>
      </c>
      <c r="K5" s="244"/>
    </row>
    <row r="6" spans="1:11" x14ac:dyDescent="0.35">
      <c r="B6" s="241" t="s">
        <v>463</v>
      </c>
      <c r="C6" s="311" t="s">
        <v>21</v>
      </c>
      <c r="D6" s="312" t="s">
        <v>216</v>
      </c>
      <c r="E6" s="312" t="s">
        <v>35</v>
      </c>
      <c r="F6" s="313">
        <f>'PAYG summary tables'!I22</f>
        <v>0.31348221795915537</v>
      </c>
      <c r="G6" s="313">
        <f>'PAYG summary tables'!J22</f>
        <v>0.34417400543201626</v>
      </c>
      <c r="H6" s="313">
        <f>'PAYG summary tables'!K22</f>
        <v>0.35698150052395045</v>
      </c>
      <c r="I6" s="313">
        <f>'PAYG summary tables'!L22</f>
        <v>0.3763343851101012</v>
      </c>
      <c r="J6" s="313">
        <f>'PAYG summary tables'!M22</f>
        <v>0.40540112361095554</v>
      </c>
      <c r="K6" s="244"/>
    </row>
    <row r="7" spans="1:11" x14ac:dyDescent="0.35">
      <c r="B7" s="241" t="s">
        <v>464</v>
      </c>
      <c r="C7" s="311" t="s">
        <v>465</v>
      </c>
      <c r="D7" s="312" t="s">
        <v>216</v>
      </c>
      <c r="E7" s="312" t="s">
        <v>35</v>
      </c>
      <c r="F7" s="313">
        <f>'PAYG summary tables'!I29</f>
        <v>0.73460000000000003</v>
      </c>
      <c r="G7" s="313">
        <f>'PAYG summary tables'!J29</f>
        <v>0.76139999999999808</v>
      </c>
      <c r="H7" s="313">
        <f>'PAYG summary tables'!K29</f>
        <v>0.68109999999999971</v>
      </c>
      <c r="I7" s="313">
        <f>'PAYG summary tables'!L29</f>
        <v>0.73540000000000172</v>
      </c>
      <c r="J7" s="313">
        <f>'PAYG summary tables'!M29</f>
        <v>0.64900000000000058</v>
      </c>
      <c r="K7" s="244"/>
    </row>
    <row r="8" spans="1:11" x14ac:dyDescent="0.35">
      <c r="B8" s="241" t="s">
        <v>466</v>
      </c>
      <c r="C8" s="311" t="s">
        <v>467</v>
      </c>
      <c r="D8" s="312" t="s">
        <v>216</v>
      </c>
      <c r="E8" s="312" t="s">
        <v>35</v>
      </c>
      <c r="F8" s="313">
        <v>0</v>
      </c>
      <c r="G8" s="313">
        <v>0</v>
      </c>
      <c r="H8" s="313">
        <v>0</v>
      </c>
      <c r="I8" s="313">
        <v>0</v>
      </c>
      <c r="J8" s="313">
        <v>0</v>
      </c>
      <c r="K8" s="244"/>
    </row>
    <row r="9" spans="1:11" x14ac:dyDescent="0.35">
      <c r="B9" s="314" t="s">
        <v>468</v>
      </c>
      <c r="C9" s="314" t="s">
        <v>469</v>
      </c>
      <c r="D9" s="315" t="s">
        <v>269</v>
      </c>
      <c r="E9" s="316" t="s">
        <v>35</v>
      </c>
      <c r="F9" s="317" t="str">
        <f ca="1">CONCATENATE("[…]", TEXT(NOW(),"dd/mm/yyy hh:mm:ss"))</f>
        <v>[…]12/07/2019 13:30:43</v>
      </c>
      <c r="G9" s="317" t="str">
        <f t="shared" ref="G9:J9" ca="1" si="0">CONCATENATE("[…]", TEXT(NOW(),"dd/mm/yyy hh:mm:ss"))</f>
        <v>[…]12/07/2019 13:30:43</v>
      </c>
      <c r="H9" s="317" t="str">
        <f t="shared" ca="1" si="0"/>
        <v>[…]12/07/2019 13:30:43</v>
      </c>
      <c r="I9" s="317" t="str">
        <f t="shared" ca="1" si="0"/>
        <v>[…]12/07/2019 13:30:43</v>
      </c>
      <c r="J9" s="317" t="str">
        <f t="shared" ca="1" si="0"/>
        <v>[…]12/07/2019 13:30:43</v>
      </c>
    </row>
    <row r="10" spans="1:11" x14ac:dyDescent="0.35">
      <c r="B10" s="314" t="s">
        <v>470</v>
      </c>
      <c r="C10" s="314" t="s">
        <v>471</v>
      </c>
      <c r="D10" s="315" t="s">
        <v>269</v>
      </c>
      <c r="E10" s="316" t="s">
        <v>35</v>
      </c>
      <c r="F10" s="317" t="str">
        <f ca="1" xml:space="preserve"> MID(CELL("filename"), FIND("[", CELL("filename"), 1) + 1, FIND("]", CELL("filename"), 1) - FIND("[", CELL("filename"), 1) - 1)</f>
        <v>PAYG model_WSX_ST_DD.xlsx</v>
      </c>
      <c r="G10" s="317" t="str">
        <f t="shared" ref="G10:J10" ca="1" si="1" xml:space="preserve"> MID(CELL("filename"), FIND("[", CELL("filename"), 1) + 1, FIND("]", CELL("filename"), 1) - FIND("[", CELL("filename"), 1) - 1)</f>
        <v>PAYG model_WSX_ST_DD.xlsx</v>
      </c>
      <c r="H10" s="317" t="str">
        <f t="shared" ca="1" si="1"/>
        <v>PAYG model_WSX_ST_DD.xlsx</v>
      </c>
      <c r="I10" s="317" t="str">
        <f t="shared" ca="1" si="1"/>
        <v>PAYG model_WSX_ST_DD.xlsx</v>
      </c>
      <c r="J10" s="317" t="str">
        <f t="shared" ca="1" si="1"/>
        <v>PAYG model_WSX_ST_DD.xlsx</v>
      </c>
    </row>
  </sheetData>
  <sheetProtection sort="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85" zoomScaleNormal="85" workbookViewId="0"/>
  </sheetViews>
  <sheetFormatPr defaultColWidth="0" defaultRowHeight="13.5" zeroHeight="1" x14ac:dyDescent="0.35"/>
  <cols>
    <col min="1" max="1" width="1.5625" style="5" customWidth="1"/>
    <col min="2" max="2" width="6.5625" style="5" customWidth="1"/>
    <col min="3" max="3" width="78.0625" style="5" bestFit="1" customWidth="1"/>
    <col min="4" max="4" width="11.5625" style="5" customWidth="1"/>
    <col min="5" max="6" width="5.5625" style="5" customWidth="1"/>
    <col min="7" max="7" width="12.5625" style="5"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7.0625" style="5" bestFit="1" customWidth="1"/>
    <col min="22" max="22" width="2.5625" style="8" customWidth="1"/>
    <col min="23" max="23" width="21.5625" style="67" bestFit="1" customWidth="1"/>
    <col min="24" max="24" width="2.5625" style="5" customWidth="1"/>
    <col min="25" max="25" width="3.5625" style="6" hidden="1" customWidth="1"/>
    <col min="26" max="26" width="4.5625" style="5" hidden="1" customWidth="1"/>
    <col min="27" max="37" width="2.5" style="5" hidden="1" customWidth="1"/>
    <col min="38" max="38" width="4.5625" style="6" hidden="1" customWidth="1"/>
    <col min="39" max="16384" width="9.5625" style="5" hidden="1"/>
  </cols>
  <sheetData>
    <row r="1" spans="2:37" ht="18.75" x14ac:dyDescent="0.35">
      <c r="B1" s="1" t="s">
        <v>238</v>
      </c>
      <c r="C1" s="1"/>
      <c r="D1" s="1"/>
      <c r="E1" s="1"/>
      <c r="F1" s="1"/>
      <c r="G1" s="1"/>
      <c r="H1" s="1"/>
      <c r="I1" s="1"/>
      <c r="J1" s="1"/>
      <c r="K1" s="1"/>
      <c r="L1" s="2"/>
      <c r="M1" s="2"/>
      <c r="N1" s="2"/>
      <c r="O1" s="2"/>
      <c r="P1" s="2"/>
      <c r="Q1" s="2"/>
      <c r="R1" s="3" t="s">
        <v>474</v>
      </c>
      <c r="S1" s="4"/>
      <c r="T1" s="657" t="s">
        <v>239</v>
      </c>
      <c r="U1" s="657"/>
      <c r="V1" s="657"/>
      <c r="W1" s="657"/>
    </row>
    <row r="2" spans="2:37" ht="13.9" thickBot="1" x14ac:dyDescent="0.4">
      <c r="B2" s="7"/>
      <c r="C2" s="7"/>
      <c r="D2" s="7"/>
      <c r="E2" s="7"/>
      <c r="F2" s="7"/>
      <c r="G2" s="7"/>
      <c r="H2" s="7"/>
      <c r="I2" s="7"/>
      <c r="J2" s="7"/>
      <c r="K2" s="7"/>
      <c r="L2" s="7"/>
      <c r="M2" s="7"/>
      <c r="N2" s="7"/>
      <c r="O2" s="7"/>
      <c r="P2" s="7"/>
      <c r="Q2" s="7"/>
      <c r="R2" s="7"/>
      <c r="S2" s="7"/>
      <c r="T2" s="7"/>
      <c r="U2" s="7"/>
      <c r="W2" s="9"/>
    </row>
    <row r="3" spans="2:37" ht="13.9" thickBot="1" x14ac:dyDescent="0.4">
      <c r="B3" s="658" t="s">
        <v>240</v>
      </c>
      <c r="C3" s="659"/>
      <c r="D3" s="10" t="s">
        <v>241</v>
      </c>
      <c r="E3" s="11" t="s">
        <v>242</v>
      </c>
      <c r="F3" s="12" t="s">
        <v>243</v>
      </c>
      <c r="G3" s="11" t="s">
        <v>244</v>
      </c>
      <c r="H3" s="11" t="s">
        <v>3</v>
      </c>
      <c r="I3" s="11" t="s">
        <v>4</v>
      </c>
      <c r="J3" s="11" t="s">
        <v>5</v>
      </c>
      <c r="K3" s="11" t="s">
        <v>6</v>
      </c>
      <c r="L3" s="12" t="s">
        <v>7</v>
      </c>
      <c r="M3" s="11" t="s">
        <v>245</v>
      </c>
      <c r="N3" s="11" t="s">
        <v>246</v>
      </c>
      <c r="O3" s="11" t="s">
        <v>247</v>
      </c>
      <c r="P3" s="11" t="s">
        <v>248</v>
      </c>
      <c r="Q3" s="11" t="s">
        <v>249</v>
      </c>
      <c r="R3" s="12" t="s">
        <v>250</v>
      </c>
      <c r="S3" s="7"/>
      <c r="T3" s="13" t="s">
        <v>251</v>
      </c>
      <c r="U3" s="14" t="s">
        <v>252</v>
      </c>
      <c r="W3" s="15" t="s">
        <v>253</v>
      </c>
      <c r="Z3" s="5" t="s">
        <v>254</v>
      </c>
    </row>
    <row r="4" spans="2:37" ht="13.9" thickBot="1" x14ac:dyDescent="0.4">
      <c r="B4" s="7"/>
      <c r="C4" s="7"/>
      <c r="D4" s="7"/>
      <c r="E4" s="7"/>
      <c r="F4" s="7"/>
      <c r="G4" s="7"/>
      <c r="H4" s="7"/>
      <c r="I4" s="7"/>
      <c r="J4" s="7"/>
      <c r="K4" s="7"/>
      <c r="L4" s="7"/>
      <c r="M4" s="7"/>
      <c r="N4" s="7"/>
      <c r="O4" s="7"/>
      <c r="P4" s="7"/>
      <c r="Q4" s="7"/>
      <c r="R4" s="7"/>
      <c r="S4" s="7"/>
      <c r="T4" s="7"/>
      <c r="U4" s="7"/>
      <c r="W4" s="9"/>
      <c r="Z4" s="5" t="s">
        <v>255</v>
      </c>
    </row>
    <row r="5" spans="2:37" ht="13.9" thickBot="1" x14ac:dyDescent="0.4">
      <c r="B5" s="16" t="s">
        <v>256</v>
      </c>
      <c r="C5" s="17" t="s">
        <v>257</v>
      </c>
      <c r="D5" s="7"/>
      <c r="E5" s="7"/>
      <c r="F5" s="7"/>
      <c r="G5" s="7"/>
      <c r="H5" s="7"/>
      <c r="I5" s="7"/>
      <c r="J5" s="7"/>
      <c r="K5" s="7"/>
      <c r="L5" s="7"/>
      <c r="M5" s="7"/>
      <c r="N5" s="7"/>
      <c r="O5" s="7"/>
      <c r="P5" s="7"/>
      <c r="Q5" s="7"/>
      <c r="R5" s="7"/>
      <c r="S5" s="7"/>
      <c r="T5" s="7"/>
      <c r="U5" s="7"/>
      <c r="W5" s="18"/>
    </row>
    <row r="6" spans="2:37" x14ac:dyDescent="0.35">
      <c r="B6" s="19">
        <v>1</v>
      </c>
      <c r="C6" s="20" t="s">
        <v>258</v>
      </c>
      <c r="D6" s="21" t="s">
        <v>259</v>
      </c>
      <c r="E6" s="22" t="s">
        <v>216</v>
      </c>
      <c r="F6" s="23">
        <v>2</v>
      </c>
      <c r="G6" s="24"/>
      <c r="H6" s="25">
        <v>6.1899999999999997E-2</v>
      </c>
      <c r="I6" s="26">
        <v>6.0600000000000001E-2</v>
      </c>
      <c r="J6" s="26">
        <v>6.2100000000000002E-2</v>
      </c>
      <c r="K6" s="26">
        <v>6.1600000000000002E-2</v>
      </c>
      <c r="L6" s="27">
        <v>6.3E-2</v>
      </c>
      <c r="M6" s="24"/>
      <c r="N6" s="25">
        <v>6.3E-2</v>
      </c>
      <c r="O6" s="26">
        <v>6.3E-2</v>
      </c>
      <c r="P6" s="26">
        <v>6.3E-2</v>
      </c>
      <c r="Q6" s="26">
        <v>6.3E-2</v>
      </c>
      <c r="R6" s="27">
        <v>6.3E-2</v>
      </c>
      <c r="S6" s="7"/>
      <c r="T6" s="28"/>
      <c r="U6" s="29"/>
      <c r="W6" s="18">
        <f>IF(SUM(Z6:AK6)=0,0,$Z$4)</f>
        <v>0</v>
      </c>
      <c r="Z6" s="30"/>
      <c r="AA6" s="30">
        <f>IF(ISNUMBER(H6),0,1)</f>
        <v>0</v>
      </c>
      <c r="AB6" s="30">
        <f t="shared" ref="AB6:AJ8" si="0">IF(ISNUMBER(I6),0,1)</f>
        <v>0</v>
      </c>
      <c r="AC6" s="30">
        <f t="shared" si="0"/>
        <v>0</v>
      </c>
      <c r="AD6" s="30">
        <f t="shared" si="0"/>
        <v>0</v>
      </c>
      <c r="AE6" s="30">
        <f t="shared" si="0"/>
        <v>0</v>
      </c>
      <c r="AF6" s="30"/>
      <c r="AG6" s="30">
        <f t="shared" si="0"/>
        <v>0</v>
      </c>
      <c r="AH6" s="30">
        <f t="shared" si="0"/>
        <v>0</v>
      </c>
      <c r="AI6" s="30">
        <f t="shared" si="0"/>
        <v>0</v>
      </c>
      <c r="AJ6" s="30">
        <f t="shared" si="0"/>
        <v>0</v>
      </c>
      <c r="AK6" s="30">
        <f>IF(ISNUMBER(R6),0,1)</f>
        <v>0</v>
      </c>
    </row>
    <row r="7" spans="2:37" x14ac:dyDescent="0.35">
      <c r="B7" s="19">
        <v>2</v>
      </c>
      <c r="C7" s="20" t="s">
        <v>260</v>
      </c>
      <c r="D7" s="31" t="s">
        <v>261</v>
      </c>
      <c r="E7" s="32" t="s">
        <v>216</v>
      </c>
      <c r="F7" s="33">
        <v>2</v>
      </c>
      <c r="G7" s="24"/>
      <c r="H7" s="34">
        <v>0</v>
      </c>
      <c r="I7" s="35">
        <v>0</v>
      </c>
      <c r="J7" s="35">
        <v>0</v>
      </c>
      <c r="K7" s="35">
        <v>0</v>
      </c>
      <c r="L7" s="36">
        <v>0</v>
      </c>
      <c r="M7" s="24"/>
      <c r="N7" s="34">
        <v>0</v>
      </c>
      <c r="O7" s="35">
        <v>0</v>
      </c>
      <c r="P7" s="35">
        <v>0</v>
      </c>
      <c r="Q7" s="35">
        <v>0</v>
      </c>
      <c r="R7" s="36">
        <v>0</v>
      </c>
      <c r="S7" s="7"/>
      <c r="T7" s="37"/>
      <c r="U7" s="38"/>
      <c r="W7" s="18">
        <f t="shared" ref="W7:W29" si="1">IF(SUM(Z7:AK7)=0,0,$Z$4)</f>
        <v>0</v>
      </c>
      <c r="Z7" s="30"/>
      <c r="AA7" s="30">
        <f>IF(ISNUMBER(H7),0,1)</f>
        <v>0</v>
      </c>
      <c r="AB7" s="30">
        <f t="shared" si="0"/>
        <v>0</v>
      </c>
      <c r="AC7" s="30">
        <f t="shared" si="0"/>
        <v>0</v>
      </c>
      <c r="AD7" s="30">
        <f t="shared" si="0"/>
        <v>0</v>
      </c>
      <c r="AE7" s="30">
        <f t="shared" si="0"/>
        <v>0</v>
      </c>
      <c r="AF7" s="30"/>
      <c r="AG7" s="30">
        <f t="shared" si="0"/>
        <v>0</v>
      </c>
      <c r="AH7" s="30">
        <f t="shared" si="0"/>
        <v>0</v>
      </c>
      <c r="AI7" s="30">
        <f t="shared" si="0"/>
        <v>0</v>
      </c>
      <c r="AJ7" s="30">
        <f t="shared" si="0"/>
        <v>0</v>
      </c>
      <c r="AK7" s="30">
        <f>IF(ISNUMBER(R7),0,1)</f>
        <v>0</v>
      </c>
    </row>
    <row r="8" spans="2:37" x14ac:dyDescent="0.35">
      <c r="B8" s="19">
        <v>3</v>
      </c>
      <c r="C8" s="20" t="s">
        <v>262</v>
      </c>
      <c r="D8" s="31" t="s">
        <v>263</v>
      </c>
      <c r="E8" s="32" t="s">
        <v>216</v>
      </c>
      <c r="F8" s="33">
        <v>2</v>
      </c>
      <c r="G8" s="24"/>
      <c r="H8" s="34">
        <v>0</v>
      </c>
      <c r="I8" s="35">
        <v>0</v>
      </c>
      <c r="J8" s="35">
        <v>0</v>
      </c>
      <c r="K8" s="35">
        <v>0</v>
      </c>
      <c r="L8" s="36">
        <v>0</v>
      </c>
      <c r="M8" s="24"/>
      <c r="N8" s="34">
        <v>0</v>
      </c>
      <c r="O8" s="35">
        <v>0</v>
      </c>
      <c r="P8" s="35">
        <v>0</v>
      </c>
      <c r="Q8" s="35">
        <v>0</v>
      </c>
      <c r="R8" s="36">
        <v>0</v>
      </c>
      <c r="S8" s="7"/>
      <c r="T8" s="37"/>
      <c r="U8" s="38"/>
      <c r="W8" s="18">
        <f t="shared" si="1"/>
        <v>0</v>
      </c>
      <c r="Z8" s="30"/>
      <c r="AA8" s="30">
        <f>IF(ISNUMBER(H8),0,1)</f>
        <v>0</v>
      </c>
      <c r="AB8" s="30">
        <f t="shared" si="0"/>
        <v>0</v>
      </c>
      <c r="AC8" s="30">
        <f t="shared" si="0"/>
        <v>0</v>
      </c>
      <c r="AD8" s="30">
        <f t="shared" si="0"/>
        <v>0</v>
      </c>
      <c r="AE8" s="30">
        <f t="shared" si="0"/>
        <v>0</v>
      </c>
      <c r="AF8" s="30"/>
      <c r="AG8" s="30">
        <f t="shared" si="0"/>
        <v>0</v>
      </c>
      <c r="AH8" s="30">
        <f t="shared" si="0"/>
        <v>0</v>
      </c>
      <c r="AI8" s="30">
        <f t="shared" si="0"/>
        <v>0</v>
      </c>
      <c r="AJ8" s="30">
        <f t="shared" si="0"/>
        <v>0</v>
      </c>
      <c r="AK8" s="30">
        <f>IF(ISNUMBER(R8),0,1)</f>
        <v>0</v>
      </c>
    </row>
    <row r="9" spans="2:37" ht="13.9" thickBot="1" x14ac:dyDescent="0.4">
      <c r="B9" s="19">
        <v>4</v>
      </c>
      <c r="C9" s="20" t="s">
        <v>264</v>
      </c>
      <c r="D9" s="31" t="s">
        <v>265</v>
      </c>
      <c r="E9" s="32" t="s">
        <v>216</v>
      </c>
      <c r="F9" s="33">
        <v>2</v>
      </c>
      <c r="G9" s="24"/>
      <c r="H9" s="39">
        <f>SUM(H6:H8)</f>
        <v>6.1899999999999997E-2</v>
      </c>
      <c r="I9" s="40">
        <f>SUM(I6:I8)</f>
        <v>6.0600000000000001E-2</v>
      </c>
      <c r="J9" s="40">
        <f>SUM(J6:J8)</f>
        <v>6.2100000000000002E-2</v>
      </c>
      <c r="K9" s="40">
        <f>SUM(K6:K8)</f>
        <v>6.1600000000000002E-2</v>
      </c>
      <c r="L9" s="41">
        <f>SUM(L6:L8)</f>
        <v>6.3E-2</v>
      </c>
      <c r="M9" s="24"/>
      <c r="N9" s="39">
        <f>SUM(N6:N8)</f>
        <v>6.3E-2</v>
      </c>
      <c r="O9" s="40">
        <f>SUM(O6:O8)</f>
        <v>6.3E-2</v>
      </c>
      <c r="P9" s="40">
        <f>SUM(P6:P8)</f>
        <v>6.3E-2</v>
      </c>
      <c r="Q9" s="40">
        <f>SUM(Q6:Q8)</f>
        <v>6.3E-2</v>
      </c>
      <c r="R9" s="41">
        <f>SUM(R6:R8)</f>
        <v>6.3E-2</v>
      </c>
      <c r="S9" s="7"/>
      <c r="T9" s="42" t="s">
        <v>266</v>
      </c>
      <c r="U9" s="43"/>
      <c r="W9" s="18"/>
      <c r="Z9" s="30"/>
      <c r="AA9" s="30"/>
      <c r="AB9" s="30"/>
      <c r="AC9" s="30"/>
      <c r="AD9" s="30"/>
      <c r="AE9" s="30"/>
      <c r="AF9" s="30"/>
      <c r="AG9" s="30"/>
      <c r="AH9" s="30"/>
      <c r="AI9" s="30"/>
      <c r="AJ9" s="30"/>
      <c r="AK9" s="30"/>
    </row>
    <row r="10" spans="2:37" ht="13.9" thickBot="1" x14ac:dyDescent="0.4">
      <c r="B10" s="44">
        <v>5</v>
      </c>
      <c r="C10" s="45" t="s">
        <v>267</v>
      </c>
      <c r="D10" s="46" t="s">
        <v>268</v>
      </c>
      <c r="E10" s="47" t="s">
        <v>269</v>
      </c>
      <c r="F10" s="48">
        <v>0</v>
      </c>
      <c r="G10" s="49" t="s">
        <v>270</v>
      </c>
      <c r="H10" s="50"/>
      <c r="I10" s="50"/>
      <c r="J10" s="50"/>
      <c r="K10" s="50"/>
      <c r="L10" s="50"/>
      <c r="M10" s="49" t="s">
        <v>270</v>
      </c>
      <c r="N10" s="50"/>
      <c r="O10" s="50"/>
      <c r="P10" s="50"/>
      <c r="Q10" s="50"/>
      <c r="R10" s="50"/>
      <c r="S10" s="7"/>
      <c r="T10" s="51"/>
      <c r="U10" s="52" t="s">
        <v>271</v>
      </c>
      <c r="W10" s="18">
        <f t="shared" si="1"/>
        <v>0</v>
      </c>
      <c r="Z10" s="30">
        <f>IF(ISTEXT(G10),0,1)</f>
        <v>0</v>
      </c>
      <c r="AA10" s="30"/>
      <c r="AB10" s="30"/>
      <c r="AC10" s="30"/>
      <c r="AD10" s="30"/>
      <c r="AE10" s="30"/>
      <c r="AF10" s="30">
        <f>IF(ISTEXT(M10),0,1)</f>
        <v>0</v>
      </c>
      <c r="AG10" s="30"/>
      <c r="AH10" s="30"/>
      <c r="AI10" s="30"/>
      <c r="AJ10" s="30"/>
      <c r="AK10" s="30"/>
    </row>
    <row r="11" spans="2:37" ht="13.9" thickBot="1" x14ac:dyDescent="0.4">
      <c r="B11" s="53"/>
      <c r="C11" s="54"/>
      <c r="D11" s="7"/>
      <c r="E11" s="7"/>
      <c r="F11" s="7"/>
      <c r="G11" s="7"/>
      <c r="H11" s="50"/>
      <c r="I11" s="50"/>
      <c r="J11" s="50"/>
      <c r="K11" s="50"/>
      <c r="L11" s="50"/>
      <c r="M11" s="50"/>
      <c r="N11" s="50"/>
      <c r="O11" s="50"/>
      <c r="P11" s="50"/>
      <c r="Q11" s="50"/>
      <c r="R11" s="50"/>
      <c r="S11" s="7"/>
      <c r="T11" s="55"/>
      <c r="U11" s="55"/>
      <c r="W11" s="18"/>
      <c r="Z11" s="30"/>
      <c r="AA11" s="30"/>
      <c r="AB11" s="30"/>
      <c r="AC11" s="30"/>
      <c r="AD11" s="30"/>
      <c r="AE11" s="30"/>
      <c r="AF11" s="30"/>
      <c r="AG11" s="30"/>
      <c r="AH11" s="30"/>
      <c r="AI11" s="30"/>
      <c r="AJ11" s="30"/>
      <c r="AK11" s="30"/>
    </row>
    <row r="12" spans="2:37" ht="13.9" thickBot="1" x14ac:dyDescent="0.4">
      <c r="B12" s="16" t="s">
        <v>272</v>
      </c>
      <c r="C12" s="17" t="s">
        <v>273</v>
      </c>
      <c r="D12" s="7"/>
      <c r="E12" s="7"/>
      <c r="F12" s="7"/>
      <c r="G12" s="7"/>
      <c r="H12" s="50"/>
      <c r="I12" s="50"/>
      <c r="J12" s="50"/>
      <c r="K12" s="50"/>
      <c r="L12" s="50"/>
      <c r="M12" s="50"/>
      <c r="N12" s="50"/>
      <c r="O12" s="50"/>
      <c r="P12" s="50"/>
      <c r="Q12" s="50"/>
      <c r="R12" s="50"/>
      <c r="S12" s="7"/>
      <c r="T12" s="55"/>
      <c r="U12" s="55"/>
      <c r="W12" s="18"/>
      <c r="Z12" s="30"/>
      <c r="AA12" s="30"/>
      <c r="AB12" s="30"/>
      <c r="AC12" s="30"/>
      <c r="AD12" s="30"/>
      <c r="AE12" s="30"/>
      <c r="AF12" s="30"/>
      <c r="AG12" s="30"/>
      <c r="AH12" s="30"/>
      <c r="AI12" s="30"/>
      <c r="AJ12" s="30"/>
      <c r="AK12" s="30"/>
    </row>
    <row r="13" spans="2:37" x14ac:dyDescent="0.35">
      <c r="B13" s="19">
        <v>6</v>
      </c>
      <c r="C13" s="20" t="s">
        <v>258</v>
      </c>
      <c r="D13" s="21" t="s">
        <v>274</v>
      </c>
      <c r="E13" s="22" t="s">
        <v>216</v>
      </c>
      <c r="F13" s="23">
        <v>2</v>
      </c>
      <c r="G13" s="24"/>
      <c r="H13" s="25">
        <v>6.2600000000000003E-2</v>
      </c>
      <c r="I13" s="26">
        <v>6.1899999999999997E-2</v>
      </c>
      <c r="J13" s="26">
        <v>6.3500000000000001E-2</v>
      </c>
      <c r="K13" s="26">
        <v>6.3399999999999998E-2</v>
      </c>
      <c r="L13" s="27">
        <v>6.5799999999999997E-2</v>
      </c>
      <c r="M13" s="24"/>
      <c r="N13" s="25">
        <v>6.3399999999999998E-2</v>
      </c>
      <c r="O13" s="26">
        <v>6.3399999999999998E-2</v>
      </c>
      <c r="P13" s="26">
        <v>6.3399999999999998E-2</v>
      </c>
      <c r="Q13" s="26">
        <v>6.3399999999999998E-2</v>
      </c>
      <c r="R13" s="27">
        <v>6.3399999999999998E-2</v>
      </c>
      <c r="S13" s="7"/>
      <c r="T13" s="56"/>
      <c r="U13" s="57"/>
      <c r="W13" s="18">
        <f t="shared" si="1"/>
        <v>0</v>
      </c>
      <c r="Z13" s="30"/>
      <c r="AA13" s="30">
        <f t="shared" ref="AA13:AE15" si="2">IF(ISNUMBER(H13),0,1)</f>
        <v>0</v>
      </c>
      <c r="AB13" s="30">
        <f t="shared" si="2"/>
        <v>0</v>
      </c>
      <c r="AC13" s="30">
        <f t="shared" si="2"/>
        <v>0</v>
      </c>
      <c r="AD13" s="30">
        <f t="shared" si="2"/>
        <v>0</v>
      </c>
      <c r="AE13" s="30">
        <f t="shared" si="2"/>
        <v>0</v>
      </c>
      <c r="AF13" s="30"/>
      <c r="AG13" s="30">
        <f t="shared" ref="AG13:AK15" si="3">IF(ISNUMBER(N13),0,1)</f>
        <v>0</v>
      </c>
      <c r="AH13" s="30">
        <f t="shared" si="3"/>
        <v>0</v>
      </c>
      <c r="AI13" s="30">
        <f t="shared" si="3"/>
        <v>0</v>
      </c>
      <c r="AJ13" s="30">
        <f t="shared" si="3"/>
        <v>0</v>
      </c>
      <c r="AK13" s="30">
        <f t="shared" si="3"/>
        <v>0</v>
      </c>
    </row>
    <row r="14" spans="2:37" x14ac:dyDescent="0.35">
      <c r="B14" s="19">
        <v>7</v>
      </c>
      <c r="C14" s="20" t="s">
        <v>260</v>
      </c>
      <c r="D14" s="31" t="s">
        <v>275</v>
      </c>
      <c r="E14" s="32" t="s">
        <v>216</v>
      </c>
      <c r="F14" s="33">
        <v>2</v>
      </c>
      <c r="G14" s="24"/>
      <c r="H14" s="34">
        <v>0</v>
      </c>
      <c r="I14" s="35">
        <v>0</v>
      </c>
      <c r="J14" s="35">
        <v>0</v>
      </c>
      <c r="K14" s="35">
        <v>0</v>
      </c>
      <c r="L14" s="36">
        <v>0</v>
      </c>
      <c r="M14" s="24"/>
      <c r="N14" s="34">
        <v>0</v>
      </c>
      <c r="O14" s="35">
        <v>0</v>
      </c>
      <c r="P14" s="35">
        <v>0</v>
      </c>
      <c r="Q14" s="35">
        <v>0</v>
      </c>
      <c r="R14" s="36">
        <v>0</v>
      </c>
      <c r="S14" s="7"/>
      <c r="T14" s="37"/>
      <c r="U14" s="38"/>
      <c r="W14" s="18">
        <f t="shared" si="1"/>
        <v>0</v>
      </c>
      <c r="Z14" s="30"/>
      <c r="AA14" s="30">
        <f t="shared" si="2"/>
        <v>0</v>
      </c>
      <c r="AB14" s="30">
        <f t="shared" si="2"/>
        <v>0</v>
      </c>
      <c r="AC14" s="30">
        <f t="shared" si="2"/>
        <v>0</v>
      </c>
      <c r="AD14" s="30">
        <f t="shared" si="2"/>
        <v>0</v>
      </c>
      <c r="AE14" s="30">
        <f t="shared" si="2"/>
        <v>0</v>
      </c>
      <c r="AF14" s="30"/>
      <c r="AG14" s="30">
        <f t="shared" si="3"/>
        <v>0</v>
      </c>
      <c r="AH14" s="30">
        <f t="shared" si="3"/>
        <v>0</v>
      </c>
      <c r="AI14" s="30">
        <f t="shared" si="3"/>
        <v>0</v>
      </c>
      <c r="AJ14" s="30">
        <f t="shared" si="3"/>
        <v>0</v>
      </c>
      <c r="AK14" s="30">
        <f t="shared" si="3"/>
        <v>0</v>
      </c>
    </row>
    <row r="15" spans="2:37" x14ac:dyDescent="0.35">
      <c r="B15" s="19">
        <v>8</v>
      </c>
      <c r="C15" s="20" t="s">
        <v>276</v>
      </c>
      <c r="D15" s="31" t="s">
        <v>277</v>
      </c>
      <c r="E15" s="32" t="s">
        <v>216</v>
      </c>
      <c r="F15" s="33">
        <v>2</v>
      </c>
      <c r="G15" s="24"/>
      <c r="H15" s="34">
        <v>0</v>
      </c>
      <c r="I15" s="35">
        <v>0</v>
      </c>
      <c r="J15" s="35">
        <v>0</v>
      </c>
      <c r="K15" s="35">
        <v>0</v>
      </c>
      <c r="L15" s="36">
        <v>0</v>
      </c>
      <c r="M15" s="24"/>
      <c r="N15" s="34">
        <v>0</v>
      </c>
      <c r="O15" s="35">
        <v>0</v>
      </c>
      <c r="P15" s="35">
        <v>0</v>
      </c>
      <c r="Q15" s="35">
        <v>0</v>
      </c>
      <c r="R15" s="36">
        <v>0</v>
      </c>
      <c r="S15" s="7"/>
      <c r="T15" s="37"/>
      <c r="U15" s="38"/>
      <c r="W15" s="18">
        <f t="shared" si="1"/>
        <v>0</v>
      </c>
      <c r="Z15" s="30"/>
      <c r="AA15" s="30">
        <f t="shared" si="2"/>
        <v>0</v>
      </c>
      <c r="AB15" s="30">
        <f t="shared" si="2"/>
        <v>0</v>
      </c>
      <c r="AC15" s="30">
        <f t="shared" si="2"/>
        <v>0</v>
      </c>
      <c r="AD15" s="30">
        <f t="shared" si="2"/>
        <v>0</v>
      </c>
      <c r="AE15" s="30">
        <f t="shared" si="2"/>
        <v>0</v>
      </c>
      <c r="AF15" s="30"/>
      <c r="AG15" s="30">
        <f t="shared" si="3"/>
        <v>0</v>
      </c>
      <c r="AH15" s="30">
        <f t="shared" si="3"/>
        <v>0</v>
      </c>
      <c r="AI15" s="30">
        <f t="shared" si="3"/>
        <v>0</v>
      </c>
      <c r="AJ15" s="30">
        <f t="shared" si="3"/>
        <v>0</v>
      </c>
      <c r="AK15" s="30">
        <f t="shared" si="3"/>
        <v>0</v>
      </c>
    </row>
    <row r="16" spans="2:37" ht="13.9" thickBot="1" x14ac:dyDescent="0.4">
      <c r="B16" s="19">
        <v>9</v>
      </c>
      <c r="C16" s="20" t="s">
        <v>278</v>
      </c>
      <c r="D16" s="31" t="s">
        <v>279</v>
      </c>
      <c r="E16" s="32" t="s">
        <v>216</v>
      </c>
      <c r="F16" s="33">
        <v>2</v>
      </c>
      <c r="G16" s="24"/>
      <c r="H16" s="39">
        <f>SUM(H13:H15)</f>
        <v>6.2600000000000003E-2</v>
      </c>
      <c r="I16" s="40">
        <f>SUM(I13:I15)</f>
        <v>6.1899999999999997E-2</v>
      </c>
      <c r="J16" s="40">
        <f>SUM(J13:J15)</f>
        <v>6.3500000000000001E-2</v>
      </c>
      <c r="K16" s="40">
        <f>SUM(K13:K15)</f>
        <v>6.3399999999999998E-2</v>
      </c>
      <c r="L16" s="41">
        <f>SUM(L13:L15)</f>
        <v>6.5799999999999997E-2</v>
      </c>
      <c r="M16" s="24"/>
      <c r="N16" s="39">
        <f>SUM(N13:N15)</f>
        <v>6.3399999999999998E-2</v>
      </c>
      <c r="O16" s="40">
        <f>SUM(O13:O15)</f>
        <v>6.3399999999999998E-2</v>
      </c>
      <c r="P16" s="40">
        <f>SUM(P13:P15)</f>
        <v>6.3399999999999998E-2</v>
      </c>
      <c r="Q16" s="40">
        <f>SUM(Q13:Q15)</f>
        <v>6.3399999999999998E-2</v>
      </c>
      <c r="R16" s="41">
        <f>SUM(R13:R15)</f>
        <v>6.3399999999999998E-2</v>
      </c>
      <c r="S16" s="7"/>
      <c r="T16" s="42" t="s">
        <v>280</v>
      </c>
      <c r="U16" s="43"/>
      <c r="W16" s="18"/>
      <c r="Z16" s="30"/>
      <c r="AA16" s="30"/>
      <c r="AB16" s="30"/>
      <c r="AC16" s="30"/>
      <c r="AD16" s="30"/>
      <c r="AE16" s="30"/>
      <c r="AF16" s="30"/>
      <c r="AG16" s="30"/>
      <c r="AH16" s="30"/>
      <c r="AI16" s="30"/>
      <c r="AJ16" s="30"/>
      <c r="AK16" s="30"/>
    </row>
    <row r="17" spans="2:37" ht="13.9" thickBot="1" x14ac:dyDescent="0.4">
      <c r="B17" s="44">
        <v>10</v>
      </c>
      <c r="C17" s="45" t="s">
        <v>281</v>
      </c>
      <c r="D17" s="46" t="s">
        <v>282</v>
      </c>
      <c r="E17" s="47" t="s">
        <v>269</v>
      </c>
      <c r="F17" s="48">
        <v>0</v>
      </c>
      <c r="G17" s="49" t="s">
        <v>270</v>
      </c>
      <c r="H17" s="50"/>
      <c r="I17" s="50"/>
      <c r="J17" s="50"/>
      <c r="K17" s="50"/>
      <c r="L17" s="50"/>
      <c r="M17" s="49" t="s">
        <v>270</v>
      </c>
      <c r="N17" s="50"/>
      <c r="O17" s="50"/>
      <c r="P17" s="50"/>
      <c r="Q17" s="50"/>
      <c r="R17" s="50"/>
      <c r="S17" s="7"/>
      <c r="T17" s="51"/>
      <c r="U17" s="52" t="s">
        <v>271</v>
      </c>
      <c r="W17" s="18">
        <f t="shared" si="1"/>
        <v>0</v>
      </c>
      <c r="Z17" s="30">
        <f>IF(ISTEXT(G17),0,1)</f>
        <v>0</v>
      </c>
      <c r="AA17" s="30"/>
      <c r="AB17" s="30"/>
      <c r="AC17" s="30"/>
      <c r="AD17" s="30"/>
      <c r="AE17" s="30"/>
      <c r="AF17" s="30">
        <f>IF(ISTEXT(M17),0,1)</f>
        <v>0</v>
      </c>
      <c r="AG17" s="30"/>
      <c r="AH17" s="30"/>
      <c r="AI17" s="30"/>
      <c r="AJ17" s="30"/>
      <c r="AK17" s="30"/>
    </row>
    <row r="18" spans="2:37" ht="13.9" thickBot="1" x14ac:dyDescent="0.4">
      <c r="B18" s="53"/>
      <c r="C18" s="54"/>
      <c r="D18" s="7"/>
      <c r="E18" s="7"/>
      <c r="F18" s="7"/>
      <c r="G18" s="7"/>
      <c r="H18" s="50"/>
      <c r="I18" s="50"/>
      <c r="J18" s="50"/>
      <c r="K18" s="50"/>
      <c r="L18" s="50"/>
      <c r="M18" s="50"/>
      <c r="N18" s="50"/>
      <c r="O18" s="50"/>
      <c r="P18" s="50"/>
      <c r="Q18" s="50"/>
      <c r="R18" s="50"/>
      <c r="S18" s="7"/>
      <c r="T18" s="55"/>
      <c r="U18" s="55"/>
      <c r="W18" s="18"/>
      <c r="Z18" s="30"/>
      <c r="AA18" s="30"/>
      <c r="AB18" s="30"/>
      <c r="AC18" s="30"/>
      <c r="AD18" s="30"/>
      <c r="AE18" s="30"/>
      <c r="AF18" s="30"/>
      <c r="AG18" s="30"/>
      <c r="AH18" s="30"/>
      <c r="AI18" s="30"/>
      <c r="AJ18" s="30"/>
      <c r="AK18" s="30"/>
    </row>
    <row r="19" spans="2:37" ht="13.9" thickBot="1" x14ac:dyDescent="0.4">
      <c r="B19" s="16" t="s">
        <v>221</v>
      </c>
      <c r="C19" s="17" t="s">
        <v>283</v>
      </c>
      <c r="D19" s="7"/>
      <c r="E19" s="7"/>
      <c r="F19" s="7"/>
      <c r="G19" s="7"/>
      <c r="H19" s="50"/>
      <c r="I19" s="50"/>
      <c r="J19" s="50"/>
      <c r="K19" s="50"/>
      <c r="L19" s="50"/>
      <c r="M19" s="50"/>
      <c r="N19" s="50"/>
      <c r="O19" s="50"/>
      <c r="P19" s="50"/>
      <c r="Q19" s="50"/>
      <c r="R19" s="50"/>
      <c r="S19" s="7"/>
      <c r="T19" s="55"/>
      <c r="U19" s="55"/>
      <c r="W19" s="18"/>
      <c r="Z19" s="30"/>
      <c r="AA19" s="30"/>
      <c r="AB19" s="30"/>
      <c r="AC19" s="30"/>
      <c r="AD19" s="30"/>
      <c r="AE19" s="30"/>
      <c r="AF19" s="30"/>
      <c r="AG19" s="30"/>
      <c r="AH19" s="30"/>
      <c r="AI19" s="30"/>
      <c r="AJ19" s="30"/>
      <c r="AK19" s="30"/>
    </row>
    <row r="20" spans="2:37" x14ac:dyDescent="0.35">
      <c r="B20" s="19">
        <v>11</v>
      </c>
      <c r="C20" s="20" t="s">
        <v>284</v>
      </c>
      <c r="D20" s="21" t="s">
        <v>285</v>
      </c>
      <c r="E20" s="22" t="s">
        <v>216</v>
      </c>
      <c r="F20" s="23">
        <v>2</v>
      </c>
      <c r="G20" s="24"/>
      <c r="H20" s="25">
        <v>5.8899975851743447E-2</v>
      </c>
      <c r="I20" s="26">
        <v>5.9858609287698761E-2</v>
      </c>
      <c r="J20" s="26">
        <v>6.609858440338931E-2</v>
      </c>
      <c r="K20" s="26">
        <v>7.1412456673370941E-2</v>
      </c>
      <c r="L20" s="27">
        <v>7.6202598961143397E-2</v>
      </c>
      <c r="M20" s="24"/>
      <c r="N20" s="25">
        <v>6.6500000000000004E-2</v>
      </c>
      <c r="O20" s="26">
        <v>6.6500000000000004E-2</v>
      </c>
      <c r="P20" s="26">
        <v>6.6500000000000004E-2</v>
      </c>
      <c r="Q20" s="26">
        <v>6.6500000000000004E-2</v>
      </c>
      <c r="R20" s="27">
        <v>6.6500000000000004E-2</v>
      </c>
      <c r="S20" s="7"/>
      <c r="T20" s="56"/>
      <c r="U20" s="57"/>
      <c r="W20" s="18">
        <f t="shared" si="1"/>
        <v>0</v>
      </c>
      <c r="Z20" s="30"/>
      <c r="AA20" s="30">
        <f t="shared" ref="AA20:AE22" si="4">IF(ISNUMBER(H20),0,1)</f>
        <v>0</v>
      </c>
      <c r="AB20" s="30">
        <f t="shared" si="4"/>
        <v>0</v>
      </c>
      <c r="AC20" s="30">
        <f t="shared" si="4"/>
        <v>0</v>
      </c>
      <c r="AD20" s="30">
        <f t="shared" si="4"/>
        <v>0</v>
      </c>
      <c r="AE20" s="30">
        <f t="shared" si="4"/>
        <v>0</v>
      </c>
      <c r="AF20" s="30"/>
      <c r="AG20" s="30">
        <f t="shared" ref="AG20:AK22" si="5">IF(ISNUMBER(N20),0,1)</f>
        <v>0</v>
      </c>
      <c r="AH20" s="30">
        <f t="shared" si="5"/>
        <v>0</v>
      </c>
      <c r="AI20" s="30">
        <f t="shared" si="5"/>
        <v>0</v>
      </c>
      <c r="AJ20" s="30">
        <f t="shared" si="5"/>
        <v>0</v>
      </c>
      <c r="AK20" s="30">
        <f t="shared" si="5"/>
        <v>0</v>
      </c>
    </row>
    <row r="21" spans="2:37" x14ac:dyDescent="0.35">
      <c r="B21" s="19">
        <v>12</v>
      </c>
      <c r="C21" s="20" t="s">
        <v>286</v>
      </c>
      <c r="D21" s="31" t="s">
        <v>287</v>
      </c>
      <c r="E21" s="32" t="s">
        <v>216</v>
      </c>
      <c r="F21" s="33">
        <v>2</v>
      </c>
      <c r="G21" s="24"/>
      <c r="H21" s="34">
        <v>0</v>
      </c>
      <c r="I21" s="35">
        <v>0</v>
      </c>
      <c r="J21" s="35">
        <v>0</v>
      </c>
      <c r="K21" s="35">
        <v>0</v>
      </c>
      <c r="L21" s="36">
        <v>0</v>
      </c>
      <c r="M21" s="24"/>
      <c r="N21" s="34">
        <v>0</v>
      </c>
      <c r="O21" s="35">
        <v>0</v>
      </c>
      <c r="P21" s="35">
        <v>0</v>
      </c>
      <c r="Q21" s="35">
        <v>0</v>
      </c>
      <c r="R21" s="36">
        <v>0</v>
      </c>
      <c r="S21" s="7"/>
      <c r="T21" s="37"/>
      <c r="U21" s="38"/>
      <c r="W21" s="18">
        <f t="shared" si="1"/>
        <v>0</v>
      </c>
      <c r="Z21" s="30"/>
      <c r="AA21" s="30">
        <f t="shared" si="4"/>
        <v>0</v>
      </c>
      <c r="AB21" s="30">
        <f t="shared" si="4"/>
        <v>0</v>
      </c>
      <c r="AC21" s="30">
        <f t="shared" si="4"/>
        <v>0</v>
      </c>
      <c r="AD21" s="30">
        <f t="shared" si="4"/>
        <v>0</v>
      </c>
      <c r="AE21" s="30">
        <f t="shared" si="4"/>
        <v>0</v>
      </c>
      <c r="AF21" s="30"/>
      <c r="AG21" s="30">
        <f t="shared" si="5"/>
        <v>0</v>
      </c>
      <c r="AH21" s="30">
        <f t="shared" si="5"/>
        <v>0</v>
      </c>
      <c r="AI21" s="30">
        <f t="shared" si="5"/>
        <v>0</v>
      </c>
      <c r="AJ21" s="30">
        <f t="shared" si="5"/>
        <v>0</v>
      </c>
      <c r="AK21" s="30">
        <f t="shared" si="5"/>
        <v>0</v>
      </c>
    </row>
    <row r="22" spans="2:37" x14ac:dyDescent="0.35">
      <c r="B22" s="19">
        <v>13</v>
      </c>
      <c r="C22" s="20" t="s">
        <v>288</v>
      </c>
      <c r="D22" s="31" t="s">
        <v>289</v>
      </c>
      <c r="E22" s="32" t="s">
        <v>216</v>
      </c>
      <c r="F22" s="33">
        <v>2</v>
      </c>
      <c r="G22" s="24"/>
      <c r="H22" s="34">
        <v>0</v>
      </c>
      <c r="I22" s="35">
        <v>0</v>
      </c>
      <c r="J22" s="35">
        <v>0</v>
      </c>
      <c r="K22" s="35">
        <v>0</v>
      </c>
      <c r="L22" s="36">
        <v>0</v>
      </c>
      <c r="M22" s="24"/>
      <c r="N22" s="34">
        <v>0</v>
      </c>
      <c r="O22" s="35">
        <v>0</v>
      </c>
      <c r="P22" s="35">
        <v>0</v>
      </c>
      <c r="Q22" s="35">
        <v>0</v>
      </c>
      <c r="R22" s="36">
        <v>0</v>
      </c>
      <c r="S22" s="7"/>
      <c r="T22" s="37"/>
      <c r="U22" s="38"/>
      <c r="W22" s="18">
        <f t="shared" si="1"/>
        <v>0</v>
      </c>
      <c r="Z22" s="30"/>
      <c r="AA22" s="30">
        <f t="shared" si="4"/>
        <v>0</v>
      </c>
      <c r="AB22" s="30">
        <f t="shared" si="4"/>
        <v>0</v>
      </c>
      <c r="AC22" s="30">
        <f t="shared" si="4"/>
        <v>0</v>
      </c>
      <c r="AD22" s="30">
        <f t="shared" si="4"/>
        <v>0</v>
      </c>
      <c r="AE22" s="30">
        <f t="shared" si="4"/>
        <v>0</v>
      </c>
      <c r="AF22" s="30"/>
      <c r="AG22" s="30">
        <f t="shared" si="5"/>
        <v>0</v>
      </c>
      <c r="AH22" s="30">
        <f t="shared" si="5"/>
        <v>0</v>
      </c>
      <c r="AI22" s="30">
        <f t="shared" si="5"/>
        <v>0</v>
      </c>
      <c r="AJ22" s="30">
        <f t="shared" si="5"/>
        <v>0</v>
      </c>
      <c r="AK22" s="30">
        <f t="shared" si="5"/>
        <v>0</v>
      </c>
    </row>
    <row r="23" spans="2:37" ht="13.9" thickBot="1" x14ac:dyDescent="0.4">
      <c r="B23" s="19">
        <v>14</v>
      </c>
      <c r="C23" s="20" t="s">
        <v>290</v>
      </c>
      <c r="D23" s="31" t="s">
        <v>291</v>
      </c>
      <c r="E23" s="32" t="s">
        <v>216</v>
      </c>
      <c r="F23" s="33">
        <v>2</v>
      </c>
      <c r="G23" s="24"/>
      <c r="H23" s="39">
        <f>SUM(H20:H22)</f>
        <v>5.8899975851743447E-2</v>
      </c>
      <c r="I23" s="40">
        <f>SUM(I20:I22)</f>
        <v>5.9858609287698761E-2</v>
      </c>
      <c r="J23" s="40">
        <f>SUM(J20:J22)</f>
        <v>6.609858440338931E-2</v>
      </c>
      <c r="K23" s="40">
        <f>SUM(K20:K22)</f>
        <v>7.1412456673370941E-2</v>
      </c>
      <c r="L23" s="41">
        <f>SUM(L20:L22)</f>
        <v>7.6202598961143397E-2</v>
      </c>
      <c r="M23" s="24"/>
      <c r="N23" s="39">
        <f>SUM(N20:N22)</f>
        <v>6.6500000000000004E-2</v>
      </c>
      <c r="O23" s="40">
        <f>SUM(O20:O22)</f>
        <v>6.6500000000000004E-2</v>
      </c>
      <c r="P23" s="40">
        <f>SUM(P20:P22)</f>
        <v>6.6500000000000004E-2</v>
      </c>
      <c r="Q23" s="40">
        <f>SUM(Q20:Q22)</f>
        <v>6.6500000000000004E-2</v>
      </c>
      <c r="R23" s="41">
        <f>SUM(R20:R22)</f>
        <v>6.6500000000000004E-2</v>
      </c>
      <c r="S23" s="7"/>
      <c r="T23" s="42" t="s">
        <v>226</v>
      </c>
      <c r="U23" s="43"/>
      <c r="W23" s="18"/>
      <c r="Z23" s="30"/>
      <c r="AA23" s="30"/>
      <c r="AB23" s="30"/>
      <c r="AC23" s="30"/>
      <c r="AD23" s="30"/>
      <c r="AE23" s="30"/>
      <c r="AF23" s="30"/>
      <c r="AG23" s="30"/>
      <c r="AH23" s="30"/>
      <c r="AI23" s="30"/>
      <c r="AJ23" s="30"/>
      <c r="AK23" s="30"/>
    </row>
    <row r="24" spans="2:37" ht="13.9" thickBot="1" x14ac:dyDescent="0.4">
      <c r="B24" s="44">
        <v>15</v>
      </c>
      <c r="C24" s="45" t="s">
        <v>292</v>
      </c>
      <c r="D24" s="46" t="s">
        <v>293</v>
      </c>
      <c r="E24" s="47" t="s">
        <v>269</v>
      </c>
      <c r="F24" s="48">
        <v>0</v>
      </c>
      <c r="G24" s="49" t="s">
        <v>270</v>
      </c>
      <c r="H24" s="50"/>
      <c r="I24" s="50"/>
      <c r="J24" s="50"/>
      <c r="K24" s="50"/>
      <c r="L24" s="50"/>
      <c r="M24" s="49" t="s">
        <v>270</v>
      </c>
      <c r="N24" s="50"/>
      <c r="O24" s="50"/>
      <c r="P24" s="50"/>
      <c r="Q24" s="50"/>
      <c r="R24" s="50"/>
      <c r="S24" s="7"/>
      <c r="T24" s="51"/>
      <c r="U24" s="52" t="s">
        <v>271</v>
      </c>
      <c r="W24" s="18">
        <f t="shared" si="1"/>
        <v>0</v>
      </c>
      <c r="Z24" s="30">
        <f>IF(ISTEXT(G24),0,1)</f>
        <v>0</v>
      </c>
      <c r="AA24" s="30"/>
      <c r="AB24" s="30"/>
      <c r="AC24" s="30"/>
      <c r="AD24" s="30"/>
      <c r="AE24" s="30"/>
      <c r="AF24" s="30">
        <f>IF(ISTEXT(M24),0,1)</f>
        <v>0</v>
      </c>
      <c r="AG24" s="30"/>
      <c r="AH24" s="30"/>
      <c r="AI24" s="30"/>
      <c r="AJ24" s="30"/>
      <c r="AK24" s="30"/>
    </row>
    <row r="25" spans="2:37" ht="15" customHeight="1" thickBot="1" x14ac:dyDescent="0.4">
      <c r="B25" s="53"/>
      <c r="C25" s="58"/>
      <c r="D25" s="7"/>
      <c r="E25" s="7"/>
      <c r="F25" s="7"/>
      <c r="G25" s="7"/>
      <c r="H25" s="50"/>
      <c r="I25" s="50"/>
      <c r="J25" s="50"/>
      <c r="K25" s="50"/>
      <c r="L25" s="50"/>
      <c r="M25" s="50"/>
      <c r="N25" s="50"/>
      <c r="O25" s="50"/>
      <c r="P25" s="50"/>
      <c r="Q25" s="50"/>
      <c r="R25" s="50"/>
      <c r="S25" s="7"/>
      <c r="T25" s="55"/>
      <c r="U25" s="55"/>
      <c r="W25" s="18"/>
      <c r="Z25" s="30"/>
      <c r="AA25" s="30"/>
      <c r="AB25" s="30"/>
      <c r="AC25" s="30"/>
      <c r="AD25" s="30"/>
      <c r="AE25" s="30"/>
      <c r="AF25" s="30"/>
      <c r="AG25" s="30"/>
      <c r="AH25" s="30"/>
      <c r="AI25" s="30"/>
      <c r="AJ25" s="30"/>
      <c r="AK25" s="30"/>
    </row>
    <row r="26" spans="2:37" ht="13.9" thickBot="1" x14ac:dyDescent="0.4">
      <c r="B26" s="16" t="s">
        <v>214</v>
      </c>
      <c r="C26" s="17" t="s">
        <v>2</v>
      </c>
      <c r="D26" s="7"/>
      <c r="E26" s="7"/>
      <c r="F26" s="7"/>
      <c r="G26" s="7"/>
      <c r="H26" s="50"/>
      <c r="I26" s="50"/>
      <c r="J26" s="50"/>
      <c r="K26" s="50"/>
      <c r="L26" s="50"/>
      <c r="M26" s="50"/>
      <c r="N26" s="50"/>
      <c r="O26" s="50"/>
      <c r="P26" s="50"/>
      <c r="Q26" s="50"/>
      <c r="R26" s="50"/>
      <c r="S26" s="7"/>
      <c r="T26" s="55"/>
      <c r="U26" s="55"/>
      <c r="W26" s="18"/>
      <c r="Z26" s="30"/>
      <c r="AA26" s="30"/>
      <c r="AB26" s="30"/>
      <c r="AC26" s="30"/>
      <c r="AD26" s="30"/>
      <c r="AE26" s="30"/>
      <c r="AF26" s="30"/>
      <c r="AG26" s="30"/>
      <c r="AH26" s="30"/>
      <c r="AI26" s="30"/>
      <c r="AJ26" s="30"/>
      <c r="AK26" s="30"/>
    </row>
    <row r="27" spans="2:37" x14ac:dyDescent="0.35">
      <c r="B27" s="19">
        <v>16</v>
      </c>
      <c r="C27" s="20" t="s">
        <v>8</v>
      </c>
      <c r="D27" s="21" t="s">
        <v>215</v>
      </c>
      <c r="E27" s="22" t="s">
        <v>216</v>
      </c>
      <c r="F27" s="23">
        <v>2</v>
      </c>
      <c r="G27" s="24"/>
      <c r="H27" s="25">
        <v>0.40978972674212316</v>
      </c>
      <c r="I27" s="26">
        <v>0.60603267528192095</v>
      </c>
      <c r="J27" s="26">
        <v>0.73206014468652891</v>
      </c>
      <c r="K27" s="26">
        <v>0.76064978996463206</v>
      </c>
      <c r="L27" s="27">
        <v>0.77367971674845348</v>
      </c>
      <c r="M27" s="24"/>
      <c r="N27" s="25">
        <v>0.62374171250160804</v>
      </c>
      <c r="O27" s="26">
        <v>0.62979591180722627</v>
      </c>
      <c r="P27" s="26">
        <v>0.63578467838407215</v>
      </c>
      <c r="Q27" s="26">
        <v>0.64170796612845737</v>
      </c>
      <c r="R27" s="27">
        <v>0.64756574630666131</v>
      </c>
      <c r="S27" s="7"/>
      <c r="T27" s="56"/>
      <c r="U27" s="57"/>
      <c r="W27" s="18">
        <f t="shared" si="1"/>
        <v>0</v>
      </c>
      <c r="Z27" s="30"/>
      <c r="AA27" s="30">
        <f t="shared" ref="AA27:AE29" si="6">IF(ISNUMBER(H27),0,1)</f>
        <v>0</v>
      </c>
      <c r="AB27" s="30">
        <f t="shared" si="6"/>
        <v>0</v>
      </c>
      <c r="AC27" s="30">
        <f t="shared" si="6"/>
        <v>0</v>
      </c>
      <c r="AD27" s="30">
        <f t="shared" si="6"/>
        <v>0</v>
      </c>
      <c r="AE27" s="30">
        <f t="shared" si="6"/>
        <v>0</v>
      </c>
      <c r="AF27" s="30"/>
      <c r="AG27" s="30">
        <f t="shared" ref="AG27:AK29" si="7">IF(ISNUMBER(N27),0,1)</f>
        <v>0</v>
      </c>
      <c r="AH27" s="30">
        <f t="shared" si="7"/>
        <v>0</v>
      </c>
      <c r="AI27" s="30">
        <f t="shared" si="7"/>
        <v>0</v>
      </c>
      <c r="AJ27" s="30">
        <f t="shared" si="7"/>
        <v>0</v>
      </c>
      <c r="AK27" s="30">
        <f t="shared" si="7"/>
        <v>0</v>
      </c>
    </row>
    <row r="28" spans="2:37" x14ac:dyDescent="0.35">
      <c r="B28" s="19">
        <v>17</v>
      </c>
      <c r="C28" s="20" t="s">
        <v>9</v>
      </c>
      <c r="D28" s="31" t="s">
        <v>217</v>
      </c>
      <c r="E28" s="32" t="s">
        <v>216</v>
      </c>
      <c r="F28" s="33">
        <v>2</v>
      </c>
      <c r="G28" s="24"/>
      <c r="H28" s="34">
        <v>0</v>
      </c>
      <c r="I28" s="35">
        <v>0</v>
      </c>
      <c r="J28" s="35">
        <v>0</v>
      </c>
      <c r="K28" s="35">
        <v>0</v>
      </c>
      <c r="L28" s="36">
        <v>0</v>
      </c>
      <c r="M28" s="24"/>
      <c r="N28" s="34">
        <v>0</v>
      </c>
      <c r="O28" s="35">
        <v>0</v>
      </c>
      <c r="P28" s="35">
        <v>0</v>
      </c>
      <c r="Q28" s="35">
        <v>0</v>
      </c>
      <c r="R28" s="36">
        <v>0</v>
      </c>
      <c r="S28" s="7"/>
      <c r="T28" s="37"/>
      <c r="U28" s="38"/>
      <c r="W28" s="18">
        <f t="shared" si="1"/>
        <v>0</v>
      </c>
      <c r="Z28" s="30"/>
      <c r="AA28" s="30">
        <f t="shared" si="6"/>
        <v>0</v>
      </c>
      <c r="AB28" s="30">
        <f t="shared" si="6"/>
        <v>0</v>
      </c>
      <c r="AC28" s="30">
        <f t="shared" si="6"/>
        <v>0</v>
      </c>
      <c r="AD28" s="30">
        <f t="shared" si="6"/>
        <v>0</v>
      </c>
      <c r="AE28" s="30">
        <f t="shared" si="6"/>
        <v>0</v>
      </c>
      <c r="AF28" s="30"/>
      <c r="AG28" s="30">
        <f t="shared" si="7"/>
        <v>0</v>
      </c>
      <c r="AH28" s="30">
        <f t="shared" si="7"/>
        <v>0</v>
      </c>
      <c r="AI28" s="30">
        <f t="shared" si="7"/>
        <v>0</v>
      </c>
      <c r="AJ28" s="30">
        <f t="shared" si="7"/>
        <v>0</v>
      </c>
      <c r="AK28" s="30">
        <f t="shared" si="7"/>
        <v>0</v>
      </c>
    </row>
    <row r="29" spans="2:37" x14ac:dyDescent="0.35">
      <c r="B29" s="19">
        <v>18</v>
      </c>
      <c r="C29" s="20" t="s">
        <v>10</v>
      </c>
      <c r="D29" s="31" t="s">
        <v>218</v>
      </c>
      <c r="E29" s="32" t="s">
        <v>216</v>
      </c>
      <c r="F29" s="33">
        <v>2</v>
      </c>
      <c r="G29" s="24"/>
      <c r="H29" s="34">
        <v>0</v>
      </c>
      <c r="I29" s="35">
        <v>0</v>
      </c>
      <c r="J29" s="35">
        <v>0</v>
      </c>
      <c r="K29" s="35">
        <v>0</v>
      </c>
      <c r="L29" s="36">
        <v>0</v>
      </c>
      <c r="M29" s="24"/>
      <c r="N29" s="34">
        <v>0</v>
      </c>
      <c r="O29" s="35">
        <v>0</v>
      </c>
      <c r="P29" s="35">
        <v>0</v>
      </c>
      <c r="Q29" s="35">
        <v>0</v>
      </c>
      <c r="R29" s="36">
        <v>0</v>
      </c>
      <c r="S29" s="7"/>
      <c r="T29" s="37"/>
      <c r="U29" s="38"/>
      <c r="W29" s="18">
        <f t="shared" si="1"/>
        <v>0</v>
      </c>
      <c r="Z29" s="30"/>
      <c r="AA29" s="30">
        <f t="shared" si="6"/>
        <v>0</v>
      </c>
      <c r="AB29" s="30">
        <f t="shared" si="6"/>
        <v>0</v>
      </c>
      <c r="AC29" s="30">
        <f t="shared" si="6"/>
        <v>0</v>
      </c>
      <c r="AD29" s="30">
        <f t="shared" si="6"/>
        <v>0</v>
      </c>
      <c r="AE29" s="30">
        <f t="shared" si="6"/>
        <v>0</v>
      </c>
      <c r="AF29" s="30"/>
      <c r="AG29" s="30">
        <f t="shared" si="7"/>
        <v>0</v>
      </c>
      <c r="AH29" s="30">
        <f t="shared" si="7"/>
        <v>0</v>
      </c>
      <c r="AI29" s="30">
        <f t="shared" si="7"/>
        <v>0</v>
      </c>
      <c r="AJ29" s="30">
        <f t="shared" si="7"/>
        <v>0</v>
      </c>
      <c r="AK29" s="30">
        <f t="shared" si="7"/>
        <v>0</v>
      </c>
    </row>
    <row r="30" spans="2:37" ht="13.9" thickBot="1" x14ac:dyDescent="0.4">
      <c r="B30" s="59">
        <v>19</v>
      </c>
      <c r="C30" s="60" t="s">
        <v>11</v>
      </c>
      <c r="D30" s="61" t="s">
        <v>219</v>
      </c>
      <c r="E30" s="62" t="s">
        <v>216</v>
      </c>
      <c r="F30" s="63">
        <v>2</v>
      </c>
      <c r="G30" s="24"/>
      <c r="H30" s="39">
        <f>SUM(H27:H29)</f>
        <v>0.40978972674212316</v>
      </c>
      <c r="I30" s="40">
        <f>SUM(I27:I29)</f>
        <v>0.60603267528192095</v>
      </c>
      <c r="J30" s="40">
        <f>SUM(J27:J29)</f>
        <v>0.73206014468652891</v>
      </c>
      <c r="K30" s="40">
        <f>SUM(K27:K29)</f>
        <v>0.76064978996463206</v>
      </c>
      <c r="L30" s="41">
        <f>SUM(L27:L29)</f>
        <v>0.77367971674845348</v>
      </c>
      <c r="M30" s="24"/>
      <c r="N30" s="39">
        <f>SUM(N27:N29)</f>
        <v>0.62374171250160804</v>
      </c>
      <c r="O30" s="40">
        <f>SUM(O27:O29)</f>
        <v>0.62979591180722627</v>
      </c>
      <c r="P30" s="40">
        <f>SUM(P27:P29)</f>
        <v>0.63578467838407215</v>
      </c>
      <c r="Q30" s="40">
        <f>SUM(Q27:Q29)</f>
        <v>0.64170796612845737</v>
      </c>
      <c r="R30" s="41">
        <f>SUM(R27:R29)</f>
        <v>0.64756574630666131</v>
      </c>
      <c r="S30" s="7"/>
      <c r="T30" s="64" t="s">
        <v>220</v>
      </c>
      <c r="U30" s="65"/>
      <c r="W30" s="18"/>
      <c r="Z30" s="30"/>
      <c r="AA30" s="30"/>
      <c r="AB30" s="30"/>
      <c r="AC30" s="30"/>
      <c r="AD30" s="30"/>
      <c r="AE30" s="30"/>
      <c r="AF30" s="30"/>
      <c r="AG30" s="30"/>
      <c r="AH30" s="30"/>
      <c r="AI30" s="30"/>
      <c r="AJ30" s="30"/>
      <c r="AK30" s="30"/>
    </row>
    <row r="31" spans="2:37" x14ac:dyDescent="0.35">
      <c r="B31" s="53"/>
      <c r="C31" s="54"/>
      <c r="D31" s="66"/>
      <c r="E31" s="66"/>
      <c r="F31" s="66"/>
      <c r="G31" s="7"/>
      <c r="H31" s="7"/>
      <c r="I31" s="7"/>
      <c r="J31" s="7"/>
      <c r="K31" s="7"/>
      <c r="L31" s="7"/>
      <c r="M31" s="7"/>
      <c r="N31" s="7"/>
      <c r="O31" s="7"/>
      <c r="P31" s="7"/>
      <c r="Q31" s="7"/>
      <c r="R31" s="7"/>
      <c r="S31" s="7"/>
      <c r="T31" s="7"/>
      <c r="Z31" s="68">
        <f>SUM(Z6:AK30)</f>
        <v>0</v>
      </c>
    </row>
    <row r="32" spans="2:37" x14ac:dyDescent="0.35">
      <c r="B32" s="69" t="s">
        <v>294</v>
      </c>
      <c r="C32" s="70"/>
      <c r="D32" s="70"/>
      <c r="E32" s="70"/>
      <c r="F32" s="70"/>
      <c r="G32" s="70"/>
      <c r="H32" s="70"/>
      <c r="I32" s="70"/>
      <c r="J32" s="71"/>
      <c r="K32" s="71"/>
      <c r="L32" s="72"/>
      <c r="M32" s="72"/>
      <c r="N32" s="7"/>
      <c r="O32" s="7"/>
      <c r="P32" s="7"/>
      <c r="Q32" s="7"/>
      <c r="R32" s="7"/>
      <c r="S32" s="7"/>
      <c r="T32" s="7"/>
    </row>
    <row r="33" spans="2:20" x14ac:dyDescent="0.35">
      <c r="B33" s="73"/>
      <c r="C33" s="74" t="s">
        <v>295</v>
      </c>
      <c r="D33" s="74"/>
      <c r="E33" s="70"/>
      <c r="F33" s="70"/>
      <c r="G33" s="70"/>
      <c r="H33" s="70"/>
      <c r="I33" s="70"/>
      <c r="J33" s="70"/>
      <c r="K33" s="70"/>
      <c r="L33" s="72"/>
      <c r="M33" s="72"/>
      <c r="N33" s="7"/>
      <c r="O33" s="7"/>
      <c r="P33" s="7"/>
      <c r="Q33" s="7"/>
      <c r="R33" s="7"/>
      <c r="S33" s="7"/>
      <c r="T33" s="7"/>
    </row>
    <row r="34" spans="2:20" x14ac:dyDescent="0.35">
      <c r="B34" s="75"/>
      <c r="C34" s="74" t="s">
        <v>296</v>
      </c>
      <c r="D34" s="74"/>
      <c r="E34" s="70"/>
      <c r="F34" s="70"/>
      <c r="G34" s="70"/>
      <c r="H34" s="70"/>
      <c r="I34" s="70"/>
      <c r="J34" s="70"/>
      <c r="K34" s="70"/>
      <c r="L34" s="72"/>
      <c r="M34" s="72"/>
      <c r="N34" s="7"/>
      <c r="O34" s="7"/>
      <c r="P34" s="7"/>
      <c r="Q34" s="7"/>
      <c r="R34" s="7"/>
      <c r="S34" s="7"/>
      <c r="T34" s="7"/>
    </row>
    <row r="35" spans="2:20" x14ac:dyDescent="0.35">
      <c r="B35" s="76"/>
      <c r="C35" s="74" t="s">
        <v>297</v>
      </c>
      <c r="D35" s="74"/>
      <c r="E35" s="70"/>
      <c r="F35" s="70"/>
      <c r="G35" s="70"/>
      <c r="H35" s="70"/>
      <c r="I35" s="70"/>
      <c r="J35" s="70"/>
      <c r="K35" s="70"/>
      <c r="L35" s="72"/>
      <c r="M35" s="72"/>
      <c r="N35" s="7"/>
      <c r="O35" s="7"/>
      <c r="P35" s="7"/>
      <c r="Q35" s="7"/>
      <c r="R35" s="7"/>
      <c r="S35" s="7"/>
      <c r="T35" s="7"/>
    </row>
    <row r="36" spans="2:20" x14ac:dyDescent="0.35">
      <c r="B36" s="77"/>
      <c r="C36" s="74" t="s">
        <v>298</v>
      </c>
      <c r="D36" s="74"/>
      <c r="E36" s="70"/>
      <c r="F36" s="70"/>
      <c r="G36" s="70"/>
      <c r="H36" s="70"/>
      <c r="I36" s="70"/>
      <c r="J36" s="70"/>
      <c r="K36" s="70"/>
      <c r="L36" s="72"/>
      <c r="M36" s="72"/>
      <c r="N36" s="7"/>
      <c r="O36" s="7"/>
      <c r="P36" s="7"/>
      <c r="Q36" s="7"/>
      <c r="R36" s="7"/>
      <c r="S36" s="7"/>
      <c r="T36" s="7"/>
    </row>
    <row r="37" spans="2:20" ht="13.9" thickBot="1" x14ac:dyDescent="0.4">
      <c r="B37" s="78"/>
      <c r="C37" s="78"/>
      <c r="D37" s="78"/>
      <c r="E37" s="78"/>
      <c r="F37" s="78"/>
      <c r="G37" s="78"/>
      <c r="H37" s="78"/>
      <c r="I37" s="78"/>
      <c r="J37" s="78"/>
      <c r="K37" s="78"/>
      <c r="L37" s="72"/>
      <c r="M37" s="72"/>
      <c r="N37" s="7"/>
      <c r="O37" s="7"/>
      <c r="P37" s="7"/>
      <c r="Q37" s="7"/>
      <c r="R37" s="7"/>
      <c r="S37" s="7"/>
      <c r="T37" s="7"/>
    </row>
    <row r="38" spans="2:20" ht="15" thickBot="1" x14ac:dyDescent="0.4">
      <c r="B38" s="79" t="s">
        <v>299</v>
      </c>
      <c r="C38" s="80"/>
      <c r="D38" s="80"/>
      <c r="E38" s="80"/>
      <c r="F38" s="80"/>
      <c r="G38" s="80"/>
      <c r="H38" s="80"/>
      <c r="I38" s="80"/>
      <c r="J38" s="80"/>
      <c r="K38" s="80"/>
      <c r="L38" s="81"/>
      <c r="M38" s="82"/>
      <c r="N38" s="82"/>
      <c r="O38" s="82"/>
      <c r="P38" s="82"/>
      <c r="Q38" s="82"/>
      <c r="R38" s="82"/>
      <c r="S38" s="7"/>
      <c r="T38" s="7"/>
    </row>
    <row r="39" spans="2:20" ht="15" thickBot="1" x14ac:dyDescent="0.4">
      <c r="B39" s="82"/>
      <c r="C39" s="83"/>
      <c r="D39" s="84"/>
      <c r="E39" s="84"/>
      <c r="F39" s="84"/>
      <c r="G39" s="84"/>
      <c r="H39" s="84"/>
      <c r="I39" s="84"/>
      <c r="J39" s="78"/>
      <c r="K39" s="78"/>
      <c r="L39" s="72"/>
      <c r="M39" s="85"/>
      <c r="N39" s="7"/>
      <c r="O39" s="7"/>
      <c r="P39" s="7"/>
      <c r="Q39" s="7"/>
      <c r="R39" s="7"/>
      <c r="S39" s="7"/>
      <c r="T39" s="7"/>
    </row>
    <row r="40" spans="2:20" ht="225" customHeight="1" thickBot="1" x14ac:dyDescent="0.4">
      <c r="B40" s="660" t="s">
        <v>300</v>
      </c>
      <c r="C40" s="661"/>
      <c r="D40" s="661"/>
      <c r="E40" s="661"/>
      <c r="F40" s="661"/>
      <c r="G40" s="661"/>
      <c r="H40" s="661"/>
      <c r="I40" s="661"/>
      <c r="J40" s="661"/>
      <c r="K40" s="661"/>
      <c r="L40" s="662"/>
      <c r="M40" s="86"/>
      <c r="N40" s="86"/>
      <c r="O40" s="86"/>
      <c r="P40" s="86"/>
      <c r="Q40" s="86"/>
      <c r="R40" s="86"/>
      <c r="S40" s="7"/>
      <c r="T40" s="7"/>
    </row>
    <row r="41" spans="2:20" ht="13.9" thickBot="1" x14ac:dyDescent="0.4">
      <c r="B41" s="87"/>
      <c r="C41" s="88"/>
      <c r="D41" s="87"/>
      <c r="E41" s="87"/>
      <c r="F41" s="87"/>
      <c r="G41" s="89"/>
      <c r="H41" s="89"/>
      <c r="I41" s="89"/>
      <c r="J41" s="78"/>
      <c r="K41" s="78"/>
      <c r="L41" s="72"/>
      <c r="M41" s="85"/>
      <c r="N41" s="7"/>
      <c r="O41" s="7"/>
      <c r="P41" s="7"/>
      <c r="Q41" s="7"/>
      <c r="R41" s="7"/>
      <c r="S41" s="7"/>
      <c r="T41" s="7"/>
    </row>
    <row r="42" spans="2:20" ht="15" customHeight="1" x14ac:dyDescent="0.35">
      <c r="B42" s="90" t="s">
        <v>301</v>
      </c>
      <c r="C42" s="663" t="s">
        <v>302</v>
      </c>
      <c r="D42" s="664"/>
      <c r="E42" s="664"/>
      <c r="F42" s="664"/>
      <c r="G42" s="664"/>
      <c r="H42" s="664"/>
      <c r="I42" s="664"/>
      <c r="J42" s="664"/>
      <c r="K42" s="664"/>
      <c r="L42" s="665"/>
      <c r="M42" s="91"/>
      <c r="N42" s="91"/>
      <c r="O42" s="91"/>
      <c r="P42" s="91"/>
      <c r="Q42" s="91"/>
      <c r="R42" s="91"/>
      <c r="S42" s="7"/>
      <c r="T42" s="7"/>
    </row>
    <row r="43" spans="2:20" ht="15" customHeight="1" x14ac:dyDescent="0.35">
      <c r="B43" s="92" t="s">
        <v>303</v>
      </c>
      <c r="C43" s="93" t="str">
        <f>$C$5</f>
        <v>RCV run off rate ~ RPI linked RCV</v>
      </c>
      <c r="D43" s="93"/>
      <c r="E43" s="93"/>
      <c r="F43" s="93"/>
      <c r="G43" s="93"/>
      <c r="H43" s="93"/>
      <c r="I43" s="93"/>
      <c r="J43" s="93"/>
      <c r="K43" s="93"/>
      <c r="L43" s="94"/>
      <c r="M43" s="95"/>
      <c r="N43" s="95"/>
      <c r="O43" s="95"/>
      <c r="P43" s="95"/>
      <c r="Q43" s="95"/>
      <c r="R43" s="95"/>
      <c r="S43" s="7"/>
      <c r="T43" s="7"/>
    </row>
    <row r="44" spans="2:20" ht="30" customHeight="1" x14ac:dyDescent="0.35">
      <c r="B44" s="96">
        <v>1</v>
      </c>
      <c r="C44" s="651" t="s">
        <v>304</v>
      </c>
      <c r="D44" s="652"/>
      <c r="E44" s="652"/>
      <c r="F44" s="652"/>
      <c r="G44" s="652"/>
      <c r="H44" s="652"/>
      <c r="I44" s="652"/>
      <c r="J44" s="652"/>
      <c r="K44" s="652"/>
      <c r="L44" s="653"/>
      <c r="M44" s="97"/>
      <c r="N44" s="97"/>
      <c r="O44" s="97"/>
      <c r="P44" s="97"/>
      <c r="Q44" s="97"/>
      <c r="R44" s="97"/>
      <c r="S44" s="7"/>
      <c r="T44" s="7"/>
    </row>
    <row r="45" spans="2:20" ht="15" customHeight="1" x14ac:dyDescent="0.35">
      <c r="B45" s="96">
        <v>2</v>
      </c>
      <c r="C45" s="651" t="s">
        <v>305</v>
      </c>
      <c r="D45" s="652"/>
      <c r="E45" s="652"/>
      <c r="F45" s="652"/>
      <c r="G45" s="652"/>
      <c r="H45" s="652"/>
      <c r="I45" s="652"/>
      <c r="J45" s="652"/>
      <c r="K45" s="652"/>
      <c r="L45" s="653"/>
      <c r="M45" s="97"/>
      <c r="N45" s="97"/>
      <c r="O45" s="97"/>
      <c r="P45" s="97"/>
      <c r="Q45" s="97"/>
      <c r="R45" s="97"/>
      <c r="S45" s="7"/>
      <c r="T45" s="7"/>
    </row>
    <row r="46" spans="2:20" ht="15" customHeight="1" x14ac:dyDescent="0.35">
      <c r="B46" s="96">
        <v>3</v>
      </c>
      <c r="C46" s="651" t="s">
        <v>306</v>
      </c>
      <c r="D46" s="652"/>
      <c r="E46" s="652"/>
      <c r="F46" s="652"/>
      <c r="G46" s="652"/>
      <c r="H46" s="652"/>
      <c r="I46" s="652"/>
      <c r="J46" s="652"/>
      <c r="K46" s="652"/>
      <c r="L46" s="653"/>
      <c r="M46" s="97"/>
      <c r="N46" s="97"/>
      <c r="O46" s="97"/>
      <c r="P46" s="97"/>
      <c r="Q46" s="97"/>
      <c r="R46" s="97"/>
      <c r="S46" s="7"/>
      <c r="T46" s="7"/>
    </row>
    <row r="47" spans="2:20" ht="15" customHeight="1" x14ac:dyDescent="0.35">
      <c r="B47" s="96">
        <v>4</v>
      </c>
      <c r="C47" s="651" t="s">
        <v>307</v>
      </c>
      <c r="D47" s="652"/>
      <c r="E47" s="652"/>
      <c r="F47" s="652"/>
      <c r="G47" s="652"/>
      <c r="H47" s="652"/>
      <c r="I47" s="652"/>
      <c r="J47" s="652"/>
      <c r="K47" s="652"/>
      <c r="L47" s="653"/>
      <c r="M47" s="97"/>
      <c r="N47" s="97"/>
      <c r="O47" s="97"/>
      <c r="P47" s="97"/>
      <c r="Q47" s="97"/>
      <c r="R47" s="97"/>
      <c r="S47" s="7"/>
      <c r="T47" s="7"/>
    </row>
    <row r="48" spans="2:20" ht="30" customHeight="1" x14ac:dyDescent="0.35">
      <c r="B48" s="96">
        <v>5</v>
      </c>
      <c r="C48" s="651" t="s">
        <v>308</v>
      </c>
      <c r="D48" s="652"/>
      <c r="E48" s="652"/>
      <c r="F48" s="652"/>
      <c r="G48" s="652"/>
      <c r="H48" s="652"/>
      <c r="I48" s="652"/>
      <c r="J48" s="652"/>
      <c r="K48" s="652"/>
      <c r="L48" s="653"/>
      <c r="M48" s="97"/>
      <c r="N48" s="97"/>
      <c r="O48" s="97"/>
      <c r="P48" s="97"/>
      <c r="Q48" s="97"/>
      <c r="R48" s="97"/>
      <c r="S48" s="7"/>
      <c r="T48" s="7"/>
    </row>
    <row r="49" spans="2:20" ht="15" customHeight="1" x14ac:dyDescent="0.35">
      <c r="B49" s="92" t="s">
        <v>309</v>
      </c>
      <c r="C49" s="93" t="str">
        <f>$C$12</f>
        <v>RCV run off rate ~ CPI/CPI(H) linked RCV</v>
      </c>
      <c r="D49" s="93"/>
      <c r="E49" s="93"/>
      <c r="F49" s="93"/>
      <c r="G49" s="93"/>
      <c r="H49" s="93"/>
      <c r="I49" s="93"/>
      <c r="J49" s="93"/>
      <c r="K49" s="93"/>
      <c r="L49" s="94"/>
      <c r="M49" s="95"/>
      <c r="N49" s="95"/>
      <c r="O49" s="95"/>
      <c r="P49" s="95"/>
      <c r="Q49" s="95"/>
      <c r="R49" s="95"/>
      <c r="S49" s="7"/>
      <c r="T49" s="7"/>
    </row>
    <row r="50" spans="2:20" ht="30" customHeight="1" x14ac:dyDescent="0.35">
      <c r="B50" s="96">
        <v>6</v>
      </c>
      <c r="C50" s="651" t="s">
        <v>310</v>
      </c>
      <c r="D50" s="652"/>
      <c r="E50" s="652"/>
      <c r="F50" s="652"/>
      <c r="G50" s="652"/>
      <c r="H50" s="652"/>
      <c r="I50" s="652"/>
      <c r="J50" s="652"/>
      <c r="K50" s="652"/>
      <c r="L50" s="653"/>
      <c r="M50" s="97"/>
      <c r="N50" s="97"/>
      <c r="O50" s="97"/>
      <c r="P50" s="97"/>
      <c r="Q50" s="97"/>
      <c r="R50" s="97"/>
      <c r="S50" s="7"/>
      <c r="T50" s="7"/>
    </row>
    <row r="51" spans="2:20" ht="30" customHeight="1" x14ac:dyDescent="0.35">
      <c r="B51" s="96">
        <v>7</v>
      </c>
      <c r="C51" s="651" t="s">
        <v>311</v>
      </c>
      <c r="D51" s="652"/>
      <c r="E51" s="652"/>
      <c r="F51" s="652"/>
      <c r="G51" s="652"/>
      <c r="H51" s="652"/>
      <c r="I51" s="652"/>
      <c r="J51" s="652"/>
      <c r="K51" s="652"/>
      <c r="L51" s="653"/>
      <c r="M51" s="97"/>
      <c r="N51" s="97"/>
      <c r="O51" s="97"/>
      <c r="P51" s="97"/>
      <c r="Q51" s="97"/>
      <c r="R51" s="97"/>
      <c r="S51" s="7"/>
      <c r="T51" s="7"/>
    </row>
    <row r="52" spans="2:20" ht="15" customHeight="1" x14ac:dyDescent="0.35">
      <c r="B52" s="96">
        <v>8</v>
      </c>
      <c r="C52" s="651" t="s">
        <v>312</v>
      </c>
      <c r="D52" s="652"/>
      <c r="E52" s="652"/>
      <c r="F52" s="652"/>
      <c r="G52" s="652"/>
      <c r="H52" s="652"/>
      <c r="I52" s="652"/>
      <c r="J52" s="652"/>
      <c r="K52" s="652"/>
      <c r="L52" s="653"/>
      <c r="M52" s="97"/>
      <c r="N52" s="97"/>
      <c r="O52" s="97"/>
      <c r="P52" s="97"/>
      <c r="Q52" s="97"/>
      <c r="R52" s="97"/>
      <c r="S52" s="7"/>
      <c r="T52" s="7"/>
    </row>
    <row r="53" spans="2:20" ht="15" customHeight="1" x14ac:dyDescent="0.35">
      <c r="B53" s="96">
        <v>9</v>
      </c>
      <c r="C53" s="651" t="s">
        <v>313</v>
      </c>
      <c r="D53" s="652"/>
      <c r="E53" s="652"/>
      <c r="F53" s="652"/>
      <c r="G53" s="652"/>
      <c r="H53" s="652"/>
      <c r="I53" s="652"/>
      <c r="J53" s="652"/>
      <c r="K53" s="652"/>
      <c r="L53" s="653"/>
      <c r="M53" s="97"/>
      <c r="N53" s="97"/>
      <c r="O53" s="97"/>
      <c r="P53" s="97"/>
      <c r="Q53" s="97"/>
      <c r="R53" s="97"/>
      <c r="S53" s="7"/>
      <c r="T53" s="7"/>
    </row>
    <row r="54" spans="2:20" ht="30" customHeight="1" x14ac:dyDescent="0.35">
      <c r="B54" s="96">
        <v>10</v>
      </c>
      <c r="C54" s="651" t="s">
        <v>314</v>
      </c>
      <c r="D54" s="652"/>
      <c r="E54" s="652"/>
      <c r="F54" s="652"/>
      <c r="G54" s="652"/>
      <c r="H54" s="652"/>
      <c r="I54" s="652"/>
      <c r="J54" s="652"/>
      <c r="K54" s="652"/>
      <c r="L54" s="653"/>
      <c r="M54" s="97"/>
      <c r="N54" s="97"/>
      <c r="O54" s="97"/>
      <c r="P54" s="97"/>
      <c r="Q54" s="97"/>
      <c r="R54" s="97"/>
      <c r="S54" s="7"/>
      <c r="T54" s="7"/>
    </row>
    <row r="55" spans="2:20" ht="15" customHeight="1" x14ac:dyDescent="0.35">
      <c r="B55" s="92" t="s">
        <v>315</v>
      </c>
      <c r="C55" s="93" t="str">
        <f>$C$19</f>
        <v xml:space="preserve">Post 2020 investment run off rate </v>
      </c>
      <c r="D55" s="93"/>
      <c r="E55" s="93"/>
      <c r="F55" s="93"/>
      <c r="G55" s="93"/>
      <c r="H55" s="93"/>
      <c r="I55" s="93"/>
      <c r="J55" s="93"/>
      <c r="K55" s="93"/>
      <c r="L55" s="94"/>
      <c r="M55" s="95"/>
      <c r="N55" s="95"/>
      <c r="O55" s="95"/>
      <c r="P55" s="95"/>
      <c r="Q55" s="95"/>
      <c r="R55" s="95"/>
      <c r="S55" s="7"/>
      <c r="T55" s="7"/>
    </row>
    <row r="56" spans="2:20" ht="30" customHeight="1" x14ac:dyDescent="0.35">
      <c r="B56" s="96">
        <v>11</v>
      </c>
      <c r="C56" s="651" t="s">
        <v>316</v>
      </c>
      <c r="D56" s="652"/>
      <c r="E56" s="652"/>
      <c r="F56" s="652"/>
      <c r="G56" s="652"/>
      <c r="H56" s="652"/>
      <c r="I56" s="652"/>
      <c r="J56" s="652"/>
      <c r="K56" s="652"/>
      <c r="L56" s="653"/>
      <c r="M56" s="97"/>
      <c r="N56" s="97"/>
      <c r="O56" s="97"/>
      <c r="P56" s="97"/>
      <c r="Q56" s="97"/>
      <c r="R56" s="97"/>
      <c r="S56" s="7"/>
      <c r="T56" s="7"/>
    </row>
    <row r="57" spans="2:20" ht="30" customHeight="1" x14ac:dyDescent="0.35">
      <c r="B57" s="96">
        <v>12</v>
      </c>
      <c r="C57" s="651" t="s">
        <v>317</v>
      </c>
      <c r="D57" s="652"/>
      <c r="E57" s="652"/>
      <c r="F57" s="652"/>
      <c r="G57" s="652"/>
      <c r="H57" s="652"/>
      <c r="I57" s="652"/>
      <c r="J57" s="652"/>
      <c r="K57" s="652"/>
      <c r="L57" s="653"/>
      <c r="M57" s="97"/>
      <c r="N57" s="97"/>
      <c r="O57" s="97"/>
      <c r="P57" s="97"/>
      <c r="Q57" s="97"/>
      <c r="R57" s="97"/>
      <c r="S57" s="7"/>
      <c r="T57" s="7"/>
    </row>
    <row r="58" spans="2:20" ht="15" customHeight="1" x14ac:dyDescent="0.35">
      <c r="B58" s="96">
        <v>13</v>
      </c>
      <c r="C58" s="651" t="s">
        <v>318</v>
      </c>
      <c r="D58" s="652"/>
      <c r="E58" s="652"/>
      <c r="F58" s="652"/>
      <c r="G58" s="652"/>
      <c r="H58" s="652"/>
      <c r="I58" s="652"/>
      <c r="J58" s="652"/>
      <c r="K58" s="652"/>
      <c r="L58" s="653"/>
      <c r="M58" s="97"/>
      <c r="N58" s="97"/>
      <c r="O58" s="97"/>
      <c r="P58" s="97"/>
      <c r="Q58" s="97"/>
      <c r="R58" s="97"/>
      <c r="S58" s="7"/>
      <c r="T58" s="7"/>
    </row>
    <row r="59" spans="2:20" ht="15" customHeight="1" x14ac:dyDescent="0.35">
      <c r="B59" s="96">
        <v>14</v>
      </c>
      <c r="C59" s="651" t="s">
        <v>319</v>
      </c>
      <c r="D59" s="652"/>
      <c r="E59" s="652"/>
      <c r="F59" s="652"/>
      <c r="G59" s="652"/>
      <c r="H59" s="652"/>
      <c r="I59" s="652"/>
      <c r="J59" s="652"/>
      <c r="K59" s="652"/>
      <c r="L59" s="653"/>
      <c r="M59" s="97"/>
      <c r="N59" s="97"/>
      <c r="O59" s="97"/>
      <c r="P59" s="97"/>
      <c r="Q59" s="97"/>
      <c r="R59" s="97"/>
      <c r="S59" s="7"/>
      <c r="T59" s="7"/>
    </row>
    <row r="60" spans="2:20" ht="15" customHeight="1" x14ac:dyDescent="0.35">
      <c r="B60" s="96">
        <v>15</v>
      </c>
      <c r="C60" s="651" t="s">
        <v>320</v>
      </c>
      <c r="D60" s="652"/>
      <c r="E60" s="652"/>
      <c r="F60" s="652"/>
      <c r="G60" s="652"/>
      <c r="H60" s="652"/>
      <c r="I60" s="652"/>
      <c r="J60" s="652"/>
      <c r="K60" s="652"/>
      <c r="L60" s="653"/>
      <c r="M60" s="97"/>
      <c r="N60" s="97"/>
      <c r="O60" s="97"/>
      <c r="P60" s="97"/>
      <c r="Q60" s="97"/>
      <c r="R60" s="97"/>
      <c r="S60" s="7"/>
      <c r="T60" s="7"/>
    </row>
    <row r="61" spans="2:20" ht="15" customHeight="1" x14ac:dyDescent="0.35">
      <c r="B61" s="92" t="s">
        <v>321</v>
      </c>
      <c r="C61" s="93" t="str">
        <f>$C$26</f>
        <v>PAYG Rate ~ water resources</v>
      </c>
      <c r="D61" s="93"/>
      <c r="E61" s="93"/>
      <c r="F61" s="93"/>
      <c r="G61" s="93"/>
      <c r="H61" s="93"/>
      <c r="I61" s="93"/>
      <c r="J61" s="93"/>
      <c r="K61" s="93"/>
      <c r="L61" s="94"/>
      <c r="M61" s="95"/>
      <c r="N61" s="95"/>
      <c r="O61" s="95"/>
      <c r="P61" s="95"/>
      <c r="Q61" s="95"/>
      <c r="R61" s="95"/>
      <c r="S61" s="7"/>
      <c r="T61" s="7"/>
    </row>
    <row r="62" spans="2:20" ht="30" customHeight="1" x14ac:dyDescent="0.35">
      <c r="B62" s="96">
        <v>16</v>
      </c>
      <c r="C62" s="651" t="s">
        <v>322</v>
      </c>
      <c r="D62" s="652"/>
      <c r="E62" s="652"/>
      <c r="F62" s="652"/>
      <c r="G62" s="652"/>
      <c r="H62" s="652"/>
      <c r="I62" s="652"/>
      <c r="J62" s="652"/>
      <c r="K62" s="652"/>
      <c r="L62" s="653"/>
      <c r="M62" s="97"/>
      <c r="N62" s="97"/>
      <c r="O62" s="97"/>
      <c r="P62" s="97"/>
      <c r="Q62" s="97"/>
      <c r="R62" s="97"/>
      <c r="S62" s="7"/>
      <c r="T62" s="7"/>
    </row>
    <row r="63" spans="2:20" ht="15" customHeight="1" x14ac:dyDescent="0.35">
      <c r="B63" s="96">
        <v>17</v>
      </c>
      <c r="C63" s="651" t="s">
        <v>323</v>
      </c>
      <c r="D63" s="652"/>
      <c r="E63" s="652"/>
      <c r="F63" s="652"/>
      <c r="G63" s="652"/>
      <c r="H63" s="652"/>
      <c r="I63" s="652"/>
      <c r="J63" s="652"/>
      <c r="K63" s="652"/>
      <c r="L63" s="653"/>
      <c r="M63" s="97"/>
      <c r="N63" s="97"/>
      <c r="O63" s="97"/>
      <c r="P63" s="97"/>
      <c r="Q63" s="97"/>
      <c r="R63" s="97"/>
      <c r="S63" s="7"/>
      <c r="T63" s="7"/>
    </row>
    <row r="64" spans="2:20" ht="15" customHeight="1" x14ac:dyDescent="0.35">
      <c r="B64" s="98">
        <v>18</v>
      </c>
      <c r="C64" s="651" t="s">
        <v>324</v>
      </c>
      <c r="D64" s="652"/>
      <c r="E64" s="652"/>
      <c r="F64" s="652"/>
      <c r="G64" s="652"/>
      <c r="H64" s="652"/>
      <c r="I64" s="652"/>
      <c r="J64" s="652"/>
      <c r="K64" s="652"/>
      <c r="L64" s="653"/>
      <c r="M64" s="97"/>
      <c r="N64" s="97"/>
      <c r="O64" s="97"/>
      <c r="P64" s="97"/>
      <c r="Q64" s="97"/>
      <c r="R64" s="97"/>
      <c r="S64" s="7"/>
      <c r="T64" s="7"/>
    </row>
    <row r="65" spans="2:20" ht="15" customHeight="1" thickBot="1" x14ac:dyDescent="0.4">
      <c r="B65" s="99">
        <v>19</v>
      </c>
      <c r="C65" s="654" t="s">
        <v>325</v>
      </c>
      <c r="D65" s="655"/>
      <c r="E65" s="655"/>
      <c r="F65" s="655"/>
      <c r="G65" s="655"/>
      <c r="H65" s="655"/>
      <c r="I65" s="655"/>
      <c r="J65" s="655"/>
      <c r="K65" s="655"/>
      <c r="L65" s="656"/>
      <c r="M65" s="97"/>
      <c r="N65" s="97"/>
      <c r="O65" s="97"/>
      <c r="P65" s="97"/>
      <c r="Q65" s="97"/>
      <c r="R65" s="97"/>
      <c r="S65" s="7"/>
      <c r="T65" s="7"/>
    </row>
    <row r="66" spans="2:20" x14ac:dyDescent="0.35"/>
    <row r="67" spans="2:20" x14ac:dyDescent="0.35"/>
  </sheetData>
  <mergeCells count="23">
    <mergeCell ref="C45:L45"/>
    <mergeCell ref="T1:W1"/>
    <mergeCell ref="B3:C3"/>
    <mergeCell ref="B40:L40"/>
    <mergeCell ref="C42:L42"/>
    <mergeCell ref="C44:L44"/>
    <mergeCell ref="C59:L59"/>
    <mergeCell ref="C46:L46"/>
    <mergeCell ref="C47:L47"/>
    <mergeCell ref="C48:L48"/>
    <mergeCell ref="C50:L50"/>
    <mergeCell ref="C51:L51"/>
    <mergeCell ref="C52:L52"/>
    <mergeCell ref="C53:L53"/>
    <mergeCell ref="C54:L54"/>
    <mergeCell ref="C56:L56"/>
    <mergeCell ref="C57:L57"/>
    <mergeCell ref="C58:L58"/>
    <mergeCell ref="C60:L60"/>
    <mergeCell ref="C62:L62"/>
    <mergeCell ref="C63:L63"/>
    <mergeCell ref="C64:L64"/>
    <mergeCell ref="C65:L65"/>
  </mergeCells>
  <conditionalFormatting sqref="W5:W30">
    <cfRule type="cellIs" dxfId="23" priority="1"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85" zoomScaleNormal="85" workbookViewId="0"/>
  </sheetViews>
  <sheetFormatPr defaultColWidth="0" defaultRowHeight="13.5" zeroHeight="1" x14ac:dyDescent="0.35"/>
  <cols>
    <col min="1" max="1" width="1.5625" style="5" customWidth="1"/>
    <col min="2" max="2" width="6.5625" style="5" customWidth="1"/>
    <col min="3" max="3" width="80.0625" style="5" bestFit="1" customWidth="1"/>
    <col min="4" max="4" width="11.5625" style="5" customWidth="1"/>
    <col min="5" max="6" width="5.5625" style="5" customWidth="1"/>
    <col min="7" max="7" width="12.5625" style="5" bestFit="1"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7.0625" style="5" bestFit="1" customWidth="1"/>
    <col min="22" max="22" width="3.5" style="5" customWidth="1"/>
    <col min="23" max="24" width="24.5" style="5" customWidth="1"/>
    <col min="25" max="25" width="4.5625" style="5" customWidth="1"/>
    <col min="26" max="26" width="2.5625" style="6" hidden="1" customWidth="1"/>
    <col min="27" max="27" width="4.5625" style="100" hidden="1" customWidth="1"/>
    <col min="28" max="38" width="3" style="100" hidden="1" customWidth="1"/>
    <col min="39" max="39" width="2.5625" style="6" hidden="1" customWidth="1"/>
    <col min="40" max="40" width="4.5625" style="100" hidden="1" customWidth="1"/>
    <col min="41" max="51" width="1.0625" style="100" hidden="1" customWidth="1"/>
    <col min="52" max="52" width="3.5625" style="6" hidden="1" customWidth="1"/>
    <col min="53" max="16384" width="9.5625" style="5" hidden="1"/>
  </cols>
  <sheetData>
    <row r="1" spans="2:52" ht="18.75" x14ac:dyDescent="0.35">
      <c r="B1" s="1" t="s">
        <v>326</v>
      </c>
      <c r="C1" s="1"/>
      <c r="D1" s="1"/>
      <c r="E1" s="1"/>
      <c r="F1" s="1"/>
      <c r="G1" s="1"/>
      <c r="H1" s="1"/>
      <c r="I1" s="1"/>
      <c r="J1" s="1"/>
      <c r="K1" s="1"/>
      <c r="L1" s="2"/>
      <c r="M1" s="2"/>
      <c r="N1" s="2"/>
      <c r="O1" s="2"/>
      <c r="P1" s="2"/>
      <c r="Q1" s="2"/>
      <c r="R1" s="3" t="s">
        <v>474</v>
      </c>
      <c r="S1" s="4"/>
      <c r="T1" s="274" t="s">
        <v>239</v>
      </c>
      <c r="U1" s="274"/>
      <c r="V1" s="274"/>
      <c r="W1" s="274"/>
      <c r="X1" s="274"/>
      <c r="Y1" s="7"/>
    </row>
    <row r="2" spans="2:52" ht="13.9" thickBot="1" x14ac:dyDescent="0.4">
      <c r="B2" s="7"/>
      <c r="C2" s="7"/>
      <c r="D2" s="7"/>
      <c r="E2" s="7"/>
      <c r="F2" s="7"/>
      <c r="G2" s="7"/>
      <c r="H2" s="7"/>
      <c r="I2" s="7"/>
      <c r="J2" s="7"/>
      <c r="K2" s="7"/>
      <c r="L2" s="7"/>
      <c r="M2" s="7"/>
      <c r="N2" s="7"/>
      <c r="O2" s="7"/>
      <c r="P2" s="7"/>
      <c r="Q2" s="7"/>
      <c r="R2" s="7"/>
      <c r="S2" s="7"/>
      <c r="T2" s="7"/>
      <c r="U2" s="7"/>
      <c r="V2" s="7"/>
      <c r="Y2" s="7"/>
    </row>
    <row r="3" spans="2:52" ht="13.9" thickBot="1" x14ac:dyDescent="0.4">
      <c r="B3" s="658" t="s">
        <v>240</v>
      </c>
      <c r="C3" s="659"/>
      <c r="D3" s="10" t="s">
        <v>241</v>
      </c>
      <c r="E3" s="11" t="s">
        <v>242</v>
      </c>
      <c r="F3" s="12" t="s">
        <v>243</v>
      </c>
      <c r="G3" s="11" t="s">
        <v>244</v>
      </c>
      <c r="H3" s="11" t="s">
        <v>3</v>
      </c>
      <c r="I3" s="11" t="s">
        <v>4</v>
      </c>
      <c r="J3" s="11" t="s">
        <v>5</v>
      </c>
      <c r="K3" s="11" t="s">
        <v>6</v>
      </c>
      <c r="L3" s="12" t="s">
        <v>7</v>
      </c>
      <c r="M3" s="11" t="s">
        <v>245</v>
      </c>
      <c r="N3" s="11" t="s">
        <v>246</v>
      </c>
      <c r="O3" s="11" t="s">
        <v>247</v>
      </c>
      <c r="P3" s="11" t="s">
        <v>248</v>
      </c>
      <c r="Q3" s="11" t="s">
        <v>249</v>
      </c>
      <c r="R3" s="12" t="s">
        <v>250</v>
      </c>
      <c r="S3" s="7"/>
      <c r="T3" s="13" t="s">
        <v>251</v>
      </c>
      <c r="U3" s="14" t="s">
        <v>252</v>
      </c>
      <c r="V3" s="7"/>
      <c r="W3" s="13" t="s">
        <v>253</v>
      </c>
      <c r="X3" s="14" t="s">
        <v>327</v>
      </c>
      <c r="Y3" s="7"/>
      <c r="AA3" s="5" t="s">
        <v>254</v>
      </c>
      <c r="AN3" s="5" t="s">
        <v>327</v>
      </c>
      <c r="AO3" s="5"/>
      <c r="AP3" s="5"/>
      <c r="AQ3" s="5"/>
      <c r="AR3" s="5"/>
      <c r="AS3" s="5"/>
      <c r="AT3" s="5"/>
      <c r="AU3" s="5"/>
      <c r="AV3" s="5"/>
      <c r="AW3" s="5"/>
      <c r="AX3" s="5"/>
      <c r="AY3" s="5"/>
    </row>
    <row r="4" spans="2:52" ht="13.9" thickBot="1" x14ac:dyDescent="0.4">
      <c r="B4" s="7"/>
      <c r="C4" s="7"/>
      <c r="D4" s="7"/>
      <c r="E4" s="7"/>
      <c r="F4" s="7"/>
      <c r="G4" s="7"/>
      <c r="H4" s="7"/>
      <c r="I4" s="7"/>
      <c r="J4" s="7"/>
      <c r="K4" s="7"/>
      <c r="L4" s="7"/>
      <c r="M4" s="7"/>
      <c r="N4" s="7"/>
      <c r="O4" s="7"/>
      <c r="P4" s="7"/>
      <c r="Q4" s="7"/>
      <c r="R4" s="7"/>
      <c r="S4" s="7"/>
      <c r="T4" s="7"/>
      <c r="U4" s="7"/>
      <c r="V4" s="7"/>
      <c r="W4" s="7"/>
      <c r="X4" s="7"/>
      <c r="Y4" s="7"/>
      <c r="AA4" s="5" t="s">
        <v>255</v>
      </c>
      <c r="AN4" s="5"/>
      <c r="AO4" s="5"/>
      <c r="AP4" s="5"/>
      <c r="AQ4" s="5"/>
      <c r="AR4" s="5"/>
      <c r="AS4" s="5"/>
      <c r="AT4" s="5"/>
      <c r="AU4" s="5"/>
      <c r="AV4" s="5"/>
      <c r="AW4" s="5"/>
      <c r="AX4" s="5"/>
      <c r="AY4" s="5"/>
    </row>
    <row r="5" spans="2:52" ht="13.9" thickBot="1" x14ac:dyDescent="0.4">
      <c r="B5" s="16" t="s">
        <v>256</v>
      </c>
      <c r="C5" s="17" t="s">
        <v>257</v>
      </c>
      <c r="D5" s="7"/>
      <c r="E5" s="7"/>
      <c r="F5" s="7"/>
      <c r="G5" s="7"/>
      <c r="H5" s="7"/>
      <c r="I5" s="7"/>
      <c r="J5" s="7"/>
      <c r="K5" s="7"/>
      <c r="L5" s="7"/>
      <c r="M5" s="7"/>
      <c r="N5" s="7"/>
      <c r="O5" s="7"/>
      <c r="P5" s="7"/>
      <c r="Q5" s="7"/>
      <c r="R5" s="7"/>
      <c r="S5" s="7"/>
      <c r="T5" s="7"/>
      <c r="U5" s="7"/>
      <c r="V5" s="7"/>
      <c r="W5" s="18"/>
      <c r="X5" s="101"/>
      <c r="Y5" s="7"/>
      <c r="AA5" s="102"/>
      <c r="AB5" s="102"/>
      <c r="AC5" s="102"/>
      <c r="AD5" s="102"/>
      <c r="AE5" s="102"/>
      <c r="AF5" s="102"/>
      <c r="AG5" s="102"/>
      <c r="AH5" s="102"/>
      <c r="AI5" s="102"/>
      <c r="AJ5" s="102"/>
      <c r="AK5" s="102"/>
      <c r="AL5" s="102"/>
      <c r="AM5" s="103"/>
      <c r="AN5" s="102"/>
      <c r="AO5" s="102"/>
      <c r="AP5" s="102"/>
      <c r="AQ5" s="102"/>
      <c r="AR5" s="102"/>
      <c r="AS5" s="102"/>
      <c r="AT5" s="102"/>
      <c r="AU5" s="102"/>
      <c r="AV5" s="102"/>
      <c r="AW5" s="102"/>
      <c r="AX5" s="102"/>
      <c r="AY5" s="102"/>
    </row>
    <row r="6" spans="2:52" x14ac:dyDescent="0.35">
      <c r="B6" s="19">
        <v>1</v>
      </c>
      <c r="C6" s="20" t="s">
        <v>328</v>
      </c>
      <c r="D6" s="21" t="s">
        <v>329</v>
      </c>
      <c r="E6" s="22" t="s">
        <v>216</v>
      </c>
      <c r="F6" s="23">
        <v>2</v>
      </c>
      <c r="G6" s="7"/>
      <c r="H6" s="25">
        <v>4.0399999999999998E-2</v>
      </c>
      <c r="I6" s="26">
        <v>3.8399999999999997E-2</v>
      </c>
      <c r="J6" s="26">
        <v>3.7499999999999999E-2</v>
      </c>
      <c r="K6" s="26">
        <v>3.6499999999999998E-2</v>
      </c>
      <c r="L6" s="27">
        <v>3.56E-2</v>
      </c>
      <c r="M6" s="50"/>
      <c r="N6" s="25">
        <v>4.0149999999999998E-2</v>
      </c>
      <c r="O6" s="26">
        <v>4.0149999999999998E-2</v>
      </c>
      <c r="P6" s="26">
        <v>4.0149999999999998E-2</v>
      </c>
      <c r="Q6" s="26">
        <v>4.0149999999999998E-2</v>
      </c>
      <c r="R6" s="27">
        <v>4.0149999999999998E-2</v>
      </c>
      <c r="S6" s="7"/>
      <c r="T6" s="104"/>
      <c r="U6" s="105"/>
      <c r="V6" s="106"/>
      <c r="W6" s="18">
        <f>IF(SUM(AA6:AL6)=0,0,$AA$4)</f>
        <v>0</v>
      </c>
      <c r="X6" s="101"/>
      <c r="Y6" s="107"/>
      <c r="AA6" s="108"/>
      <c r="AB6" s="109">
        <f t="shared" ref="AB6:AF8" si="0">IF(ISNUMBER(H6),0,1)</f>
        <v>0</v>
      </c>
      <c r="AC6" s="109">
        <f t="shared" si="0"/>
        <v>0</v>
      </c>
      <c r="AD6" s="109">
        <f t="shared" si="0"/>
        <v>0</v>
      </c>
      <c r="AE6" s="109">
        <f t="shared" si="0"/>
        <v>0</v>
      </c>
      <c r="AF6" s="109">
        <f t="shared" si="0"/>
        <v>0</v>
      </c>
      <c r="AG6" s="108"/>
      <c r="AH6" s="109">
        <f>IF(ISNUMBER(N6),0,1)</f>
        <v>0</v>
      </c>
      <c r="AI6" s="109">
        <f>IF(ISNUMBER(O6),0,1)</f>
        <v>0</v>
      </c>
      <c r="AJ6" s="109">
        <f>IF(ISNUMBER(P6),0,1)</f>
        <v>0</v>
      </c>
      <c r="AK6" s="109">
        <f>IF(ISNUMBER(Q6),0,1)</f>
        <v>0</v>
      </c>
      <c r="AL6" s="109">
        <f>IF(ISNUMBER(R6),0,1)</f>
        <v>0</v>
      </c>
      <c r="AM6" s="110"/>
      <c r="AN6" s="108"/>
      <c r="AO6" s="108"/>
      <c r="AP6" s="108"/>
      <c r="AQ6" s="108"/>
      <c r="AR6" s="108"/>
      <c r="AS6" s="108"/>
      <c r="AT6" s="108"/>
      <c r="AU6" s="108"/>
      <c r="AV6" s="108"/>
      <c r="AW6" s="108"/>
      <c r="AX6" s="108"/>
      <c r="AY6" s="108"/>
      <c r="AZ6" s="110"/>
    </row>
    <row r="7" spans="2:52" x14ac:dyDescent="0.35">
      <c r="B7" s="19">
        <v>2</v>
      </c>
      <c r="C7" s="20" t="s">
        <v>330</v>
      </c>
      <c r="D7" s="111" t="s">
        <v>331</v>
      </c>
      <c r="E7" s="32" t="s">
        <v>216</v>
      </c>
      <c r="F7" s="33">
        <v>2</v>
      </c>
      <c r="G7" s="7"/>
      <c r="H7" s="34">
        <v>0</v>
      </c>
      <c r="I7" s="35">
        <v>0</v>
      </c>
      <c r="J7" s="35">
        <v>0</v>
      </c>
      <c r="K7" s="35">
        <v>0</v>
      </c>
      <c r="L7" s="36">
        <v>0</v>
      </c>
      <c r="M7" s="50"/>
      <c r="N7" s="34">
        <v>0</v>
      </c>
      <c r="O7" s="35">
        <v>0</v>
      </c>
      <c r="P7" s="35">
        <v>0</v>
      </c>
      <c r="Q7" s="35">
        <v>0</v>
      </c>
      <c r="R7" s="36">
        <v>0</v>
      </c>
      <c r="S7" s="7"/>
      <c r="T7" s="112"/>
      <c r="U7" s="113"/>
      <c r="V7" s="114"/>
      <c r="W7" s="18">
        <f t="shared" ref="W7:W23" si="1">IF(SUM(AA7:AL7)=0,0,$AA$4)</f>
        <v>0</v>
      </c>
      <c r="X7" s="101"/>
      <c r="Y7" s="107"/>
      <c r="AA7" s="108"/>
      <c r="AB7" s="109">
        <f t="shared" si="0"/>
        <v>0</v>
      </c>
      <c r="AC7" s="109">
        <f t="shared" si="0"/>
        <v>0</v>
      </c>
      <c r="AD7" s="109">
        <f t="shared" si="0"/>
        <v>0</v>
      </c>
      <c r="AE7" s="109">
        <f t="shared" si="0"/>
        <v>0</v>
      </c>
      <c r="AF7" s="109">
        <f t="shared" si="0"/>
        <v>0</v>
      </c>
      <c r="AG7" s="108"/>
      <c r="AH7" s="109">
        <f>IF(ISNUMBER(N7),0,1)</f>
        <v>0</v>
      </c>
      <c r="AI7" s="109">
        <f t="shared" ref="AI7:AL8" si="2">IF(ISNUMBER(O7),0,1)</f>
        <v>0</v>
      </c>
      <c r="AJ7" s="109">
        <f t="shared" si="2"/>
        <v>0</v>
      </c>
      <c r="AK7" s="109">
        <f t="shared" si="2"/>
        <v>0</v>
      </c>
      <c r="AL7" s="109">
        <f t="shared" si="2"/>
        <v>0</v>
      </c>
      <c r="AM7" s="110"/>
      <c r="AN7" s="108"/>
      <c r="AO7" s="108"/>
      <c r="AP7" s="108"/>
      <c r="AQ7" s="108"/>
      <c r="AR7" s="108"/>
      <c r="AS7" s="108"/>
      <c r="AT7" s="108"/>
      <c r="AU7" s="108"/>
      <c r="AV7" s="108"/>
      <c r="AW7" s="108"/>
      <c r="AX7" s="108"/>
      <c r="AY7" s="108"/>
      <c r="AZ7" s="110"/>
    </row>
    <row r="8" spans="2:52" x14ac:dyDescent="0.35">
      <c r="B8" s="19">
        <v>3</v>
      </c>
      <c r="C8" s="20" t="s">
        <v>332</v>
      </c>
      <c r="D8" s="111" t="s">
        <v>333</v>
      </c>
      <c r="E8" s="32" t="s">
        <v>216</v>
      </c>
      <c r="F8" s="33">
        <v>2</v>
      </c>
      <c r="G8" s="7"/>
      <c r="H8" s="34">
        <v>0</v>
      </c>
      <c r="I8" s="35">
        <v>0</v>
      </c>
      <c r="J8" s="35">
        <v>0</v>
      </c>
      <c r="K8" s="35">
        <v>0</v>
      </c>
      <c r="L8" s="36">
        <v>0</v>
      </c>
      <c r="M8" s="50"/>
      <c r="N8" s="34">
        <v>0</v>
      </c>
      <c r="O8" s="35">
        <v>0</v>
      </c>
      <c r="P8" s="35">
        <v>0</v>
      </c>
      <c r="Q8" s="35">
        <v>0</v>
      </c>
      <c r="R8" s="36">
        <v>0</v>
      </c>
      <c r="S8" s="7"/>
      <c r="T8" s="112"/>
      <c r="U8" s="113"/>
      <c r="V8" s="114"/>
      <c r="W8" s="18">
        <f t="shared" si="1"/>
        <v>0</v>
      </c>
      <c r="X8" s="101"/>
      <c r="Y8" s="107"/>
      <c r="AA8" s="108"/>
      <c r="AB8" s="109">
        <f t="shared" si="0"/>
        <v>0</v>
      </c>
      <c r="AC8" s="109">
        <f t="shared" si="0"/>
        <v>0</v>
      </c>
      <c r="AD8" s="109">
        <f t="shared" si="0"/>
        <v>0</v>
      </c>
      <c r="AE8" s="109">
        <f t="shared" si="0"/>
        <v>0</v>
      </c>
      <c r="AF8" s="109">
        <f t="shared" si="0"/>
        <v>0</v>
      </c>
      <c r="AG8" s="108"/>
      <c r="AH8" s="109">
        <f>IF(ISNUMBER(N8),0,1)</f>
        <v>0</v>
      </c>
      <c r="AI8" s="109">
        <f t="shared" si="2"/>
        <v>0</v>
      </c>
      <c r="AJ8" s="109">
        <f t="shared" si="2"/>
        <v>0</v>
      </c>
      <c r="AK8" s="109">
        <f t="shared" si="2"/>
        <v>0</v>
      </c>
      <c r="AL8" s="109">
        <f t="shared" si="2"/>
        <v>0</v>
      </c>
      <c r="AM8" s="110"/>
      <c r="AN8" s="108"/>
      <c r="AO8" s="108"/>
      <c r="AP8" s="108"/>
      <c r="AQ8" s="108"/>
      <c r="AR8" s="108"/>
      <c r="AS8" s="108"/>
      <c r="AT8" s="108"/>
      <c r="AU8" s="108"/>
      <c r="AV8" s="108"/>
      <c r="AW8" s="108"/>
      <c r="AX8" s="108"/>
      <c r="AY8" s="108"/>
      <c r="AZ8" s="110"/>
    </row>
    <row r="9" spans="2:52" ht="13.9" thickBot="1" x14ac:dyDescent="0.4">
      <c r="B9" s="19">
        <v>4</v>
      </c>
      <c r="C9" s="20" t="s">
        <v>334</v>
      </c>
      <c r="D9" s="111" t="s">
        <v>335</v>
      </c>
      <c r="E9" s="32" t="s">
        <v>216</v>
      </c>
      <c r="F9" s="33">
        <v>2</v>
      </c>
      <c r="G9" s="7"/>
      <c r="H9" s="39">
        <f>SUM(H6:H8)</f>
        <v>4.0399999999999998E-2</v>
      </c>
      <c r="I9" s="40">
        <f>SUM(I6:I8)</f>
        <v>3.8399999999999997E-2</v>
      </c>
      <c r="J9" s="40">
        <f>SUM(J6:J8)</f>
        <v>3.7499999999999999E-2</v>
      </c>
      <c r="K9" s="40">
        <f>SUM(K6:K8)</f>
        <v>3.6499999999999998E-2</v>
      </c>
      <c r="L9" s="41">
        <f>SUM(L6:L8)</f>
        <v>3.56E-2</v>
      </c>
      <c r="M9" s="50"/>
      <c r="N9" s="39">
        <f>SUM(N6:N8)</f>
        <v>4.0149999999999998E-2</v>
      </c>
      <c r="O9" s="40">
        <f>SUM(O6:O8)</f>
        <v>4.0149999999999998E-2</v>
      </c>
      <c r="P9" s="40">
        <f>SUM(P6:P8)</f>
        <v>4.0149999999999998E-2</v>
      </c>
      <c r="Q9" s="40">
        <f>SUM(Q6:Q8)</f>
        <v>4.0149999999999998E-2</v>
      </c>
      <c r="R9" s="41">
        <f>SUM(R6:R8)</f>
        <v>4.0149999999999998E-2</v>
      </c>
      <c r="S9" s="7"/>
      <c r="T9" s="42" t="s">
        <v>266</v>
      </c>
      <c r="U9" s="115"/>
      <c r="V9" s="116"/>
      <c r="W9" s="18"/>
      <c r="X9" s="101"/>
      <c r="Y9" s="107"/>
      <c r="AA9" s="108"/>
      <c r="AB9" s="108"/>
      <c r="AC9" s="108"/>
      <c r="AD9" s="108"/>
      <c r="AE9" s="108"/>
      <c r="AF9" s="108"/>
      <c r="AG9" s="108"/>
      <c r="AH9" s="108"/>
      <c r="AI9" s="108"/>
      <c r="AJ9" s="108"/>
      <c r="AK9" s="108"/>
      <c r="AL9" s="108"/>
      <c r="AM9" s="110"/>
      <c r="AN9" s="108"/>
      <c r="AO9" s="108"/>
      <c r="AP9" s="108"/>
      <c r="AQ9" s="108"/>
      <c r="AR9" s="108"/>
      <c r="AS9" s="108"/>
      <c r="AT9" s="108"/>
      <c r="AU9" s="108"/>
      <c r="AV9" s="108"/>
      <c r="AW9" s="108"/>
      <c r="AX9" s="108"/>
      <c r="AY9" s="108"/>
      <c r="AZ9" s="110"/>
    </row>
    <row r="10" spans="2:52" ht="13.9" thickBot="1" x14ac:dyDescent="0.4">
      <c r="B10" s="44">
        <v>5</v>
      </c>
      <c r="C10" s="45" t="s">
        <v>336</v>
      </c>
      <c r="D10" s="61" t="s">
        <v>337</v>
      </c>
      <c r="E10" s="47" t="s">
        <v>269</v>
      </c>
      <c r="F10" s="48">
        <v>0</v>
      </c>
      <c r="G10" s="117" t="s">
        <v>270</v>
      </c>
      <c r="H10" s="50"/>
      <c r="I10" s="50"/>
      <c r="J10" s="50"/>
      <c r="K10" s="50"/>
      <c r="L10" s="50"/>
      <c r="M10" s="117" t="s">
        <v>270</v>
      </c>
      <c r="N10" s="50"/>
      <c r="O10" s="50"/>
      <c r="P10" s="50"/>
      <c r="Q10" s="50"/>
      <c r="R10" s="50"/>
      <c r="S10" s="7"/>
      <c r="T10" s="51"/>
      <c r="U10" s="118" t="s">
        <v>271</v>
      </c>
      <c r="V10" s="114"/>
      <c r="W10" s="18">
        <f>IF(SUM(AA10:AL10)=0,0,$AA$4)</f>
        <v>0</v>
      </c>
      <c r="X10" s="101">
        <f>IF(SUM(AN10:AY10)=0,0,U10)</f>
        <v>0</v>
      </c>
      <c r="Y10" s="107"/>
      <c r="AA10" s="119">
        <f>IF(ISTEXT(G10),0,1)</f>
        <v>0</v>
      </c>
      <c r="AB10" s="108"/>
      <c r="AC10" s="108"/>
      <c r="AD10" s="108"/>
      <c r="AE10" s="108"/>
      <c r="AF10" s="108"/>
      <c r="AG10" s="119">
        <f>IF(ISTEXT(M10),0,1)</f>
        <v>0</v>
      </c>
      <c r="AH10" s="108"/>
      <c r="AI10" s="108"/>
      <c r="AJ10" s="108"/>
      <c r="AK10" s="108"/>
      <c r="AL10" s="108"/>
      <c r="AM10" s="110"/>
      <c r="AN10" s="119">
        <f>IF(M10=G10,0,1)</f>
        <v>0</v>
      </c>
      <c r="AO10" s="120"/>
      <c r="AP10" s="120"/>
      <c r="AQ10" s="120"/>
      <c r="AR10" s="120"/>
      <c r="AS10" s="120"/>
      <c r="AT10" s="120"/>
      <c r="AU10" s="120"/>
      <c r="AV10" s="120"/>
      <c r="AW10" s="120"/>
      <c r="AX10" s="120"/>
      <c r="AY10" s="120"/>
      <c r="AZ10" s="110"/>
    </row>
    <row r="11" spans="2:52" ht="13.9" thickBot="1" x14ac:dyDescent="0.4">
      <c r="B11" s="53"/>
      <c r="C11" s="54"/>
      <c r="D11" s="7"/>
      <c r="E11" s="7"/>
      <c r="F11" s="7"/>
      <c r="G11" s="7"/>
      <c r="H11" s="50"/>
      <c r="I11" s="50"/>
      <c r="J11" s="50"/>
      <c r="K11" s="50"/>
      <c r="L11" s="50"/>
      <c r="M11" s="50"/>
      <c r="N11" s="50"/>
      <c r="O11" s="50"/>
      <c r="P11" s="50"/>
      <c r="Q11" s="50"/>
      <c r="R11" s="50"/>
      <c r="S11" s="7"/>
      <c r="T11" s="55"/>
      <c r="U11" s="7"/>
      <c r="V11" s="7"/>
      <c r="W11" s="18"/>
      <c r="X11" s="101"/>
      <c r="Y11" s="55"/>
      <c r="AA11" s="108"/>
      <c r="AB11" s="108"/>
      <c r="AC11" s="108"/>
      <c r="AD11" s="108"/>
      <c r="AE11" s="108"/>
      <c r="AF11" s="108"/>
      <c r="AG11" s="108"/>
      <c r="AH11" s="108"/>
      <c r="AI11" s="108"/>
      <c r="AJ11" s="108"/>
      <c r="AK11" s="108"/>
      <c r="AL11" s="108"/>
      <c r="AM11" s="110"/>
      <c r="AN11" s="108"/>
      <c r="AO11" s="108"/>
      <c r="AP11" s="108"/>
      <c r="AQ11" s="108"/>
      <c r="AR11" s="108"/>
      <c r="AS11" s="108"/>
      <c r="AT11" s="108"/>
      <c r="AU11" s="108"/>
      <c r="AV11" s="108"/>
      <c r="AW11" s="108"/>
      <c r="AX11" s="108"/>
      <c r="AY11" s="108"/>
      <c r="AZ11" s="110"/>
    </row>
    <row r="12" spans="2:52" ht="13.9" thickBot="1" x14ac:dyDescent="0.4">
      <c r="B12" s="16" t="s">
        <v>272</v>
      </c>
      <c r="C12" s="17" t="s">
        <v>273</v>
      </c>
      <c r="D12" s="7"/>
      <c r="E12" s="7"/>
      <c r="F12" s="7"/>
      <c r="G12" s="7"/>
      <c r="H12" s="50"/>
      <c r="I12" s="50"/>
      <c r="J12" s="50"/>
      <c r="K12" s="50"/>
      <c r="L12" s="50"/>
      <c r="M12" s="50"/>
      <c r="N12" s="50"/>
      <c r="O12" s="50"/>
      <c r="P12" s="50"/>
      <c r="Q12" s="50"/>
      <c r="R12" s="50"/>
      <c r="S12" s="7"/>
      <c r="T12" s="55"/>
      <c r="U12" s="7"/>
      <c r="V12" s="7"/>
      <c r="W12" s="18"/>
      <c r="X12" s="101"/>
      <c r="Y12" s="55"/>
      <c r="AA12" s="108"/>
      <c r="AB12" s="108"/>
      <c r="AC12" s="108"/>
      <c r="AD12" s="108"/>
      <c r="AE12" s="108"/>
      <c r="AF12" s="108"/>
      <c r="AG12" s="108"/>
      <c r="AH12" s="108"/>
      <c r="AI12" s="108"/>
      <c r="AJ12" s="108"/>
      <c r="AK12" s="108"/>
      <c r="AL12" s="108"/>
      <c r="AM12" s="110"/>
      <c r="AN12" s="108"/>
      <c r="AO12" s="108"/>
      <c r="AP12" s="108"/>
      <c r="AQ12" s="108"/>
      <c r="AR12" s="108"/>
      <c r="AS12" s="108"/>
      <c r="AT12" s="108"/>
      <c r="AU12" s="108"/>
      <c r="AV12" s="108"/>
      <c r="AW12" s="108"/>
      <c r="AX12" s="108"/>
      <c r="AY12" s="108"/>
      <c r="AZ12" s="110"/>
    </row>
    <row r="13" spans="2:52" x14ac:dyDescent="0.35">
      <c r="B13" s="19">
        <v>6</v>
      </c>
      <c r="C13" s="20" t="s">
        <v>328</v>
      </c>
      <c r="D13" s="21" t="s">
        <v>338</v>
      </c>
      <c r="E13" s="22" t="s">
        <v>216</v>
      </c>
      <c r="F13" s="23">
        <v>2</v>
      </c>
      <c r="G13" s="7"/>
      <c r="H13" s="25">
        <v>4.0115987697182449E-2</v>
      </c>
      <c r="I13" s="26">
        <v>4.0594162288332215E-2</v>
      </c>
      <c r="J13" s="26">
        <v>4.1601374924206888E-2</v>
      </c>
      <c r="K13" s="26">
        <v>4.2620952569789129E-2</v>
      </c>
      <c r="L13" s="27">
        <v>4.4142065024440146E-2</v>
      </c>
      <c r="M13" s="50"/>
      <c r="N13" s="25">
        <v>4.0149999999999998E-2</v>
      </c>
      <c r="O13" s="26">
        <v>4.0149999999999998E-2</v>
      </c>
      <c r="P13" s="26">
        <v>4.0149999999999998E-2</v>
      </c>
      <c r="Q13" s="26">
        <v>4.0149999999999998E-2</v>
      </c>
      <c r="R13" s="27">
        <v>4.0149999999999998E-2</v>
      </c>
      <c r="S13" s="7"/>
      <c r="T13" s="56"/>
      <c r="U13" s="121"/>
      <c r="V13" s="114"/>
      <c r="W13" s="18">
        <f t="shared" si="1"/>
        <v>0</v>
      </c>
      <c r="X13" s="101"/>
      <c r="Y13" s="107"/>
      <c r="AA13" s="108"/>
      <c r="AB13" s="109">
        <f t="shared" ref="AB13:AF15" si="3">IF(ISNUMBER(H13),0,1)</f>
        <v>0</v>
      </c>
      <c r="AC13" s="109">
        <f t="shared" si="3"/>
        <v>0</v>
      </c>
      <c r="AD13" s="109">
        <f t="shared" si="3"/>
        <v>0</v>
      </c>
      <c r="AE13" s="109">
        <f t="shared" si="3"/>
        <v>0</v>
      </c>
      <c r="AF13" s="109">
        <f t="shared" si="3"/>
        <v>0</v>
      </c>
      <c r="AG13" s="108"/>
      <c r="AH13" s="109">
        <f t="shared" ref="AH13:AL15" si="4">IF(ISNUMBER(N13),0,1)</f>
        <v>0</v>
      </c>
      <c r="AI13" s="109">
        <f t="shared" si="4"/>
        <v>0</v>
      </c>
      <c r="AJ13" s="109">
        <f t="shared" si="4"/>
        <v>0</v>
      </c>
      <c r="AK13" s="109">
        <f t="shared" si="4"/>
        <v>0</v>
      </c>
      <c r="AL13" s="109">
        <f t="shared" si="4"/>
        <v>0</v>
      </c>
      <c r="AM13" s="110"/>
      <c r="AN13" s="108"/>
      <c r="AO13" s="108"/>
      <c r="AP13" s="108"/>
      <c r="AQ13" s="108"/>
      <c r="AR13" s="108"/>
      <c r="AS13" s="108"/>
      <c r="AT13" s="108"/>
      <c r="AU13" s="108"/>
      <c r="AV13" s="108"/>
      <c r="AW13" s="108"/>
      <c r="AX13" s="108"/>
      <c r="AY13" s="108"/>
      <c r="AZ13" s="110"/>
    </row>
    <row r="14" spans="2:52" x14ac:dyDescent="0.35">
      <c r="B14" s="19">
        <v>7</v>
      </c>
      <c r="C14" s="20" t="s">
        <v>330</v>
      </c>
      <c r="D14" s="111" t="s">
        <v>339</v>
      </c>
      <c r="E14" s="32" t="s">
        <v>216</v>
      </c>
      <c r="F14" s="33">
        <v>2</v>
      </c>
      <c r="G14" s="7"/>
      <c r="H14" s="34">
        <v>0</v>
      </c>
      <c r="I14" s="35">
        <v>0</v>
      </c>
      <c r="J14" s="35">
        <v>0</v>
      </c>
      <c r="K14" s="35">
        <v>0</v>
      </c>
      <c r="L14" s="36">
        <v>0</v>
      </c>
      <c r="M14" s="50"/>
      <c r="N14" s="34">
        <v>0</v>
      </c>
      <c r="O14" s="35">
        <v>0</v>
      </c>
      <c r="P14" s="35">
        <v>0</v>
      </c>
      <c r="Q14" s="35">
        <v>0</v>
      </c>
      <c r="R14" s="36">
        <v>0</v>
      </c>
      <c r="S14" s="7"/>
      <c r="T14" s="37"/>
      <c r="U14" s="113"/>
      <c r="V14" s="114"/>
      <c r="W14" s="18">
        <f t="shared" si="1"/>
        <v>0</v>
      </c>
      <c r="X14" s="101"/>
      <c r="Y14" s="107"/>
      <c r="AA14" s="108"/>
      <c r="AB14" s="109">
        <f t="shared" si="3"/>
        <v>0</v>
      </c>
      <c r="AC14" s="109">
        <f t="shared" si="3"/>
        <v>0</v>
      </c>
      <c r="AD14" s="109">
        <f t="shared" si="3"/>
        <v>0</v>
      </c>
      <c r="AE14" s="109">
        <f t="shared" si="3"/>
        <v>0</v>
      </c>
      <c r="AF14" s="109">
        <f t="shared" si="3"/>
        <v>0</v>
      </c>
      <c r="AG14" s="108"/>
      <c r="AH14" s="109">
        <f t="shared" si="4"/>
        <v>0</v>
      </c>
      <c r="AI14" s="109">
        <f t="shared" si="4"/>
        <v>0</v>
      </c>
      <c r="AJ14" s="109">
        <f t="shared" si="4"/>
        <v>0</v>
      </c>
      <c r="AK14" s="109">
        <f t="shared" si="4"/>
        <v>0</v>
      </c>
      <c r="AL14" s="109">
        <f t="shared" si="4"/>
        <v>0</v>
      </c>
      <c r="AM14" s="110"/>
      <c r="AN14" s="108"/>
      <c r="AO14" s="108"/>
      <c r="AP14" s="108"/>
      <c r="AQ14" s="108"/>
      <c r="AR14" s="108"/>
      <c r="AS14" s="108"/>
      <c r="AT14" s="108"/>
      <c r="AU14" s="108"/>
      <c r="AV14" s="108"/>
      <c r="AW14" s="108"/>
      <c r="AX14" s="108"/>
      <c r="AY14" s="108"/>
      <c r="AZ14" s="110"/>
    </row>
    <row r="15" spans="2:52" x14ac:dyDescent="0.35">
      <c r="B15" s="19">
        <v>8</v>
      </c>
      <c r="C15" s="20" t="s">
        <v>340</v>
      </c>
      <c r="D15" s="111" t="s">
        <v>341</v>
      </c>
      <c r="E15" s="32" t="s">
        <v>216</v>
      </c>
      <c r="F15" s="33">
        <v>2</v>
      </c>
      <c r="G15" s="7"/>
      <c r="H15" s="34">
        <v>0</v>
      </c>
      <c r="I15" s="35">
        <v>0</v>
      </c>
      <c r="J15" s="35">
        <v>0</v>
      </c>
      <c r="K15" s="35">
        <v>0</v>
      </c>
      <c r="L15" s="36">
        <v>0</v>
      </c>
      <c r="M15" s="50"/>
      <c r="N15" s="34">
        <v>0</v>
      </c>
      <c r="O15" s="35">
        <v>0</v>
      </c>
      <c r="P15" s="35">
        <v>0</v>
      </c>
      <c r="Q15" s="35">
        <v>0</v>
      </c>
      <c r="R15" s="36">
        <v>0</v>
      </c>
      <c r="S15" s="7"/>
      <c r="T15" s="37"/>
      <c r="U15" s="113"/>
      <c r="V15" s="114"/>
      <c r="W15" s="18">
        <f t="shared" si="1"/>
        <v>0</v>
      </c>
      <c r="X15" s="101"/>
      <c r="Y15" s="107"/>
      <c r="AA15" s="108"/>
      <c r="AB15" s="109">
        <f t="shared" si="3"/>
        <v>0</v>
      </c>
      <c r="AC15" s="109">
        <f t="shared" si="3"/>
        <v>0</v>
      </c>
      <c r="AD15" s="109">
        <f t="shared" si="3"/>
        <v>0</v>
      </c>
      <c r="AE15" s="109">
        <f t="shared" si="3"/>
        <v>0</v>
      </c>
      <c r="AF15" s="109">
        <f t="shared" si="3"/>
        <v>0</v>
      </c>
      <c r="AG15" s="108"/>
      <c r="AH15" s="109">
        <f t="shared" si="4"/>
        <v>0</v>
      </c>
      <c r="AI15" s="109">
        <f t="shared" si="4"/>
        <v>0</v>
      </c>
      <c r="AJ15" s="109">
        <f t="shared" si="4"/>
        <v>0</v>
      </c>
      <c r="AK15" s="109">
        <f t="shared" si="4"/>
        <v>0</v>
      </c>
      <c r="AL15" s="109">
        <f t="shared" si="4"/>
        <v>0</v>
      </c>
      <c r="AM15" s="110"/>
      <c r="AN15" s="108"/>
      <c r="AO15" s="108"/>
      <c r="AP15" s="108"/>
      <c r="AQ15" s="108"/>
      <c r="AR15" s="108"/>
      <c r="AS15" s="108"/>
      <c r="AT15" s="108"/>
      <c r="AU15" s="108"/>
      <c r="AV15" s="108"/>
      <c r="AW15" s="108"/>
      <c r="AX15" s="108"/>
      <c r="AY15" s="108"/>
      <c r="AZ15" s="110"/>
    </row>
    <row r="16" spans="2:52" ht="13.9" thickBot="1" x14ac:dyDescent="0.4">
      <c r="B16" s="19">
        <v>9</v>
      </c>
      <c r="C16" s="20" t="s">
        <v>342</v>
      </c>
      <c r="D16" s="111" t="s">
        <v>343</v>
      </c>
      <c r="E16" s="32" t="s">
        <v>216</v>
      </c>
      <c r="F16" s="33">
        <v>2</v>
      </c>
      <c r="G16" s="7"/>
      <c r="H16" s="39">
        <f>SUM(H13:H15)</f>
        <v>4.0115987697182449E-2</v>
      </c>
      <c r="I16" s="40">
        <f>SUM(I13:I15)</f>
        <v>4.0594162288332215E-2</v>
      </c>
      <c r="J16" s="40">
        <f>SUM(J13:J15)</f>
        <v>4.1601374924206888E-2</v>
      </c>
      <c r="K16" s="40">
        <f>SUM(K13:K15)</f>
        <v>4.2620952569789129E-2</v>
      </c>
      <c r="L16" s="41">
        <f>SUM(L13:L15)</f>
        <v>4.4142065024440146E-2</v>
      </c>
      <c r="M16" s="50"/>
      <c r="N16" s="39">
        <f>SUM(N13:N15)</f>
        <v>4.0149999999999998E-2</v>
      </c>
      <c r="O16" s="40">
        <f>SUM(O13:O15)</f>
        <v>4.0149999999999998E-2</v>
      </c>
      <c r="P16" s="40">
        <f>SUM(P13:P15)</f>
        <v>4.0149999999999998E-2</v>
      </c>
      <c r="Q16" s="40">
        <f>SUM(Q13:Q15)</f>
        <v>4.0149999999999998E-2</v>
      </c>
      <c r="R16" s="41">
        <f>SUM(R13:R15)</f>
        <v>4.0149999999999998E-2</v>
      </c>
      <c r="S16" s="7"/>
      <c r="T16" s="42" t="s">
        <v>280</v>
      </c>
      <c r="U16" s="115"/>
      <c r="V16" s="116"/>
      <c r="W16" s="18"/>
      <c r="X16" s="101"/>
      <c r="Y16" s="107"/>
      <c r="AA16" s="108"/>
      <c r="AB16" s="108"/>
      <c r="AC16" s="108"/>
      <c r="AD16" s="108"/>
      <c r="AE16" s="108"/>
      <c r="AF16" s="108"/>
      <c r="AG16" s="108"/>
      <c r="AH16" s="108"/>
      <c r="AI16" s="108"/>
      <c r="AJ16" s="108"/>
      <c r="AK16" s="108"/>
      <c r="AL16" s="108"/>
      <c r="AM16" s="110"/>
      <c r="AN16" s="108"/>
      <c r="AO16" s="108"/>
      <c r="AP16" s="108"/>
      <c r="AQ16" s="108"/>
      <c r="AR16" s="108"/>
      <c r="AS16" s="108"/>
      <c r="AT16" s="108"/>
      <c r="AU16" s="108"/>
      <c r="AV16" s="108"/>
      <c r="AW16" s="108"/>
      <c r="AX16" s="108"/>
      <c r="AY16" s="108"/>
      <c r="AZ16" s="110"/>
    </row>
    <row r="17" spans="2:52" ht="13.9" thickBot="1" x14ac:dyDescent="0.4">
      <c r="B17" s="44">
        <v>10</v>
      </c>
      <c r="C17" s="45" t="s">
        <v>344</v>
      </c>
      <c r="D17" s="61" t="s">
        <v>345</v>
      </c>
      <c r="E17" s="47" t="s">
        <v>269</v>
      </c>
      <c r="F17" s="48">
        <v>0</v>
      </c>
      <c r="G17" s="117" t="s">
        <v>270</v>
      </c>
      <c r="H17" s="50"/>
      <c r="I17" s="50"/>
      <c r="J17" s="50"/>
      <c r="K17" s="50"/>
      <c r="L17" s="50"/>
      <c r="M17" s="117" t="s">
        <v>270</v>
      </c>
      <c r="N17" s="50"/>
      <c r="O17" s="50"/>
      <c r="P17" s="50"/>
      <c r="Q17" s="50"/>
      <c r="R17" s="50"/>
      <c r="S17" s="7"/>
      <c r="T17" s="51"/>
      <c r="U17" s="118" t="s">
        <v>271</v>
      </c>
      <c r="V17" s="114"/>
      <c r="W17" s="18">
        <f t="shared" si="1"/>
        <v>0</v>
      </c>
      <c r="X17" s="101">
        <f>IF(SUM(AN17:AY17)=0,0,U17)</f>
        <v>0</v>
      </c>
      <c r="Y17" s="107"/>
      <c r="AA17" s="119">
        <f>IF(ISTEXT(G17),0,1)</f>
        <v>0</v>
      </c>
      <c r="AB17" s="108"/>
      <c r="AC17" s="108"/>
      <c r="AD17" s="108"/>
      <c r="AE17" s="108"/>
      <c r="AF17" s="108"/>
      <c r="AG17" s="119">
        <f>IF(ISTEXT(M17),0,1)</f>
        <v>0</v>
      </c>
      <c r="AH17" s="108"/>
      <c r="AI17" s="108"/>
      <c r="AJ17" s="108"/>
      <c r="AK17" s="108"/>
      <c r="AL17" s="108"/>
      <c r="AM17" s="110"/>
      <c r="AN17" s="119">
        <f>IF(M17=G17,0,1)</f>
        <v>0</v>
      </c>
      <c r="AO17" s="120"/>
      <c r="AP17" s="120"/>
      <c r="AQ17" s="120"/>
      <c r="AR17" s="120"/>
      <c r="AS17" s="120"/>
      <c r="AT17" s="120"/>
      <c r="AU17" s="120"/>
      <c r="AV17" s="120"/>
      <c r="AW17" s="120"/>
      <c r="AX17" s="120"/>
      <c r="AY17" s="120"/>
      <c r="AZ17" s="110"/>
    </row>
    <row r="18" spans="2:52" ht="13.9" thickBot="1" x14ac:dyDescent="0.4">
      <c r="B18" s="53"/>
      <c r="C18" s="54"/>
      <c r="D18" s="7"/>
      <c r="E18" s="7"/>
      <c r="F18" s="7"/>
      <c r="G18" s="7"/>
      <c r="H18" s="50"/>
      <c r="I18" s="50"/>
      <c r="J18" s="50"/>
      <c r="K18" s="50"/>
      <c r="L18" s="50"/>
      <c r="M18" s="50"/>
      <c r="N18" s="50"/>
      <c r="O18" s="50"/>
      <c r="P18" s="50"/>
      <c r="Q18" s="50"/>
      <c r="R18" s="50"/>
      <c r="S18" s="7"/>
      <c r="T18" s="55"/>
      <c r="U18" s="7"/>
      <c r="V18" s="7"/>
      <c r="W18" s="18"/>
      <c r="X18" s="101"/>
      <c r="Y18" s="55"/>
      <c r="AA18" s="108"/>
      <c r="AB18" s="108"/>
      <c r="AC18" s="108"/>
      <c r="AD18" s="108"/>
      <c r="AE18" s="108"/>
      <c r="AF18" s="108"/>
      <c r="AG18" s="108"/>
      <c r="AH18" s="108"/>
      <c r="AI18" s="108"/>
      <c r="AJ18" s="108"/>
      <c r="AK18" s="108"/>
      <c r="AL18" s="108"/>
      <c r="AM18" s="110"/>
      <c r="AN18" s="108"/>
      <c r="AO18" s="108"/>
      <c r="AP18" s="108"/>
      <c r="AQ18" s="108"/>
      <c r="AR18" s="108"/>
      <c r="AS18" s="108"/>
      <c r="AT18" s="108"/>
      <c r="AU18" s="108"/>
      <c r="AV18" s="108"/>
      <c r="AW18" s="108"/>
      <c r="AX18" s="108"/>
      <c r="AY18" s="108"/>
      <c r="AZ18" s="110"/>
    </row>
    <row r="19" spans="2:52" ht="13.9" thickBot="1" x14ac:dyDescent="0.4">
      <c r="B19" s="16" t="s">
        <v>221</v>
      </c>
      <c r="C19" s="17" t="s">
        <v>12</v>
      </c>
      <c r="D19" s="7"/>
      <c r="E19" s="7"/>
      <c r="F19" s="7"/>
      <c r="G19" s="7"/>
      <c r="H19" s="50"/>
      <c r="I19" s="50"/>
      <c r="J19" s="50"/>
      <c r="K19" s="50"/>
      <c r="L19" s="50"/>
      <c r="M19" s="50"/>
      <c r="N19" s="50"/>
      <c r="O19" s="50"/>
      <c r="P19" s="50"/>
      <c r="Q19" s="50"/>
      <c r="R19" s="50"/>
      <c r="S19" s="7"/>
      <c r="T19" s="55"/>
      <c r="U19" s="7"/>
      <c r="V19" s="7"/>
      <c r="W19" s="18"/>
      <c r="X19" s="101"/>
      <c r="Y19" s="55"/>
      <c r="AA19" s="108"/>
      <c r="AB19" s="108"/>
      <c r="AC19" s="108"/>
      <c r="AD19" s="108"/>
      <c r="AE19" s="108"/>
      <c r="AF19" s="108"/>
      <c r="AG19" s="108"/>
      <c r="AH19" s="108"/>
      <c r="AI19" s="108"/>
      <c r="AJ19" s="108"/>
      <c r="AK19" s="108"/>
      <c r="AL19" s="108"/>
      <c r="AM19" s="110"/>
      <c r="AN19" s="108"/>
      <c r="AO19" s="108"/>
      <c r="AP19" s="108"/>
      <c r="AQ19" s="108"/>
      <c r="AR19" s="108"/>
      <c r="AS19" s="108"/>
      <c r="AT19" s="108"/>
      <c r="AU19" s="108"/>
      <c r="AV19" s="108"/>
      <c r="AW19" s="108"/>
      <c r="AX19" s="108"/>
      <c r="AY19" s="108"/>
      <c r="AZ19" s="110"/>
    </row>
    <row r="20" spans="2:52" x14ac:dyDescent="0.35">
      <c r="B20" s="19">
        <v>11</v>
      </c>
      <c r="C20" s="20" t="s">
        <v>13</v>
      </c>
      <c r="D20" s="21" t="s">
        <v>222</v>
      </c>
      <c r="E20" s="22" t="s">
        <v>216</v>
      </c>
      <c r="F20" s="23">
        <v>2</v>
      </c>
      <c r="G20" s="7"/>
      <c r="H20" s="25">
        <v>0.6908152413176688</v>
      </c>
      <c r="I20" s="26">
        <v>0.70288882083386894</v>
      </c>
      <c r="J20" s="26">
        <v>0.60096640649480215</v>
      </c>
      <c r="K20" s="26">
        <v>0.69836526309498836</v>
      </c>
      <c r="L20" s="27">
        <v>0.74295474052195665</v>
      </c>
      <c r="M20" s="50"/>
      <c r="N20" s="25">
        <v>0.65542878294115881</v>
      </c>
      <c r="O20" s="26">
        <v>0.65964942235258206</v>
      </c>
      <c r="P20" s="26">
        <v>0.62986460945818235</v>
      </c>
      <c r="Q20" s="26">
        <v>0.62074627929619342</v>
      </c>
      <c r="R20" s="27">
        <v>0.62511359967049718</v>
      </c>
      <c r="S20" s="7"/>
      <c r="T20" s="56"/>
      <c r="U20" s="121"/>
      <c r="V20" s="114"/>
      <c r="W20" s="18">
        <f t="shared" si="1"/>
        <v>0</v>
      </c>
      <c r="X20" s="101"/>
      <c r="Y20" s="107"/>
      <c r="AA20" s="108"/>
      <c r="AB20" s="109">
        <f t="shared" ref="AB20:AF22" si="5">IF(ISNUMBER(H20),0,1)</f>
        <v>0</v>
      </c>
      <c r="AC20" s="109">
        <f t="shared" si="5"/>
        <v>0</v>
      </c>
      <c r="AD20" s="109">
        <f t="shared" si="5"/>
        <v>0</v>
      </c>
      <c r="AE20" s="109">
        <f t="shared" si="5"/>
        <v>0</v>
      </c>
      <c r="AF20" s="109">
        <f t="shared" si="5"/>
        <v>0</v>
      </c>
      <c r="AG20" s="108"/>
      <c r="AH20" s="109">
        <f t="shared" ref="AH20:AL22" si="6">IF(ISNUMBER(N20),0,1)</f>
        <v>0</v>
      </c>
      <c r="AI20" s="109">
        <f t="shared" si="6"/>
        <v>0</v>
      </c>
      <c r="AJ20" s="109">
        <f t="shared" si="6"/>
        <v>0</v>
      </c>
      <c r="AK20" s="109">
        <f t="shared" si="6"/>
        <v>0</v>
      </c>
      <c r="AL20" s="109">
        <f t="shared" si="6"/>
        <v>0</v>
      </c>
      <c r="AM20" s="110"/>
      <c r="AN20" s="108"/>
      <c r="AO20" s="108"/>
      <c r="AP20" s="108"/>
      <c r="AQ20" s="108"/>
      <c r="AR20" s="108"/>
      <c r="AS20" s="108"/>
      <c r="AT20" s="108"/>
      <c r="AU20" s="108"/>
      <c r="AV20" s="108"/>
      <c r="AW20" s="108"/>
      <c r="AX20" s="108"/>
      <c r="AY20" s="108"/>
      <c r="AZ20" s="110"/>
    </row>
    <row r="21" spans="2:52" x14ac:dyDescent="0.35">
      <c r="B21" s="19">
        <v>12</v>
      </c>
      <c r="C21" s="20" t="s">
        <v>14</v>
      </c>
      <c r="D21" s="111" t="s">
        <v>223</v>
      </c>
      <c r="E21" s="32" t="s">
        <v>216</v>
      </c>
      <c r="F21" s="33">
        <v>2</v>
      </c>
      <c r="G21" s="7"/>
      <c r="H21" s="34">
        <v>0</v>
      </c>
      <c r="I21" s="35">
        <v>0</v>
      </c>
      <c r="J21" s="35">
        <v>0</v>
      </c>
      <c r="K21" s="35">
        <v>0</v>
      </c>
      <c r="L21" s="36">
        <v>0</v>
      </c>
      <c r="M21" s="50"/>
      <c r="N21" s="34">
        <v>0</v>
      </c>
      <c r="O21" s="35">
        <v>0</v>
      </c>
      <c r="P21" s="35">
        <v>0</v>
      </c>
      <c r="Q21" s="35">
        <v>0</v>
      </c>
      <c r="R21" s="36">
        <v>0</v>
      </c>
      <c r="S21" s="7"/>
      <c r="T21" s="37"/>
      <c r="U21" s="113"/>
      <c r="V21" s="114"/>
      <c r="W21" s="18">
        <f t="shared" si="1"/>
        <v>0</v>
      </c>
      <c r="X21" s="101"/>
      <c r="Y21" s="107"/>
      <c r="AA21" s="108"/>
      <c r="AB21" s="109">
        <f t="shared" si="5"/>
        <v>0</v>
      </c>
      <c r="AC21" s="109">
        <f t="shared" si="5"/>
        <v>0</v>
      </c>
      <c r="AD21" s="109">
        <f t="shared" si="5"/>
        <v>0</v>
      </c>
      <c r="AE21" s="109">
        <f t="shared" si="5"/>
        <v>0</v>
      </c>
      <c r="AF21" s="109">
        <f t="shared" si="5"/>
        <v>0</v>
      </c>
      <c r="AG21" s="108"/>
      <c r="AH21" s="109">
        <f t="shared" si="6"/>
        <v>0</v>
      </c>
      <c r="AI21" s="109">
        <f t="shared" si="6"/>
        <v>0</v>
      </c>
      <c r="AJ21" s="109">
        <f t="shared" si="6"/>
        <v>0</v>
      </c>
      <c r="AK21" s="109">
        <f t="shared" si="6"/>
        <v>0</v>
      </c>
      <c r="AL21" s="109">
        <f t="shared" si="6"/>
        <v>0</v>
      </c>
      <c r="AM21" s="110"/>
      <c r="AN21" s="108"/>
      <c r="AO21" s="108"/>
      <c r="AP21" s="108"/>
      <c r="AQ21" s="108"/>
      <c r="AR21" s="108"/>
      <c r="AS21" s="108"/>
      <c r="AT21" s="108"/>
      <c r="AU21" s="108"/>
      <c r="AV21" s="108"/>
      <c r="AW21" s="108"/>
      <c r="AX21" s="108"/>
      <c r="AY21" s="108"/>
      <c r="AZ21" s="110"/>
    </row>
    <row r="22" spans="2:52" x14ac:dyDescent="0.35">
      <c r="B22" s="19">
        <v>13</v>
      </c>
      <c r="C22" s="20" t="s">
        <v>15</v>
      </c>
      <c r="D22" s="111" t="s">
        <v>224</v>
      </c>
      <c r="E22" s="32" t="s">
        <v>216</v>
      </c>
      <c r="F22" s="33">
        <v>2</v>
      </c>
      <c r="G22" s="7"/>
      <c r="H22" s="34">
        <v>0</v>
      </c>
      <c r="I22" s="35">
        <v>0</v>
      </c>
      <c r="J22" s="35">
        <v>0</v>
      </c>
      <c r="K22" s="35">
        <v>0</v>
      </c>
      <c r="L22" s="36">
        <v>0</v>
      </c>
      <c r="M22" s="50"/>
      <c r="N22" s="34">
        <v>0</v>
      </c>
      <c r="O22" s="35">
        <v>0</v>
      </c>
      <c r="P22" s="35">
        <v>0</v>
      </c>
      <c r="Q22" s="35">
        <v>0</v>
      </c>
      <c r="R22" s="36">
        <v>0</v>
      </c>
      <c r="S22" s="7"/>
      <c r="T22" s="37"/>
      <c r="U22" s="113"/>
      <c r="V22" s="114"/>
      <c r="W22" s="18">
        <f t="shared" si="1"/>
        <v>0</v>
      </c>
      <c r="X22" s="101"/>
      <c r="Y22" s="107"/>
      <c r="AA22" s="108"/>
      <c r="AB22" s="109">
        <f t="shared" si="5"/>
        <v>0</v>
      </c>
      <c r="AC22" s="109">
        <f t="shared" si="5"/>
        <v>0</v>
      </c>
      <c r="AD22" s="109">
        <f t="shared" si="5"/>
        <v>0</v>
      </c>
      <c r="AE22" s="109">
        <f t="shared" si="5"/>
        <v>0</v>
      </c>
      <c r="AF22" s="109">
        <f t="shared" si="5"/>
        <v>0</v>
      </c>
      <c r="AG22" s="108"/>
      <c r="AH22" s="109">
        <f t="shared" si="6"/>
        <v>0</v>
      </c>
      <c r="AI22" s="109">
        <f t="shared" si="6"/>
        <v>0</v>
      </c>
      <c r="AJ22" s="109">
        <f t="shared" si="6"/>
        <v>0</v>
      </c>
      <c r="AK22" s="109">
        <f t="shared" si="6"/>
        <v>0</v>
      </c>
      <c r="AL22" s="109">
        <f t="shared" si="6"/>
        <v>0</v>
      </c>
      <c r="AM22" s="110"/>
      <c r="AN22" s="108"/>
      <c r="AO22" s="108"/>
      <c r="AP22" s="108"/>
      <c r="AQ22" s="108"/>
      <c r="AR22" s="108"/>
      <c r="AS22" s="108"/>
      <c r="AT22" s="108"/>
      <c r="AU22" s="108"/>
      <c r="AV22" s="108"/>
      <c r="AW22" s="108"/>
      <c r="AX22" s="108"/>
      <c r="AY22" s="108"/>
      <c r="AZ22" s="110"/>
    </row>
    <row r="23" spans="2:52" ht="13.9" thickBot="1" x14ac:dyDescent="0.4">
      <c r="B23" s="59">
        <v>14</v>
      </c>
      <c r="C23" s="60" t="s">
        <v>16</v>
      </c>
      <c r="D23" s="61" t="s">
        <v>225</v>
      </c>
      <c r="E23" s="62" t="s">
        <v>216</v>
      </c>
      <c r="F23" s="63">
        <v>2</v>
      </c>
      <c r="G23" s="7"/>
      <c r="H23" s="39">
        <f>SUM(H20:H22)</f>
        <v>0.6908152413176688</v>
      </c>
      <c r="I23" s="40">
        <f>SUM(I20:I22)</f>
        <v>0.70288882083386894</v>
      </c>
      <c r="J23" s="40">
        <f>SUM(J20:J22)</f>
        <v>0.60096640649480215</v>
      </c>
      <c r="K23" s="40">
        <f>SUM(K20:K22)</f>
        <v>0.69836526309498836</v>
      </c>
      <c r="L23" s="41">
        <f>SUM(L20:L22)</f>
        <v>0.74295474052195665</v>
      </c>
      <c r="M23" s="50"/>
      <c r="N23" s="39">
        <f>SUM(N20:N22)</f>
        <v>0.65542878294115881</v>
      </c>
      <c r="O23" s="40">
        <f>SUM(O20:O22)</f>
        <v>0.65964942235258206</v>
      </c>
      <c r="P23" s="40">
        <f>SUM(P20:P22)</f>
        <v>0.62986460945818235</v>
      </c>
      <c r="Q23" s="40">
        <f>SUM(Q20:Q22)</f>
        <v>0.62074627929619342</v>
      </c>
      <c r="R23" s="41">
        <f>SUM(R20:R22)</f>
        <v>0.62511359967049718</v>
      </c>
      <c r="S23" s="7"/>
      <c r="T23" s="122" t="s">
        <v>226</v>
      </c>
      <c r="U23" s="123"/>
      <c r="V23" s="116"/>
      <c r="W23" s="18">
        <f t="shared" si="1"/>
        <v>0</v>
      </c>
      <c r="X23" s="101"/>
      <c r="Y23" s="107"/>
      <c r="AA23" s="108"/>
      <c r="AB23" s="108"/>
      <c r="AC23" s="108"/>
      <c r="AD23" s="108"/>
      <c r="AE23" s="108"/>
      <c r="AF23" s="108"/>
      <c r="AG23" s="108"/>
      <c r="AH23" s="108"/>
      <c r="AI23" s="108"/>
      <c r="AJ23" s="108"/>
      <c r="AK23" s="108"/>
      <c r="AL23" s="108"/>
      <c r="AM23" s="110"/>
      <c r="AN23" s="108"/>
      <c r="AO23" s="108"/>
      <c r="AP23" s="108"/>
      <c r="AQ23" s="108"/>
      <c r="AR23" s="108"/>
      <c r="AS23" s="108"/>
      <c r="AT23" s="108"/>
      <c r="AU23" s="108"/>
      <c r="AV23" s="108"/>
      <c r="AW23" s="108"/>
      <c r="AX23" s="108"/>
      <c r="AY23" s="108"/>
      <c r="AZ23" s="110"/>
    </row>
    <row r="24" spans="2:52" x14ac:dyDescent="0.35">
      <c r="B24" s="53"/>
      <c r="C24" s="54"/>
      <c r="D24" s="66"/>
      <c r="E24" s="66"/>
      <c r="F24" s="66"/>
      <c r="G24" s="7"/>
      <c r="H24" s="7"/>
      <c r="I24" s="7"/>
      <c r="J24" s="7"/>
      <c r="K24" s="7"/>
      <c r="L24" s="7"/>
      <c r="M24" s="7"/>
      <c r="N24" s="7"/>
      <c r="O24" s="7"/>
      <c r="P24" s="7"/>
      <c r="Q24" s="7"/>
      <c r="R24" s="7"/>
      <c r="S24" s="7"/>
      <c r="T24" s="7"/>
      <c r="W24" s="18"/>
      <c r="X24" s="101"/>
      <c r="AA24" s="124">
        <f>SUM(AA6:AL23)</f>
        <v>0</v>
      </c>
      <c r="AB24" s="125"/>
      <c r="AC24" s="125"/>
      <c r="AD24" s="125"/>
      <c r="AE24" s="125"/>
      <c r="AF24" s="125"/>
      <c r="AG24" s="125"/>
      <c r="AH24" s="125"/>
      <c r="AI24" s="125"/>
      <c r="AJ24" s="125"/>
      <c r="AK24" s="125"/>
      <c r="AL24" s="125"/>
      <c r="AM24" s="110"/>
      <c r="AN24" s="126">
        <f>SUM(AN6:AN23)</f>
        <v>0</v>
      </c>
      <c r="AO24" s="127"/>
      <c r="AP24" s="127"/>
      <c r="AQ24" s="127"/>
      <c r="AR24" s="127"/>
      <c r="AS24" s="127"/>
      <c r="AT24" s="127"/>
      <c r="AU24" s="127"/>
      <c r="AV24" s="127"/>
      <c r="AW24" s="127"/>
      <c r="AX24" s="127"/>
      <c r="AY24" s="127"/>
      <c r="AZ24" s="110"/>
    </row>
    <row r="25" spans="2:52" x14ac:dyDescent="0.35">
      <c r="B25" s="69" t="s">
        <v>294</v>
      </c>
      <c r="C25" s="70"/>
      <c r="D25" s="70"/>
      <c r="E25" s="70"/>
      <c r="F25" s="70"/>
      <c r="G25" s="70"/>
      <c r="H25" s="70"/>
      <c r="I25" s="70"/>
      <c r="J25" s="71"/>
      <c r="K25" s="71"/>
      <c r="L25" s="72"/>
      <c r="M25" s="72"/>
      <c r="N25" s="7"/>
      <c r="O25" s="7"/>
      <c r="P25" s="7"/>
      <c r="Q25" s="7"/>
      <c r="R25" s="7"/>
      <c r="S25" s="7"/>
      <c r="T25" s="7"/>
      <c r="W25" s="18"/>
      <c r="X25" s="101"/>
      <c r="AA25" s="125"/>
      <c r="AB25" s="125"/>
      <c r="AC25" s="125"/>
      <c r="AD25" s="125"/>
      <c r="AE25" s="125"/>
      <c r="AF25" s="125"/>
      <c r="AG25" s="125"/>
      <c r="AH25" s="125"/>
      <c r="AI25" s="125"/>
      <c r="AJ25" s="125"/>
      <c r="AK25" s="125"/>
      <c r="AL25" s="125"/>
      <c r="AM25" s="110"/>
      <c r="AN25" s="125"/>
      <c r="AO25" s="125"/>
      <c r="AP25" s="125"/>
      <c r="AQ25" s="125"/>
      <c r="AR25" s="125"/>
      <c r="AS25" s="125"/>
      <c r="AT25" s="125"/>
      <c r="AU25" s="125"/>
      <c r="AV25" s="125"/>
      <c r="AW25" s="125"/>
      <c r="AX25" s="125"/>
      <c r="AY25" s="125"/>
      <c r="AZ25" s="110"/>
    </row>
    <row r="26" spans="2:52" x14ac:dyDescent="0.35">
      <c r="B26" s="73"/>
      <c r="C26" s="74" t="s">
        <v>295</v>
      </c>
      <c r="D26" s="74"/>
      <c r="E26" s="70"/>
      <c r="F26" s="70"/>
      <c r="G26" s="70"/>
      <c r="H26" s="70"/>
      <c r="I26" s="70"/>
      <c r="J26" s="70"/>
      <c r="K26" s="70"/>
      <c r="L26" s="72"/>
      <c r="M26" s="72"/>
      <c r="N26" s="7"/>
      <c r="O26" s="7"/>
      <c r="P26" s="7"/>
      <c r="Q26" s="7"/>
      <c r="R26" s="7"/>
      <c r="S26" s="7"/>
      <c r="T26" s="7"/>
      <c r="AA26" s="125"/>
      <c r="AB26" s="125"/>
      <c r="AC26" s="125"/>
      <c r="AD26" s="125"/>
      <c r="AE26" s="125"/>
      <c r="AF26" s="125"/>
      <c r="AG26" s="125"/>
      <c r="AH26" s="125"/>
      <c r="AI26" s="125"/>
      <c r="AJ26" s="125"/>
      <c r="AK26" s="125"/>
      <c r="AL26" s="125"/>
      <c r="AM26" s="110"/>
      <c r="AN26" s="125"/>
      <c r="AO26" s="125"/>
      <c r="AP26" s="125"/>
      <c r="AQ26" s="125"/>
      <c r="AR26" s="125"/>
      <c r="AS26" s="125"/>
      <c r="AT26" s="125"/>
      <c r="AU26" s="125"/>
      <c r="AV26" s="125"/>
      <c r="AW26" s="125"/>
      <c r="AX26" s="125"/>
      <c r="AY26" s="125"/>
      <c r="AZ26" s="110"/>
    </row>
    <row r="27" spans="2:52" x14ac:dyDescent="0.35">
      <c r="B27" s="75"/>
      <c r="C27" s="74" t="s">
        <v>296</v>
      </c>
      <c r="D27" s="74"/>
      <c r="E27" s="70"/>
      <c r="F27" s="70"/>
      <c r="G27" s="70"/>
      <c r="H27" s="70"/>
      <c r="I27" s="70"/>
      <c r="J27" s="70"/>
      <c r="K27" s="70"/>
      <c r="L27" s="72"/>
      <c r="M27" s="72"/>
      <c r="N27" s="7"/>
      <c r="O27" s="7"/>
      <c r="P27" s="7"/>
      <c r="Q27" s="7"/>
      <c r="R27" s="7"/>
      <c r="S27" s="7"/>
      <c r="T27" s="7"/>
    </row>
    <row r="28" spans="2:52" x14ac:dyDescent="0.35">
      <c r="B28" s="76"/>
      <c r="C28" s="74" t="s">
        <v>297</v>
      </c>
      <c r="D28" s="74"/>
      <c r="E28" s="70"/>
      <c r="F28" s="70"/>
      <c r="G28" s="70"/>
      <c r="H28" s="70"/>
      <c r="I28" s="70"/>
      <c r="J28" s="70"/>
      <c r="K28" s="70"/>
      <c r="L28" s="72"/>
      <c r="M28" s="72"/>
      <c r="N28" s="7"/>
      <c r="O28" s="7"/>
      <c r="P28" s="7"/>
      <c r="Q28" s="7"/>
      <c r="R28" s="7"/>
      <c r="S28" s="7"/>
      <c r="T28" s="7"/>
    </row>
    <row r="29" spans="2:52" x14ac:dyDescent="0.35">
      <c r="B29" s="77"/>
      <c r="C29" s="74" t="s">
        <v>298</v>
      </c>
      <c r="D29" s="74"/>
      <c r="E29" s="70"/>
      <c r="F29" s="70"/>
      <c r="G29" s="70"/>
      <c r="H29" s="70"/>
      <c r="I29" s="70"/>
      <c r="J29" s="70"/>
      <c r="K29" s="70"/>
      <c r="L29" s="72"/>
      <c r="M29" s="72"/>
      <c r="N29" s="7"/>
      <c r="O29" s="7"/>
      <c r="P29" s="7"/>
      <c r="Q29" s="7"/>
      <c r="R29" s="7"/>
      <c r="S29" s="7"/>
      <c r="T29" s="7"/>
    </row>
    <row r="30" spans="2:52" ht="13.9" thickBot="1" x14ac:dyDescent="0.4">
      <c r="B30" s="78"/>
      <c r="C30" s="78"/>
      <c r="D30" s="78"/>
      <c r="E30" s="78"/>
      <c r="F30" s="78"/>
      <c r="G30" s="78"/>
      <c r="H30" s="78"/>
      <c r="I30" s="78"/>
      <c r="J30" s="78"/>
      <c r="K30" s="78"/>
      <c r="L30" s="72"/>
      <c r="M30" s="72"/>
      <c r="N30" s="7"/>
      <c r="O30" s="7"/>
      <c r="P30" s="7"/>
      <c r="Q30" s="7"/>
      <c r="R30" s="7"/>
      <c r="S30" s="7"/>
      <c r="T30" s="7"/>
    </row>
    <row r="31" spans="2:52" ht="15" thickBot="1" x14ac:dyDescent="0.4">
      <c r="B31" s="666" t="s">
        <v>346</v>
      </c>
      <c r="C31" s="667"/>
      <c r="D31" s="667"/>
      <c r="E31" s="667"/>
      <c r="F31" s="667"/>
      <c r="G31" s="667"/>
      <c r="H31" s="667"/>
      <c r="I31" s="667"/>
      <c r="J31" s="667"/>
      <c r="K31" s="667"/>
      <c r="L31" s="668"/>
      <c r="M31" s="82"/>
      <c r="N31" s="82"/>
      <c r="O31" s="82"/>
      <c r="P31" s="82"/>
      <c r="Q31" s="82"/>
      <c r="R31" s="82"/>
      <c r="S31" s="7"/>
      <c r="T31" s="7"/>
    </row>
    <row r="32" spans="2:52" ht="15" thickBot="1" x14ac:dyDescent="0.4">
      <c r="B32" s="82"/>
      <c r="C32" s="83"/>
      <c r="D32" s="84"/>
      <c r="E32" s="84"/>
      <c r="F32" s="84"/>
      <c r="G32" s="84"/>
      <c r="H32" s="84"/>
      <c r="I32" s="84"/>
      <c r="J32" s="78"/>
      <c r="K32" s="78"/>
      <c r="L32" s="72"/>
      <c r="M32" s="85"/>
      <c r="N32" s="7"/>
      <c r="O32" s="7"/>
      <c r="P32" s="7"/>
      <c r="Q32" s="7"/>
      <c r="R32" s="7"/>
      <c r="S32" s="7"/>
      <c r="T32" s="7"/>
    </row>
    <row r="33" spans="2:20" ht="225" customHeight="1" thickBot="1" x14ac:dyDescent="0.4">
      <c r="B33" s="660" t="s">
        <v>347</v>
      </c>
      <c r="C33" s="661"/>
      <c r="D33" s="661"/>
      <c r="E33" s="661"/>
      <c r="F33" s="661"/>
      <c r="G33" s="661"/>
      <c r="H33" s="661"/>
      <c r="I33" s="661"/>
      <c r="J33" s="661"/>
      <c r="K33" s="661"/>
      <c r="L33" s="662"/>
      <c r="M33" s="86"/>
      <c r="N33" s="86"/>
      <c r="O33" s="86"/>
      <c r="P33" s="86"/>
      <c r="Q33" s="86"/>
      <c r="R33" s="86"/>
      <c r="S33" s="7"/>
      <c r="T33" s="7"/>
    </row>
    <row r="34" spans="2:20" ht="13.9" thickBot="1" x14ac:dyDescent="0.4">
      <c r="B34" s="87"/>
      <c r="C34" s="88"/>
      <c r="D34" s="87"/>
      <c r="E34" s="87"/>
      <c r="F34" s="87"/>
      <c r="G34" s="89"/>
      <c r="H34" s="89"/>
      <c r="I34" s="89"/>
      <c r="J34" s="78"/>
      <c r="K34" s="78"/>
      <c r="L34" s="72"/>
      <c r="M34" s="85"/>
      <c r="N34" s="7"/>
      <c r="O34" s="7"/>
      <c r="P34" s="7"/>
      <c r="Q34" s="7"/>
      <c r="R34" s="7"/>
      <c r="S34" s="7"/>
      <c r="T34" s="7"/>
    </row>
    <row r="35" spans="2:20" ht="15" customHeight="1" x14ac:dyDescent="0.35">
      <c r="B35" s="90" t="s">
        <v>301</v>
      </c>
      <c r="C35" s="663" t="s">
        <v>302</v>
      </c>
      <c r="D35" s="664"/>
      <c r="E35" s="664"/>
      <c r="F35" s="664"/>
      <c r="G35" s="664"/>
      <c r="H35" s="664"/>
      <c r="I35" s="664"/>
      <c r="J35" s="664"/>
      <c r="K35" s="664"/>
      <c r="L35" s="665"/>
      <c r="M35" s="91"/>
      <c r="N35" s="91"/>
      <c r="O35" s="91"/>
      <c r="P35" s="91"/>
      <c r="Q35" s="91"/>
      <c r="R35" s="91"/>
      <c r="S35" s="7"/>
      <c r="T35" s="7"/>
    </row>
    <row r="36" spans="2:20" ht="15" customHeight="1" x14ac:dyDescent="0.35">
      <c r="B36" s="92" t="s">
        <v>303</v>
      </c>
      <c r="C36" s="93" t="str">
        <f>$C$5</f>
        <v>RCV run off rate ~ RPI linked RCV</v>
      </c>
      <c r="D36" s="93"/>
      <c r="E36" s="93"/>
      <c r="F36" s="93"/>
      <c r="G36" s="93"/>
      <c r="H36" s="93"/>
      <c r="I36" s="93"/>
      <c r="J36" s="93"/>
      <c r="K36" s="93"/>
      <c r="L36" s="94"/>
      <c r="M36" s="97"/>
      <c r="N36" s="97"/>
      <c r="O36" s="97"/>
      <c r="P36" s="97"/>
      <c r="Q36" s="97"/>
      <c r="R36" s="97"/>
      <c r="S36" s="7"/>
      <c r="T36" s="7"/>
    </row>
    <row r="37" spans="2:20" ht="30" customHeight="1" x14ac:dyDescent="0.35">
      <c r="B37" s="96">
        <v>1</v>
      </c>
      <c r="C37" s="651" t="s">
        <v>348</v>
      </c>
      <c r="D37" s="652"/>
      <c r="E37" s="652"/>
      <c r="F37" s="652"/>
      <c r="G37" s="652"/>
      <c r="H37" s="652"/>
      <c r="I37" s="652"/>
      <c r="J37" s="652"/>
      <c r="K37" s="652"/>
      <c r="L37" s="653"/>
      <c r="M37" s="97"/>
      <c r="N37" s="97"/>
      <c r="O37" s="97"/>
      <c r="P37" s="97"/>
      <c r="Q37" s="97"/>
      <c r="R37" s="97"/>
      <c r="S37" s="7"/>
      <c r="T37" s="7"/>
    </row>
    <row r="38" spans="2:20" ht="30" customHeight="1" x14ac:dyDescent="0.35">
      <c r="B38" s="96">
        <v>2</v>
      </c>
      <c r="C38" s="651" t="s">
        <v>349</v>
      </c>
      <c r="D38" s="652"/>
      <c r="E38" s="652"/>
      <c r="F38" s="652"/>
      <c r="G38" s="652"/>
      <c r="H38" s="652"/>
      <c r="I38" s="652"/>
      <c r="J38" s="652"/>
      <c r="K38" s="652"/>
      <c r="L38" s="653"/>
      <c r="M38" s="97"/>
      <c r="N38" s="97"/>
      <c r="O38" s="97"/>
      <c r="P38" s="97"/>
      <c r="Q38" s="97"/>
      <c r="R38" s="97"/>
      <c r="S38" s="7"/>
      <c r="T38" s="7"/>
    </row>
    <row r="39" spans="2:20" ht="15" customHeight="1" x14ac:dyDescent="0.35">
      <c r="B39" s="96">
        <v>3</v>
      </c>
      <c r="C39" s="651" t="s">
        <v>350</v>
      </c>
      <c r="D39" s="652"/>
      <c r="E39" s="652"/>
      <c r="F39" s="652"/>
      <c r="G39" s="652"/>
      <c r="H39" s="652"/>
      <c r="I39" s="652"/>
      <c r="J39" s="652"/>
      <c r="K39" s="652"/>
      <c r="L39" s="653"/>
      <c r="M39" s="97"/>
      <c r="N39" s="97"/>
      <c r="O39" s="97"/>
      <c r="P39" s="97"/>
      <c r="Q39" s="97"/>
      <c r="R39" s="97"/>
      <c r="S39" s="7"/>
      <c r="T39" s="7"/>
    </row>
    <row r="40" spans="2:20" ht="15" customHeight="1" x14ac:dyDescent="0.35">
      <c r="B40" s="96">
        <v>4</v>
      </c>
      <c r="C40" s="651" t="s">
        <v>351</v>
      </c>
      <c r="D40" s="652"/>
      <c r="E40" s="652"/>
      <c r="F40" s="652"/>
      <c r="G40" s="652"/>
      <c r="H40" s="652"/>
      <c r="I40" s="652"/>
      <c r="J40" s="652"/>
      <c r="K40" s="652"/>
      <c r="L40" s="653"/>
      <c r="M40" s="97"/>
      <c r="N40" s="97"/>
      <c r="O40" s="97"/>
      <c r="P40" s="97"/>
      <c r="Q40" s="97"/>
      <c r="R40" s="97"/>
      <c r="S40" s="7"/>
      <c r="T40" s="7"/>
    </row>
    <row r="41" spans="2:20" ht="30" customHeight="1" x14ac:dyDescent="0.35">
      <c r="B41" s="96">
        <v>5</v>
      </c>
      <c r="C41" s="651" t="s">
        <v>308</v>
      </c>
      <c r="D41" s="652"/>
      <c r="E41" s="652"/>
      <c r="F41" s="652"/>
      <c r="G41" s="652"/>
      <c r="H41" s="652"/>
      <c r="I41" s="652"/>
      <c r="J41" s="652"/>
      <c r="K41" s="652"/>
      <c r="L41" s="653"/>
      <c r="M41" s="97"/>
      <c r="N41" s="97"/>
      <c r="O41" s="97"/>
      <c r="P41" s="97"/>
      <c r="Q41" s="97"/>
      <c r="R41" s="97"/>
      <c r="S41" s="7"/>
      <c r="T41" s="7"/>
    </row>
    <row r="42" spans="2:20" ht="15" customHeight="1" x14ac:dyDescent="0.35">
      <c r="B42" s="92" t="s">
        <v>309</v>
      </c>
      <c r="C42" s="93" t="str">
        <f>$C$12</f>
        <v>RCV run off rate ~ CPI/CPI(H) linked RCV</v>
      </c>
      <c r="D42" s="93"/>
      <c r="E42" s="93"/>
      <c r="F42" s="93"/>
      <c r="G42" s="93"/>
      <c r="H42" s="93"/>
      <c r="I42" s="93"/>
      <c r="J42" s="93"/>
      <c r="K42" s="93"/>
      <c r="L42" s="94"/>
      <c r="M42" s="97"/>
      <c r="N42" s="97"/>
      <c r="O42" s="97"/>
      <c r="P42" s="97"/>
      <c r="Q42" s="97"/>
      <c r="R42" s="97"/>
      <c r="S42" s="7"/>
      <c r="T42" s="7"/>
    </row>
    <row r="43" spans="2:20" ht="30" customHeight="1" x14ac:dyDescent="0.35">
      <c r="B43" s="96">
        <v>6</v>
      </c>
      <c r="C43" s="651" t="s">
        <v>352</v>
      </c>
      <c r="D43" s="652"/>
      <c r="E43" s="652"/>
      <c r="F43" s="652"/>
      <c r="G43" s="652"/>
      <c r="H43" s="652"/>
      <c r="I43" s="652"/>
      <c r="J43" s="652"/>
      <c r="K43" s="652"/>
      <c r="L43" s="653"/>
      <c r="M43" s="97"/>
      <c r="N43" s="97"/>
      <c r="O43" s="97"/>
      <c r="P43" s="97"/>
      <c r="Q43" s="97"/>
      <c r="R43" s="97"/>
      <c r="S43" s="7"/>
      <c r="T43" s="7"/>
    </row>
    <row r="44" spans="2:20" ht="30" customHeight="1" x14ac:dyDescent="0.35">
      <c r="B44" s="96">
        <v>7</v>
      </c>
      <c r="C44" s="651" t="s">
        <v>353</v>
      </c>
      <c r="D44" s="652"/>
      <c r="E44" s="652"/>
      <c r="F44" s="652"/>
      <c r="G44" s="652"/>
      <c r="H44" s="652"/>
      <c r="I44" s="652"/>
      <c r="J44" s="652"/>
      <c r="K44" s="652"/>
      <c r="L44" s="653"/>
      <c r="M44" s="97"/>
      <c r="N44" s="97"/>
      <c r="O44" s="97"/>
      <c r="P44" s="97"/>
      <c r="Q44" s="97"/>
      <c r="R44" s="97"/>
      <c r="S44" s="7"/>
      <c r="T44" s="7"/>
    </row>
    <row r="45" spans="2:20" ht="15" customHeight="1" x14ac:dyDescent="0.35">
      <c r="B45" s="96">
        <v>8</v>
      </c>
      <c r="C45" s="651" t="s">
        <v>354</v>
      </c>
      <c r="D45" s="652"/>
      <c r="E45" s="652"/>
      <c r="F45" s="652"/>
      <c r="G45" s="652"/>
      <c r="H45" s="652"/>
      <c r="I45" s="652"/>
      <c r="J45" s="652"/>
      <c r="K45" s="652"/>
      <c r="L45" s="653"/>
      <c r="M45" s="97"/>
      <c r="N45" s="97"/>
      <c r="O45" s="97"/>
      <c r="P45" s="97"/>
      <c r="Q45" s="97"/>
      <c r="R45" s="97"/>
      <c r="S45" s="7"/>
      <c r="T45" s="7"/>
    </row>
    <row r="46" spans="2:20" ht="15" customHeight="1" x14ac:dyDescent="0.35">
      <c r="B46" s="96">
        <v>9</v>
      </c>
      <c r="C46" s="651" t="s">
        <v>355</v>
      </c>
      <c r="D46" s="652"/>
      <c r="E46" s="652"/>
      <c r="F46" s="652"/>
      <c r="G46" s="652"/>
      <c r="H46" s="652"/>
      <c r="I46" s="652"/>
      <c r="J46" s="652"/>
      <c r="K46" s="652"/>
      <c r="L46" s="653"/>
      <c r="M46" s="97"/>
      <c r="N46" s="97"/>
      <c r="O46" s="97"/>
      <c r="P46" s="97"/>
      <c r="Q46" s="97"/>
      <c r="R46" s="97"/>
      <c r="S46" s="7"/>
      <c r="T46" s="7"/>
    </row>
    <row r="47" spans="2:20" ht="30" customHeight="1" x14ac:dyDescent="0.35">
      <c r="B47" s="96">
        <v>10</v>
      </c>
      <c r="C47" s="651" t="s">
        <v>314</v>
      </c>
      <c r="D47" s="652"/>
      <c r="E47" s="652"/>
      <c r="F47" s="652"/>
      <c r="G47" s="652"/>
      <c r="H47" s="652"/>
      <c r="I47" s="652"/>
      <c r="J47" s="652"/>
      <c r="K47" s="652"/>
      <c r="L47" s="653"/>
      <c r="M47" s="97"/>
      <c r="N47" s="97"/>
      <c r="O47" s="97"/>
      <c r="P47" s="97"/>
      <c r="Q47" s="97"/>
      <c r="R47" s="97"/>
      <c r="S47" s="7"/>
      <c r="T47" s="7"/>
    </row>
    <row r="48" spans="2:20" ht="15" customHeight="1" x14ac:dyDescent="0.35">
      <c r="B48" s="92" t="s">
        <v>315</v>
      </c>
      <c r="C48" s="93" t="str">
        <f>$C$19</f>
        <v>PAYG Rate ~ water network plus</v>
      </c>
      <c r="D48" s="93"/>
      <c r="E48" s="93"/>
      <c r="F48" s="93"/>
      <c r="G48" s="93"/>
      <c r="H48" s="93"/>
      <c r="I48" s="93"/>
      <c r="J48" s="93"/>
      <c r="K48" s="93"/>
      <c r="L48" s="94"/>
      <c r="M48" s="97"/>
      <c r="N48" s="97"/>
      <c r="O48" s="97"/>
      <c r="P48" s="97"/>
      <c r="Q48" s="97"/>
      <c r="R48" s="97"/>
      <c r="S48" s="7"/>
      <c r="T48" s="7"/>
    </row>
    <row r="49" spans="2:16" ht="30" customHeight="1" x14ac:dyDescent="0.35">
      <c r="B49" s="96">
        <v>11</v>
      </c>
      <c r="C49" s="651" t="s">
        <v>356</v>
      </c>
      <c r="D49" s="652"/>
      <c r="E49" s="652"/>
      <c r="F49" s="652"/>
      <c r="G49" s="652"/>
      <c r="H49" s="652"/>
      <c r="I49" s="652"/>
      <c r="J49" s="652"/>
      <c r="K49" s="652"/>
      <c r="L49" s="653"/>
      <c r="M49" s="97"/>
      <c r="N49" s="97"/>
      <c r="O49" s="85"/>
      <c r="P49" s="85"/>
    </row>
    <row r="50" spans="2:16" ht="15" customHeight="1" x14ac:dyDescent="0.35">
      <c r="B50" s="96">
        <v>12</v>
      </c>
      <c r="C50" s="651" t="s">
        <v>357</v>
      </c>
      <c r="D50" s="652"/>
      <c r="E50" s="652"/>
      <c r="F50" s="652"/>
      <c r="G50" s="652"/>
      <c r="H50" s="652"/>
      <c r="I50" s="652"/>
      <c r="J50" s="652"/>
      <c r="K50" s="652"/>
      <c r="L50" s="653"/>
      <c r="M50" s="97"/>
      <c r="N50" s="97"/>
      <c r="O50" s="85"/>
      <c r="P50" s="85"/>
    </row>
    <row r="51" spans="2:16" ht="15" customHeight="1" x14ac:dyDescent="0.35">
      <c r="B51" s="98">
        <v>13</v>
      </c>
      <c r="C51" s="651" t="s">
        <v>358</v>
      </c>
      <c r="D51" s="652"/>
      <c r="E51" s="652"/>
      <c r="F51" s="652"/>
      <c r="G51" s="652"/>
      <c r="H51" s="652"/>
      <c r="I51" s="652"/>
      <c r="J51" s="652"/>
      <c r="K51" s="652"/>
      <c r="L51" s="653"/>
      <c r="M51" s="97"/>
      <c r="N51" s="97"/>
      <c r="O51" s="85"/>
      <c r="P51" s="85"/>
    </row>
    <row r="52" spans="2:16" ht="15" customHeight="1" thickBot="1" x14ac:dyDescent="0.4">
      <c r="B52" s="99">
        <v>14</v>
      </c>
      <c r="C52" s="654" t="s">
        <v>359</v>
      </c>
      <c r="D52" s="655"/>
      <c r="E52" s="655"/>
      <c r="F52" s="655"/>
      <c r="G52" s="655"/>
      <c r="H52" s="655"/>
      <c r="I52" s="655"/>
      <c r="J52" s="655"/>
      <c r="K52" s="655"/>
      <c r="L52" s="656"/>
      <c r="M52" s="97"/>
      <c r="N52" s="97"/>
      <c r="O52" s="85"/>
      <c r="P52" s="85"/>
    </row>
    <row r="53" spans="2:16" x14ac:dyDescent="0.35"/>
  </sheetData>
  <mergeCells count="18">
    <mergeCell ref="C38:L38"/>
    <mergeCell ref="B3:C3"/>
    <mergeCell ref="B31:L31"/>
    <mergeCell ref="B33:L33"/>
    <mergeCell ref="C35:L35"/>
    <mergeCell ref="C37:L37"/>
    <mergeCell ref="C52:L52"/>
    <mergeCell ref="C39:L39"/>
    <mergeCell ref="C40:L40"/>
    <mergeCell ref="C41:L41"/>
    <mergeCell ref="C43:L43"/>
    <mergeCell ref="C44:L44"/>
    <mergeCell ref="C45:L45"/>
    <mergeCell ref="C46:L46"/>
    <mergeCell ref="C47:L47"/>
    <mergeCell ref="C49:L49"/>
    <mergeCell ref="C50:L50"/>
    <mergeCell ref="C51:L51"/>
  </mergeCells>
  <conditionalFormatting sqref="W24:X25">
    <cfRule type="cellIs" dxfId="22" priority="9" operator="equal">
      <formula>0</formula>
    </cfRule>
  </conditionalFormatting>
  <conditionalFormatting sqref="Y6:Y10 Y13:Y17 Y20:Y23">
    <cfRule type="cellIs" dxfId="21" priority="2" operator="equal">
      <formula>0</formula>
    </cfRule>
  </conditionalFormatting>
  <conditionalFormatting sqref="W5:X23">
    <cfRule type="cellIs" dxfId="20"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zoomScale="85" zoomScaleNormal="85" workbookViewId="0"/>
  </sheetViews>
  <sheetFormatPr defaultColWidth="0" defaultRowHeight="13.5" zeroHeight="1" x14ac:dyDescent="0.35"/>
  <cols>
    <col min="1" max="1" width="1.5625" style="5" customWidth="1"/>
    <col min="2" max="2" width="6.5625" style="5" customWidth="1"/>
    <col min="3" max="3" width="83.0625" style="5" customWidth="1"/>
    <col min="4" max="4" width="11.5625" style="5" customWidth="1"/>
    <col min="5" max="6" width="5.5625" style="5" customWidth="1"/>
    <col min="7" max="7" width="12.5625" style="5"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9.5625" style="5" bestFit="1" customWidth="1"/>
    <col min="22" max="22" width="2.5625" style="5" customWidth="1"/>
    <col min="23" max="23" width="20.5625" style="5" bestFit="1" customWidth="1"/>
    <col min="24" max="24" width="25.5625" style="5" bestFit="1" customWidth="1"/>
    <col min="25" max="25" width="9.5625" style="5" customWidth="1"/>
    <col min="26" max="26" width="2.5" style="6" hidden="1" customWidth="1"/>
    <col min="27" max="38" width="3.5" style="5" hidden="1" customWidth="1"/>
    <col min="39" max="39" width="3.5" style="6" hidden="1" customWidth="1"/>
    <col min="40" max="51" width="3.5" style="5" hidden="1" customWidth="1"/>
    <col min="52" max="52" width="3.5625" style="6" hidden="1" customWidth="1"/>
    <col min="53" max="16384" width="9.5625" style="5" hidden="1"/>
  </cols>
  <sheetData>
    <row r="1" spans="2:51" ht="18.75" x14ac:dyDescent="0.35">
      <c r="B1" s="1" t="s">
        <v>360</v>
      </c>
      <c r="C1" s="1"/>
      <c r="D1" s="1"/>
      <c r="E1" s="1"/>
      <c r="F1" s="1"/>
      <c r="G1" s="1"/>
      <c r="H1" s="1"/>
      <c r="I1" s="1"/>
      <c r="J1" s="1"/>
      <c r="K1" s="1"/>
      <c r="L1" s="2"/>
      <c r="M1" s="2"/>
      <c r="N1" s="2"/>
      <c r="O1" s="2"/>
      <c r="P1" s="2"/>
      <c r="Q1" s="2"/>
      <c r="R1" s="3" t="s">
        <v>474</v>
      </c>
      <c r="S1" s="4"/>
      <c r="T1" s="657" t="s">
        <v>239</v>
      </c>
      <c r="U1" s="657"/>
      <c r="V1" s="657"/>
      <c r="W1" s="657"/>
      <c r="X1" s="274"/>
      <c r="Y1" s="8"/>
      <c r="Z1" s="128"/>
      <c r="AA1" s="129"/>
      <c r="AB1" s="129"/>
      <c r="AC1" s="129"/>
      <c r="AD1" s="129"/>
      <c r="AE1" s="129"/>
      <c r="AF1" s="129"/>
      <c r="AG1" s="129"/>
      <c r="AH1" s="129"/>
      <c r="AI1" s="129"/>
      <c r="AJ1" s="129"/>
      <c r="AK1" s="129"/>
      <c r="AL1" s="129"/>
      <c r="AN1" s="129"/>
      <c r="AO1" s="129"/>
      <c r="AP1" s="129"/>
      <c r="AQ1" s="129"/>
      <c r="AR1" s="129"/>
      <c r="AS1" s="129"/>
      <c r="AT1" s="129"/>
      <c r="AU1" s="129"/>
      <c r="AV1" s="129"/>
      <c r="AW1" s="129"/>
      <c r="AX1" s="129"/>
      <c r="AY1" s="129"/>
    </row>
    <row r="2" spans="2:51" ht="15" customHeight="1" thickBot="1" x14ac:dyDescent="0.4">
      <c r="B2" s="7"/>
      <c r="C2" s="7"/>
      <c r="D2" s="7"/>
      <c r="E2" s="7"/>
      <c r="F2" s="7"/>
      <c r="G2" s="7"/>
      <c r="H2" s="7"/>
      <c r="I2" s="7"/>
      <c r="J2" s="7"/>
      <c r="K2" s="7"/>
      <c r="L2" s="7"/>
      <c r="M2" s="7"/>
      <c r="N2" s="7"/>
      <c r="O2" s="7"/>
      <c r="P2" s="7"/>
      <c r="Q2" s="7"/>
      <c r="R2" s="7"/>
      <c r="S2" s="7"/>
      <c r="T2" s="7"/>
      <c r="U2" s="7"/>
      <c r="W2" s="8"/>
      <c r="X2" s="8"/>
      <c r="Y2" s="8"/>
      <c r="Z2" s="128"/>
      <c r="AA2" s="129"/>
      <c r="AB2" s="129"/>
      <c r="AC2" s="129"/>
      <c r="AD2" s="129"/>
      <c r="AE2" s="129"/>
      <c r="AF2" s="129"/>
      <c r="AG2" s="129"/>
      <c r="AH2" s="129"/>
      <c r="AI2" s="129"/>
      <c r="AJ2" s="129"/>
      <c r="AK2" s="129"/>
      <c r="AL2" s="129"/>
      <c r="AN2" s="129"/>
      <c r="AO2" s="129"/>
      <c r="AP2" s="129"/>
      <c r="AQ2" s="129"/>
      <c r="AR2" s="129"/>
      <c r="AS2" s="129"/>
      <c r="AT2" s="129"/>
      <c r="AU2" s="129"/>
      <c r="AV2" s="129"/>
      <c r="AW2" s="129"/>
      <c r="AX2" s="129"/>
      <c r="AY2" s="129"/>
    </row>
    <row r="3" spans="2:51" ht="28.5" customHeight="1" thickBot="1" x14ac:dyDescent="0.4">
      <c r="B3" s="658" t="s">
        <v>240</v>
      </c>
      <c r="C3" s="659"/>
      <c r="D3" s="10" t="s">
        <v>241</v>
      </c>
      <c r="E3" s="11" t="s">
        <v>242</v>
      </c>
      <c r="F3" s="12" t="s">
        <v>243</v>
      </c>
      <c r="G3" s="130" t="s">
        <v>244</v>
      </c>
      <c r="H3" s="11" t="s">
        <v>3</v>
      </c>
      <c r="I3" s="11" t="s">
        <v>4</v>
      </c>
      <c r="J3" s="11" t="s">
        <v>5</v>
      </c>
      <c r="K3" s="11" t="s">
        <v>6</v>
      </c>
      <c r="L3" s="12" t="s">
        <v>7</v>
      </c>
      <c r="M3" s="11" t="s">
        <v>245</v>
      </c>
      <c r="N3" s="11" t="s">
        <v>246</v>
      </c>
      <c r="O3" s="11" t="s">
        <v>247</v>
      </c>
      <c r="P3" s="11" t="s">
        <v>248</v>
      </c>
      <c r="Q3" s="11" t="s">
        <v>249</v>
      </c>
      <c r="R3" s="12" t="s">
        <v>250</v>
      </c>
      <c r="S3" s="7"/>
      <c r="T3" s="13" t="s">
        <v>251</v>
      </c>
      <c r="U3" s="131" t="s">
        <v>252</v>
      </c>
      <c r="W3" s="13" t="s">
        <v>253</v>
      </c>
      <c r="X3" s="131" t="s">
        <v>327</v>
      </c>
      <c r="Y3" s="8"/>
      <c r="Z3" s="128"/>
      <c r="AA3" s="129"/>
      <c r="AB3" s="129"/>
      <c r="AC3" s="129"/>
      <c r="AD3" s="129"/>
      <c r="AE3" s="129"/>
      <c r="AF3" s="129"/>
      <c r="AG3" s="129"/>
      <c r="AH3" s="129"/>
      <c r="AI3" s="129"/>
      <c r="AJ3" s="129"/>
      <c r="AK3" s="129"/>
      <c r="AL3" s="129"/>
      <c r="AN3" s="129"/>
      <c r="AO3" s="129"/>
      <c r="AP3" s="129"/>
      <c r="AQ3" s="129"/>
      <c r="AR3" s="129"/>
      <c r="AS3" s="129"/>
      <c r="AT3" s="129"/>
      <c r="AU3" s="129"/>
      <c r="AV3" s="129"/>
      <c r="AW3" s="129"/>
      <c r="AX3" s="129"/>
      <c r="AY3" s="129"/>
    </row>
    <row r="4" spans="2:51" ht="14.25" customHeight="1" thickBot="1" x14ac:dyDescent="0.4">
      <c r="B4" s="7"/>
      <c r="C4" s="7"/>
      <c r="D4" s="7"/>
      <c r="E4" s="7"/>
      <c r="F4" s="7"/>
      <c r="G4" s="7"/>
      <c r="H4" s="7"/>
      <c r="I4" s="7"/>
      <c r="J4" s="7"/>
      <c r="K4" s="7"/>
      <c r="L4" s="7"/>
      <c r="M4" s="7"/>
      <c r="N4" s="7"/>
      <c r="O4" s="7"/>
      <c r="P4" s="7"/>
      <c r="Q4" s="7"/>
      <c r="R4" s="7"/>
      <c r="S4" s="7"/>
      <c r="T4" s="7"/>
      <c r="U4" s="7"/>
      <c r="W4" s="132"/>
      <c r="X4" s="133"/>
      <c r="Y4" s="8"/>
      <c r="Z4" s="128"/>
      <c r="AA4" s="669" t="s">
        <v>254</v>
      </c>
      <c r="AB4" s="669"/>
      <c r="AC4" s="669"/>
      <c r="AD4" s="669"/>
      <c r="AE4" s="669"/>
      <c r="AF4" s="669"/>
      <c r="AG4" s="669"/>
      <c r="AH4" s="669"/>
      <c r="AI4" s="669"/>
      <c r="AJ4" s="669"/>
      <c r="AK4" s="669"/>
      <c r="AL4" s="669"/>
      <c r="AN4" s="669" t="s">
        <v>361</v>
      </c>
      <c r="AO4" s="669"/>
      <c r="AP4" s="669"/>
      <c r="AQ4" s="669"/>
      <c r="AR4" s="669"/>
      <c r="AS4" s="669"/>
      <c r="AT4" s="669"/>
      <c r="AU4" s="669"/>
      <c r="AV4" s="669"/>
      <c r="AW4" s="669"/>
      <c r="AX4" s="669"/>
      <c r="AY4" s="669"/>
    </row>
    <row r="5" spans="2:51" ht="13.9" thickBot="1" x14ac:dyDescent="0.4">
      <c r="B5" s="16" t="s">
        <v>256</v>
      </c>
      <c r="C5" s="17" t="s">
        <v>362</v>
      </c>
      <c r="D5" s="7"/>
      <c r="E5" s="7"/>
      <c r="F5" s="7"/>
      <c r="G5" s="7"/>
      <c r="H5" s="7"/>
      <c r="I5" s="7"/>
      <c r="J5" s="7"/>
      <c r="K5" s="7"/>
      <c r="L5" s="7"/>
      <c r="M5" s="7"/>
      <c r="N5" s="7"/>
      <c r="O5" s="7"/>
      <c r="P5" s="7"/>
      <c r="Q5" s="7"/>
      <c r="R5" s="7"/>
      <c r="S5" s="7"/>
      <c r="T5" s="7"/>
      <c r="U5" s="7"/>
      <c r="W5" s="18"/>
      <c r="X5" s="101"/>
      <c r="Y5" s="8"/>
      <c r="Z5" s="128"/>
      <c r="AA5" s="134" t="s">
        <v>255</v>
      </c>
      <c r="AB5" s="135"/>
      <c r="AC5" s="135"/>
      <c r="AD5" s="135"/>
      <c r="AE5" s="135"/>
      <c r="AF5" s="135"/>
      <c r="AG5" s="135"/>
      <c r="AH5" s="135"/>
      <c r="AI5" s="135"/>
      <c r="AJ5" s="135"/>
      <c r="AK5" s="135"/>
      <c r="AL5" s="135"/>
      <c r="AN5" s="134"/>
      <c r="AO5" s="135"/>
      <c r="AP5" s="135"/>
      <c r="AQ5" s="135"/>
      <c r="AR5" s="135"/>
      <c r="AS5" s="135"/>
      <c r="AT5" s="135"/>
      <c r="AU5" s="135"/>
      <c r="AV5" s="135"/>
      <c r="AW5" s="135"/>
      <c r="AX5" s="135"/>
      <c r="AY5" s="135"/>
    </row>
    <row r="6" spans="2:51" x14ac:dyDescent="0.35">
      <c r="B6" s="19">
        <v>1</v>
      </c>
      <c r="C6" s="20" t="s">
        <v>363</v>
      </c>
      <c r="D6" s="21" t="s">
        <v>364</v>
      </c>
      <c r="E6" s="22" t="s">
        <v>216</v>
      </c>
      <c r="F6" s="23">
        <v>2</v>
      </c>
      <c r="G6" s="7"/>
      <c r="H6" s="136">
        <v>3.8600000000000002E-2</v>
      </c>
      <c r="I6" s="137">
        <v>3.6900000000000002E-2</v>
      </c>
      <c r="J6" s="137">
        <v>3.6200000000000003E-2</v>
      </c>
      <c r="K6" s="137">
        <v>3.5000000000000003E-2</v>
      </c>
      <c r="L6" s="138">
        <v>3.39E-2</v>
      </c>
      <c r="M6" s="24"/>
      <c r="N6" s="136">
        <v>3.9300000000000002E-2</v>
      </c>
      <c r="O6" s="137">
        <v>3.9300000000000002E-2</v>
      </c>
      <c r="P6" s="137">
        <v>3.9300000000000002E-2</v>
      </c>
      <c r="Q6" s="137">
        <v>3.9300000000000002E-2</v>
      </c>
      <c r="R6" s="138">
        <v>3.9300000000000002E-2</v>
      </c>
      <c r="S6" s="7"/>
      <c r="T6" s="139"/>
      <c r="U6" s="140"/>
      <c r="W6" s="18">
        <f xml:space="preserve"> IF( SUM( AA6:AL6 ) = 0, 0, $AA$5 )</f>
        <v>0</v>
      </c>
      <c r="X6" s="101"/>
      <c r="Y6" s="8"/>
      <c r="Z6" s="128"/>
      <c r="AA6" s="135"/>
      <c r="AB6" s="141">
        <v>0</v>
      </c>
      <c r="AC6" s="141">
        <v>0</v>
      </c>
      <c r="AD6" s="141">
        <v>0</v>
      </c>
      <c r="AE6" s="141">
        <v>0</v>
      </c>
      <c r="AF6" s="141">
        <v>0</v>
      </c>
      <c r="AG6" s="135"/>
      <c r="AH6" s="141">
        <v>0</v>
      </c>
      <c r="AI6" s="141">
        <v>0</v>
      </c>
      <c r="AJ6" s="141">
        <v>0</v>
      </c>
      <c r="AK6" s="141">
        <v>0</v>
      </c>
      <c r="AL6" s="141">
        <v>0</v>
      </c>
      <c r="AN6" s="135"/>
      <c r="AO6" s="135"/>
      <c r="AP6" s="135"/>
      <c r="AQ6" s="135"/>
      <c r="AR6" s="135"/>
      <c r="AS6" s="135"/>
      <c r="AT6" s="135"/>
      <c r="AU6" s="135"/>
      <c r="AV6" s="135"/>
      <c r="AW6" s="135"/>
      <c r="AX6" s="135"/>
      <c r="AY6" s="135"/>
    </row>
    <row r="7" spans="2:51" x14ac:dyDescent="0.35">
      <c r="B7" s="19">
        <v>2</v>
      </c>
      <c r="C7" s="20" t="s">
        <v>365</v>
      </c>
      <c r="D7" s="31" t="s">
        <v>366</v>
      </c>
      <c r="E7" s="32" t="s">
        <v>216</v>
      </c>
      <c r="F7" s="33">
        <v>2</v>
      </c>
      <c r="G7" s="7"/>
      <c r="H7" s="142">
        <v>0</v>
      </c>
      <c r="I7" s="143">
        <v>0</v>
      </c>
      <c r="J7" s="143">
        <v>0</v>
      </c>
      <c r="K7" s="143">
        <v>0</v>
      </c>
      <c r="L7" s="144">
        <v>0</v>
      </c>
      <c r="M7" s="24"/>
      <c r="N7" s="142">
        <v>0</v>
      </c>
      <c r="O7" s="143">
        <v>0</v>
      </c>
      <c r="P7" s="143">
        <v>0</v>
      </c>
      <c r="Q7" s="143">
        <v>0</v>
      </c>
      <c r="R7" s="144">
        <v>0</v>
      </c>
      <c r="S7" s="7"/>
      <c r="T7" s="145"/>
      <c r="U7" s="146"/>
      <c r="W7" s="18">
        <f xml:space="preserve"> IF( SUM( AA7:AL7 ) = 0, 0, $AA$5 )</f>
        <v>0</v>
      </c>
      <c r="X7" s="101"/>
      <c r="Y7" s="8"/>
      <c r="Z7" s="128"/>
      <c r="AA7" s="129"/>
      <c r="AB7" s="141">
        <v>0</v>
      </c>
      <c r="AC7" s="141">
        <v>0</v>
      </c>
      <c r="AD7" s="141">
        <v>0</v>
      </c>
      <c r="AE7" s="141">
        <v>0</v>
      </c>
      <c r="AF7" s="141">
        <v>0</v>
      </c>
      <c r="AG7" s="135"/>
      <c r="AH7" s="141">
        <v>0</v>
      </c>
      <c r="AI7" s="141">
        <v>0</v>
      </c>
      <c r="AJ7" s="141">
        <v>0</v>
      </c>
      <c r="AK7" s="141">
        <v>0</v>
      </c>
      <c r="AL7" s="141">
        <v>0</v>
      </c>
      <c r="AN7" s="129"/>
      <c r="AO7" s="135"/>
      <c r="AP7" s="135"/>
      <c r="AQ7" s="135"/>
      <c r="AR7" s="135"/>
      <c r="AS7" s="135"/>
      <c r="AT7" s="135"/>
      <c r="AU7" s="135"/>
      <c r="AV7" s="135"/>
      <c r="AW7" s="135"/>
      <c r="AX7" s="135"/>
      <c r="AY7" s="135"/>
    </row>
    <row r="8" spans="2:51" x14ac:dyDescent="0.35">
      <c r="B8" s="19">
        <v>3</v>
      </c>
      <c r="C8" s="20" t="s">
        <v>367</v>
      </c>
      <c r="D8" s="31" t="s">
        <v>368</v>
      </c>
      <c r="E8" s="32" t="s">
        <v>216</v>
      </c>
      <c r="F8" s="33">
        <v>2</v>
      </c>
      <c r="G8" s="7"/>
      <c r="H8" s="142">
        <v>0</v>
      </c>
      <c r="I8" s="143">
        <v>0</v>
      </c>
      <c r="J8" s="143">
        <v>0</v>
      </c>
      <c r="K8" s="143">
        <v>0</v>
      </c>
      <c r="L8" s="144">
        <v>0</v>
      </c>
      <c r="M8" s="24"/>
      <c r="N8" s="142">
        <v>0</v>
      </c>
      <c r="O8" s="143">
        <v>0</v>
      </c>
      <c r="P8" s="143">
        <v>0</v>
      </c>
      <c r="Q8" s="143">
        <v>0</v>
      </c>
      <c r="R8" s="144">
        <v>0</v>
      </c>
      <c r="S8" s="7"/>
      <c r="T8" s="145"/>
      <c r="U8" s="146"/>
      <c r="W8" s="18">
        <f xml:space="preserve"> IF( SUM( AA8:AL8 ) = 0, 0, $AA$5 )</f>
        <v>0</v>
      </c>
      <c r="X8" s="101"/>
      <c r="Y8" s="8"/>
      <c r="Z8" s="128"/>
      <c r="AA8" s="135"/>
      <c r="AB8" s="141">
        <v>0</v>
      </c>
      <c r="AC8" s="141">
        <v>0</v>
      </c>
      <c r="AD8" s="141">
        <v>0</v>
      </c>
      <c r="AE8" s="141">
        <v>0</v>
      </c>
      <c r="AF8" s="141">
        <v>0</v>
      </c>
      <c r="AG8" s="135"/>
      <c r="AH8" s="141">
        <v>0</v>
      </c>
      <c r="AI8" s="141">
        <v>0</v>
      </c>
      <c r="AJ8" s="141">
        <v>0</v>
      </c>
      <c r="AK8" s="141">
        <v>0</v>
      </c>
      <c r="AL8" s="141">
        <v>0</v>
      </c>
      <c r="AN8" s="135"/>
      <c r="AO8" s="135"/>
      <c r="AP8" s="135"/>
      <c r="AQ8" s="135"/>
      <c r="AR8" s="135"/>
      <c r="AS8" s="135"/>
      <c r="AT8" s="135"/>
      <c r="AU8" s="135"/>
      <c r="AV8" s="135"/>
      <c r="AW8" s="135"/>
      <c r="AX8" s="135"/>
      <c r="AY8" s="135"/>
    </row>
    <row r="9" spans="2:51" ht="13.9" thickBot="1" x14ac:dyDescent="0.4">
      <c r="B9" s="19">
        <v>4</v>
      </c>
      <c r="C9" s="20" t="s">
        <v>369</v>
      </c>
      <c r="D9" s="31" t="s">
        <v>370</v>
      </c>
      <c r="E9" s="32" t="s">
        <v>216</v>
      </c>
      <c r="F9" s="33">
        <v>2</v>
      </c>
      <c r="G9" s="7"/>
      <c r="H9" s="39">
        <f>SUM(H6:H8)</f>
        <v>3.8600000000000002E-2</v>
      </c>
      <c r="I9" s="40">
        <f>SUM(I6:I8)</f>
        <v>3.6900000000000002E-2</v>
      </c>
      <c r="J9" s="40">
        <f>SUM(J6:J8)</f>
        <v>3.6200000000000003E-2</v>
      </c>
      <c r="K9" s="40">
        <f>SUM(K6:K8)</f>
        <v>3.5000000000000003E-2</v>
      </c>
      <c r="L9" s="41">
        <f>SUM(L6:L8)</f>
        <v>3.39E-2</v>
      </c>
      <c r="M9" s="24"/>
      <c r="N9" s="39">
        <f>SUM(N6:N8)</f>
        <v>3.9300000000000002E-2</v>
      </c>
      <c r="O9" s="40">
        <f>SUM(O6:O8)</f>
        <v>3.9300000000000002E-2</v>
      </c>
      <c r="P9" s="40">
        <f>SUM(P6:P8)</f>
        <v>3.9300000000000002E-2</v>
      </c>
      <c r="Q9" s="40">
        <f>SUM(Q6:Q8)</f>
        <v>3.9300000000000002E-2</v>
      </c>
      <c r="R9" s="41">
        <f>SUM(R6:R8)</f>
        <v>3.9300000000000002E-2</v>
      </c>
      <c r="S9" s="7"/>
      <c r="T9" s="147" t="s">
        <v>371</v>
      </c>
      <c r="U9" s="148"/>
      <c r="W9" s="18"/>
      <c r="X9" s="101"/>
      <c r="Y9" s="8"/>
      <c r="Z9" s="128"/>
      <c r="AA9" s="135"/>
      <c r="AB9" s="135"/>
      <c r="AC9" s="135"/>
      <c r="AD9" s="135"/>
      <c r="AE9" s="135"/>
      <c r="AF9" s="135"/>
      <c r="AG9" s="135"/>
      <c r="AH9" s="135"/>
      <c r="AI9" s="135"/>
      <c r="AJ9" s="135"/>
      <c r="AK9" s="135"/>
      <c r="AL9" s="135"/>
      <c r="AN9" s="135"/>
      <c r="AO9" s="135"/>
      <c r="AP9" s="135"/>
      <c r="AQ9" s="135"/>
      <c r="AR9" s="135"/>
      <c r="AS9" s="135"/>
      <c r="AT9" s="135"/>
      <c r="AU9" s="135"/>
      <c r="AV9" s="135"/>
      <c r="AW9" s="135"/>
      <c r="AX9" s="135"/>
      <c r="AY9" s="135"/>
    </row>
    <row r="10" spans="2:51" ht="13.9" thickBot="1" x14ac:dyDescent="0.4">
      <c r="B10" s="44">
        <v>5</v>
      </c>
      <c r="C10" s="45" t="s">
        <v>372</v>
      </c>
      <c r="D10" s="46" t="s">
        <v>373</v>
      </c>
      <c r="E10" s="47" t="s">
        <v>269</v>
      </c>
      <c r="F10" s="149">
        <v>0</v>
      </c>
      <c r="G10" s="150" t="s">
        <v>270</v>
      </c>
      <c r="H10" s="7"/>
      <c r="I10" s="7"/>
      <c r="J10" s="7"/>
      <c r="K10" s="7"/>
      <c r="L10" s="7"/>
      <c r="M10" s="150" t="s">
        <v>270</v>
      </c>
      <c r="N10" s="7"/>
      <c r="O10" s="7"/>
      <c r="P10" s="7"/>
      <c r="Q10" s="7"/>
      <c r="R10" s="7"/>
      <c r="S10" s="7"/>
      <c r="T10" s="151"/>
      <c r="U10" s="152" t="s">
        <v>271</v>
      </c>
      <c r="W10" s="18">
        <f xml:space="preserve"> IF( SUM( AA10:AL10 ) = 0, 0, $AA$5 )</f>
        <v>0</v>
      </c>
      <c r="X10" s="18">
        <f>IF(SUM(AN10:AY10)=0,0,U10)</f>
        <v>0</v>
      </c>
      <c r="Y10" s="8"/>
      <c r="Z10" s="128"/>
      <c r="AA10" s="141">
        <v>0</v>
      </c>
      <c r="AB10" s="135"/>
      <c r="AC10" s="135"/>
      <c r="AD10" s="135"/>
      <c r="AE10" s="135"/>
      <c r="AF10" s="135"/>
      <c r="AG10" s="141">
        <v>0</v>
      </c>
      <c r="AH10" s="135"/>
      <c r="AI10" s="135"/>
      <c r="AJ10" s="135"/>
      <c r="AK10" s="135"/>
      <c r="AL10" s="135"/>
      <c r="AN10" s="135"/>
      <c r="AO10" s="135"/>
      <c r="AP10" s="135"/>
      <c r="AQ10" s="135"/>
      <c r="AR10" s="135"/>
      <c r="AS10" s="135"/>
      <c r="AT10" s="153">
        <f>IF(M10=G10,0,1)</f>
        <v>0</v>
      </c>
      <c r="AU10" s="135"/>
      <c r="AV10" s="135"/>
      <c r="AW10" s="135"/>
      <c r="AX10" s="135"/>
      <c r="AY10" s="135"/>
    </row>
    <row r="11" spans="2:51" ht="14.25" customHeight="1" thickBot="1" x14ac:dyDescent="0.4">
      <c r="B11" s="53"/>
      <c r="C11" s="54"/>
      <c r="D11" s="7"/>
      <c r="E11" s="7"/>
      <c r="F11" s="7"/>
      <c r="G11" s="7"/>
      <c r="H11" s="7"/>
      <c r="I11" s="7"/>
      <c r="J11" s="7"/>
      <c r="K11" s="7"/>
      <c r="L11" s="7"/>
      <c r="M11" s="7"/>
      <c r="N11" s="7"/>
      <c r="O11" s="7"/>
      <c r="P11" s="7"/>
      <c r="Q11" s="7"/>
      <c r="R11" s="7"/>
      <c r="S11" s="7"/>
      <c r="T11" s="154"/>
      <c r="U11" s="154"/>
      <c r="W11" s="18"/>
      <c r="X11" s="101"/>
      <c r="Y11" s="8"/>
      <c r="Z11" s="128"/>
      <c r="AA11" s="135"/>
      <c r="AB11" s="135"/>
      <c r="AC11" s="135"/>
      <c r="AD11" s="135"/>
      <c r="AE11" s="135"/>
      <c r="AF11" s="135"/>
      <c r="AG11" s="135"/>
      <c r="AH11" s="135"/>
      <c r="AI11" s="135"/>
      <c r="AJ11" s="135"/>
      <c r="AK11" s="135"/>
      <c r="AL11" s="135"/>
      <c r="AN11" s="135"/>
      <c r="AO11" s="135"/>
      <c r="AP11" s="135"/>
      <c r="AQ11" s="135"/>
      <c r="AR11" s="135"/>
      <c r="AS11" s="135"/>
      <c r="AT11" s="135"/>
      <c r="AU11" s="135"/>
      <c r="AV11" s="135"/>
      <c r="AW11" s="135"/>
      <c r="AX11" s="135"/>
      <c r="AY11" s="135"/>
    </row>
    <row r="12" spans="2:51" ht="13.9" thickBot="1" x14ac:dyDescent="0.4">
      <c r="B12" s="16" t="s">
        <v>272</v>
      </c>
      <c r="C12" s="17" t="s">
        <v>374</v>
      </c>
      <c r="D12" s="7"/>
      <c r="E12" s="7"/>
      <c r="F12" s="7"/>
      <c r="G12" s="7"/>
      <c r="H12" s="7"/>
      <c r="I12" s="7"/>
      <c r="J12" s="7"/>
      <c r="K12" s="7"/>
      <c r="L12" s="7"/>
      <c r="M12" s="7"/>
      <c r="N12" s="7"/>
      <c r="O12" s="7"/>
      <c r="P12" s="7"/>
      <c r="Q12" s="7"/>
      <c r="R12" s="7"/>
      <c r="S12" s="7"/>
      <c r="T12" s="154"/>
      <c r="U12" s="154"/>
      <c r="W12" s="18"/>
      <c r="X12" s="101"/>
      <c r="Y12" s="8"/>
      <c r="Z12" s="128"/>
      <c r="AA12" s="135"/>
      <c r="AB12" s="135"/>
      <c r="AC12" s="135"/>
      <c r="AD12" s="135"/>
      <c r="AE12" s="135"/>
      <c r="AF12" s="135"/>
      <c r="AG12" s="135"/>
      <c r="AH12" s="135"/>
      <c r="AI12" s="135"/>
      <c r="AJ12" s="135"/>
      <c r="AK12" s="135"/>
      <c r="AL12" s="135"/>
      <c r="AN12" s="135"/>
      <c r="AO12" s="135"/>
      <c r="AP12" s="135"/>
      <c r="AQ12" s="135"/>
      <c r="AR12" s="135"/>
      <c r="AS12" s="135"/>
      <c r="AT12" s="135"/>
      <c r="AU12" s="135"/>
      <c r="AV12" s="135"/>
      <c r="AW12" s="135"/>
      <c r="AX12" s="135"/>
      <c r="AY12" s="135"/>
    </row>
    <row r="13" spans="2:51" x14ac:dyDescent="0.35">
      <c r="B13" s="19">
        <v>6</v>
      </c>
      <c r="C13" s="20" t="s">
        <v>363</v>
      </c>
      <c r="D13" s="21" t="s">
        <v>375</v>
      </c>
      <c r="E13" s="22" t="s">
        <v>216</v>
      </c>
      <c r="F13" s="23">
        <v>2</v>
      </c>
      <c r="G13" s="7"/>
      <c r="H13" s="136">
        <v>3.7199999999999997E-2</v>
      </c>
      <c r="I13" s="137">
        <v>0.04</v>
      </c>
      <c r="J13" s="137">
        <v>4.3799999999999999E-2</v>
      </c>
      <c r="K13" s="137">
        <v>4.4600000000000001E-2</v>
      </c>
      <c r="L13" s="138">
        <v>4.4699999999999997E-2</v>
      </c>
      <c r="M13" s="24"/>
      <c r="N13" s="136">
        <v>3.9300000000000002E-2</v>
      </c>
      <c r="O13" s="137">
        <v>3.9300000000000002E-2</v>
      </c>
      <c r="P13" s="137">
        <v>3.9300000000000002E-2</v>
      </c>
      <c r="Q13" s="137">
        <v>3.9300000000000002E-2</v>
      </c>
      <c r="R13" s="138">
        <v>3.9300000000000002E-2</v>
      </c>
      <c r="S13" s="7"/>
      <c r="T13" s="139"/>
      <c r="U13" s="140"/>
      <c r="W13" s="18">
        <f xml:space="preserve"> IF( SUM( AA13:AL13 ) = 0, 0, $AA$5 )</f>
        <v>0</v>
      </c>
      <c r="X13" s="101"/>
      <c r="Y13" s="8"/>
      <c r="Z13" s="128"/>
      <c r="AA13" s="135"/>
      <c r="AB13" s="141">
        <v>0</v>
      </c>
      <c r="AC13" s="141">
        <v>0</v>
      </c>
      <c r="AD13" s="141">
        <v>0</v>
      </c>
      <c r="AE13" s="141">
        <v>0</v>
      </c>
      <c r="AF13" s="141">
        <v>0</v>
      </c>
      <c r="AG13" s="135"/>
      <c r="AH13" s="141">
        <v>0</v>
      </c>
      <c r="AI13" s="141">
        <v>0</v>
      </c>
      <c r="AJ13" s="141">
        <v>0</v>
      </c>
      <c r="AK13" s="141">
        <v>0</v>
      </c>
      <c r="AL13" s="141">
        <v>0</v>
      </c>
      <c r="AN13" s="135"/>
      <c r="AO13" s="135"/>
      <c r="AP13" s="135"/>
      <c r="AQ13" s="135"/>
      <c r="AR13" s="135"/>
      <c r="AS13" s="135"/>
      <c r="AT13" s="135"/>
      <c r="AU13" s="135"/>
      <c r="AV13" s="135"/>
      <c r="AW13" s="135"/>
      <c r="AX13" s="135"/>
      <c r="AY13" s="135"/>
    </row>
    <row r="14" spans="2:51" x14ac:dyDescent="0.35">
      <c r="B14" s="19">
        <v>7</v>
      </c>
      <c r="C14" s="20" t="s">
        <v>365</v>
      </c>
      <c r="D14" s="31" t="s">
        <v>376</v>
      </c>
      <c r="E14" s="32" t="s">
        <v>216</v>
      </c>
      <c r="F14" s="33">
        <v>2</v>
      </c>
      <c r="G14" s="7"/>
      <c r="H14" s="142">
        <v>0</v>
      </c>
      <c r="I14" s="143">
        <v>0</v>
      </c>
      <c r="J14" s="143">
        <v>0</v>
      </c>
      <c r="K14" s="143">
        <v>0</v>
      </c>
      <c r="L14" s="144">
        <v>0</v>
      </c>
      <c r="M14" s="24"/>
      <c r="N14" s="142">
        <v>0</v>
      </c>
      <c r="O14" s="143">
        <v>0</v>
      </c>
      <c r="P14" s="143">
        <v>0</v>
      </c>
      <c r="Q14" s="143">
        <v>0</v>
      </c>
      <c r="R14" s="144">
        <v>0</v>
      </c>
      <c r="S14" s="7"/>
      <c r="T14" s="145"/>
      <c r="U14" s="146"/>
      <c r="W14" s="18">
        <f xml:space="preserve"> IF( SUM( AA14:AL14 ) = 0, 0, $AA$5 )</f>
        <v>0</v>
      </c>
      <c r="X14" s="101"/>
      <c r="Y14" s="8"/>
      <c r="Z14" s="128"/>
      <c r="AA14" s="129"/>
      <c r="AB14" s="141">
        <v>0</v>
      </c>
      <c r="AC14" s="141">
        <v>0</v>
      </c>
      <c r="AD14" s="141">
        <v>0</v>
      </c>
      <c r="AE14" s="141">
        <v>0</v>
      </c>
      <c r="AF14" s="141">
        <v>0</v>
      </c>
      <c r="AG14" s="135"/>
      <c r="AH14" s="141">
        <v>0</v>
      </c>
      <c r="AI14" s="141">
        <v>0</v>
      </c>
      <c r="AJ14" s="141">
        <v>0</v>
      </c>
      <c r="AK14" s="141">
        <v>0</v>
      </c>
      <c r="AL14" s="141">
        <v>0</v>
      </c>
      <c r="AN14" s="129"/>
      <c r="AO14" s="135"/>
      <c r="AP14" s="135"/>
      <c r="AQ14" s="135"/>
      <c r="AR14" s="135"/>
      <c r="AS14" s="135"/>
      <c r="AT14" s="135"/>
      <c r="AU14" s="135"/>
      <c r="AV14" s="135"/>
      <c r="AW14" s="135"/>
      <c r="AX14" s="135"/>
      <c r="AY14" s="135"/>
    </row>
    <row r="15" spans="2:51" x14ac:dyDescent="0.35">
      <c r="B15" s="19">
        <v>8</v>
      </c>
      <c r="C15" s="20" t="s">
        <v>377</v>
      </c>
      <c r="D15" s="31" t="s">
        <v>378</v>
      </c>
      <c r="E15" s="32" t="s">
        <v>216</v>
      </c>
      <c r="F15" s="33">
        <v>2</v>
      </c>
      <c r="G15" s="7"/>
      <c r="H15" s="142">
        <v>0</v>
      </c>
      <c r="I15" s="143">
        <v>0</v>
      </c>
      <c r="J15" s="143">
        <v>0</v>
      </c>
      <c r="K15" s="143">
        <v>0</v>
      </c>
      <c r="L15" s="144">
        <v>0</v>
      </c>
      <c r="M15" s="24"/>
      <c r="N15" s="142">
        <v>0</v>
      </c>
      <c r="O15" s="143">
        <v>0</v>
      </c>
      <c r="P15" s="143">
        <v>0</v>
      </c>
      <c r="Q15" s="143">
        <v>0</v>
      </c>
      <c r="R15" s="144">
        <v>0</v>
      </c>
      <c r="S15" s="7"/>
      <c r="T15" s="145"/>
      <c r="U15" s="146"/>
      <c r="W15" s="18">
        <f xml:space="preserve"> IF( SUM( AA15:AL15 ) = 0, 0, $AA$5 )</f>
        <v>0</v>
      </c>
      <c r="X15" s="101"/>
      <c r="Y15" s="8"/>
      <c r="Z15" s="128"/>
      <c r="AA15" s="135"/>
      <c r="AB15" s="141">
        <v>0</v>
      </c>
      <c r="AC15" s="141">
        <v>0</v>
      </c>
      <c r="AD15" s="141">
        <v>0</v>
      </c>
      <c r="AE15" s="141">
        <v>0</v>
      </c>
      <c r="AF15" s="141">
        <v>0</v>
      </c>
      <c r="AG15" s="135"/>
      <c r="AH15" s="141">
        <v>0</v>
      </c>
      <c r="AI15" s="141">
        <v>0</v>
      </c>
      <c r="AJ15" s="141">
        <v>0</v>
      </c>
      <c r="AK15" s="141">
        <v>0</v>
      </c>
      <c r="AL15" s="141">
        <v>0</v>
      </c>
      <c r="AN15" s="135"/>
      <c r="AO15" s="135"/>
      <c r="AP15" s="135"/>
      <c r="AQ15" s="135"/>
      <c r="AR15" s="135"/>
      <c r="AS15" s="135"/>
      <c r="AT15" s="135"/>
      <c r="AU15" s="135"/>
      <c r="AV15" s="135"/>
      <c r="AW15" s="135"/>
      <c r="AX15" s="135"/>
      <c r="AY15" s="135"/>
    </row>
    <row r="16" spans="2:51" ht="13.9" thickBot="1" x14ac:dyDescent="0.4">
      <c r="B16" s="19">
        <v>9</v>
      </c>
      <c r="C16" s="20" t="s">
        <v>379</v>
      </c>
      <c r="D16" s="31" t="s">
        <v>380</v>
      </c>
      <c r="E16" s="32" t="s">
        <v>216</v>
      </c>
      <c r="F16" s="33">
        <v>2</v>
      </c>
      <c r="G16" s="7"/>
      <c r="H16" s="39">
        <f>SUM(H13:H15)</f>
        <v>3.7199999999999997E-2</v>
      </c>
      <c r="I16" s="40">
        <f>SUM(I13:I15)</f>
        <v>0.04</v>
      </c>
      <c r="J16" s="40">
        <f>SUM(J13:J15)</f>
        <v>4.3799999999999999E-2</v>
      </c>
      <c r="K16" s="40">
        <f>SUM(K13:K15)</f>
        <v>4.4600000000000001E-2</v>
      </c>
      <c r="L16" s="41">
        <f>SUM(L13:L15)</f>
        <v>4.4699999999999997E-2</v>
      </c>
      <c r="M16" s="24"/>
      <c r="N16" s="39">
        <f>SUM(N13:N15)</f>
        <v>3.9300000000000002E-2</v>
      </c>
      <c r="O16" s="40">
        <f>SUM(O13:O15)</f>
        <v>3.9300000000000002E-2</v>
      </c>
      <c r="P16" s="40">
        <f>SUM(P13:P15)</f>
        <v>3.9300000000000002E-2</v>
      </c>
      <c r="Q16" s="40">
        <f>SUM(Q13:Q15)</f>
        <v>3.9300000000000002E-2</v>
      </c>
      <c r="R16" s="41">
        <f>SUM(R13:R15)</f>
        <v>3.9300000000000002E-2</v>
      </c>
      <c r="S16" s="7"/>
      <c r="T16" s="147" t="s">
        <v>381</v>
      </c>
      <c r="U16" s="148"/>
      <c r="W16" s="18"/>
      <c r="X16" s="101"/>
      <c r="Y16" s="8"/>
      <c r="Z16" s="128"/>
      <c r="AA16" s="135"/>
      <c r="AB16" s="135"/>
      <c r="AC16" s="135"/>
      <c r="AD16" s="135"/>
      <c r="AE16" s="135"/>
      <c r="AF16" s="135"/>
      <c r="AG16" s="135"/>
      <c r="AH16" s="135"/>
      <c r="AI16" s="135"/>
      <c r="AJ16" s="135"/>
      <c r="AK16" s="135"/>
      <c r="AL16" s="135"/>
      <c r="AN16" s="135"/>
      <c r="AO16" s="135"/>
      <c r="AP16" s="135"/>
      <c r="AQ16" s="135"/>
      <c r="AR16" s="135"/>
      <c r="AS16" s="135"/>
      <c r="AT16" s="135"/>
      <c r="AU16" s="135"/>
      <c r="AV16" s="135"/>
      <c r="AW16" s="135"/>
      <c r="AX16" s="135"/>
      <c r="AY16" s="135"/>
    </row>
    <row r="17" spans="2:51" ht="13.9" thickBot="1" x14ac:dyDescent="0.4">
      <c r="B17" s="44">
        <v>10</v>
      </c>
      <c r="C17" s="45" t="s">
        <v>382</v>
      </c>
      <c r="D17" s="46" t="s">
        <v>383</v>
      </c>
      <c r="E17" s="47" t="s">
        <v>269</v>
      </c>
      <c r="F17" s="149">
        <v>0</v>
      </c>
      <c r="G17" s="150" t="s">
        <v>270</v>
      </c>
      <c r="H17" s="7"/>
      <c r="I17" s="7"/>
      <c r="J17" s="7"/>
      <c r="K17" s="7"/>
      <c r="L17" s="7"/>
      <c r="M17" s="150" t="s">
        <v>270</v>
      </c>
      <c r="N17" s="7"/>
      <c r="O17" s="7"/>
      <c r="P17" s="7"/>
      <c r="Q17" s="7"/>
      <c r="R17" s="7"/>
      <c r="S17" s="7"/>
      <c r="T17" s="151"/>
      <c r="U17" s="152" t="s">
        <v>271</v>
      </c>
      <c r="W17" s="18">
        <f xml:space="preserve"> IF( SUM( AA17:AL17 ) = 0, 0, $AA$5 )</f>
        <v>0</v>
      </c>
      <c r="X17" s="18">
        <f>IF(SUM(AN17:AY17)=0,0,U17)</f>
        <v>0</v>
      </c>
      <c r="Y17" s="8"/>
      <c r="Z17" s="128"/>
      <c r="AA17" s="141">
        <v>0</v>
      </c>
      <c r="AB17" s="135"/>
      <c r="AC17" s="135"/>
      <c r="AD17" s="135"/>
      <c r="AE17" s="135"/>
      <c r="AF17" s="135"/>
      <c r="AG17" s="141">
        <v>0</v>
      </c>
      <c r="AH17" s="135"/>
      <c r="AI17" s="135"/>
      <c r="AJ17" s="135"/>
      <c r="AK17" s="135"/>
      <c r="AL17" s="135"/>
      <c r="AN17" s="135"/>
      <c r="AO17" s="135"/>
      <c r="AP17" s="135"/>
      <c r="AQ17" s="135"/>
      <c r="AR17" s="135"/>
      <c r="AS17" s="135"/>
      <c r="AT17" s="141">
        <f>IF(M17=G17,0,1)</f>
        <v>0</v>
      </c>
      <c r="AU17" s="135"/>
      <c r="AV17" s="135"/>
      <c r="AW17" s="135"/>
      <c r="AX17" s="135"/>
      <c r="AY17" s="135"/>
    </row>
    <row r="18" spans="2:51" ht="14.25" customHeight="1" thickBot="1" x14ac:dyDescent="0.4">
      <c r="B18" s="53"/>
      <c r="C18" s="54"/>
      <c r="D18" s="7"/>
      <c r="E18" s="7"/>
      <c r="F18" s="7"/>
      <c r="G18" s="7"/>
      <c r="H18" s="7"/>
      <c r="I18" s="7"/>
      <c r="J18" s="7"/>
      <c r="K18" s="7"/>
      <c r="L18" s="7"/>
      <c r="M18" s="7"/>
      <c r="N18" s="7"/>
      <c r="O18" s="7"/>
      <c r="P18" s="7"/>
      <c r="Q18" s="7"/>
      <c r="R18" s="7"/>
      <c r="S18" s="7"/>
      <c r="T18" s="154"/>
      <c r="U18" s="154"/>
      <c r="W18" s="18"/>
      <c r="X18" s="101"/>
      <c r="Y18" s="8"/>
      <c r="Z18" s="128"/>
      <c r="AA18" s="135"/>
      <c r="AB18" s="135"/>
      <c r="AC18" s="135"/>
      <c r="AD18" s="135"/>
      <c r="AE18" s="135"/>
      <c r="AF18" s="135"/>
      <c r="AG18" s="135"/>
      <c r="AH18" s="135"/>
      <c r="AI18" s="135"/>
      <c r="AJ18" s="135"/>
      <c r="AK18" s="135"/>
      <c r="AL18" s="135"/>
      <c r="AN18" s="135"/>
      <c r="AO18" s="135"/>
      <c r="AP18" s="135"/>
      <c r="AQ18" s="135"/>
      <c r="AR18" s="135"/>
      <c r="AS18" s="135"/>
      <c r="AT18" s="135"/>
      <c r="AU18" s="135"/>
      <c r="AV18" s="135"/>
      <c r="AW18" s="135"/>
      <c r="AX18" s="135"/>
      <c r="AY18" s="135"/>
    </row>
    <row r="19" spans="2:51" ht="13.9" thickBot="1" x14ac:dyDescent="0.4">
      <c r="B19" s="16" t="s">
        <v>221</v>
      </c>
      <c r="C19" s="17" t="s">
        <v>17</v>
      </c>
      <c r="D19" s="7"/>
      <c r="E19" s="7"/>
      <c r="F19" s="7"/>
      <c r="G19" s="7"/>
      <c r="H19" s="7"/>
      <c r="I19" s="7"/>
      <c r="J19" s="7"/>
      <c r="K19" s="7"/>
      <c r="L19" s="7"/>
      <c r="M19" s="7"/>
      <c r="N19" s="7"/>
      <c r="O19" s="7"/>
      <c r="P19" s="7"/>
      <c r="Q19" s="7"/>
      <c r="R19" s="7"/>
      <c r="S19" s="7"/>
      <c r="T19" s="154"/>
      <c r="U19" s="154"/>
      <c r="W19" s="18"/>
      <c r="X19" s="101"/>
      <c r="Y19" s="8"/>
      <c r="Z19" s="128"/>
      <c r="AA19" s="135"/>
      <c r="AB19" s="135"/>
      <c r="AC19" s="135"/>
      <c r="AD19" s="135"/>
      <c r="AE19" s="135"/>
      <c r="AF19" s="135"/>
      <c r="AG19" s="135"/>
      <c r="AH19" s="135"/>
      <c r="AI19" s="135"/>
      <c r="AJ19" s="135"/>
      <c r="AK19" s="135"/>
      <c r="AL19" s="135"/>
      <c r="AN19" s="135"/>
      <c r="AO19" s="135"/>
      <c r="AP19" s="135"/>
      <c r="AQ19" s="135"/>
      <c r="AR19" s="135"/>
      <c r="AS19" s="135"/>
      <c r="AT19" s="135"/>
      <c r="AU19" s="135"/>
      <c r="AV19" s="135"/>
      <c r="AW19" s="135"/>
      <c r="AX19" s="135"/>
      <c r="AY19" s="135"/>
    </row>
    <row r="20" spans="2:51" x14ac:dyDescent="0.35">
      <c r="B20" s="19">
        <v>11</v>
      </c>
      <c r="C20" s="20" t="s">
        <v>18</v>
      </c>
      <c r="D20" s="21" t="s">
        <v>227</v>
      </c>
      <c r="E20" s="22" t="s">
        <v>216</v>
      </c>
      <c r="F20" s="23">
        <v>2</v>
      </c>
      <c r="G20" s="7"/>
      <c r="H20" s="136">
        <v>0.31566106704812807</v>
      </c>
      <c r="I20" s="137">
        <v>0.34669606658606145</v>
      </c>
      <c r="J20" s="137">
        <v>0.35960480094197078</v>
      </c>
      <c r="K20" s="137">
        <v>0.37912215868666188</v>
      </c>
      <c r="L20" s="138">
        <v>0.40851625404117387</v>
      </c>
      <c r="M20" s="24"/>
      <c r="N20" s="136">
        <v>0.56246404688004503</v>
      </c>
      <c r="O20" s="137">
        <v>0.56687956862974165</v>
      </c>
      <c r="P20" s="137">
        <v>0.46665008023151638</v>
      </c>
      <c r="Q20" s="137">
        <v>0.47115618084162197</v>
      </c>
      <c r="R20" s="138">
        <v>0.47027801356844212</v>
      </c>
      <c r="S20" s="7"/>
      <c r="T20" s="139"/>
      <c r="U20" s="140"/>
      <c r="W20" s="18">
        <f xml:space="preserve"> IF( SUM( AA20:AL20 ) = 0, 0, $AA$5 )</f>
        <v>0</v>
      </c>
      <c r="X20" s="101"/>
      <c r="Y20" s="8"/>
      <c r="Z20" s="128"/>
      <c r="AA20" s="135"/>
      <c r="AB20" s="141">
        <v>0</v>
      </c>
      <c r="AC20" s="141">
        <v>0</v>
      </c>
      <c r="AD20" s="141">
        <v>0</v>
      </c>
      <c r="AE20" s="141">
        <v>0</v>
      </c>
      <c r="AF20" s="141">
        <v>0</v>
      </c>
      <c r="AG20" s="135"/>
      <c r="AH20" s="141">
        <v>0</v>
      </c>
      <c r="AI20" s="141">
        <v>0</v>
      </c>
      <c r="AJ20" s="141">
        <v>0</v>
      </c>
      <c r="AK20" s="141">
        <v>0</v>
      </c>
      <c r="AL20" s="141">
        <v>0</v>
      </c>
      <c r="AN20" s="135"/>
      <c r="AO20" s="135"/>
      <c r="AP20" s="135"/>
      <c r="AQ20" s="135"/>
      <c r="AR20" s="135"/>
      <c r="AS20" s="135"/>
      <c r="AT20" s="135"/>
      <c r="AU20" s="135"/>
      <c r="AV20" s="135"/>
      <c r="AW20" s="135"/>
      <c r="AX20" s="135"/>
      <c r="AY20" s="135"/>
    </row>
    <row r="21" spans="2:51" x14ac:dyDescent="0.35">
      <c r="B21" s="19">
        <v>12</v>
      </c>
      <c r="C21" s="20" t="s">
        <v>19</v>
      </c>
      <c r="D21" s="31" t="s">
        <v>228</v>
      </c>
      <c r="E21" s="32" t="s">
        <v>216</v>
      </c>
      <c r="F21" s="33">
        <v>2</v>
      </c>
      <c r="G21" s="7"/>
      <c r="H21" s="142">
        <v>0</v>
      </c>
      <c r="I21" s="143">
        <v>0</v>
      </c>
      <c r="J21" s="143">
        <v>0</v>
      </c>
      <c r="K21" s="143">
        <v>0</v>
      </c>
      <c r="L21" s="144">
        <v>0</v>
      </c>
      <c r="M21" s="24"/>
      <c r="N21" s="142">
        <v>0</v>
      </c>
      <c r="O21" s="143">
        <v>0</v>
      </c>
      <c r="P21" s="143">
        <v>0</v>
      </c>
      <c r="Q21" s="143">
        <v>0</v>
      </c>
      <c r="R21" s="144">
        <v>0</v>
      </c>
      <c r="S21" s="7"/>
      <c r="T21" s="145"/>
      <c r="U21" s="146"/>
      <c r="W21" s="18">
        <f xml:space="preserve"> IF( SUM( AA21:AL21 ) = 0, 0, $AA$5 )</f>
        <v>0</v>
      </c>
      <c r="X21" s="101"/>
      <c r="Y21" s="8"/>
      <c r="Z21" s="128"/>
      <c r="AA21" s="129"/>
      <c r="AB21" s="141">
        <v>0</v>
      </c>
      <c r="AC21" s="141">
        <v>0</v>
      </c>
      <c r="AD21" s="141">
        <v>0</v>
      </c>
      <c r="AE21" s="141">
        <v>0</v>
      </c>
      <c r="AF21" s="141">
        <v>0</v>
      </c>
      <c r="AG21" s="135"/>
      <c r="AH21" s="141">
        <v>0</v>
      </c>
      <c r="AI21" s="141">
        <v>0</v>
      </c>
      <c r="AJ21" s="141">
        <v>0</v>
      </c>
      <c r="AK21" s="141">
        <v>0</v>
      </c>
      <c r="AL21" s="141">
        <v>0</v>
      </c>
      <c r="AN21" s="129"/>
      <c r="AO21" s="135"/>
      <c r="AP21" s="135"/>
      <c r="AQ21" s="135"/>
      <c r="AR21" s="135"/>
      <c r="AS21" s="135"/>
      <c r="AT21" s="135"/>
      <c r="AU21" s="135"/>
      <c r="AV21" s="135"/>
      <c r="AW21" s="135"/>
      <c r="AX21" s="135"/>
      <c r="AY21" s="135"/>
    </row>
    <row r="22" spans="2:51" x14ac:dyDescent="0.35">
      <c r="B22" s="19">
        <v>13</v>
      </c>
      <c r="C22" s="20" t="s">
        <v>20</v>
      </c>
      <c r="D22" s="31" t="s">
        <v>229</v>
      </c>
      <c r="E22" s="32" t="s">
        <v>216</v>
      </c>
      <c r="F22" s="33">
        <v>2</v>
      </c>
      <c r="G22" s="7"/>
      <c r="H22" s="142">
        <v>0</v>
      </c>
      <c r="I22" s="143">
        <v>0</v>
      </c>
      <c r="J22" s="143">
        <v>0</v>
      </c>
      <c r="K22" s="143">
        <v>0</v>
      </c>
      <c r="L22" s="144">
        <v>0</v>
      </c>
      <c r="M22" s="24"/>
      <c r="N22" s="142">
        <v>0</v>
      </c>
      <c r="O22" s="143">
        <v>0</v>
      </c>
      <c r="P22" s="143">
        <v>0</v>
      </c>
      <c r="Q22" s="143">
        <v>0</v>
      </c>
      <c r="R22" s="144">
        <v>0</v>
      </c>
      <c r="S22" s="7"/>
      <c r="T22" s="145"/>
      <c r="U22" s="146"/>
      <c r="W22" s="18">
        <f xml:space="preserve"> IF( SUM( AA22:AL22 ) = 0, 0, $AA$5 )</f>
        <v>0</v>
      </c>
      <c r="X22" s="101"/>
      <c r="Y22" s="8"/>
      <c r="Z22" s="128"/>
      <c r="AA22" s="135"/>
      <c r="AB22" s="141">
        <v>0</v>
      </c>
      <c r="AC22" s="141">
        <v>0</v>
      </c>
      <c r="AD22" s="141">
        <v>0</v>
      </c>
      <c r="AE22" s="141">
        <v>0</v>
      </c>
      <c r="AF22" s="141">
        <v>0</v>
      </c>
      <c r="AG22" s="135"/>
      <c r="AH22" s="141">
        <v>0</v>
      </c>
      <c r="AI22" s="141">
        <v>0</v>
      </c>
      <c r="AJ22" s="141">
        <v>0</v>
      </c>
      <c r="AK22" s="141">
        <v>0</v>
      </c>
      <c r="AL22" s="141">
        <v>0</v>
      </c>
      <c r="AN22" s="135"/>
      <c r="AO22" s="135"/>
      <c r="AP22" s="135"/>
      <c r="AQ22" s="135"/>
      <c r="AR22" s="135"/>
      <c r="AS22" s="135"/>
      <c r="AT22" s="135"/>
      <c r="AU22" s="135"/>
      <c r="AV22" s="135"/>
      <c r="AW22" s="135"/>
      <c r="AX22" s="135"/>
      <c r="AY22" s="135"/>
    </row>
    <row r="23" spans="2:51" ht="13.9" thickBot="1" x14ac:dyDescent="0.4">
      <c r="B23" s="59">
        <v>14</v>
      </c>
      <c r="C23" s="60" t="s">
        <v>21</v>
      </c>
      <c r="D23" s="61" t="s">
        <v>230</v>
      </c>
      <c r="E23" s="62" t="s">
        <v>216</v>
      </c>
      <c r="F23" s="63">
        <v>2</v>
      </c>
      <c r="G23" s="7"/>
      <c r="H23" s="39">
        <f>SUM(H20:H22)</f>
        <v>0.31566106704812807</v>
      </c>
      <c r="I23" s="40">
        <f>SUM(I20:I22)</f>
        <v>0.34669606658606145</v>
      </c>
      <c r="J23" s="40">
        <f>SUM(J20:J22)</f>
        <v>0.35960480094197078</v>
      </c>
      <c r="K23" s="40">
        <f>SUM(K20:K22)</f>
        <v>0.37912215868666188</v>
      </c>
      <c r="L23" s="41">
        <f>SUM(L20:L22)</f>
        <v>0.40851625404117387</v>
      </c>
      <c r="M23" s="24"/>
      <c r="N23" s="39">
        <f>SUM(N20:N22)</f>
        <v>0.56246404688004503</v>
      </c>
      <c r="O23" s="40">
        <f>SUM(O20:O22)</f>
        <v>0.56687956862974165</v>
      </c>
      <c r="P23" s="40">
        <f>SUM(P20:P22)</f>
        <v>0.46665008023151638</v>
      </c>
      <c r="Q23" s="40">
        <f>SUM(Q20:Q22)</f>
        <v>0.47115618084162197</v>
      </c>
      <c r="R23" s="41">
        <f>SUM(R20:R22)</f>
        <v>0.47027801356844212</v>
      </c>
      <c r="S23" s="7"/>
      <c r="T23" s="151" t="s">
        <v>231</v>
      </c>
      <c r="U23" s="152"/>
      <c r="W23" s="18"/>
      <c r="X23" s="101"/>
    </row>
    <row r="24" spans="2:51" ht="14.25" customHeight="1" x14ac:dyDescent="0.35">
      <c r="B24" s="53"/>
      <c r="C24" s="54"/>
      <c r="D24" s="66"/>
      <c r="E24" s="66"/>
      <c r="F24" s="66"/>
      <c r="G24" s="7"/>
      <c r="H24" s="7"/>
      <c r="I24" s="7"/>
      <c r="J24" s="7"/>
      <c r="K24" s="7"/>
      <c r="L24" s="7"/>
      <c r="M24" s="7"/>
      <c r="N24" s="7"/>
      <c r="O24" s="7"/>
      <c r="P24" s="7"/>
      <c r="Q24" s="7"/>
      <c r="R24" s="7"/>
      <c r="S24" s="7"/>
      <c r="T24" s="7"/>
      <c r="W24" s="18"/>
      <c r="X24" s="101"/>
      <c r="AN24" s="155">
        <f>SUM(AN5:AY23)</f>
        <v>0</v>
      </c>
    </row>
    <row r="25" spans="2:51" ht="14.25" customHeight="1" x14ac:dyDescent="0.35">
      <c r="B25" s="69" t="s">
        <v>294</v>
      </c>
      <c r="C25" s="70"/>
      <c r="D25" s="70"/>
      <c r="E25" s="70"/>
      <c r="F25" s="70"/>
      <c r="G25" s="70"/>
      <c r="H25" s="70"/>
      <c r="I25" s="70"/>
      <c r="J25" s="71"/>
      <c r="K25" s="71"/>
      <c r="L25" s="72"/>
      <c r="M25" s="72"/>
      <c r="N25" s="7"/>
      <c r="O25" s="7"/>
      <c r="P25" s="7"/>
      <c r="Q25" s="7"/>
      <c r="R25" s="7"/>
      <c r="S25" s="7"/>
      <c r="T25" s="7"/>
      <c r="W25" s="18"/>
      <c r="X25" s="101"/>
    </row>
    <row r="26" spans="2:51" x14ac:dyDescent="0.35">
      <c r="B26" s="73"/>
      <c r="C26" s="74" t="s">
        <v>295</v>
      </c>
      <c r="D26" s="74"/>
      <c r="E26" s="70"/>
      <c r="F26" s="70"/>
      <c r="G26" s="70"/>
      <c r="H26" s="70"/>
      <c r="I26" s="70"/>
      <c r="J26" s="70"/>
      <c r="K26" s="70"/>
      <c r="L26" s="72"/>
      <c r="M26" s="72"/>
      <c r="N26" s="7"/>
      <c r="O26" s="7"/>
      <c r="P26" s="7"/>
      <c r="Q26" s="7"/>
      <c r="R26" s="7"/>
      <c r="S26" s="7"/>
      <c r="T26" s="7"/>
    </row>
    <row r="27" spans="2:51" x14ac:dyDescent="0.35">
      <c r="B27" s="75"/>
      <c r="C27" s="74" t="s">
        <v>296</v>
      </c>
      <c r="D27" s="74"/>
      <c r="E27" s="70"/>
      <c r="F27" s="70"/>
      <c r="G27" s="70"/>
      <c r="H27" s="70"/>
      <c r="I27" s="70"/>
      <c r="J27" s="70"/>
      <c r="K27" s="70"/>
      <c r="L27" s="72"/>
      <c r="M27" s="72"/>
      <c r="N27" s="7"/>
      <c r="O27" s="7"/>
      <c r="P27" s="7"/>
      <c r="Q27" s="7"/>
      <c r="R27" s="7"/>
      <c r="S27" s="7"/>
      <c r="T27" s="7"/>
    </row>
    <row r="28" spans="2:51" x14ac:dyDescent="0.35">
      <c r="B28" s="76"/>
      <c r="C28" s="74" t="s">
        <v>297</v>
      </c>
      <c r="D28" s="74"/>
      <c r="E28" s="70"/>
      <c r="F28" s="70"/>
      <c r="G28" s="70"/>
      <c r="H28" s="70"/>
      <c r="I28" s="70"/>
      <c r="J28" s="70"/>
      <c r="K28" s="70"/>
      <c r="L28" s="72"/>
      <c r="M28" s="72"/>
      <c r="N28" s="7"/>
      <c r="O28" s="7"/>
      <c r="P28" s="7"/>
      <c r="Q28" s="7"/>
      <c r="R28" s="7"/>
      <c r="S28" s="7"/>
      <c r="T28" s="7"/>
    </row>
    <row r="29" spans="2:51" x14ac:dyDescent="0.35">
      <c r="B29" s="77"/>
      <c r="C29" s="74" t="s">
        <v>298</v>
      </c>
      <c r="D29" s="74"/>
      <c r="E29" s="70"/>
      <c r="F29" s="70"/>
      <c r="G29" s="70"/>
      <c r="H29" s="70"/>
      <c r="I29" s="70"/>
      <c r="J29" s="70"/>
      <c r="K29" s="70"/>
      <c r="L29" s="72"/>
      <c r="M29" s="72"/>
      <c r="N29" s="7"/>
      <c r="O29" s="7"/>
      <c r="P29" s="7"/>
      <c r="Q29" s="7"/>
      <c r="R29" s="7"/>
      <c r="S29" s="7"/>
      <c r="T29" s="7"/>
    </row>
    <row r="30" spans="2:51" ht="14.25" customHeight="1" thickBot="1" x14ac:dyDescent="0.4">
      <c r="B30" s="78"/>
      <c r="C30" s="78"/>
      <c r="D30" s="78"/>
      <c r="E30" s="78"/>
      <c r="F30" s="78"/>
      <c r="G30" s="78"/>
      <c r="H30" s="78"/>
      <c r="I30" s="78"/>
      <c r="J30" s="78"/>
      <c r="K30" s="78"/>
      <c r="L30" s="72"/>
      <c r="M30" s="72"/>
      <c r="N30" s="7"/>
      <c r="O30" s="7"/>
      <c r="P30" s="7"/>
      <c r="Q30" s="7"/>
      <c r="R30" s="7"/>
      <c r="S30" s="7"/>
      <c r="T30" s="7"/>
    </row>
    <row r="31" spans="2:51" ht="15" thickBot="1" x14ac:dyDescent="0.4">
      <c r="B31" s="666" t="s">
        <v>384</v>
      </c>
      <c r="C31" s="667"/>
      <c r="D31" s="667"/>
      <c r="E31" s="667"/>
      <c r="F31" s="667"/>
      <c r="G31" s="667"/>
      <c r="H31" s="667"/>
      <c r="I31" s="667"/>
      <c r="J31" s="667"/>
      <c r="K31" s="667"/>
      <c r="L31" s="668"/>
      <c r="M31" s="82"/>
      <c r="N31" s="82"/>
      <c r="O31" s="82"/>
      <c r="P31" s="82"/>
      <c r="Q31" s="82"/>
      <c r="R31" s="82"/>
      <c r="S31" s="7"/>
      <c r="T31" s="7"/>
    </row>
    <row r="32" spans="2:51" ht="14.25" customHeight="1" thickBot="1" x14ac:dyDescent="0.4">
      <c r="B32" s="82"/>
      <c r="C32" s="83"/>
      <c r="D32" s="84"/>
      <c r="E32" s="84"/>
      <c r="F32" s="84"/>
      <c r="G32" s="84"/>
      <c r="H32" s="84"/>
      <c r="I32" s="84"/>
      <c r="J32" s="78"/>
      <c r="K32" s="78"/>
      <c r="L32" s="72"/>
      <c r="M32" s="85"/>
      <c r="N32" s="7"/>
      <c r="O32" s="7"/>
      <c r="P32" s="7"/>
      <c r="Q32" s="7"/>
      <c r="R32" s="7"/>
      <c r="S32" s="7"/>
      <c r="T32" s="7"/>
    </row>
    <row r="33" spans="2:20" ht="215.25" customHeight="1" thickBot="1" x14ac:dyDescent="0.4">
      <c r="B33" s="660" t="s">
        <v>385</v>
      </c>
      <c r="C33" s="661"/>
      <c r="D33" s="661"/>
      <c r="E33" s="661"/>
      <c r="F33" s="661"/>
      <c r="G33" s="661"/>
      <c r="H33" s="661"/>
      <c r="I33" s="661"/>
      <c r="J33" s="661"/>
      <c r="K33" s="661"/>
      <c r="L33" s="662"/>
      <c r="M33" s="86"/>
      <c r="N33" s="86"/>
      <c r="O33" s="86"/>
      <c r="P33" s="86"/>
      <c r="Q33" s="86"/>
      <c r="R33" s="86"/>
      <c r="S33" s="7"/>
      <c r="T33" s="7"/>
    </row>
    <row r="34" spans="2:20" ht="14.25" customHeight="1" thickBot="1" x14ac:dyDescent="0.4">
      <c r="B34" s="87"/>
      <c r="C34" s="88"/>
      <c r="D34" s="87"/>
      <c r="E34" s="87"/>
      <c r="F34" s="87"/>
      <c r="G34" s="89"/>
      <c r="H34" s="89"/>
      <c r="I34" s="89"/>
      <c r="J34" s="78"/>
      <c r="K34" s="78"/>
      <c r="L34" s="72"/>
      <c r="M34" s="72"/>
      <c r="N34" s="7"/>
      <c r="O34" s="7"/>
      <c r="P34" s="7"/>
      <c r="Q34" s="7"/>
      <c r="R34" s="7"/>
      <c r="S34" s="7"/>
      <c r="T34" s="7"/>
    </row>
    <row r="35" spans="2:20" x14ac:dyDescent="0.35">
      <c r="B35" s="90" t="s">
        <v>301</v>
      </c>
      <c r="C35" s="663" t="s">
        <v>302</v>
      </c>
      <c r="D35" s="664"/>
      <c r="E35" s="664"/>
      <c r="F35" s="664"/>
      <c r="G35" s="664"/>
      <c r="H35" s="664"/>
      <c r="I35" s="664"/>
      <c r="J35" s="664"/>
      <c r="K35" s="664"/>
      <c r="L35" s="665"/>
      <c r="M35" s="91"/>
      <c r="N35" s="91"/>
      <c r="O35" s="91"/>
      <c r="P35" s="91"/>
      <c r="Q35" s="91"/>
      <c r="R35" s="91"/>
      <c r="S35" s="7"/>
      <c r="T35" s="7"/>
    </row>
    <row r="36" spans="2:20" x14ac:dyDescent="0.35">
      <c r="B36" s="92" t="s">
        <v>303</v>
      </c>
      <c r="C36" s="93" t="str">
        <f>$C$5</f>
        <v>RCV run off rate  ~ RPI linked RCV</v>
      </c>
      <c r="D36" s="93"/>
      <c r="E36" s="93"/>
      <c r="F36" s="93"/>
      <c r="G36" s="93"/>
      <c r="H36" s="93"/>
      <c r="I36" s="93"/>
      <c r="J36" s="93"/>
      <c r="K36" s="93"/>
      <c r="L36" s="94"/>
      <c r="M36" s="97"/>
      <c r="N36" s="97"/>
      <c r="O36" s="97"/>
      <c r="P36" s="97"/>
      <c r="Q36" s="97"/>
      <c r="R36" s="97"/>
      <c r="S36" s="7"/>
      <c r="T36" s="7"/>
    </row>
    <row r="37" spans="2:20" ht="30" customHeight="1" x14ac:dyDescent="0.35">
      <c r="B37" s="96">
        <v>1</v>
      </c>
      <c r="C37" s="651" t="s">
        <v>386</v>
      </c>
      <c r="D37" s="652"/>
      <c r="E37" s="652"/>
      <c r="F37" s="652"/>
      <c r="G37" s="652"/>
      <c r="H37" s="652"/>
      <c r="I37" s="652"/>
      <c r="J37" s="652"/>
      <c r="K37" s="652"/>
      <c r="L37" s="653"/>
      <c r="M37" s="97"/>
      <c r="N37" s="97"/>
      <c r="O37" s="97"/>
      <c r="P37" s="97"/>
      <c r="Q37" s="97"/>
      <c r="R37" s="97"/>
      <c r="S37" s="7"/>
      <c r="T37" s="7"/>
    </row>
    <row r="38" spans="2:20" ht="30" customHeight="1" x14ac:dyDescent="0.35">
      <c r="B38" s="96">
        <v>2</v>
      </c>
      <c r="C38" s="651" t="s">
        <v>387</v>
      </c>
      <c r="D38" s="652"/>
      <c r="E38" s="652"/>
      <c r="F38" s="652"/>
      <c r="G38" s="652"/>
      <c r="H38" s="652"/>
      <c r="I38" s="652"/>
      <c r="J38" s="652"/>
      <c r="K38" s="652"/>
      <c r="L38" s="653"/>
      <c r="M38" s="97"/>
      <c r="N38" s="97"/>
      <c r="O38" s="97"/>
      <c r="P38" s="97"/>
      <c r="Q38" s="97"/>
      <c r="R38" s="97"/>
      <c r="S38" s="7"/>
      <c r="T38" s="7"/>
    </row>
    <row r="39" spans="2:20" x14ac:dyDescent="0.35">
      <c r="B39" s="96">
        <v>3</v>
      </c>
      <c r="C39" s="651" t="s">
        <v>388</v>
      </c>
      <c r="D39" s="652"/>
      <c r="E39" s="652"/>
      <c r="F39" s="652"/>
      <c r="G39" s="652"/>
      <c r="H39" s="652"/>
      <c r="I39" s="652"/>
      <c r="J39" s="652"/>
      <c r="K39" s="652"/>
      <c r="L39" s="653"/>
      <c r="M39" s="97"/>
      <c r="N39" s="97"/>
      <c r="O39" s="97"/>
      <c r="P39" s="97"/>
      <c r="Q39" s="97"/>
      <c r="R39" s="97"/>
      <c r="S39" s="7"/>
      <c r="T39" s="7"/>
    </row>
    <row r="40" spans="2:20" x14ac:dyDescent="0.35">
      <c r="B40" s="96">
        <v>4</v>
      </c>
      <c r="C40" s="651" t="s">
        <v>389</v>
      </c>
      <c r="D40" s="652"/>
      <c r="E40" s="652"/>
      <c r="F40" s="652"/>
      <c r="G40" s="652"/>
      <c r="H40" s="652"/>
      <c r="I40" s="652"/>
      <c r="J40" s="652"/>
      <c r="K40" s="652"/>
      <c r="L40" s="653"/>
      <c r="M40" s="97"/>
      <c r="N40" s="97"/>
      <c r="O40" s="97"/>
      <c r="P40" s="97"/>
      <c r="Q40" s="97"/>
      <c r="R40" s="97"/>
      <c r="S40" s="7"/>
      <c r="T40" s="7"/>
    </row>
    <row r="41" spans="2:20" ht="30" customHeight="1" x14ac:dyDescent="0.35">
      <c r="B41" s="96">
        <v>5</v>
      </c>
      <c r="C41" s="651" t="s">
        <v>308</v>
      </c>
      <c r="D41" s="652"/>
      <c r="E41" s="652"/>
      <c r="F41" s="652"/>
      <c r="G41" s="652"/>
      <c r="H41" s="652"/>
      <c r="I41" s="652"/>
      <c r="J41" s="652"/>
      <c r="K41" s="652"/>
      <c r="L41" s="653"/>
      <c r="M41" s="97"/>
      <c r="N41" s="97"/>
      <c r="O41" s="97"/>
      <c r="P41" s="97"/>
      <c r="Q41" s="97"/>
      <c r="R41" s="97"/>
      <c r="S41" s="7"/>
      <c r="T41" s="7"/>
    </row>
    <row r="42" spans="2:20" x14ac:dyDescent="0.35">
      <c r="B42" s="92" t="s">
        <v>309</v>
      </c>
      <c r="C42" s="93" t="str">
        <f>$C$12</f>
        <v>RCV run off rate  ~ CPI/CPI(H) linked RCV</v>
      </c>
      <c r="D42" s="93"/>
      <c r="E42" s="93"/>
      <c r="F42" s="93"/>
      <c r="G42" s="93"/>
      <c r="H42" s="93"/>
      <c r="I42" s="93"/>
      <c r="J42" s="93"/>
      <c r="K42" s="93"/>
      <c r="L42" s="94"/>
      <c r="M42" s="97"/>
      <c r="N42" s="97"/>
      <c r="O42" s="97"/>
      <c r="P42" s="97"/>
      <c r="Q42" s="97"/>
      <c r="R42" s="97"/>
      <c r="S42" s="7"/>
      <c r="T42" s="7"/>
    </row>
    <row r="43" spans="2:20" ht="30" customHeight="1" x14ac:dyDescent="0.35">
      <c r="B43" s="96">
        <v>6</v>
      </c>
      <c r="C43" s="651" t="s">
        <v>390</v>
      </c>
      <c r="D43" s="652"/>
      <c r="E43" s="652"/>
      <c r="F43" s="652"/>
      <c r="G43" s="652"/>
      <c r="H43" s="652"/>
      <c r="I43" s="652"/>
      <c r="J43" s="652"/>
      <c r="K43" s="652"/>
      <c r="L43" s="653"/>
      <c r="M43" s="97"/>
      <c r="N43" s="97"/>
      <c r="O43" s="97"/>
      <c r="P43" s="97"/>
      <c r="Q43" s="97"/>
      <c r="R43" s="97"/>
      <c r="S43" s="7"/>
      <c r="T43" s="7"/>
    </row>
    <row r="44" spans="2:20" ht="30" customHeight="1" x14ac:dyDescent="0.35">
      <c r="B44" s="96">
        <v>7</v>
      </c>
      <c r="C44" s="651" t="s">
        <v>391</v>
      </c>
      <c r="D44" s="652"/>
      <c r="E44" s="652"/>
      <c r="F44" s="652"/>
      <c r="G44" s="652"/>
      <c r="H44" s="652"/>
      <c r="I44" s="652"/>
      <c r="J44" s="652"/>
      <c r="K44" s="652"/>
      <c r="L44" s="653"/>
      <c r="M44" s="97"/>
      <c r="N44" s="97"/>
      <c r="O44" s="97"/>
      <c r="P44" s="97"/>
      <c r="Q44" s="97"/>
      <c r="R44" s="97"/>
      <c r="S44" s="7"/>
      <c r="T44" s="7"/>
    </row>
    <row r="45" spans="2:20" x14ac:dyDescent="0.35">
      <c r="B45" s="96">
        <v>8</v>
      </c>
      <c r="C45" s="651" t="s">
        <v>392</v>
      </c>
      <c r="D45" s="652"/>
      <c r="E45" s="652"/>
      <c r="F45" s="652"/>
      <c r="G45" s="652"/>
      <c r="H45" s="652"/>
      <c r="I45" s="652"/>
      <c r="J45" s="652"/>
      <c r="K45" s="652"/>
      <c r="L45" s="653"/>
      <c r="M45" s="97"/>
      <c r="N45" s="97"/>
      <c r="O45" s="97"/>
      <c r="P45" s="97"/>
      <c r="Q45" s="97"/>
      <c r="R45" s="97"/>
      <c r="S45" s="7"/>
      <c r="T45" s="7"/>
    </row>
    <row r="46" spans="2:20" ht="15" customHeight="1" x14ac:dyDescent="0.35">
      <c r="B46" s="96">
        <v>9</v>
      </c>
      <c r="C46" s="651" t="s">
        <v>393</v>
      </c>
      <c r="D46" s="652"/>
      <c r="E46" s="652"/>
      <c r="F46" s="652"/>
      <c r="G46" s="652"/>
      <c r="H46" s="652"/>
      <c r="I46" s="652"/>
      <c r="J46" s="652"/>
      <c r="K46" s="652"/>
      <c r="L46" s="653"/>
      <c r="M46" s="97"/>
      <c r="N46" s="97"/>
      <c r="O46" s="97"/>
      <c r="P46" s="97"/>
      <c r="Q46" s="97"/>
      <c r="R46" s="97"/>
      <c r="S46" s="7"/>
      <c r="T46" s="7"/>
    </row>
    <row r="47" spans="2:20" ht="30" customHeight="1" x14ac:dyDescent="0.35">
      <c r="B47" s="96">
        <v>10</v>
      </c>
      <c r="C47" s="651" t="s">
        <v>314</v>
      </c>
      <c r="D47" s="652"/>
      <c r="E47" s="652"/>
      <c r="F47" s="652"/>
      <c r="G47" s="652"/>
      <c r="H47" s="652"/>
      <c r="I47" s="652"/>
      <c r="J47" s="652"/>
      <c r="K47" s="652"/>
      <c r="L47" s="653"/>
      <c r="M47" s="97"/>
      <c r="N47" s="97"/>
      <c r="O47" s="97"/>
      <c r="P47" s="97"/>
      <c r="Q47" s="97"/>
      <c r="R47" s="97"/>
      <c r="S47" s="7"/>
      <c r="T47" s="7"/>
    </row>
    <row r="48" spans="2:20" ht="15" customHeight="1" x14ac:dyDescent="0.35">
      <c r="B48" s="92" t="s">
        <v>315</v>
      </c>
      <c r="C48" s="93" t="str">
        <f>$C$19</f>
        <v>PAYG Rate ~ wastewater network plus</v>
      </c>
      <c r="D48" s="93"/>
      <c r="E48" s="93"/>
      <c r="F48" s="93"/>
      <c r="G48" s="93"/>
      <c r="H48" s="93"/>
      <c r="I48" s="93"/>
      <c r="J48" s="93"/>
      <c r="K48" s="93"/>
      <c r="L48" s="94"/>
      <c r="M48" s="97"/>
      <c r="N48" s="97"/>
      <c r="O48" s="97"/>
      <c r="P48" s="97"/>
      <c r="Q48" s="97"/>
      <c r="R48" s="97"/>
      <c r="S48" s="7"/>
      <c r="T48" s="7"/>
    </row>
    <row r="49" spans="2:20" ht="30" customHeight="1" x14ac:dyDescent="0.35">
      <c r="B49" s="96">
        <v>11</v>
      </c>
      <c r="C49" s="651" t="s">
        <v>394</v>
      </c>
      <c r="D49" s="652"/>
      <c r="E49" s="652"/>
      <c r="F49" s="652"/>
      <c r="G49" s="652"/>
      <c r="H49" s="652"/>
      <c r="I49" s="652"/>
      <c r="J49" s="652"/>
      <c r="K49" s="652"/>
      <c r="L49" s="653"/>
      <c r="M49" s="97"/>
      <c r="N49" s="97"/>
      <c r="O49" s="97"/>
      <c r="P49" s="97"/>
      <c r="Q49" s="97"/>
      <c r="R49" s="97"/>
      <c r="S49" s="7"/>
      <c r="T49" s="7"/>
    </row>
    <row r="50" spans="2:20" ht="15" customHeight="1" x14ac:dyDescent="0.35">
      <c r="B50" s="96">
        <v>12</v>
      </c>
      <c r="C50" s="651" t="s">
        <v>395</v>
      </c>
      <c r="D50" s="652"/>
      <c r="E50" s="652"/>
      <c r="F50" s="652"/>
      <c r="G50" s="652"/>
      <c r="H50" s="652"/>
      <c r="I50" s="652"/>
      <c r="J50" s="652"/>
      <c r="K50" s="652"/>
      <c r="L50" s="653"/>
      <c r="M50" s="97"/>
      <c r="N50" s="97"/>
      <c r="O50" s="85"/>
      <c r="P50" s="85"/>
    </row>
    <row r="51" spans="2:20" ht="15" customHeight="1" x14ac:dyDescent="0.35">
      <c r="B51" s="98">
        <v>13</v>
      </c>
      <c r="C51" s="651" t="s">
        <v>396</v>
      </c>
      <c r="D51" s="652"/>
      <c r="E51" s="652"/>
      <c r="F51" s="652"/>
      <c r="G51" s="652"/>
      <c r="H51" s="652"/>
      <c r="I51" s="652"/>
      <c r="J51" s="652"/>
      <c r="K51" s="652"/>
      <c r="L51" s="653"/>
      <c r="M51" s="97"/>
      <c r="N51" s="97"/>
      <c r="O51" s="85"/>
      <c r="P51" s="85"/>
    </row>
    <row r="52" spans="2:20" ht="15" customHeight="1" thickBot="1" x14ac:dyDescent="0.4">
      <c r="B52" s="99">
        <v>14</v>
      </c>
      <c r="C52" s="654" t="s">
        <v>397</v>
      </c>
      <c r="D52" s="655"/>
      <c r="E52" s="655"/>
      <c r="F52" s="655"/>
      <c r="G52" s="655"/>
      <c r="H52" s="655"/>
      <c r="I52" s="655"/>
      <c r="J52" s="655"/>
      <c r="K52" s="655"/>
      <c r="L52" s="656"/>
      <c r="M52" s="97"/>
      <c r="N52" s="97"/>
      <c r="O52" s="85"/>
      <c r="P52" s="85"/>
    </row>
    <row r="53" spans="2:20" x14ac:dyDescent="0.35"/>
    <row r="54" spans="2:20" x14ac:dyDescent="0.35"/>
  </sheetData>
  <mergeCells count="21">
    <mergeCell ref="C41:L41"/>
    <mergeCell ref="T1:W1"/>
    <mergeCell ref="B3:C3"/>
    <mergeCell ref="AA4:AL4"/>
    <mergeCell ref="AN4:AY4"/>
    <mergeCell ref="B31:L31"/>
    <mergeCell ref="B33:L33"/>
    <mergeCell ref="C35:L35"/>
    <mergeCell ref="C37:L37"/>
    <mergeCell ref="C38:L38"/>
    <mergeCell ref="C39:L39"/>
    <mergeCell ref="C40:L40"/>
    <mergeCell ref="C50:L50"/>
    <mergeCell ref="C51:L51"/>
    <mergeCell ref="C52:L52"/>
    <mergeCell ref="C43:L43"/>
    <mergeCell ref="C44:L44"/>
    <mergeCell ref="C45:L45"/>
    <mergeCell ref="C46:L46"/>
    <mergeCell ref="C47:L47"/>
    <mergeCell ref="C49:L49"/>
  </mergeCells>
  <conditionalFormatting sqref="W24:X25">
    <cfRule type="cellIs" dxfId="8" priority="52" operator="equal">
      <formula>0</formula>
    </cfRule>
  </conditionalFormatting>
  <conditionalFormatting sqref="W5:X9 W11:X16 W10 W18:X23 W17">
    <cfRule type="cellIs" dxfId="7" priority="13" operator="equal">
      <formula>0</formula>
    </cfRule>
  </conditionalFormatting>
  <conditionalFormatting sqref="X10">
    <cfRule type="cellIs" dxfId="6" priority="3" operator="equal">
      <formula>0</formula>
    </cfRule>
  </conditionalFormatting>
  <conditionalFormatting sqref="X17">
    <cfRule type="cellIs" dxfId="5" priority="2"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zoomScale="85" zoomScaleNormal="85" workbookViewId="0"/>
  </sheetViews>
  <sheetFormatPr defaultColWidth="0" defaultRowHeight="13.5" zeroHeight="1" x14ac:dyDescent="0.35"/>
  <cols>
    <col min="1" max="1" width="1.5625" style="5" customWidth="1"/>
    <col min="2" max="2" width="6.5625" style="5" customWidth="1"/>
    <col min="3" max="3" width="76.0625" style="5" bestFit="1" customWidth="1"/>
    <col min="4" max="4" width="11.5625" style="5" customWidth="1"/>
    <col min="5" max="6" width="5.5625" style="5" customWidth="1"/>
    <col min="7" max="7" width="12.5625" style="5" bestFit="1"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9.5625" style="5" bestFit="1" customWidth="1"/>
    <col min="22" max="22" width="2.5625" style="5" customWidth="1"/>
    <col min="23" max="23" width="21.5625" style="129" customWidth="1"/>
    <col min="24" max="24" width="25.5625" style="129" bestFit="1" customWidth="1"/>
    <col min="25" max="25" width="3" style="129" customWidth="1"/>
    <col min="26" max="26" width="2.5625" style="156" hidden="1" customWidth="1"/>
    <col min="27" max="38" width="8.0625" style="175" hidden="1" customWidth="1"/>
    <col min="39" max="39" width="1.5625" style="156" hidden="1" customWidth="1"/>
    <col min="40" max="40" width="16.0625" style="158" hidden="1" customWidth="1"/>
    <col min="41" max="41" width="1.5625" style="156" hidden="1" customWidth="1"/>
    <col min="42" max="16384" width="9.5625" style="5" hidden="1"/>
  </cols>
  <sheetData>
    <row r="1" spans="2:40" ht="18.75" x14ac:dyDescent="0.35">
      <c r="B1" s="1" t="s">
        <v>398</v>
      </c>
      <c r="C1" s="1"/>
      <c r="D1" s="1"/>
      <c r="E1" s="1"/>
      <c r="F1" s="1"/>
      <c r="G1" s="1"/>
      <c r="H1" s="1"/>
      <c r="I1" s="1"/>
      <c r="J1" s="1"/>
      <c r="K1" s="1"/>
      <c r="L1" s="2"/>
      <c r="M1" s="2"/>
      <c r="N1" s="2"/>
      <c r="O1" s="2"/>
      <c r="P1" s="2"/>
      <c r="Q1" s="2"/>
      <c r="R1" s="3" t="s">
        <v>1045</v>
      </c>
      <c r="S1" s="4"/>
      <c r="T1" s="657" t="s">
        <v>239</v>
      </c>
      <c r="U1" s="657"/>
      <c r="V1" s="657"/>
      <c r="W1" s="657"/>
      <c r="X1" s="274"/>
      <c r="AA1" s="157"/>
      <c r="AB1" s="157"/>
      <c r="AC1" s="157"/>
      <c r="AD1" s="157"/>
      <c r="AE1" s="157"/>
      <c r="AF1" s="157"/>
      <c r="AG1" s="157"/>
      <c r="AH1" s="157"/>
      <c r="AI1" s="157"/>
      <c r="AJ1" s="157"/>
      <c r="AK1" s="157"/>
      <c r="AL1" s="157"/>
    </row>
    <row r="2" spans="2:40" ht="15" customHeight="1" thickBot="1" x14ac:dyDescent="0.4">
      <c r="B2" s="7"/>
      <c r="C2" s="7"/>
      <c r="D2" s="7"/>
      <c r="E2" s="7"/>
      <c r="F2" s="7"/>
      <c r="G2" s="7"/>
      <c r="H2" s="7"/>
      <c r="I2" s="7"/>
      <c r="J2" s="7"/>
      <c r="K2" s="7"/>
      <c r="L2" s="7"/>
      <c r="M2" s="7"/>
      <c r="N2" s="7"/>
      <c r="O2" s="7"/>
      <c r="P2" s="7"/>
      <c r="Q2" s="7"/>
      <c r="R2" s="7"/>
      <c r="S2" s="7"/>
      <c r="T2" s="7"/>
      <c r="U2" s="7"/>
      <c r="AA2" s="157"/>
      <c r="AB2" s="157"/>
      <c r="AC2" s="157"/>
      <c r="AD2" s="157"/>
      <c r="AE2" s="157"/>
      <c r="AF2" s="157"/>
      <c r="AG2" s="157"/>
      <c r="AH2" s="157"/>
      <c r="AI2" s="157"/>
      <c r="AJ2" s="157"/>
      <c r="AK2" s="157"/>
      <c r="AL2" s="157"/>
    </row>
    <row r="3" spans="2:40" ht="28.5" customHeight="1" thickBot="1" x14ac:dyDescent="0.4">
      <c r="B3" s="658" t="s">
        <v>240</v>
      </c>
      <c r="C3" s="659"/>
      <c r="D3" s="10" t="s">
        <v>241</v>
      </c>
      <c r="E3" s="11" t="s">
        <v>242</v>
      </c>
      <c r="F3" s="12" t="s">
        <v>243</v>
      </c>
      <c r="G3" s="11" t="s">
        <v>244</v>
      </c>
      <c r="H3" s="11" t="s">
        <v>3</v>
      </c>
      <c r="I3" s="11" t="s">
        <v>4</v>
      </c>
      <c r="J3" s="11" t="s">
        <v>5</v>
      </c>
      <c r="K3" s="11" t="s">
        <v>6</v>
      </c>
      <c r="L3" s="12" t="s">
        <v>7</v>
      </c>
      <c r="M3" s="11" t="s">
        <v>245</v>
      </c>
      <c r="N3" s="11" t="s">
        <v>246</v>
      </c>
      <c r="O3" s="11" t="s">
        <v>247</v>
      </c>
      <c r="P3" s="11" t="s">
        <v>248</v>
      </c>
      <c r="Q3" s="11" t="s">
        <v>249</v>
      </c>
      <c r="R3" s="12" t="s">
        <v>250</v>
      </c>
      <c r="S3" s="7"/>
      <c r="T3" s="13" t="s">
        <v>251</v>
      </c>
      <c r="U3" s="131" t="s">
        <v>252</v>
      </c>
      <c r="W3" s="13" t="s">
        <v>253</v>
      </c>
      <c r="X3" s="131" t="s">
        <v>399</v>
      </c>
      <c r="AA3" s="157"/>
      <c r="AB3" s="157"/>
      <c r="AC3" s="157"/>
      <c r="AD3" s="157"/>
      <c r="AE3" s="157"/>
      <c r="AF3" s="157"/>
      <c r="AG3" s="157"/>
      <c r="AH3" s="157"/>
      <c r="AI3" s="157"/>
      <c r="AJ3" s="157"/>
      <c r="AK3" s="157"/>
      <c r="AL3" s="157"/>
    </row>
    <row r="4" spans="2:40" ht="14.25" customHeight="1" thickBot="1" x14ac:dyDescent="0.4">
      <c r="B4" s="7"/>
      <c r="C4" s="7"/>
      <c r="D4" s="7"/>
      <c r="E4" s="7"/>
      <c r="F4" s="7"/>
      <c r="G4" s="7"/>
      <c r="H4" s="7"/>
      <c r="I4" s="7"/>
      <c r="J4" s="7"/>
      <c r="K4" s="7"/>
      <c r="L4" s="7"/>
      <c r="M4" s="7"/>
      <c r="N4" s="7"/>
      <c r="O4" s="7"/>
      <c r="P4" s="7"/>
      <c r="Q4" s="7"/>
      <c r="R4" s="7"/>
      <c r="S4" s="7"/>
      <c r="T4" s="7"/>
      <c r="U4" s="7"/>
      <c r="W4" s="132"/>
      <c r="X4" s="133"/>
      <c r="AA4" s="669" t="s">
        <v>254</v>
      </c>
      <c r="AB4" s="669"/>
      <c r="AC4" s="669"/>
      <c r="AD4" s="669"/>
      <c r="AE4" s="669"/>
      <c r="AF4" s="669"/>
      <c r="AG4" s="669"/>
      <c r="AH4" s="669"/>
      <c r="AI4" s="669"/>
      <c r="AJ4" s="669"/>
      <c r="AK4" s="669"/>
      <c r="AL4" s="669"/>
      <c r="AN4" s="158" t="s">
        <v>400</v>
      </c>
    </row>
    <row r="5" spans="2:40" ht="13.9" thickBot="1" x14ac:dyDescent="0.4">
      <c r="B5" s="16" t="s">
        <v>256</v>
      </c>
      <c r="C5" s="17" t="s">
        <v>362</v>
      </c>
      <c r="D5" s="7"/>
      <c r="E5" s="7"/>
      <c r="F5" s="7"/>
      <c r="G5" s="7"/>
      <c r="H5" s="7"/>
      <c r="I5" s="7"/>
      <c r="J5" s="7"/>
      <c r="K5" s="7"/>
      <c r="L5" s="7"/>
      <c r="M5" s="7"/>
      <c r="N5" s="7"/>
      <c r="O5" s="7"/>
      <c r="P5" s="7"/>
      <c r="Q5" s="7"/>
      <c r="R5" s="7"/>
      <c r="S5" s="7"/>
      <c r="T5" s="7"/>
      <c r="U5" s="7"/>
      <c r="W5" s="18"/>
      <c r="X5" s="101"/>
      <c r="AA5" s="159" t="s">
        <v>255</v>
      </c>
      <c r="AB5" s="160"/>
      <c r="AC5" s="160"/>
      <c r="AD5" s="160"/>
      <c r="AE5" s="160"/>
      <c r="AF5" s="160"/>
      <c r="AG5" s="160"/>
      <c r="AH5" s="160"/>
      <c r="AI5" s="160"/>
      <c r="AJ5" s="160"/>
      <c r="AK5" s="160"/>
      <c r="AL5" s="160"/>
      <c r="AN5" s="161"/>
    </row>
    <row r="6" spans="2:40" x14ac:dyDescent="0.35">
      <c r="B6" s="19">
        <v>1</v>
      </c>
      <c r="C6" s="20" t="s">
        <v>401</v>
      </c>
      <c r="D6" s="21" t="s">
        <v>402</v>
      </c>
      <c r="E6" s="22" t="s">
        <v>216</v>
      </c>
      <c r="F6" s="23">
        <v>2</v>
      </c>
      <c r="G6" s="24"/>
      <c r="H6" s="136">
        <v>9.7799999999999998E-2</v>
      </c>
      <c r="I6" s="136">
        <v>0.10009999999999999</v>
      </c>
      <c r="J6" s="136">
        <v>0.10249999999999999</v>
      </c>
      <c r="K6" s="136">
        <v>0.1069</v>
      </c>
      <c r="L6" s="136">
        <v>0.1116</v>
      </c>
      <c r="M6" s="24"/>
      <c r="N6" s="136">
        <v>0.104</v>
      </c>
      <c r="O6" s="136">
        <v>0.104</v>
      </c>
      <c r="P6" s="136">
        <v>0.104</v>
      </c>
      <c r="Q6" s="136">
        <v>0.104</v>
      </c>
      <c r="R6" s="136">
        <v>0.104</v>
      </c>
      <c r="S6" s="7"/>
      <c r="T6" s="139"/>
      <c r="U6" s="140"/>
      <c r="W6" s="18">
        <f xml:space="preserve"> IF( SUM( AA6:AL6 ) = 0, 0, $AA$5 )</f>
        <v>0</v>
      </c>
      <c r="X6" s="101"/>
      <c r="AA6" s="160"/>
      <c r="AB6" s="141">
        <v>0</v>
      </c>
      <c r="AC6" s="141">
        <v>0</v>
      </c>
      <c r="AD6" s="141">
        <v>0</v>
      </c>
      <c r="AE6" s="141">
        <v>0</v>
      </c>
      <c r="AF6" s="141">
        <v>0</v>
      </c>
      <c r="AG6" s="160"/>
      <c r="AH6" s="141">
        <v>0</v>
      </c>
      <c r="AI6" s="141">
        <v>0</v>
      </c>
      <c r="AJ6" s="141">
        <v>0</v>
      </c>
      <c r="AK6" s="141">
        <v>0</v>
      </c>
      <c r="AL6" s="141">
        <v>0</v>
      </c>
      <c r="AN6" s="161"/>
    </row>
    <row r="7" spans="2:40" x14ac:dyDescent="0.35">
      <c r="B7" s="19">
        <v>2</v>
      </c>
      <c r="C7" s="20" t="s">
        <v>403</v>
      </c>
      <c r="D7" s="111" t="s">
        <v>404</v>
      </c>
      <c r="E7" s="32" t="s">
        <v>216</v>
      </c>
      <c r="F7" s="33">
        <v>2</v>
      </c>
      <c r="G7" s="24"/>
      <c r="H7" s="142">
        <v>0</v>
      </c>
      <c r="I7" s="142">
        <v>0</v>
      </c>
      <c r="J7" s="142">
        <v>0</v>
      </c>
      <c r="K7" s="142">
        <v>0</v>
      </c>
      <c r="L7" s="142">
        <v>0</v>
      </c>
      <c r="M7" s="24"/>
      <c r="N7" s="142">
        <v>0</v>
      </c>
      <c r="O7" s="142">
        <v>0</v>
      </c>
      <c r="P7" s="142">
        <v>0</v>
      </c>
      <c r="Q7" s="142">
        <v>0</v>
      </c>
      <c r="R7" s="142">
        <v>0</v>
      </c>
      <c r="S7" s="7"/>
      <c r="T7" s="145"/>
      <c r="U7" s="146"/>
      <c r="W7" s="18">
        <f xml:space="preserve"> IF( SUM( AA7:AL7 ) = 0, 0, $AA$5 )</f>
        <v>0</v>
      </c>
      <c r="X7" s="101"/>
      <c r="AA7" s="157"/>
      <c r="AB7" s="141">
        <v>0</v>
      </c>
      <c r="AC7" s="141">
        <v>0</v>
      </c>
      <c r="AD7" s="141">
        <v>0</v>
      </c>
      <c r="AE7" s="141">
        <v>0</v>
      </c>
      <c r="AF7" s="141">
        <v>0</v>
      </c>
      <c r="AG7" s="160"/>
      <c r="AH7" s="141">
        <v>0</v>
      </c>
      <c r="AI7" s="141">
        <v>0</v>
      </c>
      <c r="AJ7" s="141">
        <v>0</v>
      </c>
      <c r="AK7" s="141">
        <v>0</v>
      </c>
      <c r="AL7" s="141">
        <v>0</v>
      </c>
      <c r="AN7" s="161"/>
    </row>
    <row r="8" spans="2:40" x14ac:dyDescent="0.35">
      <c r="B8" s="19">
        <v>3</v>
      </c>
      <c r="C8" s="20" t="s">
        <v>405</v>
      </c>
      <c r="D8" s="111" t="s">
        <v>406</v>
      </c>
      <c r="E8" s="32" t="s">
        <v>216</v>
      </c>
      <c r="F8" s="33">
        <v>2</v>
      </c>
      <c r="G8" s="24"/>
      <c r="H8" s="142">
        <v>0</v>
      </c>
      <c r="I8" s="142">
        <v>0</v>
      </c>
      <c r="J8" s="142">
        <v>0</v>
      </c>
      <c r="K8" s="142">
        <v>0</v>
      </c>
      <c r="L8" s="142">
        <v>0</v>
      </c>
      <c r="M8" s="24"/>
      <c r="N8" s="142">
        <v>0</v>
      </c>
      <c r="O8" s="142">
        <v>0</v>
      </c>
      <c r="P8" s="142">
        <v>0</v>
      </c>
      <c r="Q8" s="142">
        <v>0</v>
      </c>
      <c r="R8" s="142">
        <v>0</v>
      </c>
      <c r="S8" s="7"/>
      <c r="T8" s="145"/>
      <c r="U8" s="146"/>
      <c r="W8" s="18">
        <f xml:space="preserve"> IF( SUM( AA8:AL8 ) = 0, 0, $AA$5 )</f>
        <v>0</v>
      </c>
      <c r="X8" s="101"/>
      <c r="AA8" s="160"/>
      <c r="AB8" s="141">
        <v>0</v>
      </c>
      <c r="AC8" s="141">
        <v>0</v>
      </c>
      <c r="AD8" s="141">
        <v>0</v>
      </c>
      <c r="AE8" s="141">
        <v>0</v>
      </c>
      <c r="AF8" s="141">
        <v>0</v>
      </c>
      <c r="AG8" s="160"/>
      <c r="AH8" s="141">
        <v>0</v>
      </c>
      <c r="AI8" s="141">
        <v>0</v>
      </c>
      <c r="AJ8" s="141">
        <v>0</v>
      </c>
      <c r="AK8" s="141">
        <v>0</v>
      </c>
      <c r="AL8" s="141">
        <v>0</v>
      </c>
      <c r="AN8" s="161"/>
    </row>
    <row r="9" spans="2:40" ht="13.9" thickBot="1" x14ac:dyDescent="0.4">
      <c r="B9" s="19">
        <v>4</v>
      </c>
      <c r="C9" s="20" t="s">
        <v>407</v>
      </c>
      <c r="D9" s="111" t="s">
        <v>408</v>
      </c>
      <c r="E9" s="32" t="s">
        <v>216</v>
      </c>
      <c r="F9" s="33">
        <v>2</v>
      </c>
      <c r="G9" s="24"/>
      <c r="H9" s="39">
        <f>SUM(H6:H8)</f>
        <v>9.7799999999999998E-2</v>
      </c>
      <c r="I9" s="39">
        <f t="shared" ref="I9:L9" si="0">SUM(I6:I8)</f>
        <v>0.10009999999999999</v>
      </c>
      <c r="J9" s="39">
        <f t="shared" si="0"/>
        <v>0.10249999999999999</v>
      </c>
      <c r="K9" s="39">
        <f t="shared" si="0"/>
        <v>0.1069</v>
      </c>
      <c r="L9" s="39">
        <f t="shared" si="0"/>
        <v>0.1116</v>
      </c>
      <c r="M9" s="24"/>
      <c r="N9" s="39">
        <f>SUM(N6:N8)</f>
        <v>0.104</v>
      </c>
      <c r="O9" s="39">
        <f t="shared" ref="O9" si="1">SUM(O6:O8)</f>
        <v>0.104</v>
      </c>
      <c r="P9" s="39">
        <f t="shared" ref="P9" si="2">SUM(P6:P8)</f>
        <v>0.104</v>
      </c>
      <c r="Q9" s="39">
        <f t="shared" ref="Q9" si="3">SUM(Q6:Q8)</f>
        <v>0.104</v>
      </c>
      <c r="R9" s="39">
        <f t="shared" ref="R9" si="4">SUM(R6:R8)</f>
        <v>0.104</v>
      </c>
      <c r="S9" s="7"/>
      <c r="T9" s="147" t="s">
        <v>371</v>
      </c>
      <c r="U9" s="148"/>
      <c r="W9" s="18">
        <f xml:space="preserve"> IF( SUM( AA9:AL9 ) = 0, 0, $AA$5 )</f>
        <v>0</v>
      </c>
      <c r="X9" s="101"/>
      <c r="AA9" s="160"/>
      <c r="AB9" s="160"/>
      <c r="AC9" s="160"/>
      <c r="AD9" s="160"/>
      <c r="AE9" s="160"/>
      <c r="AF9" s="160"/>
      <c r="AG9" s="160"/>
      <c r="AH9" s="160"/>
      <c r="AI9" s="160"/>
      <c r="AJ9" s="160"/>
      <c r="AK9" s="160"/>
      <c r="AL9" s="160"/>
      <c r="AN9" s="161"/>
    </row>
    <row r="10" spans="2:40" ht="13.9" thickBot="1" x14ac:dyDescent="0.4">
      <c r="B10" s="44">
        <v>5</v>
      </c>
      <c r="C10" s="45" t="s">
        <v>409</v>
      </c>
      <c r="D10" s="61" t="s">
        <v>410</v>
      </c>
      <c r="E10" s="47" t="s">
        <v>269</v>
      </c>
      <c r="F10" s="48">
        <v>0</v>
      </c>
      <c r="G10" s="150" t="s">
        <v>411</v>
      </c>
      <c r="H10" s="50"/>
      <c r="I10" s="50"/>
      <c r="J10" s="50"/>
      <c r="K10" s="50"/>
      <c r="L10" s="50"/>
      <c r="M10" s="150"/>
      <c r="N10" s="50"/>
      <c r="O10" s="50"/>
      <c r="P10" s="50"/>
      <c r="Q10" s="50"/>
      <c r="R10" s="50"/>
      <c r="S10" s="7"/>
      <c r="T10" s="151"/>
      <c r="U10" s="152" t="s">
        <v>271</v>
      </c>
      <c r="W10" s="18" t="str">
        <f xml:space="preserve"> IF( SUM( AA10:AL10 ) = 0, 0, $AA$5 )</f>
        <v>Please complete all cells in row</v>
      </c>
      <c r="X10" s="101" t="str">
        <f>IF(AN10=0,0,U10)</f>
        <v>2025-30 should be the same as 2020-25</v>
      </c>
      <c r="AA10" s="141">
        <v>0</v>
      </c>
      <c r="AB10" s="160"/>
      <c r="AC10" s="160"/>
      <c r="AD10" s="160"/>
      <c r="AE10" s="160"/>
      <c r="AF10" s="160"/>
      <c r="AG10" s="141">
        <v>1</v>
      </c>
      <c r="AH10" s="160"/>
      <c r="AI10" s="160"/>
      <c r="AJ10" s="160"/>
      <c r="AK10" s="160"/>
      <c r="AL10" s="160"/>
      <c r="AN10" s="162">
        <f>IF(G10=M10,0,1)</f>
        <v>1</v>
      </c>
    </row>
    <row r="11" spans="2:40" ht="14.25" customHeight="1" thickBot="1" x14ac:dyDescent="0.4">
      <c r="B11" s="53"/>
      <c r="C11" s="54"/>
      <c r="D11" s="7"/>
      <c r="E11" s="7"/>
      <c r="F11" s="7"/>
      <c r="G11" s="50"/>
      <c r="H11" s="50"/>
      <c r="I11" s="50"/>
      <c r="J11" s="50"/>
      <c r="K11" s="50"/>
      <c r="L11" s="50"/>
      <c r="M11" s="50"/>
      <c r="N11" s="50"/>
      <c r="O11" s="50"/>
      <c r="P11" s="50"/>
      <c r="Q11" s="50"/>
      <c r="R11" s="50"/>
      <c r="S11" s="7"/>
      <c r="T11" s="163"/>
      <c r="U11" s="163"/>
      <c r="W11" s="18"/>
      <c r="X11" s="101"/>
      <c r="AA11" s="160"/>
      <c r="AB11" s="160"/>
      <c r="AC11" s="160"/>
      <c r="AD11" s="160"/>
      <c r="AE11" s="160"/>
      <c r="AF11" s="160"/>
      <c r="AG11" s="160"/>
      <c r="AH11" s="160"/>
      <c r="AI11" s="160"/>
      <c r="AJ11" s="160"/>
      <c r="AK11" s="160"/>
      <c r="AL11" s="160"/>
      <c r="AN11" s="161"/>
    </row>
    <row r="12" spans="2:40" ht="13.9" thickBot="1" x14ac:dyDescent="0.4">
      <c r="B12" s="16" t="s">
        <v>272</v>
      </c>
      <c r="C12" s="17" t="s">
        <v>374</v>
      </c>
      <c r="D12" s="7"/>
      <c r="E12" s="7"/>
      <c r="F12" s="7"/>
      <c r="G12" s="50"/>
      <c r="H12" s="50"/>
      <c r="I12" s="50"/>
      <c r="J12" s="50"/>
      <c r="K12" s="50"/>
      <c r="L12" s="50"/>
      <c r="M12" s="50"/>
      <c r="N12" s="50"/>
      <c r="O12" s="50"/>
      <c r="P12" s="50"/>
      <c r="Q12" s="50"/>
      <c r="R12" s="50"/>
      <c r="S12" s="7"/>
      <c r="T12" s="163"/>
      <c r="U12" s="163"/>
      <c r="W12" s="18"/>
      <c r="X12" s="101"/>
      <c r="AA12" s="160"/>
      <c r="AB12" s="160"/>
      <c r="AC12" s="160"/>
      <c r="AD12" s="160"/>
      <c r="AE12" s="160"/>
      <c r="AF12" s="160"/>
      <c r="AG12" s="160"/>
      <c r="AH12" s="160"/>
      <c r="AI12" s="160"/>
      <c r="AJ12" s="160"/>
      <c r="AK12" s="160"/>
      <c r="AL12" s="160"/>
      <c r="AN12" s="161"/>
    </row>
    <row r="13" spans="2:40" x14ac:dyDescent="0.35">
      <c r="B13" s="19">
        <v>6</v>
      </c>
      <c r="C13" s="20" t="s">
        <v>401</v>
      </c>
      <c r="D13" s="21" t="s">
        <v>412</v>
      </c>
      <c r="E13" s="22" t="s">
        <v>216</v>
      </c>
      <c r="F13" s="23">
        <v>2</v>
      </c>
      <c r="G13" s="24"/>
      <c r="H13" s="136">
        <v>9.8699999999999996E-2</v>
      </c>
      <c r="I13" s="136">
        <v>0.1022</v>
      </c>
      <c r="J13" s="136">
        <v>0.1047</v>
      </c>
      <c r="K13" s="136">
        <v>0.1084</v>
      </c>
      <c r="L13" s="136">
        <v>0.1113</v>
      </c>
      <c r="M13" s="24"/>
      <c r="N13" s="136">
        <v>0.105</v>
      </c>
      <c r="O13" s="136">
        <v>0.105</v>
      </c>
      <c r="P13" s="136">
        <v>0.105</v>
      </c>
      <c r="Q13" s="136">
        <v>0.105</v>
      </c>
      <c r="R13" s="136">
        <v>0.105</v>
      </c>
      <c r="S13" s="7"/>
      <c r="T13" s="139"/>
      <c r="U13" s="140"/>
      <c r="W13" s="18">
        <f xml:space="preserve"> IF( SUM( AA13:AL13 ) = 0, 0, $AA$5 )</f>
        <v>0</v>
      </c>
      <c r="X13" s="101"/>
      <c r="AA13" s="160"/>
      <c r="AB13" s="141">
        <v>0</v>
      </c>
      <c r="AC13" s="141">
        <v>0</v>
      </c>
      <c r="AD13" s="141">
        <v>0</v>
      </c>
      <c r="AE13" s="141">
        <v>0</v>
      </c>
      <c r="AF13" s="141">
        <v>0</v>
      </c>
      <c r="AG13" s="160"/>
      <c r="AH13" s="141">
        <v>0</v>
      </c>
      <c r="AI13" s="141">
        <v>0</v>
      </c>
      <c r="AJ13" s="141">
        <v>0</v>
      </c>
      <c r="AK13" s="141">
        <v>0</v>
      </c>
      <c r="AL13" s="141">
        <v>0</v>
      </c>
      <c r="AN13" s="161"/>
    </row>
    <row r="14" spans="2:40" x14ac:dyDescent="0.35">
      <c r="B14" s="19">
        <v>7</v>
      </c>
      <c r="C14" s="20" t="s">
        <v>403</v>
      </c>
      <c r="D14" s="111" t="s">
        <v>413</v>
      </c>
      <c r="E14" s="32" t="s">
        <v>216</v>
      </c>
      <c r="F14" s="33">
        <v>2</v>
      </c>
      <c r="G14" s="24"/>
      <c r="H14" s="142">
        <v>0</v>
      </c>
      <c r="I14" s="142">
        <v>0</v>
      </c>
      <c r="J14" s="142">
        <v>0</v>
      </c>
      <c r="K14" s="142">
        <v>0</v>
      </c>
      <c r="L14" s="142">
        <v>0</v>
      </c>
      <c r="M14" s="24"/>
      <c r="N14" s="142">
        <v>0</v>
      </c>
      <c r="O14" s="142">
        <v>0</v>
      </c>
      <c r="P14" s="142">
        <v>0</v>
      </c>
      <c r="Q14" s="142">
        <v>0</v>
      </c>
      <c r="R14" s="142">
        <v>0</v>
      </c>
      <c r="S14" s="7"/>
      <c r="T14" s="145"/>
      <c r="U14" s="146"/>
      <c r="W14" s="18">
        <f xml:space="preserve"> IF( SUM( AA14:AL14 ) = 0, 0, $AA$5 )</f>
        <v>0</v>
      </c>
      <c r="X14" s="101"/>
      <c r="AA14" s="157"/>
      <c r="AB14" s="141">
        <v>0</v>
      </c>
      <c r="AC14" s="141">
        <v>0</v>
      </c>
      <c r="AD14" s="141">
        <v>0</v>
      </c>
      <c r="AE14" s="141">
        <v>0</v>
      </c>
      <c r="AF14" s="141">
        <v>0</v>
      </c>
      <c r="AG14" s="160"/>
      <c r="AH14" s="141">
        <v>0</v>
      </c>
      <c r="AI14" s="141">
        <v>0</v>
      </c>
      <c r="AJ14" s="141">
        <v>0</v>
      </c>
      <c r="AK14" s="141">
        <v>0</v>
      </c>
      <c r="AL14" s="141">
        <v>0</v>
      </c>
      <c r="AN14" s="161"/>
    </row>
    <row r="15" spans="2:40" x14ac:dyDescent="0.35">
      <c r="B15" s="19">
        <v>8</v>
      </c>
      <c r="C15" s="20" t="s">
        <v>414</v>
      </c>
      <c r="D15" s="111" t="s">
        <v>415</v>
      </c>
      <c r="E15" s="32" t="s">
        <v>216</v>
      </c>
      <c r="F15" s="33">
        <v>2</v>
      </c>
      <c r="G15" s="24"/>
      <c r="H15" s="142">
        <v>0</v>
      </c>
      <c r="I15" s="142">
        <v>0</v>
      </c>
      <c r="J15" s="142">
        <v>0</v>
      </c>
      <c r="K15" s="142">
        <v>0</v>
      </c>
      <c r="L15" s="142">
        <v>0</v>
      </c>
      <c r="M15" s="24"/>
      <c r="N15" s="142">
        <v>0</v>
      </c>
      <c r="O15" s="142">
        <v>0</v>
      </c>
      <c r="P15" s="142">
        <v>0</v>
      </c>
      <c r="Q15" s="142">
        <v>0</v>
      </c>
      <c r="R15" s="142">
        <v>0</v>
      </c>
      <c r="S15" s="7"/>
      <c r="T15" s="145"/>
      <c r="U15" s="146"/>
      <c r="W15" s="18">
        <f xml:space="preserve"> IF( SUM( AA15:AL15 ) = 0, 0, $AA$5 )</f>
        <v>0</v>
      </c>
      <c r="X15" s="101"/>
      <c r="AA15" s="160"/>
      <c r="AB15" s="141">
        <v>0</v>
      </c>
      <c r="AC15" s="141">
        <v>0</v>
      </c>
      <c r="AD15" s="141">
        <v>0</v>
      </c>
      <c r="AE15" s="141">
        <v>0</v>
      </c>
      <c r="AF15" s="141">
        <v>0</v>
      </c>
      <c r="AG15" s="160"/>
      <c r="AH15" s="141">
        <v>0</v>
      </c>
      <c r="AI15" s="141">
        <v>0</v>
      </c>
      <c r="AJ15" s="141">
        <v>0</v>
      </c>
      <c r="AK15" s="141">
        <v>0</v>
      </c>
      <c r="AL15" s="141">
        <v>0</v>
      </c>
      <c r="AN15" s="161"/>
    </row>
    <row r="16" spans="2:40" ht="13.9" thickBot="1" x14ac:dyDescent="0.4">
      <c r="B16" s="19">
        <v>9</v>
      </c>
      <c r="C16" s="20" t="s">
        <v>416</v>
      </c>
      <c r="D16" s="111" t="s">
        <v>417</v>
      </c>
      <c r="E16" s="32" t="s">
        <v>216</v>
      </c>
      <c r="F16" s="33">
        <v>2</v>
      </c>
      <c r="G16" s="24"/>
      <c r="H16" s="39">
        <f>SUM(H13:H15)</f>
        <v>9.8699999999999996E-2</v>
      </c>
      <c r="I16" s="39">
        <f t="shared" ref="I16" si="5">SUM(I13:I15)</f>
        <v>0.1022</v>
      </c>
      <c r="J16" s="39">
        <f t="shared" ref="J16" si="6">SUM(J13:J15)</f>
        <v>0.1047</v>
      </c>
      <c r="K16" s="39">
        <f t="shared" ref="K16" si="7">SUM(K13:K15)</f>
        <v>0.1084</v>
      </c>
      <c r="L16" s="39">
        <f t="shared" ref="L16" si="8">SUM(L13:L15)</f>
        <v>0.1113</v>
      </c>
      <c r="M16" s="24"/>
      <c r="N16" s="39">
        <f>SUM(N13:N15)</f>
        <v>0.105</v>
      </c>
      <c r="O16" s="39">
        <f t="shared" ref="O16" si="9">SUM(O13:O15)</f>
        <v>0.105</v>
      </c>
      <c r="P16" s="39">
        <f t="shared" ref="P16" si="10">SUM(P13:P15)</f>
        <v>0.105</v>
      </c>
      <c r="Q16" s="39">
        <f t="shared" ref="Q16" si="11">SUM(Q13:Q15)</f>
        <v>0.105</v>
      </c>
      <c r="R16" s="39">
        <f t="shared" ref="R16" si="12">SUM(R13:R15)</f>
        <v>0.105</v>
      </c>
      <c r="S16" s="7"/>
      <c r="T16" s="147" t="s">
        <v>381</v>
      </c>
      <c r="U16" s="148"/>
      <c r="W16" s="18">
        <f xml:space="preserve"> IF( SUM( AA16:AL16 ) = 0, 0, $AA$5 )</f>
        <v>0</v>
      </c>
      <c r="X16" s="101"/>
      <c r="AA16" s="160"/>
      <c r="AB16" s="160"/>
      <c r="AC16" s="160"/>
      <c r="AD16" s="160"/>
      <c r="AE16" s="160"/>
      <c r="AF16" s="160"/>
      <c r="AG16" s="160"/>
      <c r="AH16" s="160"/>
      <c r="AI16" s="160"/>
      <c r="AJ16" s="160"/>
      <c r="AK16" s="160"/>
      <c r="AL16" s="160"/>
      <c r="AN16" s="161"/>
    </row>
    <row r="17" spans="2:41" ht="13.9" thickBot="1" x14ac:dyDescent="0.4">
      <c r="B17" s="44">
        <v>10</v>
      </c>
      <c r="C17" s="45" t="s">
        <v>418</v>
      </c>
      <c r="D17" s="61" t="s">
        <v>419</v>
      </c>
      <c r="E17" s="47" t="s">
        <v>269</v>
      </c>
      <c r="F17" s="48">
        <v>0</v>
      </c>
      <c r="G17" s="150" t="s">
        <v>411</v>
      </c>
      <c r="H17" s="50"/>
      <c r="I17" s="50"/>
      <c r="J17" s="50"/>
      <c r="K17" s="50"/>
      <c r="L17" s="50"/>
      <c r="M17" s="150"/>
      <c r="N17" s="50"/>
      <c r="O17" s="50"/>
      <c r="P17" s="50"/>
      <c r="Q17" s="50"/>
      <c r="R17" s="50"/>
      <c r="S17" s="7"/>
      <c r="T17" s="151"/>
      <c r="U17" s="152" t="s">
        <v>271</v>
      </c>
      <c r="W17" s="18" t="str">
        <f xml:space="preserve"> IF( SUM( AA17:AL17 ) = 0, 0, $AA$5 )</f>
        <v>Please complete all cells in row</v>
      </c>
      <c r="X17" s="101" t="str">
        <f>IF(AN17=0,0,U17)</f>
        <v>2025-30 should be the same as 2020-25</v>
      </c>
      <c r="AA17" s="141">
        <v>0</v>
      </c>
      <c r="AB17" s="160"/>
      <c r="AC17" s="160"/>
      <c r="AD17" s="160"/>
      <c r="AE17" s="160"/>
      <c r="AF17" s="160"/>
      <c r="AG17" s="141">
        <v>1</v>
      </c>
      <c r="AH17" s="160"/>
      <c r="AI17" s="160"/>
      <c r="AJ17" s="160"/>
      <c r="AK17" s="160"/>
      <c r="AL17" s="160"/>
      <c r="AN17" s="162">
        <f>IF(G17=M17,0,1)</f>
        <v>1</v>
      </c>
    </row>
    <row r="18" spans="2:41" ht="14.25" customHeight="1" thickBot="1" x14ac:dyDescent="0.4">
      <c r="B18" s="53"/>
      <c r="C18" s="54"/>
      <c r="D18" s="7"/>
      <c r="E18" s="7"/>
      <c r="F18" s="7"/>
      <c r="G18" s="50"/>
      <c r="H18" s="50"/>
      <c r="I18" s="50"/>
      <c r="J18" s="50"/>
      <c r="K18" s="50"/>
      <c r="L18" s="50"/>
      <c r="M18" s="50"/>
      <c r="N18" s="50"/>
      <c r="O18" s="50"/>
      <c r="P18" s="50"/>
      <c r="Q18" s="50"/>
      <c r="R18" s="50"/>
      <c r="S18" s="7"/>
      <c r="T18" s="163"/>
      <c r="U18" s="163"/>
      <c r="W18" s="18"/>
      <c r="X18" s="101"/>
      <c r="AA18" s="160"/>
      <c r="AB18" s="160"/>
      <c r="AC18" s="160"/>
      <c r="AD18" s="160"/>
      <c r="AE18" s="160"/>
      <c r="AF18" s="160"/>
      <c r="AG18" s="160"/>
      <c r="AH18" s="160"/>
      <c r="AI18" s="160"/>
      <c r="AJ18" s="160"/>
      <c r="AK18" s="160"/>
      <c r="AL18" s="160"/>
      <c r="AN18" s="161"/>
    </row>
    <row r="19" spans="2:41" ht="13.9" thickBot="1" x14ac:dyDescent="0.4">
      <c r="B19" s="16" t="s">
        <v>221</v>
      </c>
      <c r="C19" s="17" t="s">
        <v>283</v>
      </c>
      <c r="D19" s="7"/>
      <c r="E19" s="7"/>
      <c r="F19" s="7"/>
      <c r="G19" s="50"/>
      <c r="H19" s="50"/>
      <c r="I19" s="50"/>
      <c r="J19" s="50"/>
      <c r="K19" s="50"/>
      <c r="L19" s="50"/>
      <c r="M19" s="50"/>
      <c r="N19" s="50"/>
      <c r="O19" s="50"/>
      <c r="P19" s="50"/>
      <c r="Q19" s="50"/>
      <c r="R19" s="50"/>
      <c r="S19" s="7"/>
      <c r="T19" s="163"/>
      <c r="U19" s="163"/>
      <c r="W19" s="18"/>
      <c r="X19" s="101"/>
      <c r="AA19" s="160"/>
      <c r="AB19" s="160"/>
      <c r="AC19" s="160"/>
      <c r="AD19" s="160"/>
      <c r="AE19" s="160"/>
      <c r="AF19" s="160"/>
      <c r="AG19" s="160"/>
      <c r="AH19" s="160"/>
      <c r="AI19" s="160"/>
      <c r="AJ19" s="160"/>
      <c r="AK19" s="160"/>
      <c r="AL19" s="160"/>
      <c r="AN19" s="161"/>
    </row>
    <row r="20" spans="2:41" x14ac:dyDescent="0.35">
      <c r="B20" s="19">
        <v>11</v>
      </c>
      <c r="C20" s="20" t="s">
        <v>420</v>
      </c>
      <c r="D20" s="21" t="s">
        <v>421</v>
      </c>
      <c r="E20" s="22" t="s">
        <v>216</v>
      </c>
      <c r="F20" s="23">
        <v>2</v>
      </c>
      <c r="G20" s="24"/>
      <c r="H20" s="136">
        <v>9.6299999999999997E-2</v>
      </c>
      <c r="I20" s="136">
        <v>9.6600000000000005E-2</v>
      </c>
      <c r="J20" s="136">
        <v>9.5100000000000004E-2</v>
      </c>
      <c r="K20" s="136">
        <v>9.3899999999999997E-2</v>
      </c>
      <c r="L20" s="136">
        <v>9.1800000000000007E-2</v>
      </c>
      <c r="M20" s="24"/>
      <c r="N20" s="136">
        <v>9.5000000000000001E-2</v>
      </c>
      <c r="O20" s="136">
        <v>9.5000000000000001E-2</v>
      </c>
      <c r="P20" s="136">
        <v>9.5000000000000001E-2</v>
      </c>
      <c r="Q20" s="136">
        <v>9.5000000000000001E-2</v>
      </c>
      <c r="R20" s="136">
        <v>9.5000000000000001E-2</v>
      </c>
      <c r="S20" s="7"/>
      <c r="T20" s="139"/>
      <c r="U20" s="140"/>
      <c r="W20" s="18">
        <f xml:space="preserve"> IF( SUM( AA20:AL20 ) = 0, 0, $AA$5 )</f>
        <v>0</v>
      </c>
      <c r="X20" s="101"/>
      <c r="AA20" s="160"/>
      <c r="AB20" s="141">
        <v>0</v>
      </c>
      <c r="AC20" s="141">
        <v>0</v>
      </c>
      <c r="AD20" s="141">
        <v>0</v>
      </c>
      <c r="AE20" s="141">
        <v>0</v>
      </c>
      <c r="AF20" s="141">
        <v>0</v>
      </c>
      <c r="AG20" s="160"/>
      <c r="AH20" s="141">
        <v>0</v>
      </c>
      <c r="AI20" s="141">
        <v>0</v>
      </c>
      <c r="AJ20" s="141">
        <v>0</v>
      </c>
      <c r="AK20" s="141">
        <v>0</v>
      </c>
      <c r="AL20" s="141">
        <v>0</v>
      </c>
      <c r="AN20" s="161"/>
    </row>
    <row r="21" spans="2:41" x14ac:dyDescent="0.35">
      <c r="B21" s="19">
        <v>12</v>
      </c>
      <c r="C21" s="20" t="s">
        <v>422</v>
      </c>
      <c r="D21" s="111" t="s">
        <v>423</v>
      </c>
      <c r="E21" s="32" t="s">
        <v>216</v>
      </c>
      <c r="F21" s="33">
        <v>2</v>
      </c>
      <c r="G21" s="24"/>
      <c r="H21" s="142">
        <v>0</v>
      </c>
      <c r="I21" s="142">
        <v>0</v>
      </c>
      <c r="J21" s="142">
        <v>0</v>
      </c>
      <c r="K21" s="142">
        <v>0</v>
      </c>
      <c r="L21" s="142">
        <v>0</v>
      </c>
      <c r="M21" s="24"/>
      <c r="N21" s="142">
        <v>0</v>
      </c>
      <c r="O21" s="142">
        <v>0</v>
      </c>
      <c r="P21" s="142">
        <v>0</v>
      </c>
      <c r="Q21" s="142">
        <v>0</v>
      </c>
      <c r="R21" s="142">
        <v>0</v>
      </c>
      <c r="S21" s="7"/>
      <c r="T21" s="145"/>
      <c r="U21" s="146"/>
      <c r="W21" s="18">
        <f xml:space="preserve"> IF( SUM( AA21:AL21 ) = 0, 0, $AA$5 )</f>
        <v>0</v>
      </c>
      <c r="X21" s="101"/>
      <c r="AA21" s="157"/>
      <c r="AB21" s="141">
        <v>0</v>
      </c>
      <c r="AC21" s="141">
        <v>0</v>
      </c>
      <c r="AD21" s="141">
        <v>0</v>
      </c>
      <c r="AE21" s="141">
        <v>0</v>
      </c>
      <c r="AF21" s="141">
        <v>0</v>
      </c>
      <c r="AG21" s="160"/>
      <c r="AH21" s="141">
        <v>0</v>
      </c>
      <c r="AI21" s="141">
        <v>0</v>
      </c>
      <c r="AJ21" s="141">
        <v>0</v>
      </c>
      <c r="AK21" s="141">
        <v>0</v>
      </c>
      <c r="AL21" s="141">
        <v>0</v>
      </c>
      <c r="AN21" s="161"/>
    </row>
    <row r="22" spans="2:41" x14ac:dyDescent="0.35">
      <c r="B22" s="19">
        <v>13</v>
      </c>
      <c r="C22" s="20" t="s">
        <v>424</v>
      </c>
      <c r="D22" s="111" t="s">
        <v>425</v>
      </c>
      <c r="E22" s="32" t="s">
        <v>216</v>
      </c>
      <c r="F22" s="33">
        <v>2</v>
      </c>
      <c r="G22" s="24"/>
      <c r="H22" s="142">
        <v>0</v>
      </c>
      <c r="I22" s="142">
        <v>0</v>
      </c>
      <c r="J22" s="142">
        <v>0</v>
      </c>
      <c r="K22" s="142">
        <v>0</v>
      </c>
      <c r="L22" s="142">
        <v>0</v>
      </c>
      <c r="M22" s="24"/>
      <c r="N22" s="142">
        <v>0</v>
      </c>
      <c r="O22" s="142">
        <v>0</v>
      </c>
      <c r="P22" s="142">
        <v>0</v>
      </c>
      <c r="Q22" s="142">
        <v>0</v>
      </c>
      <c r="R22" s="142">
        <v>0</v>
      </c>
      <c r="S22" s="7"/>
      <c r="T22" s="145"/>
      <c r="U22" s="146"/>
      <c r="W22" s="18">
        <f xml:space="preserve"> IF( SUM( AA22:AL22 ) = 0, 0, $AA$5 )</f>
        <v>0</v>
      </c>
      <c r="X22" s="101"/>
      <c r="AA22" s="160"/>
      <c r="AB22" s="141">
        <v>0</v>
      </c>
      <c r="AC22" s="141">
        <v>0</v>
      </c>
      <c r="AD22" s="141">
        <v>0</v>
      </c>
      <c r="AE22" s="141">
        <v>0</v>
      </c>
      <c r="AF22" s="141">
        <v>0</v>
      </c>
      <c r="AG22" s="160"/>
      <c r="AH22" s="141">
        <v>0</v>
      </c>
      <c r="AI22" s="141">
        <v>0</v>
      </c>
      <c r="AJ22" s="141">
        <v>0</v>
      </c>
      <c r="AK22" s="141">
        <v>0</v>
      </c>
      <c r="AL22" s="141">
        <v>0</v>
      </c>
      <c r="AN22" s="161"/>
    </row>
    <row r="23" spans="2:41" ht="13.9" thickBot="1" x14ac:dyDescent="0.4">
      <c r="B23" s="19">
        <v>14</v>
      </c>
      <c r="C23" s="20" t="s">
        <v>426</v>
      </c>
      <c r="D23" s="111" t="s">
        <v>427</v>
      </c>
      <c r="E23" s="32" t="s">
        <v>216</v>
      </c>
      <c r="F23" s="33">
        <v>2</v>
      </c>
      <c r="G23" s="24"/>
      <c r="H23" s="39">
        <f>SUM(H20:H22)</f>
        <v>9.6299999999999997E-2</v>
      </c>
      <c r="I23" s="39">
        <f t="shared" ref="I23" si="13">SUM(I20:I22)</f>
        <v>9.6600000000000005E-2</v>
      </c>
      <c r="J23" s="39">
        <f t="shared" ref="J23" si="14">SUM(J20:J22)</f>
        <v>9.5100000000000004E-2</v>
      </c>
      <c r="K23" s="39">
        <f t="shared" ref="K23" si="15">SUM(K20:K22)</f>
        <v>9.3899999999999997E-2</v>
      </c>
      <c r="L23" s="39">
        <f t="shared" ref="L23" si="16">SUM(L20:L22)</f>
        <v>9.1800000000000007E-2</v>
      </c>
      <c r="M23" s="24"/>
      <c r="N23" s="39">
        <f>SUM(N20:N22)</f>
        <v>9.5000000000000001E-2</v>
      </c>
      <c r="O23" s="39">
        <f t="shared" ref="O23" si="17">SUM(O20:O22)</f>
        <v>9.5000000000000001E-2</v>
      </c>
      <c r="P23" s="39">
        <f t="shared" ref="P23" si="18">SUM(P20:P22)</f>
        <v>9.5000000000000001E-2</v>
      </c>
      <c r="Q23" s="39">
        <f t="shared" ref="Q23" si="19">SUM(Q20:Q22)</f>
        <v>9.5000000000000001E-2</v>
      </c>
      <c r="R23" s="39">
        <f t="shared" ref="R23" si="20">SUM(R20:R22)</f>
        <v>9.5000000000000001E-2</v>
      </c>
      <c r="S23" s="7"/>
      <c r="T23" s="164" t="s">
        <v>231</v>
      </c>
      <c r="U23" s="165"/>
      <c r="W23" s="18">
        <f xml:space="preserve"> IF( SUM( AA23:AL23 ) = 0, 0, $AA$5 )</f>
        <v>0</v>
      </c>
      <c r="X23" s="101"/>
      <c r="AA23" s="160"/>
      <c r="AB23" s="160"/>
      <c r="AC23" s="160"/>
      <c r="AD23" s="160"/>
      <c r="AE23" s="160"/>
      <c r="AF23" s="160"/>
      <c r="AG23" s="160"/>
      <c r="AH23" s="160"/>
      <c r="AI23" s="160"/>
      <c r="AJ23" s="160"/>
      <c r="AK23" s="160"/>
      <c r="AL23" s="160"/>
      <c r="AN23" s="161"/>
    </row>
    <row r="24" spans="2:41" ht="13.9" thickBot="1" x14ac:dyDescent="0.4">
      <c r="B24" s="44">
        <v>15</v>
      </c>
      <c r="C24" s="45" t="s">
        <v>428</v>
      </c>
      <c r="D24" s="61" t="s">
        <v>429</v>
      </c>
      <c r="E24" s="47" t="s">
        <v>269</v>
      </c>
      <c r="F24" s="48">
        <v>0</v>
      </c>
      <c r="G24" s="150" t="s">
        <v>411</v>
      </c>
      <c r="H24" s="50"/>
      <c r="I24" s="50"/>
      <c r="J24" s="50"/>
      <c r="K24" s="50"/>
      <c r="L24" s="50"/>
      <c r="M24" s="150"/>
      <c r="N24" s="50"/>
      <c r="O24" s="50"/>
      <c r="P24" s="50"/>
      <c r="Q24" s="50"/>
      <c r="R24" s="50"/>
      <c r="S24" s="7"/>
      <c r="T24" s="151"/>
      <c r="U24" s="152" t="s">
        <v>271</v>
      </c>
      <c r="W24" s="18" t="str">
        <f xml:space="preserve"> IF( SUM( AA24:AL24 ) = 0, 0, $AA$5 )</f>
        <v>Please complete all cells in row</v>
      </c>
      <c r="X24" s="101" t="str">
        <f>IF(AN24=0,0,U24)</f>
        <v>2025-30 should be the same as 2020-25</v>
      </c>
      <c r="AA24" s="141">
        <v>0</v>
      </c>
      <c r="AB24" s="160"/>
      <c r="AC24" s="160"/>
      <c r="AD24" s="160"/>
      <c r="AE24" s="160"/>
      <c r="AF24" s="160"/>
      <c r="AG24" s="141">
        <v>1</v>
      </c>
      <c r="AH24" s="160"/>
      <c r="AI24" s="160"/>
      <c r="AJ24" s="160"/>
      <c r="AK24" s="160"/>
      <c r="AL24" s="160"/>
      <c r="AM24" s="166"/>
      <c r="AN24" s="162">
        <f>IF(G24=M24,0,1)</f>
        <v>1</v>
      </c>
      <c r="AO24" s="166"/>
    </row>
    <row r="25" spans="2:41" ht="14.25" customHeight="1" thickBot="1" x14ac:dyDescent="0.4">
      <c r="B25" s="53"/>
      <c r="C25" s="58"/>
      <c r="D25" s="7"/>
      <c r="E25" s="7"/>
      <c r="F25" s="7"/>
      <c r="G25" s="50"/>
      <c r="H25" s="50"/>
      <c r="I25" s="50"/>
      <c r="J25" s="50"/>
      <c r="K25" s="50"/>
      <c r="L25" s="50"/>
      <c r="M25" s="50"/>
      <c r="N25" s="50"/>
      <c r="O25" s="50"/>
      <c r="P25" s="50"/>
      <c r="Q25" s="50"/>
      <c r="R25" s="50"/>
      <c r="S25" s="7"/>
      <c r="T25" s="163"/>
      <c r="U25" s="163"/>
      <c r="W25" s="18"/>
      <c r="X25" s="101"/>
      <c r="Z25" s="166"/>
      <c r="AA25" s="160"/>
      <c r="AB25" s="160"/>
      <c r="AC25" s="160"/>
      <c r="AD25" s="160"/>
      <c r="AE25" s="160"/>
      <c r="AF25" s="160"/>
      <c r="AG25" s="160"/>
      <c r="AH25" s="160"/>
      <c r="AI25" s="160"/>
      <c r="AJ25" s="160"/>
      <c r="AK25" s="160"/>
      <c r="AL25" s="160"/>
      <c r="AM25" s="166"/>
      <c r="AN25" s="161"/>
      <c r="AO25" s="166"/>
    </row>
    <row r="26" spans="2:41" ht="13.9" thickBot="1" x14ac:dyDescent="0.4">
      <c r="B26" s="16" t="s">
        <v>214</v>
      </c>
      <c r="C26" s="17" t="s">
        <v>22</v>
      </c>
      <c r="D26" s="7"/>
      <c r="E26" s="7"/>
      <c r="F26" s="7"/>
      <c r="G26" s="50"/>
      <c r="H26" s="50"/>
      <c r="I26" s="50"/>
      <c r="J26" s="50"/>
      <c r="K26" s="50"/>
      <c r="L26" s="50"/>
      <c r="M26" s="50"/>
      <c r="N26" s="50"/>
      <c r="O26" s="50"/>
      <c r="P26" s="50"/>
      <c r="Q26" s="50"/>
      <c r="R26" s="50"/>
      <c r="S26" s="7"/>
      <c r="T26" s="163"/>
      <c r="U26" s="163"/>
      <c r="W26" s="18"/>
      <c r="X26" s="101"/>
      <c r="Z26" s="166"/>
      <c r="AA26" s="160"/>
      <c r="AB26" s="160"/>
      <c r="AC26" s="160"/>
      <c r="AD26" s="160"/>
      <c r="AE26" s="160"/>
      <c r="AF26" s="160"/>
      <c r="AG26" s="160"/>
      <c r="AH26" s="160"/>
      <c r="AI26" s="160"/>
      <c r="AJ26" s="160"/>
      <c r="AK26" s="160"/>
      <c r="AL26" s="160"/>
      <c r="AM26" s="166"/>
      <c r="AN26" s="161"/>
      <c r="AO26" s="166"/>
    </row>
    <row r="27" spans="2:41" x14ac:dyDescent="0.35">
      <c r="B27" s="19">
        <v>16</v>
      </c>
      <c r="C27" s="20" t="s">
        <v>23</v>
      </c>
      <c r="D27" s="21" t="s">
        <v>232</v>
      </c>
      <c r="E27" s="22" t="s">
        <v>216</v>
      </c>
      <c r="F27" s="23">
        <v>2</v>
      </c>
      <c r="G27" s="24"/>
      <c r="H27" s="136">
        <v>0.73460000000000003</v>
      </c>
      <c r="I27" s="136">
        <v>0.76139999999999997</v>
      </c>
      <c r="J27" s="136">
        <v>0.68110000000000004</v>
      </c>
      <c r="K27" s="136">
        <v>0.73540000000000005</v>
      </c>
      <c r="L27" s="136">
        <v>0.64900000000000002</v>
      </c>
      <c r="M27" s="24"/>
      <c r="N27" s="136">
        <v>0.71940000000000004</v>
      </c>
      <c r="O27" s="136">
        <v>0.72219999999999995</v>
      </c>
      <c r="P27" s="136">
        <v>0.72489999999999999</v>
      </c>
      <c r="Q27" s="136">
        <v>0.72770000000000001</v>
      </c>
      <c r="R27" s="136">
        <v>0.73050000000000004</v>
      </c>
      <c r="S27" s="7"/>
      <c r="T27" s="139"/>
      <c r="U27" s="140"/>
      <c r="W27" s="18">
        <f xml:space="preserve"> IF( SUM( AA27:AL27 ) = 0, 0, $AA$5 )</f>
        <v>0</v>
      </c>
      <c r="X27" s="101"/>
      <c r="AA27" s="160"/>
      <c r="AB27" s="141">
        <v>0</v>
      </c>
      <c r="AC27" s="141">
        <v>0</v>
      </c>
      <c r="AD27" s="141">
        <v>0</v>
      </c>
      <c r="AE27" s="141">
        <v>0</v>
      </c>
      <c r="AF27" s="141">
        <v>0</v>
      </c>
      <c r="AG27" s="160"/>
      <c r="AH27" s="141">
        <v>0</v>
      </c>
      <c r="AI27" s="141">
        <v>0</v>
      </c>
      <c r="AJ27" s="141">
        <v>0</v>
      </c>
      <c r="AK27" s="141">
        <v>0</v>
      </c>
      <c r="AL27" s="141">
        <v>0</v>
      </c>
      <c r="AN27" s="161"/>
    </row>
    <row r="28" spans="2:41" x14ac:dyDescent="0.35">
      <c r="B28" s="19">
        <v>17</v>
      </c>
      <c r="C28" s="20" t="s">
        <v>24</v>
      </c>
      <c r="D28" s="111" t="s">
        <v>233</v>
      </c>
      <c r="E28" s="32" t="s">
        <v>216</v>
      </c>
      <c r="F28" s="33">
        <v>2</v>
      </c>
      <c r="G28" s="24"/>
      <c r="H28" s="142">
        <v>0</v>
      </c>
      <c r="I28" s="142">
        <v>0</v>
      </c>
      <c r="J28" s="142">
        <v>0</v>
      </c>
      <c r="K28" s="142">
        <v>0</v>
      </c>
      <c r="L28" s="142">
        <v>0</v>
      </c>
      <c r="M28" s="24"/>
      <c r="N28" s="142">
        <v>0</v>
      </c>
      <c r="O28" s="142">
        <v>0</v>
      </c>
      <c r="P28" s="142">
        <v>0</v>
      </c>
      <c r="Q28" s="142">
        <v>0</v>
      </c>
      <c r="R28" s="142">
        <v>0</v>
      </c>
      <c r="S28" s="7"/>
      <c r="T28" s="145"/>
      <c r="U28" s="146"/>
      <c r="W28" s="18">
        <f xml:space="preserve"> IF( SUM( AA28:AL28 ) = 0, 0, $AA$5 )</f>
        <v>0</v>
      </c>
      <c r="X28" s="101"/>
      <c r="AA28" s="157"/>
      <c r="AB28" s="141">
        <v>0</v>
      </c>
      <c r="AC28" s="141">
        <v>0</v>
      </c>
      <c r="AD28" s="141">
        <v>0</v>
      </c>
      <c r="AE28" s="141">
        <v>0</v>
      </c>
      <c r="AF28" s="141">
        <v>0</v>
      </c>
      <c r="AG28" s="160"/>
      <c r="AH28" s="141">
        <v>0</v>
      </c>
      <c r="AI28" s="141">
        <v>0</v>
      </c>
      <c r="AJ28" s="141">
        <v>0</v>
      </c>
      <c r="AK28" s="141">
        <v>0</v>
      </c>
      <c r="AL28" s="141">
        <v>0</v>
      </c>
      <c r="AN28" s="161"/>
    </row>
    <row r="29" spans="2:41" x14ac:dyDescent="0.35">
      <c r="B29" s="19">
        <v>18</v>
      </c>
      <c r="C29" s="20" t="s">
        <v>25</v>
      </c>
      <c r="D29" s="111" t="s">
        <v>234</v>
      </c>
      <c r="E29" s="32" t="s">
        <v>216</v>
      </c>
      <c r="F29" s="33">
        <v>2</v>
      </c>
      <c r="G29" s="24"/>
      <c r="H29" s="142">
        <v>0</v>
      </c>
      <c r="I29" s="142">
        <v>0</v>
      </c>
      <c r="J29" s="142">
        <v>0</v>
      </c>
      <c r="K29" s="142">
        <v>0</v>
      </c>
      <c r="L29" s="142">
        <v>0</v>
      </c>
      <c r="M29" s="24"/>
      <c r="N29" s="142">
        <v>0</v>
      </c>
      <c r="O29" s="142">
        <v>0</v>
      </c>
      <c r="P29" s="142">
        <v>0</v>
      </c>
      <c r="Q29" s="142">
        <v>0</v>
      </c>
      <c r="R29" s="142">
        <v>0</v>
      </c>
      <c r="S29" s="7"/>
      <c r="T29" s="145"/>
      <c r="U29" s="146"/>
      <c r="W29" s="18">
        <f xml:space="preserve"> IF( SUM( AA29:AL29 ) = 0, 0, $AA$5 )</f>
        <v>0</v>
      </c>
      <c r="X29" s="101"/>
      <c r="AA29" s="160"/>
      <c r="AB29" s="141">
        <v>0</v>
      </c>
      <c r="AC29" s="141">
        <v>0</v>
      </c>
      <c r="AD29" s="141">
        <v>0</v>
      </c>
      <c r="AE29" s="141">
        <v>0</v>
      </c>
      <c r="AF29" s="141">
        <v>0</v>
      </c>
      <c r="AG29" s="160"/>
      <c r="AH29" s="141">
        <v>0</v>
      </c>
      <c r="AI29" s="141">
        <v>0</v>
      </c>
      <c r="AJ29" s="141">
        <v>0</v>
      </c>
      <c r="AK29" s="141">
        <v>0</v>
      </c>
      <c r="AL29" s="141">
        <v>0</v>
      </c>
      <c r="AN29" s="161"/>
    </row>
    <row r="30" spans="2:41" ht="13.9" thickBot="1" x14ac:dyDescent="0.4">
      <c r="B30" s="59">
        <v>19</v>
      </c>
      <c r="C30" s="60" t="s">
        <v>26</v>
      </c>
      <c r="D30" s="61" t="s">
        <v>235</v>
      </c>
      <c r="E30" s="62" t="s">
        <v>216</v>
      </c>
      <c r="F30" s="63">
        <v>2</v>
      </c>
      <c r="G30" s="24"/>
      <c r="H30" s="39">
        <f>SUM(H27:H29)</f>
        <v>0.73460000000000003</v>
      </c>
      <c r="I30" s="39">
        <f t="shared" ref="I30" si="21">SUM(I27:I29)</f>
        <v>0.76139999999999997</v>
      </c>
      <c r="J30" s="39">
        <f t="shared" ref="J30" si="22">SUM(J27:J29)</f>
        <v>0.68110000000000004</v>
      </c>
      <c r="K30" s="39">
        <f t="shared" ref="K30" si="23">SUM(K27:K29)</f>
        <v>0.73540000000000005</v>
      </c>
      <c r="L30" s="39">
        <f t="shared" ref="L30" si="24">SUM(L27:L29)</f>
        <v>0.64900000000000002</v>
      </c>
      <c r="M30" s="24"/>
      <c r="N30" s="39">
        <f>SUM(N27:N29)</f>
        <v>0.71940000000000004</v>
      </c>
      <c r="O30" s="39">
        <f t="shared" ref="O30" si="25">SUM(O27:O29)</f>
        <v>0.72219999999999995</v>
      </c>
      <c r="P30" s="39">
        <f t="shared" ref="P30" si="26">SUM(P27:P29)</f>
        <v>0.72489999999999999</v>
      </c>
      <c r="Q30" s="39">
        <f t="shared" ref="Q30" si="27">SUM(Q27:Q29)</f>
        <v>0.72770000000000001</v>
      </c>
      <c r="R30" s="39">
        <f t="shared" ref="R30" si="28">SUM(R27:R29)</f>
        <v>0.73050000000000004</v>
      </c>
      <c r="S30" s="7"/>
      <c r="T30" s="151" t="s">
        <v>236</v>
      </c>
      <c r="U30" s="152"/>
      <c r="W30" s="18">
        <f xml:space="preserve"> IF( SUM( AA30:AL30 ) = 0, 0, $AA$5 )</f>
        <v>0</v>
      </c>
      <c r="X30" s="101"/>
      <c r="AA30" s="160"/>
      <c r="AB30" s="160"/>
      <c r="AC30" s="160"/>
      <c r="AD30" s="160"/>
      <c r="AE30" s="160"/>
      <c r="AF30" s="160"/>
      <c r="AG30" s="160"/>
      <c r="AH30" s="160"/>
      <c r="AI30" s="160"/>
      <c r="AJ30" s="160"/>
      <c r="AK30" s="160"/>
      <c r="AL30" s="160"/>
      <c r="AN30" s="161"/>
    </row>
    <row r="31" spans="2:41" ht="14.25" customHeight="1" x14ac:dyDescent="0.35">
      <c r="B31" s="53"/>
      <c r="C31" s="54"/>
      <c r="D31" s="7"/>
      <c r="E31" s="7"/>
      <c r="F31" s="7"/>
      <c r="G31" s="7"/>
      <c r="H31" s="7"/>
      <c r="I31" s="7"/>
      <c r="J31" s="7"/>
      <c r="K31" s="7"/>
      <c r="L31" s="7"/>
      <c r="M31" s="7"/>
      <c r="N31" s="7"/>
      <c r="O31" s="7"/>
      <c r="P31" s="7"/>
      <c r="Q31" s="7"/>
      <c r="R31" s="7"/>
      <c r="S31" s="7"/>
      <c r="T31" s="7"/>
      <c r="W31" s="18"/>
      <c r="X31" s="101"/>
      <c r="AA31" s="160"/>
      <c r="AB31" s="160"/>
      <c r="AC31" s="160"/>
      <c r="AD31" s="160"/>
      <c r="AE31" s="160"/>
      <c r="AF31" s="160"/>
      <c r="AG31" s="160"/>
      <c r="AH31" s="160"/>
      <c r="AI31" s="160"/>
      <c r="AJ31" s="160"/>
      <c r="AK31" s="160"/>
      <c r="AL31" s="160"/>
      <c r="AM31" s="166"/>
      <c r="AN31" s="155">
        <f>SUM(AN5:AN30)</f>
        <v>3</v>
      </c>
      <c r="AO31" s="166"/>
    </row>
    <row r="32" spans="2:41" ht="14.25" customHeight="1" x14ac:dyDescent="0.35">
      <c r="B32" s="69" t="s">
        <v>294</v>
      </c>
      <c r="C32" s="70"/>
      <c r="D32" s="7"/>
      <c r="E32" s="7"/>
      <c r="F32" s="7"/>
      <c r="G32" s="7"/>
      <c r="H32" s="7"/>
      <c r="I32" s="7"/>
      <c r="J32" s="7"/>
      <c r="K32" s="7"/>
      <c r="L32" s="7"/>
      <c r="M32" s="7"/>
      <c r="N32" s="7"/>
      <c r="O32" s="7"/>
      <c r="P32" s="7"/>
      <c r="Q32" s="7"/>
      <c r="R32" s="7"/>
      <c r="S32" s="7"/>
      <c r="T32" s="7"/>
      <c r="W32" s="18"/>
      <c r="X32" s="101"/>
      <c r="AA32" s="160"/>
      <c r="AB32" s="160"/>
      <c r="AC32" s="160"/>
      <c r="AD32" s="160"/>
      <c r="AE32" s="160"/>
      <c r="AF32" s="160"/>
      <c r="AG32" s="160"/>
      <c r="AH32" s="160"/>
      <c r="AI32" s="160"/>
      <c r="AJ32" s="160"/>
      <c r="AK32" s="160"/>
      <c r="AL32" s="160"/>
      <c r="AN32" s="161"/>
    </row>
    <row r="33" spans="2:41" x14ac:dyDescent="0.35">
      <c r="B33" s="73"/>
      <c r="C33" s="74" t="s">
        <v>295</v>
      </c>
      <c r="D33" s="74"/>
      <c r="E33" s="70"/>
      <c r="F33" s="70"/>
      <c r="G33" s="70"/>
      <c r="H33" s="70"/>
      <c r="I33" s="70"/>
      <c r="J33" s="70"/>
      <c r="K33" s="70"/>
      <c r="L33" s="72"/>
      <c r="M33" s="72"/>
      <c r="N33" s="7"/>
      <c r="O33" s="7"/>
      <c r="P33" s="7"/>
      <c r="Q33" s="7"/>
      <c r="R33" s="7"/>
      <c r="S33" s="7"/>
      <c r="T33" s="7"/>
      <c r="W33" s="18"/>
      <c r="X33" s="101"/>
      <c r="AA33" s="160"/>
      <c r="AB33" s="160"/>
      <c r="AC33" s="160"/>
      <c r="AD33" s="160"/>
      <c r="AE33" s="160"/>
      <c r="AF33" s="160"/>
      <c r="AG33" s="160"/>
      <c r="AH33" s="160"/>
      <c r="AI33" s="160"/>
      <c r="AJ33" s="160"/>
      <c r="AK33" s="160"/>
      <c r="AL33" s="160"/>
      <c r="AN33" s="161"/>
    </row>
    <row r="34" spans="2:41" x14ac:dyDescent="0.35">
      <c r="B34" s="75"/>
      <c r="C34" s="74" t="s">
        <v>296</v>
      </c>
      <c r="D34" s="74"/>
      <c r="E34" s="70"/>
      <c r="F34" s="70"/>
      <c r="G34" s="70"/>
      <c r="H34" s="70"/>
      <c r="I34" s="70"/>
      <c r="J34" s="70"/>
      <c r="K34" s="70"/>
      <c r="L34" s="72"/>
      <c r="M34" s="72"/>
      <c r="N34" s="7"/>
      <c r="O34" s="7"/>
      <c r="P34" s="7"/>
      <c r="Q34" s="7"/>
      <c r="R34" s="7"/>
      <c r="S34" s="7"/>
      <c r="T34" s="7"/>
      <c r="W34" s="18"/>
      <c r="X34" s="101"/>
      <c r="AA34" s="160"/>
      <c r="AB34" s="160"/>
      <c r="AC34" s="160"/>
      <c r="AD34" s="160"/>
      <c r="AE34" s="160"/>
      <c r="AF34" s="160"/>
      <c r="AG34" s="160"/>
      <c r="AH34" s="160"/>
      <c r="AI34" s="160"/>
      <c r="AJ34" s="160"/>
      <c r="AK34" s="160"/>
      <c r="AL34" s="160"/>
    </row>
    <row r="35" spans="2:41" x14ac:dyDescent="0.35">
      <c r="B35" s="76"/>
      <c r="C35" s="74" t="s">
        <v>297</v>
      </c>
      <c r="D35" s="74"/>
      <c r="E35" s="70"/>
      <c r="F35" s="70"/>
      <c r="G35" s="70"/>
      <c r="H35" s="70"/>
      <c r="I35" s="70"/>
      <c r="J35" s="70"/>
      <c r="K35" s="70"/>
      <c r="L35" s="72"/>
      <c r="M35" s="72"/>
      <c r="N35" s="7"/>
      <c r="O35" s="7"/>
      <c r="P35" s="7"/>
      <c r="Q35" s="7"/>
      <c r="R35" s="7"/>
      <c r="S35" s="7"/>
      <c r="T35" s="7"/>
      <c r="W35" s="18"/>
      <c r="X35" s="101"/>
      <c r="AA35" s="160"/>
      <c r="AB35" s="160"/>
      <c r="AC35" s="160"/>
      <c r="AD35" s="160"/>
      <c r="AE35" s="160"/>
      <c r="AF35" s="160"/>
      <c r="AG35" s="160"/>
      <c r="AH35" s="160"/>
      <c r="AI35" s="160"/>
      <c r="AJ35" s="160"/>
      <c r="AK35" s="160"/>
      <c r="AL35" s="160"/>
    </row>
    <row r="36" spans="2:41" x14ac:dyDescent="0.35">
      <c r="B36" s="77"/>
      <c r="C36" s="74" t="s">
        <v>298</v>
      </c>
      <c r="D36" s="74"/>
      <c r="E36" s="70"/>
      <c r="F36" s="70"/>
      <c r="G36" s="70"/>
      <c r="H36" s="70"/>
      <c r="I36" s="70"/>
      <c r="J36" s="70"/>
      <c r="K36" s="70"/>
      <c r="L36" s="72"/>
      <c r="M36" s="72"/>
      <c r="N36" s="7"/>
      <c r="O36" s="7"/>
      <c r="P36" s="7"/>
      <c r="Q36" s="7"/>
      <c r="R36" s="7"/>
      <c r="S36" s="7"/>
      <c r="T36" s="7"/>
      <c r="W36" s="167"/>
      <c r="X36" s="168"/>
      <c r="AA36" s="160"/>
      <c r="AB36" s="160"/>
      <c r="AC36" s="160"/>
      <c r="AD36" s="160"/>
      <c r="AE36" s="160"/>
      <c r="AF36" s="160"/>
      <c r="AG36" s="160"/>
      <c r="AH36" s="160"/>
      <c r="AI36" s="160"/>
      <c r="AJ36" s="160"/>
      <c r="AK36" s="160"/>
      <c r="AL36" s="160"/>
    </row>
    <row r="37" spans="2:41" ht="14.25" customHeight="1" thickBot="1" x14ac:dyDescent="0.4">
      <c r="B37" s="78"/>
      <c r="C37" s="78"/>
      <c r="D37" s="78"/>
      <c r="E37" s="78"/>
      <c r="F37" s="78"/>
      <c r="G37" s="78"/>
      <c r="H37" s="78"/>
      <c r="I37" s="78"/>
      <c r="J37" s="78"/>
      <c r="K37" s="78"/>
      <c r="L37" s="72"/>
      <c r="M37" s="72"/>
      <c r="N37" s="7"/>
      <c r="O37" s="7"/>
      <c r="P37" s="7"/>
      <c r="Q37" s="7"/>
      <c r="R37" s="7"/>
      <c r="S37" s="7"/>
      <c r="T37" s="7"/>
      <c r="W37" s="167"/>
      <c r="X37" s="168"/>
      <c r="Z37" s="169"/>
      <c r="AA37" s="160"/>
      <c r="AB37" s="160"/>
      <c r="AC37" s="160"/>
      <c r="AD37" s="160"/>
      <c r="AE37" s="160"/>
      <c r="AF37" s="160"/>
      <c r="AG37" s="160"/>
      <c r="AH37" s="160"/>
      <c r="AI37" s="160"/>
      <c r="AJ37" s="160"/>
      <c r="AK37" s="160"/>
      <c r="AL37" s="160"/>
      <c r="AM37" s="169"/>
      <c r="AO37" s="169"/>
    </row>
    <row r="38" spans="2:41" ht="15" thickBot="1" x14ac:dyDescent="0.4">
      <c r="B38" s="666" t="s">
        <v>430</v>
      </c>
      <c r="C38" s="667"/>
      <c r="D38" s="667"/>
      <c r="E38" s="667"/>
      <c r="F38" s="667"/>
      <c r="G38" s="667"/>
      <c r="H38" s="667"/>
      <c r="I38" s="667"/>
      <c r="J38" s="667"/>
      <c r="K38" s="667"/>
      <c r="L38" s="668"/>
      <c r="M38" s="82"/>
      <c r="N38" s="82"/>
      <c r="O38" s="82"/>
      <c r="P38" s="82"/>
      <c r="Q38" s="82"/>
      <c r="R38" s="82"/>
      <c r="S38" s="7"/>
      <c r="T38" s="7"/>
      <c r="W38" s="167"/>
      <c r="X38" s="168"/>
      <c r="Z38" s="169"/>
      <c r="AA38" s="160"/>
      <c r="AB38" s="160"/>
      <c r="AC38" s="160"/>
      <c r="AD38" s="160"/>
      <c r="AE38" s="160"/>
      <c r="AF38" s="160"/>
      <c r="AG38" s="160"/>
      <c r="AH38" s="160"/>
      <c r="AI38" s="160"/>
      <c r="AJ38" s="160"/>
      <c r="AK38" s="160"/>
      <c r="AL38" s="160"/>
      <c r="AM38" s="169"/>
      <c r="AO38" s="169"/>
    </row>
    <row r="39" spans="2:41" ht="14.25" customHeight="1" thickBot="1" x14ac:dyDescent="0.4">
      <c r="B39" s="82"/>
      <c r="C39" s="83"/>
      <c r="D39" s="84"/>
      <c r="E39" s="84"/>
      <c r="F39" s="84"/>
      <c r="G39" s="84"/>
      <c r="H39" s="84"/>
      <c r="I39" s="84"/>
      <c r="J39" s="78"/>
      <c r="K39" s="78"/>
      <c r="L39" s="72"/>
      <c r="M39" s="85"/>
      <c r="N39" s="7"/>
      <c r="O39" s="7"/>
      <c r="P39" s="7"/>
      <c r="Q39" s="7"/>
      <c r="R39" s="7"/>
      <c r="S39" s="7"/>
      <c r="T39" s="7"/>
      <c r="W39" s="18"/>
      <c r="X39" s="101"/>
      <c r="Z39" s="169"/>
      <c r="AA39" s="160"/>
      <c r="AB39" s="160"/>
      <c r="AC39" s="160"/>
      <c r="AD39" s="160"/>
      <c r="AE39" s="160"/>
      <c r="AF39" s="160"/>
      <c r="AG39" s="160"/>
      <c r="AH39" s="160"/>
      <c r="AI39" s="160"/>
      <c r="AJ39" s="160"/>
      <c r="AK39" s="160"/>
      <c r="AL39" s="160"/>
      <c r="AM39" s="169"/>
      <c r="AO39" s="169"/>
    </row>
    <row r="40" spans="2:41" ht="235.5" customHeight="1" thickBot="1" x14ac:dyDescent="0.4">
      <c r="B40" s="660" t="s">
        <v>431</v>
      </c>
      <c r="C40" s="661"/>
      <c r="D40" s="661"/>
      <c r="E40" s="661"/>
      <c r="F40" s="661"/>
      <c r="G40" s="661"/>
      <c r="H40" s="661"/>
      <c r="I40" s="661"/>
      <c r="J40" s="661"/>
      <c r="K40" s="661"/>
      <c r="L40" s="662"/>
      <c r="M40" s="86"/>
      <c r="N40" s="86"/>
      <c r="O40" s="86"/>
      <c r="P40" s="86"/>
      <c r="Q40" s="86"/>
      <c r="R40" s="86"/>
      <c r="S40" s="7"/>
      <c r="T40" s="7"/>
      <c r="W40" s="18"/>
      <c r="X40" s="101"/>
      <c r="Z40" s="169"/>
      <c r="AA40" s="160"/>
      <c r="AB40" s="160"/>
      <c r="AC40" s="160"/>
      <c r="AD40" s="160"/>
      <c r="AE40" s="160"/>
      <c r="AF40" s="160"/>
      <c r="AG40" s="160"/>
      <c r="AH40" s="160"/>
      <c r="AI40" s="160"/>
      <c r="AJ40" s="160"/>
      <c r="AK40" s="160"/>
      <c r="AL40" s="160"/>
      <c r="AM40" s="169"/>
      <c r="AO40" s="169"/>
    </row>
    <row r="41" spans="2:41" ht="14.25" customHeight="1" thickBot="1" x14ac:dyDescent="0.4">
      <c r="B41" s="87"/>
      <c r="C41" s="88"/>
      <c r="D41" s="87"/>
      <c r="E41" s="87"/>
      <c r="F41" s="87"/>
      <c r="G41" s="89"/>
      <c r="H41" s="89"/>
      <c r="I41" s="89"/>
      <c r="J41" s="78"/>
      <c r="K41" s="78"/>
      <c r="L41" s="72"/>
      <c r="M41" s="72"/>
      <c r="N41" s="7"/>
      <c r="O41" s="7"/>
      <c r="P41" s="7"/>
      <c r="Q41" s="7"/>
      <c r="R41" s="7"/>
      <c r="S41" s="7"/>
      <c r="T41" s="7"/>
      <c r="W41" s="18"/>
      <c r="X41" s="101"/>
      <c r="Z41" s="169"/>
      <c r="AA41" s="160"/>
      <c r="AB41" s="160"/>
      <c r="AC41" s="160"/>
      <c r="AD41" s="160"/>
      <c r="AE41" s="160"/>
      <c r="AF41" s="160"/>
      <c r="AG41" s="160"/>
      <c r="AH41" s="160"/>
      <c r="AI41" s="160"/>
      <c r="AJ41" s="160"/>
      <c r="AK41" s="160"/>
      <c r="AL41" s="160"/>
      <c r="AM41" s="169"/>
      <c r="AO41" s="169"/>
    </row>
    <row r="42" spans="2:41" x14ac:dyDescent="0.35">
      <c r="B42" s="90" t="s">
        <v>301</v>
      </c>
      <c r="C42" s="663" t="s">
        <v>302</v>
      </c>
      <c r="D42" s="664"/>
      <c r="E42" s="664"/>
      <c r="F42" s="664"/>
      <c r="G42" s="664"/>
      <c r="H42" s="664"/>
      <c r="I42" s="664"/>
      <c r="J42" s="664"/>
      <c r="K42" s="664"/>
      <c r="L42" s="665"/>
      <c r="M42" s="91"/>
      <c r="N42" s="91"/>
      <c r="O42" s="91"/>
      <c r="P42" s="91"/>
      <c r="Q42" s="91"/>
      <c r="R42" s="91"/>
      <c r="S42" s="7"/>
      <c r="T42" s="7"/>
      <c r="W42" s="18"/>
      <c r="X42" s="101"/>
      <c r="Z42" s="169"/>
      <c r="AA42" s="160"/>
      <c r="AB42" s="160"/>
      <c r="AC42" s="160"/>
      <c r="AD42" s="160"/>
      <c r="AE42" s="160"/>
      <c r="AF42" s="160"/>
      <c r="AG42" s="160"/>
      <c r="AH42" s="160"/>
      <c r="AI42" s="160"/>
      <c r="AJ42" s="160"/>
      <c r="AK42" s="160"/>
      <c r="AL42" s="160"/>
      <c r="AM42" s="169"/>
      <c r="AO42" s="169"/>
    </row>
    <row r="43" spans="2:41" x14ac:dyDescent="0.35">
      <c r="B43" s="92" t="s">
        <v>303</v>
      </c>
      <c r="C43" s="93" t="str">
        <f>$C$5</f>
        <v>RCV run off rate  ~ RPI linked RCV</v>
      </c>
      <c r="D43" s="93"/>
      <c r="E43" s="93"/>
      <c r="F43" s="93"/>
      <c r="G43" s="93"/>
      <c r="H43" s="93"/>
      <c r="I43" s="93"/>
      <c r="J43" s="93"/>
      <c r="K43" s="93"/>
      <c r="L43" s="94"/>
      <c r="M43" s="97"/>
      <c r="N43" s="97"/>
      <c r="O43" s="97"/>
      <c r="P43" s="97"/>
      <c r="Q43" s="97"/>
      <c r="R43" s="97"/>
      <c r="S43" s="7"/>
      <c r="T43" s="7"/>
      <c r="W43" s="18"/>
      <c r="X43" s="101"/>
      <c r="Z43" s="169"/>
      <c r="AA43" s="160"/>
      <c r="AB43" s="160"/>
      <c r="AC43" s="160"/>
      <c r="AD43" s="160"/>
      <c r="AE43" s="160"/>
      <c r="AF43" s="160"/>
      <c r="AG43" s="160"/>
      <c r="AH43" s="160"/>
      <c r="AI43" s="160"/>
      <c r="AJ43" s="160"/>
      <c r="AK43" s="160"/>
      <c r="AL43" s="160"/>
      <c r="AM43" s="169"/>
      <c r="AO43" s="169"/>
    </row>
    <row r="44" spans="2:41" ht="30" customHeight="1" x14ac:dyDescent="0.35">
      <c r="B44" s="96">
        <v>1</v>
      </c>
      <c r="C44" s="651" t="s">
        <v>432</v>
      </c>
      <c r="D44" s="652"/>
      <c r="E44" s="652"/>
      <c r="F44" s="652"/>
      <c r="G44" s="652"/>
      <c r="H44" s="652"/>
      <c r="I44" s="652"/>
      <c r="J44" s="652"/>
      <c r="K44" s="652"/>
      <c r="L44" s="653"/>
      <c r="M44" s="97"/>
      <c r="N44" s="97"/>
      <c r="O44" s="97"/>
      <c r="P44" s="97"/>
      <c r="Q44" s="97"/>
      <c r="R44" s="97"/>
      <c r="S44" s="7"/>
      <c r="T44" s="7"/>
      <c r="W44" s="18"/>
      <c r="X44" s="101"/>
      <c r="Z44" s="169"/>
      <c r="AA44" s="160"/>
      <c r="AB44" s="160"/>
      <c r="AC44" s="160"/>
      <c r="AD44" s="160"/>
      <c r="AE44" s="160"/>
      <c r="AF44" s="160"/>
      <c r="AG44" s="160"/>
      <c r="AH44" s="160"/>
      <c r="AI44" s="160"/>
      <c r="AJ44" s="160"/>
      <c r="AK44" s="160"/>
      <c r="AL44" s="160"/>
      <c r="AM44" s="169"/>
      <c r="AO44" s="169"/>
    </row>
    <row r="45" spans="2:41" ht="30" customHeight="1" x14ac:dyDescent="0.35">
      <c r="B45" s="96">
        <v>2</v>
      </c>
      <c r="C45" s="651" t="s">
        <v>433</v>
      </c>
      <c r="D45" s="652"/>
      <c r="E45" s="652"/>
      <c r="F45" s="652"/>
      <c r="G45" s="652"/>
      <c r="H45" s="652"/>
      <c r="I45" s="652"/>
      <c r="J45" s="652"/>
      <c r="K45" s="652"/>
      <c r="L45" s="653"/>
      <c r="M45" s="97"/>
      <c r="N45" s="97"/>
      <c r="O45" s="97"/>
      <c r="P45" s="97"/>
      <c r="Q45" s="97"/>
      <c r="R45" s="97"/>
      <c r="S45" s="7"/>
      <c r="T45" s="7"/>
      <c r="W45" s="18"/>
      <c r="X45" s="101"/>
      <c r="Z45" s="166"/>
      <c r="AA45" s="160"/>
      <c r="AB45" s="160"/>
      <c r="AC45" s="160"/>
      <c r="AD45" s="160"/>
      <c r="AE45" s="160"/>
      <c r="AF45" s="160"/>
      <c r="AG45" s="160"/>
      <c r="AH45" s="160"/>
      <c r="AI45" s="160"/>
      <c r="AJ45" s="160"/>
      <c r="AK45" s="160"/>
      <c r="AL45" s="160"/>
      <c r="AM45" s="166"/>
      <c r="AO45" s="166"/>
    </row>
    <row r="46" spans="2:41" ht="15" customHeight="1" x14ac:dyDescent="0.35">
      <c r="B46" s="96">
        <v>3</v>
      </c>
      <c r="C46" s="651" t="s">
        <v>434</v>
      </c>
      <c r="D46" s="652"/>
      <c r="E46" s="652"/>
      <c r="F46" s="652"/>
      <c r="G46" s="652"/>
      <c r="H46" s="652"/>
      <c r="I46" s="652"/>
      <c r="J46" s="652"/>
      <c r="K46" s="652"/>
      <c r="L46" s="653"/>
      <c r="M46" s="97"/>
      <c r="N46" s="97"/>
      <c r="O46" s="97"/>
      <c r="P46" s="97"/>
      <c r="Q46" s="97"/>
      <c r="R46" s="97"/>
      <c r="S46" s="7"/>
      <c r="T46" s="7"/>
      <c r="W46" s="18"/>
      <c r="X46" s="101"/>
      <c r="Z46" s="166"/>
      <c r="AA46" s="160"/>
      <c r="AB46" s="160"/>
      <c r="AC46" s="160"/>
      <c r="AD46" s="160"/>
      <c r="AE46" s="160"/>
      <c r="AF46" s="160"/>
      <c r="AG46" s="160"/>
      <c r="AH46" s="160"/>
      <c r="AI46" s="160"/>
      <c r="AJ46" s="160"/>
      <c r="AK46" s="160"/>
      <c r="AL46" s="160"/>
      <c r="AM46" s="166"/>
      <c r="AO46" s="166"/>
    </row>
    <row r="47" spans="2:41" ht="15" customHeight="1" x14ac:dyDescent="0.35">
      <c r="B47" s="96">
        <v>4</v>
      </c>
      <c r="C47" s="651" t="s">
        <v>435</v>
      </c>
      <c r="D47" s="652"/>
      <c r="E47" s="652"/>
      <c r="F47" s="652"/>
      <c r="G47" s="652"/>
      <c r="H47" s="652"/>
      <c r="I47" s="652"/>
      <c r="J47" s="652"/>
      <c r="K47" s="652"/>
      <c r="L47" s="653"/>
      <c r="M47" s="97"/>
      <c r="N47" s="97"/>
      <c r="O47" s="97"/>
      <c r="P47" s="97"/>
      <c r="Q47" s="97"/>
      <c r="R47" s="97"/>
      <c r="S47" s="7"/>
      <c r="T47" s="7"/>
      <c r="W47" s="18"/>
      <c r="X47" s="101"/>
      <c r="Z47" s="166"/>
      <c r="AA47" s="160"/>
      <c r="AB47" s="160"/>
      <c r="AC47" s="160"/>
      <c r="AD47" s="160"/>
      <c r="AE47" s="160"/>
      <c r="AF47" s="160"/>
      <c r="AG47" s="160"/>
      <c r="AH47" s="160"/>
      <c r="AI47" s="160"/>
      <c r="AJ47" s="160"/>
      <c r="AK47" s="160"/>
      <c r="AL47" s="160"/>
      <c r="AM47" s="166"/>
      <c r="AO47" s="166"/>
    </row>
    <row r="48" spans="2:41" ht="30" customHeight="1" x14ac:dyDescent="0.35">
      <c r="B48" s="96">
        <v>5</v>
      </c>
      <c r="C48" s="651" t="s">
        <v>308</v>
      </c>
      <c r="D48" s="652"/>
      <c r="E48" s="652"/>
      <c r="F48" s="652"/>
      <c r="G48" s="652"/>
      <c r="H48" s="652"/>
      <c r="I48" s="652"/>
      <c r="J48" s="652"/>
      <c r="K48" s="652"/>
      <c r="L48" s="653"/>
      <c r="M48" s="97"/>
      <c r="N48" s="97"/>
      <c r="O48" s="97"/>
      <c r="P48" s="97"/>
      <c r="Q48" s="97"/>
      <c r="R48" s="97"/>
      <c r="S48" s="7"/>
      <c r="T48" s="7"/>
      <c r="W48" s="18"/>
      <c r="X48" s="101"/>
      <c r="Z48" s="170"/>
      <c r="AA48" s="160"/>
      <c r="AB48" s="160"/>
      <c r="AC48" s="160"/>
      <c r="AD48" s="160"/>
      <c r="AE48" s="160"/>
      <c r="AF48" s="160"/>
      <c r="AG48" s="160"/>
      <c r="AH48" s="160"/>
      <c r="AI48" s="160"/>
      <c r="AJ48" s="160"/>
      <c r="AK48" s="160"/>
      <c r="AL48" s="160"/>
      <c r="AM48" s="170"/>
      <c r="AO48" s="170"/>
    </row>
    <row r="49" spans="2:41" ht="15" customHeight="1" x14ac:dyDescent="0.35">
      <c r="B49" s="92" t="s">
        <v>309</v>
      </c>
      <c r="C49" s="93" t="str">
        <f>$C$12</f>
        <v>RCV run off rate  ~ CPI/CPI(H) linked RCV</v>
      </c>
      <c r="D49" s="93"/>
      <c r="E49" s="93"/>
      <c r="F49" s="93"/>
      <c r="G49" s="93"/>
      <c r="H49" s="93"/>
      <c r="I49" s="93"/>
      <c r="J49" s="93"/>
      <c r="K49" s="93"/>
      <c r="L49" s="94"/>
      <c r="M49" s="97"/>
      <c r="N49" s="97"/>
      <c r="O49" s="97"/>
      <c r="P49" s="97"/>
      <c r="Q49" s="97"/>
      <c r="R49" s="97"/>
      <c r="S49" s="7"/>
      <c r="T49" s="7"/>
      <c r="W49" s="18"/>
      <c r="X49" s="101"/>
      <c r="Z49" s="170"/>
      <c r="AA49" s="160"/>
      <c r="AB49" s="160"/>
      <c r="AC49" s="160"/>
      <c r="AD49" s="160"/>
      <c r="AE49" s="160"/>
      <c r="AF49" s="160"/>
      <c r="AG49" s="160"/>
      <c r="AH49" s="160"/>
      <c r="AI49" s="160"/>
      <c r="AJ49" s="160"/>
      <c r="AK49" s="160"/>
      <c r="AL49" s="160"/>
      <c r="AM49" s="170"/>
      <c r="AO49" s="170"/>
    </row>
    <row r="50" spans="2:41" ht="30" customHeight="1" x14ac:dyDescent="0.35">
      <c r="B50" s="96">
        <v>6</v>
      </c>
      <c r="C50" s="651" t="s">
        <v>436</v>
      </c>
      <c r="D50" s="652"/>
      <c r="E50" s="652"/>
      <c r="F50" s="652"/>
      <c r="G50" s="652"/>
      <c r="H50" s="652"/>
      <c r="I50" s="652"/>
      <c r="J50" s="652"/>
      <c r="K50" s="652"/>
      <c r="L50" s="653"/>
      <c r="M50" s="97"/>
      <c r="N50" s="97"/>
      <c r="O50" s="97"/>
      <c r="P50" s="97"/>
      <c r="Q50" s="97"/>
      <c r="R50" s="97"/>
      <c r="S50" s="7"/>
      <c r="T50" s="7"/>
      <c r="W50" s="18"/>
      <c r="X50" s="101"/>
      <c r="Z50" s="170"/>
      <c r="AA50" s="160"/>
      <c r="AB50" s="160"/>
      <c r="AC50" s="160"/>
      <c r="AD50" s="160"/>
      <c r="AE50" s="160"/>
      <c r="AF50" s="160"/>
      <c r="AG50" s="160"/>
      <c r="AH50" s="160"/>
      <c r="AI50" s="160"/>
      <c r="AJ50" s="160"/>
      <c r="AK50" s="160"/>
      <c r="AL50" s="160"/>
      <c r="AM50" s="170"/>
      <c r="AO50" s="170"/>
    </row>
    <row r="51" spans="2:41" ht="30" customHeight="1" x14ac:dyDescent="0.35">
      <c r="B51" s="96">
        <v>7</v>
      </c>
      <c r="C51" s="651" t="s">
        <v>437</v>
      </c>
      <c r="D51" s="652"/>
      <c r="E51" s="652"/>
      <c r="F51" s="652"/>
      <c r="G51" s="652"/>
      <c r="H51" s="652"/>
      <c r="I51" s="652"/>
      <c r="J51" s="652"/>
      <c r="K51" s="652"/>
      <c r="L51" s="653"/>
      <c r="M51" s="97"/>
      <c r="N51" s="97"/>
      <c r="O51" s="97"/>
      <c r="P51" s="97"/>
      <c r="Q51" s="97"/>
      <c r="R51" s="97"/>
      <c r="S51" s="7"/>
      <c r="T51" s="7"/>
      <c r="W51" s="18"/>
      <c r="X51" s="101"/>
      <c r="Z51" s="170"/>
      <c r="AA51" s="160"/>
      <c r="AB51" s="160"/>
      <c r="AC51" s="160"/>
      <c r="AD51" s="160"/>
      <c r="AE51" s="160"/>
      <c r="AF51" s="160"/>
      <c r="AG51" s="160"/>
      <c r="AH51" s="160"/>
      <c r="AI51" s="160"/>
      <c r="AJ51" s="160"/>
      <c r="AK51" s="160"/>
      <c r="AL51" s="160"/>
      <c r="AM51" s="170"/>
      <c r="AO51" s="170"/>
    </row>
    <row r="52" spans="2:41" ht="15" customHeight="1" x14ac:dyDescent="0.35">
      <c r="B52" s="96">
        <v>8</v>
      </c>
      <c r="C52" s="651" t="s">
        <v>438</v>
      </c>
      <c r="D52" s="652"/>
      <c r="E52" s="652"/>
      <c r="F52" s="652"/>
      <c r="G52" s="652"/>
      <c r="H52" s="652"/>
      <c r="I52" s="652"/>
      <c r="J52" s="652"/>
      <c r="K52" s="652"/>
      <c r="L52" s="653"/>
      <c r="M52" s="97"/>
      <c r="N52" s="97"/>
      <c r="O52" s="97"/>
      <c r="P52" s="97"/>
      <c r="Q52" s="97"/>
      <c r="R52" s="97"/>
      <c r="S52" s="7"/>
      <c r="T52" s="7"/>
      <c r="W52" s="18"/>
      <c r="X52" s="101"/>
      <c r="Z52" s="170"/>
      <c r="AA52" s="160"/>
      <c r="AB52" s="160"/>
      <c r="AC52" s="160"/>
      <c r="AD52" s="160"/>
      <c r="AE52" s="160"/>
      <c r="AF52" s="160"/>
      <c r="AG52" s="160"/>
      <c r="AH52" s="160"/>
      <c r="AI52" s="160"/>
      <c r="AJ52" s="160"/>
      <c r="AK52" s="160"/>
      <c r="AL52" s="160"/>
      <c r="AM52" s="170"/>
      <c r="AO52" s="170"/>
    </row>
    <row r="53" spans="2:41" ht="15" customHeight="1" x14ac:dyDescent="0.35">
      <c r="B53" s="96">
        <v>9</v>
      </c>
      <c r="C53" s="651" t="s">
        <v>439</v>
      </c>
      <c r="D53" s="652"/>
      <c r="E53" s="652"/>
      <c r="F53" s="652"/>
      <c r="G53" s="652"/>
      <c r="H53" s="652"/>
      <c r="I53" s="652"/>
      <c r="J53" s="652"/>
      <c r="K53" s="652"/>
      <c r="L53" s="653"/>
      <c r="M53" s="97"/>
      <c r="N53" s="97"/>
      <c r="O53" s="97"/>
      <c r="P53" s="97"/>
      <c r="Q53" s="97"/>
      <c r="R53" s="97"/>
      <c r="S53" s="7"/>
      <c r="T53" s="7"/>
      <c r="W53" s="18"/>
      <c r="X53" s="101"/>
      <c r="Z53" s="170"/>
      <c r="AA53" s="160"/>
      <c r="AB53" s="160"/>
      <c r="AC53" s="160"/>
      <c r="AD53" s="160"/>
      <c r="AE53" s="160"/>
      <c r="AF53" s="160"/>
      <c r="AG53" s="160"/>
      <c r="AH53" s="160"/>
      <c r="AI53" s="160"/>
      <c r="AJ53" s="160"/>
      <c r="AK53" s="160"/>
      <c r="AL53" s="160"/>
      <c r="AM53" s="170"/>
      <c r="AO53" s="170"/>
    </row>
    <row r="54" spans="2:41" ht="30" customHeight="1" x14ac:dyDescent="0.35">
      <c r="B54" s="96">
        <v>10</v>
      </c>
      <c r="C54" s="651" t="s">
        <v>314</v>
      </c>
      <c r="D54" s="652"/>
      <c r="E54" s="652"/>
      <c r="F54" s="652"/>
      <c r="G54" s="652"/>
      <c r="H54" s="652"/>
      <c r="I54" s="652"/>
      <c r="J54" s="652"/>
      <c r="K54" s="652"/>
      <c r="L54" s="653"/>
      <c r="M54" s="97"/>
      <c r="N54" s="97"/>
      <c r="O54" s="97"/>
      <c r="P54" s="97"/>
      <c r="Q54" s="97"/>
      <c r="R54" s="97"/>
      <c r="S54" s="7"/>
      <c r="T54" s="7"/>
      <c r="W54" s="18"/>
      <c r="X54" s="101"/>
      <c r="Z54" s="171"/>
      <c r="AA54" s="160"/>
      <c r="AB54" s="160"/>
      <c r="AC54" s="160"/>
      <c r="AD54" s="160"/>
      <c r="AE54" s="160"/>
      <c r="AF54" s="160"/>
      <c r="AG54" s="160"/>
      <c r="AH54" s="160"/>
      <c r="AI54" s="160"/>
      <c r="AJ54" s="160"/>
      <c r="AK54" s="160"/>
      <c r="AL54" s="160"/>
      <c r="AM54" s="171"/>
      <c r="AO54" s="171"/>
    </row>
    <row r="55" spans="2:41" ht="15" customHeight="1" x14ac:dyDescent="0.35">
      <c r="B55" s="92" t="s">
        <v>315</v>
      </c>
      <c r="C55" s="93" t="str">
        <f>$C$19</f>
        <v xml:space="preserve">Post 2020 investment run off rate </v>
      </c>
      <c r="D55" s="93"/>
      <c r="E55" s="93"/>
      <c r="F55" s="93"/>
      <c r="G55" s="93"/>
      <c r="H55" s="93"/>
      <c r="I55" s="93"/>
      <c r="J55" s="93"/>
      <c r="K55" s="93"/>
      <c r="L55" s="94"/>
      <c r="M55" s="97"/>
      <c r="N55" s="97"/>
      <c r="O55" s="97"/>
      <c r="P55" s="97"/>
      <c r="Q55" s="97"/>
      <c r="R55" s="97"/>
      <c r="S55" s="7"/>
      <c r="T55" s="7"/>
      <c r="W55" s="18"/>
      <c r="X55" s="101"/>
      <c r="Z55" s="171"/>
      <c r="AA55" s="160"/>
      <c r="AB55" s="160"/>
      <c r="AC55" s="160"/>
      <c r="AD55" s="160"/>
      <c r="AE55" s="160"/>
      <c r="AF55" s="160"/>
      <c r="AG55" s="160"/>
      <c r="AH55" s="160"/>
      <c r="AI55" s="160"/>
      <c r="AJ55" s="160"/>
      <c r="AK55" s="160"/>
      <c r="AL55" s="160"/>
      <c r="AM55" s="171"/>
      <c r="AO55" s="171"/>
    </row>
    <row r="56" spans="2:41" ht="30" customHeight="1" x14ac:dyDescent="0.35">
      <c r="B56" s="96">
        <v>11</v>
      </c>
      <c r="C56" s="651" t="s">
        <v>440</v>
      </c>
      <c r="D56" s="652"/>
      <c r="E56" s="652"/>
      <c r="F56" s="652"/>
      <c r="G56" s="652"/>
      <c r="H56" s="652"/>
      <c r="I56" s="652"/>
      <c r="J56" s="652"/>
      <c r="K56" s="652"/>
      <c r="L56" s="653"/>
      <c r="M56" s="97"/>
      <c r="N56" s="97"/>
      <c r="O56" s="97"/>
      <c r="P56" s="97"/>
      <c r="Q56" s="97"/>
      <c r="R56" s="97"/>
      <c r="S56" s="7"/>
      <c r="T56" s="7"/>
      <c r="W56" s="18"/>
      <c r="X56" s="101"/>
      <c r="Z56" s="171"/>
      <c r="AA56" s="160"/>
      <c r="AB56" s="160"/>
      <c r="AC56" s="160"/>
      <c r="AD56" s="160"/>
      <c r="AE56" s="160"/>
      <c r="AF56" s="160"/>
      <c r="AG56" s="160"/>
      <c r="AH56" s="160"/>
      <c r="AI56" s="160"/>
      <c r="AJ56" s="160"/>
      <c r="AK56" s="160"/>
      <c r="AL56" s="160"/>
      <c r="AM56" s="171"/>
      <c r="AO56" s="171"/>
    </row>
    <row r="57" spans="2:41" ht="30" customHeight="1" x14ac:dyDescent="0.35">
      <c r="B57" s="96">
        <v>12</v>
      </c>
      <c r="C57" s="651" t="s">
        <v>441</v>
      </c>
      <c r="D57" s="652"/>
      <c r="E57" s="652"/>
      <c r="F57" s="652"/>
      <c r="G57" s="652"/>
      <c r="H57" s="652"/>
      <c r="I57" s="652"/>
      <c r="J57" s="652"/>
      <c r="K57" s="652"/>
      <c r="L57" s="653"/>
      <c r="M57" s="97"/>
      <c r="N57" s="97"/>
      <c r="O57" s="97"/>
      <c r="P57" s="97"/>
      <c r="Q57" s="97"/>
      <c r="R57" s="97"/>
      <c r="S57" s="7"/>
      <c r="T57" s="7"/>
      <c r="W57" s="18"/>
      <c r="X57" s="101"/>
      <c r="Z57" s="171"/>
      <c r="AA57" s="160"/>
      <c r="AB57" s="160"/>
      <c r="AC57" s="160"/>
      <c r="AD57" s="160"/>
      <c r="AE57" s="160"/>
      <c r="AF57" s="160"/>
      <c r="AG57" s="160"/>
      <c r="AH57" s="160"/>
      <c r="AI57" s="160"/>
      <c r="AJ57" s="160"/>
      <c r="AK57" s="160"/>
      <c r="AL57" s="160"/>
      <c r="AM57" s="171"/>
      <c r="AO57" s="171"/>
    </row>
    <row r="58" spans="2:41" ht="15" customHeight="1" x14ac:dyDescent="0.35">
      <c r="B58" s="96">
        <v>13</v>
      </c>
      <c r="C58" s="651" t="s">
        <v>442</v>
      </c>
      <c r="D58" s="652"/>
      <c r="E58" s="652"/>
      <c r="F58" s="652"/>
      <c r="G58" s="652"/>
      <c r="H58" s="652"/>
      <c r="I58" s="652"/>
      <c r="J58" s="652"/>
      <c r="K58" s="652"/>
      <c r="L58" s="653"/>
      <c r="M58" s="97"/>
      <c r="N58" s="97"/>
      <c r="O58" s="97"/>
      <c r="P58" s="97"/>
      <c r="Q58" s="97"/>
      <c r="R58" s="97"/>
      <c r="S58" s="7"/>
      <c r="T58" s="7"/>
      <c r="W58" s="172"/>
      <c r="X58" s="173"/>
      <c r="Z58" s="171"/>
      <c r="AA58" s="160"/>
      <c r="AB58" s="160"/>
      <c r="AC58" s="160"/>
      <c r="AD58" s="160"/>
      <c r="AE58" s="160"/>
      <c r="AF58" s="160"/>
      <c r="AG58" s="160"/>
      <c r="AH58" s="160"/>
      <c r="AI58" s="160"/>
      <c r="AJ58" s="160"/>
      <c r="AK58" s="160"/>
      <c r="AL58" s="160"/>
      <c r="AM58" s="171"/>
      <c r="AO58" s="171"/>
    </row>
    <row r="59" spans="2:41" ht="15" customHeight="1" x14ac:dyDescent="0.35">
      <c r="B59" s="96">
        <v>14</v>
      </c>
      <c r="C59" s="651" t="s">
        <v>443</v>
      </c>
      <c r="D59" s="652"/>
      <c r="E59" s="652"/>
      <c r="F59" s="652"/>
      <c r="G59" s="652"/>
      <c r="H59" s="652"/>
      <c r="I59" s="652"/>
      <c r="J59" s="652"/>
      <c r="K59" s="652"/>
      <c r="L59" s="653"/>
      <c r="M59" s="97"/>
      <c r="N59" s="97"/>
      <c r="O59" s="97"/>
      <c r="P59" s="97"/>
      <c r="Q59" s="97"/>
      <c r="R59" s="97"/>
      <c r="S59" s="7"/>
      <c r="T59" s="7"/>
      <c r="Z59" s="171"/>
      <c r="AA59" s="174"/>
      <c r="AM59" s="171"/>
      <c r="AO59" s="171"/>
    </row>
    <row r="60" spans="2:41" ht="15" customHeight="1" x14ac:dyDescent="0.35">
      <c r="B60" s="96">
        <v>15</v>
      </c>
      <c r="C60" s="651" t="s">
        <v>320</v>
      </c>
      <c r="D60" s="652"/>
      <c r="E60" s="652"/>
      <c r="F60" s="652"/>
      <c r="G60" s="652"/>
      <c r="H60" s="652"/>
      <c r="I60" s="652"/>
      <c r="J60" s="652"/>
      <c r="K60" s="652"/>
      <c r="L60" s="653"/>
      <c r="M60" s="97"/>
      <c r="N60" s="97"/>
      <c r="O60" s="97"/>
      <c r="P60" s="97"/>
      <c r="Q60" s="97"/>
      <c r="R60" s="97"/>
      <c r="S60" s="7"/>
      <c r="T60" s="7"/>
      <c r="Z60" s="171"/>
      <c r="AA60" s="176"/>
      <c r="AM60" s="171"/>
      <c r="AO60" s="171"/>
    </row>
    <row r="61" spans="2:41" ht="15" customHeight="1" x14ac:dyDescent="0.35">
      <c r="B61" s="92" t="s">
        <v>321</v>
      </c>
      <c r="C61" s="93" t="str">
        <f>$C$26</f>
        <v>PAYG Rate ~ bioresources</v>
      </c>
      <c r="D61" s="93"/>
      <c r="E61" s="93"/>
      <c r="F61" s="93"/>
      <c r="G61" s="93"/>
      <c r="H61" s="93"/>
      <c r="I61" s="93"/>
      <c r="J61" s="93"/>
      <c r="K61" s="93"/>
      <c r="L61" s="94"/>
      <c r="M61" s="97"/>
      <c r="N61" s="97"/>
      <c r="O61" s="97"/>
      <c r="P61" s="97"/>
      <c r="Q61" s="97"/>
      <c r="R61" s="97"/>
      <c r="S61" s="7"/>
      <c r="T61" s="7"/>
      <c r="Z61" s="171"/>
      <c r="AA61" s="176"/>
      <c r="AM61" s="171"/>
      <c r="AO61" s="171"/>
    </row>
    <row r="62" spans="2:41" ht="30" customHeight="1" x14ac:dyDescent="0.35">
      <c r="B62" s="96">
        <v>16</v>
      </c>
      <c r="C62" s="651" t="s">
        <v>444</v>
      </c>
      <c r="D62" s="652"/>
      <c r="E62" s="652"/>
      <c r="F62" s="652"/>
      <c r="G62" s="652"/>
      <c r="H62" s="652"/>
      <c r="I62" s="652"/>
      <c r="J62" s="652"/>
      <c r="K62" s="652"/>
      <c r="L62" s="653"/>
      <c r="M62" s="97"/>
      <c r="N62" s="97"/>
      <c r="O62" s="85"/>
      <c r="P62" s="85"/>
      <c r="Z62" s="171"/>
      <c r="AA62" s="176"/>
      <c r="AM62" s="171"/>
      <c r="AO62" s="171"/>
    </row>
    <row r="63" spans="2:41" ht="15" customHeight="1" x14ac:dyDescent="0.35">
      <c r="B63" s="96">
        <v>17</v>
      </c>
      <c r="C63" s="651" t="s">
        <v>445</v>
      </c>
      <c r="D63" s="652"/>
      <c r="E63" s="652"/>
      <c r="F63" s="652"/>
      <c r="G63" s="652"/>
      <c r="H63" s="652"/>
      <c r="I63" s="652"/>
      <c r="J63" s="652"/>
      <c r="K63" s="652"/>
      <c r="L63" s="653"/>
      <c r="M63" s="97"/>
      <c r="N63" s="97"/>
      <c r="O63" s="85"/>
      <c r="P63" s="85"/>
      <c r="Z63" s="171"/>
      <c r="AA63" s="174"/>
      <c r="AM63" s="171"/>
      <c r="AO63" s="171"/>
    </row>
    <row r="64" spans="2:41" ht="15" customHeight="1" x14ac:dyDescent="0.35">
      <c r="B64" s="98">
        <v>18</v>
      </c>
      <c r="C64" s="651" t="s">
        <v>446</v>
      </c>
      <c r="D64" s="652"/>
      <c r="E64" s="652"/>
      <c r="F64" s="652"/>
      <c r="G64" s="652"/>
      <c r="H64" s="652"/>
      <c r="I64" s="652"/>
      <c r="J64" s="652"/>
      <c r="K64" s="652"/>
      <c r="L64" s="653"/>
      <c r="M64" s="97"/>
      <c r="N64" s="97"/>
      <c r="O64" s="85"/>
      <c r="P64" s="85"/>
      <c r="Z64" s="171"/>
      <c r="AA64" s="176"/>
      <c r="AM64" s="171"/>
      <c r="AO64" s="171"/>
    </row>
    <row r="65" spans="2:27" ht="15" customHeight="1" thickBot="1" x14ac:dyDescent="0.4">
      <c r="B65" s="99">
        <v>19</v>
      </c>
      <c r="C65" s="654" t="s">
        <v>447</v>
      </c>
      <c r="D65" s="655"/>
      <c r="E65" s="655"/>
      <c r="F65" s="655"/>
      <c r="G65" s="655"/>
      <c r="H65" s="655"/>
      <c r="I65" s="655"/>
      <c r="J65" s="655"/>
      <c r="K65" s="655"/>
      <c r="L65" s="656"/>
      <c r="M65" s="97"/>
      <c r="N65" s="97"/>
      <c r="O65" s="85"/>
      <c r="P65" s="85"/>
      <c r="AA65" s="176"/>
    </row>
    <row r="66" spans="2:27" x14ac:dyDescent="0.35"/>
  </sheetData>
  <mergeCells count="25">
    <mergeCell ref="C42:L42"/>
    <mergeCell ref="T1:W1"/>
    <mergeCell ref="B3:C3"/>
    <mergeCell ref="AA4:AL4"/>
    <mergeCell ref="B38:L38"/>
    <mergeCell ref="B40:L40"/>
    <mergeCell ref="C57:L57"/>
    <mergeCell ref="C44:L44"/>
    <mergeCell ref="C45:L45"/>
    <mergeCell ref="C46:L46"/>
    <mergeCell ref="C47:L47"/>
    <mergeCell ref="C48:L48"/>
    <mergeCell ref="C50:L50"/>
    <mergeCell ref="C51:L51"/>
    <mergeCell ref="C52:L52"/>
    <mergeCell ref="C53:L53"/>
    <mergeCell ref="C54:L54"/>
    <mergeCell ref="C56:L56"/>
    <mergeCell ref="C65:L65"/>
    <mergeCell ref="C58:L58"/>
    <mergeCell ref="C59:L59"/>
    <mergeCell ref="C60:L60"/>
    <mergeCell ref="C62:L62"/>
    <mergeCell ref="C63:L63"/>
    <mergeCell ref="C64:L64"/>
  </mergeCells>
  <conditionalFormatting sqref="W36:X58">
    <cfRule type="cellIs" dxfId="4" priority="38" operator="equal">
      <formula>0</formula>
    </cfRule>
  </conditionalFormatting>
  <conditionalFormatting sqref="W5:X35">
    <cfRule type="cellIs" dxfId="3" priority="37"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00"/>
  <sheetViews>
    <sheetView zoomScale="90" zoomScaleNormal="90" workbookViewId="0"/>
  </sheetViews>
  <sheetFormatPr defaultRowHeight="13.5" x14ac:dyDescent="0.35"/>
  <cols>
    <col min="1" max="1" width="1.75" customWidth="1"/>
    <col min="2" max="2" width="7.3125" customWidth="1"/>
    <col min="3" max="3" width="45.5" bestFit="1" customWidth="1"/>
    <col min="4" max="4" width="7.8125" bestFit="1" customWidth="1"/>
    <col min="5" max="5" width="4.5" bestFit="1" customWidth="1"/>
    <col min="6" max="6" width="3.5625" bestFit="1" customWidth="1"/>
    <col min="7" max="7" width="8" bestFit="1" customWidth="1"/>
    <col min="8" max="8" width="9.25" bestFit="1" customWidth="1"/>
    <col min="9" max="9" width="8.25" bestFit="1" customWidth="1"/>
    <col min="10" max="10" width="9.25" bestFit="1" customWidth="1"/>
    <col min="11" max="11" width="6.5" bestFit="1" customWidth="1"/>
    <col min="12" max="12" width="8" bestFit="1" customWidth="1"/>
    <col min="14" max="14" width="8.25" bestFit="1" customWidth="1"/>
    <col min="16" max="16" width="6.5" bestFit="1" customWidth="1"/>
    <col min="17" max="17" width="8" bestFit="1" customWidth="1"/>
    <col min="19" max="19" width="8.25" bestFit="1" customWidth="1"/>
    <col min="21" max="21" width="6.5" bestFit="1" customWidth="1"/>
    <col min="22" max="22" width="8" bestFit="1" customWidth="1"/>
    <col min="24" max="24" width="8.25" bestFit="1" customWidth="1"/>
    <col min="26" max="26" width="6.5" bestFit="1" customWidth="1"/>
    <col min="27" max="27" width="8" bestFit="1" customWidth="1"/>
    <col min="29" max="29" width="8.25" bestFit="1" customWidth="1"/>
    <col min="31" max="31" width="6.5" bestFit="1" customWidth="1"/>
    <col min="32" max="32" width="8" bestFit="1" customWidth="1"/>
    <col min="34" max="34" width="8.25" bestFit="1" customWidth="1"/>
    <col min="36" max="36" width="6.5" bestFit="1" customWidth="1"/>
    <col min="37" max="37" width="8" bestFit="1" customWidth="1"/>
    <col min="39" max="39" width="8.25" bestFit="1" customWidth="1"/>
    <col min="41" max="41" width="6.5" bestFit="1" customWidth="1"/>
    <col min="42" max="42" width="8" bestFit="1" customWidth="1"/>
    <col min="44" max="44" width="8.25" bestFit="1" customWidth="1"/>
    <col min="46" max="46" width="8.3125" customWidth="1"/>
    <col min="48" max="48" width="27.3125" bestFit="1" customWidth="1"/>
    <col min="49" max="49" width="67.5625" bestFit="1" customWidth="1"/>
    <col min="52" max="52" width="7.8125" bestFit="1" customWidth="1"/>
    <col min="54" max="54" width="18.75" bestFit="1" customWidth="1"/>
    <col min="55" max="55" width="45.5" bestFit="1" customWidth="1"/>
    <col min="56" max="56" width="4.5" bestFit="1" customWidth="1"/>
    <col min="57" max="57" width="3.5625" bestFit="1" customWidth="1"/>
    <col min="58" max="58" width="11.5" bestFit="1" customWidth="1"/>
    <col min="59" max="59" width="12.5625" bestFit="1" customWidth="1"/>
    <col min="60" max="60" width="11.25" bestFit="1" customWidth="1"/>
    <col min="61" max="62" width="12.3125" bestFit="1" customWidth="1"/>
  </cols>
  <sheetData>
    <row r="1" spans="2:152" s="5" customFormat="1" ht="18.75" x14ac:dyDescent="0.35">
      <c r="B1" s="320" t="s">
        <v>473</v>
      </c>
      <c r="C1" s="320"/>
      <c r="D1" s="321"/>
      <c r="E1" s="320"/>
      <c r="F1" s="320"/>
      <c r="G1" s="320"/>
      <c r="H1" s="320"/>
      <c r="I1" s="320"/>
      <c r="J1" s="320"/>
      <c r="K1" s="320"/>
      <c r="L1" s="320"/>
      <c r="M1" s="320"/>
      <c r="N1" s="320"/>
      <c r="O1" s="320"/>
      <c r="P1" s="320"/>
      <c r="Q1" s="320"/>
      <c r="R1" s="320"/>
      <c r="S1" s="320"/>
      <c r="T1" s="320"/>
      <c r="U1" s="322"/>
      <c r="V1" s="322"/>
      <c r="W1" s="322"/>
      <c r="X1" s="322"/>
      <c r="Y1" s="322"/>
      <c r="Z1" s="322"/>
      <c r="AA1" s="322"/>
      <c r="AB1" s="322"/>
      <c r="AC1" s="322"/>
      <c r="AD1" s="322"/>
      <c r="AE1" s="322"/>
      <c r="AF1" s="322"/>
      <c r="AG1" s="322"/>
      <c r="AH1" s="322"/>
      <c r="AI1" s="322"/>
      <c r="AJ1" s="322"/>
      <c r="AK1" s="320"/>
      <c r="AL1" s="320"/>
      <c r="AM1" s="320"/>
      <c r="AN1" s="320"/>
      <c r="AO1" s="320"/>
      <c r="AP1" s="320"/>
      <c r="AQ1" s="320"/>
      <c r="AR1" s="320"/>
      <c r="AS1" s="320"/>
      <c r="AT1" s="3" t="s">
        <v>474</v>
      </c>
      <c r="AU1" s="323"/>
      <c r="AV1" s="695" t="s">
        <v>239</v>
      </c>
      <c r="AW1" s="695"/>
      <c r="AX1" s="695"/>
      <c r="AY1" s="695"/>
      <c r="AZ1" s="695"/>
      <c r="BB1" s="320" t="s">
        <v>475</v>
      </c>
      <c r="BC1" s="320"/>
      <c r="BD1" s="320"/>
      <c r="BE1" s="320"/>
      <c r="BF1" s="320"/>
      <c r="BG1" s="320"/>
      <c r="BH1" s="320"/>
      <c r="BI1" s="320"/>
      <c r="BJ1" s="322" t="s">
        <v>476</v>
      </c>
      <c r="BL1" s="156"/>
      <c r="BM1" s="175"/>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6"/>
      <c r="DF1" s="156"/>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6"/>
    </row>
    <row r="2" spans="2:152" s="5" customFormat="1" ht="19.149999999999999" thickBot="1" x14ac:dyDescent="0.4">
      <c r="B2" s="324"/>
      <c r="C2" s="325"/>
      <c r="D2" s="326"/>
      <c r="E2" s="325"/>
      <c r="F2" s="325"/>
      <c r="G2" s="325"/>
      <c r="H2" s="325"/>
      <c r="I2" s="325"/>
      <c r="J2" s="325"/>
      <c r="K2" s="325"/>
      <c r="L2" s="325"/>
      <c r="M2" s="325"/>
      <c r="N2" s="325"/>
      <c r="O2" s="325"/>
      <c r="P2" s="325"/>
      <c r="Q2" s="325"/>
      <c r="R2" s="325"/>
      <c r="S2" s="325"/>
      <c r="T2" s="325"/>
      <c r="U2" s="327"/>
      <c r="V2" s="327"/>
      <c r="W2" s="327"/>
      <c r="X2" s="327"/>
      <c r="Y2" s="327"/>
      <c r="Z2" s="327"/>
      <c r="AA2" s="327"/>
      <c r="AB2" s="327"/>
      <c r="AC2" s="327"/>
      <c r="AD2" s="327"/>
      <c r="AE2" s="327"/>
      <c r="AF2" s="327"/>
      <c r="AG2" s="327"/>
      <c r="AH2" s="327"/>
      <c r="AI2" s="327"/>
      <c r="AJ2" s="327"/>
      <c r="AK2" s="325"/>
      <c r="AL2" s="129"/>
      <c r="AM2" s="129"/>
      <c r="AN2" s="129"/>
      <c r="AO2" s="129"/>
      <c r="AP2" s="129"/>
      <c r="AQ2" s="129"/>
      <c r="AR2" s="129"/>
      <c r="AS2" s="129"/>
      <c r="AT2" s="129"/>
      <c r="AU2" s="129"/>
      <c r="AV2" s="129"/>
      <c r="AW2" s="129"/>
      <c r="AX2" s="129"/>
      <c r="AY2" s="129"/>
      <c r="AZ2" s="129"/>
      <c r="BB2" s="324"/>
      <c r="BC2" s="325"/>
      <c r="BD2" s="325"/>
      <c r="BE2" s="325"/>
      <c r="BF2" s="325"/>
      <c r="BG2" s="325"/>
      <c r="BH2" s="325"/>
      <c r="BI2" s="325"/>
      <c r="BJ2" s="325"/>
      <c r="BL2" s="156"/>
      <c r="BM2" s="175"/>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156"/>
      <c r="DF2" s="156"/>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156"/>
    </row>
    <row r="3" spans="2:152" s="5" customFormat="1" ht="13.9" thickBot="1" x14ac:dyDescent="0.4">
      <c r="B3" s="329"/>
      <c r="C3" s="129"/>
      <c r="D3" s="330"/>
      <c r="E3" s="129"/>
      <c r="F3" s="129"/>
      <c r="G3" s="690" t="s">
        <v>477</v>
      </c>
      <c r="H3" s="691"/>
      <c r="I3" s="691"/>
      <c r="J3" s="691"/>
      <c r="K3" s="692"/>
      <c r="L3" s="690" t="s">
        <v>478</v>
      </c>
      <c r="M3" s="691"/>
      <c r="N3" s="691"/>
      <c r="O3" s="691"/>
      <c r="P3" s="692"/>
      <c r="Q3" s="690" t="s">
        <v>479</v>
      </c>
      <c r="R3" s="691"/>
      <c r="S3" s="691"/>
      <c r="T3" s="691"/>
      <c r="U3" s="692"/>
      <c r="V3" s="690" t="s">
        <v>480</v>
      </c>
      <c r="W3" s="691"/>
      <c r="X3" s="691"/>
      <c r="Y3" s="691"/>
      <c r="Z3" s="692"/>
      <c r="AA3" s="690" t="s">
        <v>481</v>
      </c>
      <c r="AB3" s="691"/>
      <c r="AC3" s="691"/>
      <c r="AD3" s="691"/>
      <c r="AE3" s="692"/>
      <c r="AF3" s="690" t="s">
        <v>482</v>
      </c>
      <c r="AG3" s="696"/>
      <c r="AH3" s="696"/>
      <c r="AI3" s="696"/>
      <c r="AJ3" s="697"/>
      <c r="AK3" s="690" t="s">
        <v>483</v>
      </c>
      <c r="AL3" s="696"/>
      <c r="AM3" s="696"/>
      <c r="AN3" s="696"/>
      <c r="AO3" s="697"/>
      <c r="AP3" s="690" t="s">
        <v>484</v>
      </c>
      <c r="AQ3" s="696"/>
      <c r="AR3" s="696"/>
      <c r="AS3" s="696"/>
      <c r="AT3" s="697"/>
      <c r="AU3" s="129"/>
      <c r="AV3" s="129"/>
      <c r="AW3" s="129"/>
      <c r="AX3" s="129"/>
      <c r="AY3" s="129"/>
      <c r="AZ3" s="129"/>
      <c r="BB3" s="329"/>
      <c r="BC3" s="129"/>
      <c r="BD3" s="129"/>
      <c r="BE3" s="129"/>
      <c r="BF3" s="690" t="s">
        <v>485</v>
      </c>
      <c r="BG3" s="691"/>
      <c r="BH3" s="691"/>
      <c r="BI3" s="691"/>
      <c r="BJ3" s="692"/>
      <c r="BL3" s="156"/>
      <c r="BM3" s="331"/>
      <c r="BN3" s="331"/>
      <c r="BO3" s="332" t="s">
        <v>254</v>
      </c>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156"/>
      <c r="DF3" s="156"/>
      <c r="DG3" s="157"/>
      <c r="DH3" s="332" t="s">
        <v>327</v>
      </c>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156"/>
    </row>
    <row r="4" spans="2:152" s="5" customFormat="1" ht="71.25" thickBot="1" x14ac:dyDescent="0.4">
      <c r="B4" s="693" t="s">
        <v>240</v>
      </c>
      <c r="C4" s="694"/>
      <c r="D4" s="333" t="s">
        <v>241</v>
      </c>
      <c r="E4" s="334" t="s">
        <v>242</v>
      </c>
      <c r="F4" s="335" t="s">
        <v>243</v>
      </c>
      <c r="G4" s="336" t="s">
        <v>80</v>
      </c>
      <c r="H4" s="333" t="s">
        <v>486</v>
      </c>
      <c r="I4" s="333" t="s">
        <v>487</v>
      </c>
      <c r="J4" s="337" t="s">
        <v>488</v>
      </c>
      <c r="K4" s="338" t="s">
        <v>182</v>
      </c>
      <c r="L4" s="336" t="s">
        <v>80</v>
      </c>
      <c r="M4" s="333" t="s">
        <v>486</v>
      </c>
      <c r="N4" s="333" t="s">
        <v>487</v>
      </c>
      <c r="O4" s="337" t="s">
        <v>488</v>
      </c>
      <c r="P4" s="338" t="s">
        <v>182</v>
      </c>
      <c r="Q4" s="336" t="s">
        <v>80</v>
      </c>
      <c r="R4" s="333" t="s">
        <v>486</v>
      </c>
      <c r="S4" s="333" t="s">
        <v>487</v>
      </c>
      <c r="T4" s="337" t="s">
        <v>488</v>
      </c>
      <c r="U4" s="338" t="s">
        <v>182</v>
      </c>
      <c r="V4" s="336" t="s">
        <v>80</v>
      </c>
      <c r="W4" s="333" t="s">
        <v>486</v>
      </c>
      <c r="X4" s="333" t="s">
        <v>487</v>
      </c>
      <c r="Y4" s="337" t="s">
        <v>488</v>
      </c>
      <c r="Z4" s="338" t="s">
        <v>182</v>
      </c>
      <c r="AA4" s="336" t="s">
        <v>80</v>
      </c>
      <c r="AB4" s="333" t="s">
        <v>486</v>
      </c>
      <c r="AC4" s="333" t="s">
        <v>487</v>
      </c>
      <c r="AD4" s="337" t="s">
        <v>488</v>
      </c>
      <c r="AE4" s="338" t="s">
        <v>182</v>
      </c>
      <c r="AF4" s="336" t="s">
        <v>80</v>
      </c>
      <c r="AG4" s="333" t="s">
        <v>486</v>
      </c>
      <c r="AH4" s="333" t="s">
        <v>487</v>
      </c>
      <c r="AI4" s="337" t="s">
        <v>488</v>
      </c>
      <c r="AJ4" s="338" t="s">
        <v>182</v>
      </c>
      <c r="AK4" s="336" t="s">
        <v>80</v>
      </c>
      <c r="AL4" s="333" t="s">
        <v>486</v>
      </c>
      <c r="AM4" s="333" t="s">
        <v>487</v>
      </c>
      <c r="AN4" s="337" t="s">
        <v>488</v>
      </c>
      <c r="AO4" s="338" t="s">
        <v>182</v>
      </c>
      <c r="AP4" s="336" t="s">
        <v>80</v>
      </c>
      <c r="AQ4" s="333" t="s">
        <v>486</v>
      </c>
      <c r="AR4" s="333" t="s">
        <v>487</v>
      </c>
      <c r="AS4" s="337" t="s">
        <v>488</v>
      </c>
      <c r="AT4" s="338" t="s">
        <v>182</v>
      </c>
      <c r="AU4" s="129"/>
      <c r="AV4" s="13" t="s">
        <v>251</v>
      </c>
      <c r="AW4" s="14" t="s">
        <v>252</v>
      </c>
      <c r="AX4" s="339"/>
      <c r="AY4" s="13" t="s">
        <v>253</v>
      </c>
      <c r="AZ4" s="14" t="s">
        <v>327</v>
      </c>
      <c r="BB4" s="693" t="s">
        <v>240</v>
      </c>
      <c r="BC4" s="694"/>
      <c r="BD4" s="334" t="s">
        <v>242</v>
      </c>
      <c r="BE4" s="335" t="s">
        <v>243</v>
      </c>
      <c r="BF4" s="336" t="s">
        <v>80</v>
      </c>
      <c r="BG4" s="333" t="s">
        <v>486</v>
      </c>
      <c r="BH4" s="333" t="s">
        <v>487</v>
      </c>
      <c r="BI4" s="337" t="s">
        <v>488</v>
      </c>
      <c r="BJ4" s="338" t="s">
        <v>182</v>
      </c>
      <c r="BL4" s="156"/>
      <c r="BM4" s="340" t="s">
        <v>489</v>
      </c>
      <c r="BN4" s="341"/>
      <c r="BO4" s="340" t="s">
        <v>255</v>
      </c>
      <c r="BP4" s="342"/>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56"/>
      <c r="DF4" s="156"/>
      <c r="DG4" s="157"/>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56"/>
    </row>
    <row r="5" spans="2:152" s="5" customFormat="1" ht="15" customHeight="1" thickBot="1" x14ac:dyDescent="0.4">
      <c r="B5" s="343"/>
      <c r="C5" s="343"/>
      <c r="D5" s="344"/>
      <c r="E5" s="344"/>
      <c r="F5" s="344"/>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129"/>
      <c r="AV5" s="72"/>
      <c r="AW5" s="72"/>
      <c r="AX5" s="72"/>
      <c r="AY5" s="72"/>
      <c r="AZ5" s="72"/>
      <c r="BB5" s="343"/>
      <c r="BC5" s="343"/>
      <c r="BD5" s="344"/>
      <c r="BE5" s="344"/>
      <c r="BF5" s="345"/>
      <c r="BG5" s="345"/>
      <c r="BH5" s="345"/>
      <c r="BI5" s="345"/>
      <c r="BJ5" s="345"/>
      <c r="BL5" s="156"/>
      <c r="BM5" s="175"/>
      <c r="BN5" s="157"/>
      <c r="BO5" s="342"/>
      <c r="BP5" s="342"/>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156"/>
      <c r="DF5" s="156"/>
      <c r="DG5" s="157"/>
      <c r="DH5" s="347" t="s">
        <v>490</v>
      </c>
      <c r="DI5" s="346"/>
      <c r="DJ5" s="346"/>
      <c r="DK5" s="346"/>
      <c r="DL5" s="346"/>
      <c r="DM5" s="346"/>
      <c r="DN5" s="346"/>
      <c r="DO5" s="346"/>
      <c r="DP5" s="346"/>
      <c r="DQ5" s="346"/>
      <c r="DR5" s="346"/>
      <c r="DS5" s="346"/>
      <c r="DT5" s="346"/>
      <c r="DU5" s="346"/>
      <c r="DV5" s="346"/>
      <c r="DW5" s="346" t="s">
        <v>491</v>
      </c>
      <c r="DX5" s="346"/>
      <c r="DY5" s="346"/>
      <c r="DZ5" s="346"/>
      <c r="EA5" s="346"/>
      <c r="EB5" s="346"/>
      <c r="EC5" s="346"/>
      <c r="ED5" s="346"/>
      <c r="EE5" s="346"/>
      <c r="EF5" s="346"/>
      <c r="EG5" s="346"/>
      <c r="EH5" s="346"/>
      <c r="EI5" s="346"/>
      <c r="EJ5" s="346"/>
      <c r="EK5" s="346"/>
      <c r="EL5" s="346"/>
      <c r="EM5" s="346"/>
      <c r="EN5" s="346"/>
      <c r="EO5" s="346"/>
      <c r="EP5" s="346"/>
      <c r="EQ5" s="346"/>
      <c r="ER5" s="346"/>
      <c r="ES5" s="346"/>
      <c r="ET5" s="346"/>
      <c r="EU5" s="346"/>
      <c r="EV5" s="156"/>
    </row>
    <row r="6" spans="2:152" s="5" customFormat="1" ht="15" customHeight="1" thickBot="1" x14ac:dyDescent="0.4">
      <c r="B6" s="679" t="s">
        <v>492</v>
      </c>
      <c r="C6" s="680"/>
      <c r="D6" s="680"/>
      <c r="E6" s="680"/>
      <c r="F6" s="681"/>
      <c r="G6" s="676" t="s">
        <v>493</v>
      </c>
      <c r="H6" s="677"/>
      <c r="I6" s="677"/>
      <c r="J6" s="677"/>
      <c r="K6" s="678"/>
      <c r="L6" s="676" t="s">
        <v>493</v>
      </c>
      <c r="M6" s="677"/>
      <c r="N6" s="677"/>
      <c r="O6" s="677"/>
      <c r="P6" s="678"/>
      <c r="Q6" s="676" t="s">
        <v>493</v>
      </c>
      <c r="R6" s="677"/>
      <c r="S6" s="677"/>
      <c r="T6" s="677"/>
      <c r="U6" s="678"/>
      <c r="V6" s="676" t="s">
        <v>494</v>
      </c>
      <c r="W6" s="677"/>
      <c r="X6" s="677"/>
      <c r="Y6" s="677"/>
      <c r="Z6" s="678"/>
      <c r="AA6" s="676" t="s">
        <v>494</v>
      </c>
      <c r="AB6" s="677"/>
      <c r="AC6" s="677"/>
      <c r="AD6" s="677"/>
      <c r="AE6" s="678"/>
      <c r="AF6" s="676" t="s">
        <v>494</v>
      </c>
      <c r="AG6" s="677"/>
      <c r="AH6" s="677"/>
      <c r="AI6" s="677"/>
      <c r="AJ6" s="678"/>
      <c r="AK6" s="676" t="s">
        <v>494</v>
      </c>
      <c r="AL6" s="677"/>
      <c r="AM6" s="677"/>
      <c r="AN6" s="677"/>
      <c r="AO6" s="678"/>
      <c r="AP6" s="676" t="s">
        <v>494</v>
      </c>
      <c r="AQ6" s="677"/>
      <c r="AR6" s="677"/>
      <c r="AS6" s="677"/>
      <c r="AT6" s="678"/>
      <c r="AU6" s="129"/>
      <c r="AV6" s="72"/>
      <c r="AW6" s="72"/>
      <c r="AX6" s="72"/>
      <c r="AY6" s="72"/>
      <c r="AZ6" s="72"/>
      <c r="BB6" s="679" t="s">
        <v>492</v>
      </c>
      <c r="BC6" s="680"/>
      <c r="BD6" s="680"/>
      <c r="BE6" s="681"/>
      <c r="BF6" s="676" t="s">
        <v>495</v>
      </c>
      <c r="BG6" s="677"/>
      <c r="BH6" s="677"/>
      <c r="BI6" s="677"/>
      <c r="BJ6" s="678"/>
      <c r="BL6" s="156"/>
      <c r="BM6" s="175"/>
      <c r="BN6" s="157"/>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159"/>
      <c r="DC6" s="156"/>
      <c r="DF6" s="156"/>
      <c r="DG6" s="157"/>
      <c r="DH6" s="348" t="s">
        <v>496</v>
      </c>
      <c r="DI6" s="346"/>
      <c r="DJ6" s="346"/>
      <c r="DK6" s="346"/>
      <c r="DL6" s="346"/>
      <c r="DM6" s="346"/>
      <c r="DN6" s="346"/>
      <c r="DO6" s="346"/>
      <c r="DP6" s="346"/>
      <c r="DQ6" s="346"/>
      <c r="DR6" s="346"/>
      <c r="DS6" s="346"/>
      <c r="DT6" s="346"/>
      <c r="DU6" s="346"/>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156"/>
    </row>
    <row r="7" spans="2:152" s="5" customFormat="1" ht="13.9" thickBot="1" x14ac:dyDescent="0.4">
      <c r="B7" s="343"/>
      <c r="C7" s="343"/>
      <c r="D7" s="344"/>
      <c r="E7" s="344"/>
      <c r="F7" s="344"/>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129"/>
      <c r="AV7" s="72"/>
      <c r="AW7" s="72"/>
      <c r="AX7" s="72"/>
      <c r="AY7" s="72"/>
      <c r="AZ7" s="72"/>
      <c r="BB7" s="343"/>
      <c r="BC7" s="343"/>
      <c r="BD7" s="344"/>
      <c r="BE7" s="344"/>
      <c r="BF7" s="345"/>
      <c r="BG7" s="345"/>
      <c r="BH7" s="345"/>
      <c r="BI7" s="345"/>
      <c r="BJ7" s="345"/>
      <c r="BL7" s="156"/>
      <c r="BM7" s="175"/>
      <c r="BN7" s="157"/>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159"/>
      <c r="CX7" s="346"/>
      <c r="CY7" s="346"/>
      <c r="CZ7" s="346"/>
      <c r="DA7" s="346"/>
      <c r="DB7" s="159"/>
      <c r="DC7" s="156"/>
      <c r="DF7" s="156"/>
      <c r="DG7" s="157"/>
      <c r="DH7" s="347" t="s">
        <v>497</v>
      </c>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46"/>
      <c r="EO7" s="346"/>
      <c r="EP7" s="346"/>
      <c r="EQ7" s="346"/>
      <c r="ER7" s="346"/>
      <c r="ES7" s="346"/>
      <c r="ET7" s="346"/>
      <c r="EU7" s="346"/>
      <c r="EV7" s="156"/>
    </row>
    <row r="8" spans="2:152" s="5" customFormat="1" ht="13.9" thickBot="1" x14ac:dyDescent="0.4">
      <c r="B8" s="349" t="s">
        <v>256</v>
      </c>
      <c r="C8" s="350" t="s">
        <v>498</v>
      </c>
      <c r="D8" s="344"/>
      <c r="E8" s="134"/>
      <c r="F8" s="134"/>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8"/>
      <c r="AZ8" s="18"/>
      <c r="BB8" s="349" t="s">
        <v>256</v>
      </c>
      <c r="BC8" s="350" t="s">
        <v>498</v>
      </c>
      <c r="BD8" s="134"/>
      <c r="BE8" s="134"/>
      <c r="BF8" s="129"/>
      <c r="BG8" s="129"/>
      <c r="BH8" s="129"/>
      <c r="BI8" s="129"/>
      <c r="BJ8" s="129"/>
      <c r="BL8" s="156"/>
      <c r="BM8" s="175"/>
      <c r="BN8" s="157"/>
      <c r="BO8" s="346"/>
      <c r="BP8" s="346"/>
      <c r="BQ8" s="346"/>
      <c r="BR8" s="346"/>
      <c r="BS8" s="159"/>
      <c r="BT8" s="346"/>
      <c r="BU8" s="346"/>
      <c r="BV8" s="346"/>
      <c r="BW8" s="346"/>
      <c r="BX8" s="159"/>
      <c r="BY8" s="346"/>
      <c r="BZ8" s="346"/>
      <c r="CA8" s="346"/>
      <c r="CB8" s="346"/>
      <c r="CC8" s="159"/>
      <c r="CD8" s="346"/>
      <c r="CE8" s="346"/>
      <c r="CF8" s="346"/>
      <c r="CG8" s="346"/>
      <c r="CH8" s="159"/>
      <c r="CI8" s="346"/>
      <c r="CJ8" s="346"/>
      <c r="CK8" s="346"/>
      <c r="CL8" s="346"/>
      <c r="CM8" s="159"/>
      <c r="CN8" s="346"/>
      <c r="CO8" s="346"/>
      <c r="CP8" s="346"/>
      <c r="CQ8" s="346"/>
      <c r="CR8" s="159"/>
      <c r="CS8" s="346"/>
      <c r="CT8" s="346"/>
      <c r="CU8" s="346"/>
      <c r="CV8" s="346"/>
      <c r="CW8" s="159"/>
      <c r="CX8" s="346"/>
      <c r="CY8" s="346"/>
      <c r="CZ8" s="346"/>
      <c r="DA8" s="346"/>
      <c r="DB8" s="159"/>
      <c r="DC8" s="156"/>
      <c r="DF8" s="156"/>
      <c r="DG8" s="157"/>
      <c r="DH8" s="348" t="s">
        <v>499</v>
      </c>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156"/>
    </row>
    <row r="9" spans="2:152" s="5" customFormat="1" x14ac:dyDescent="0.35">
      <c r="B9" s="351">
        <v>1</v>
      </c>
      <c r="C9" s="352" t="s">
        <v>500</v>
      </c>
      <c r="D9" s="353" t="s">
        <v>501</v>
      </c>
      <c r="E9" s="353" t="s">
        <v>41</v>
      </c>
      <c r="F9" s="354">
        <v>3</v>
      </c>
      <c r="G9" s="355">
        <v>2.2678417094512073</v>
      </c>
      <c r="H9" s="356">
        <v>0</v>
      </c>
      <c r="I9" s="356">
        <v>5.1473839578173157</v>
      </c>
      <c r="J9" s="357">
        <v>1.6342585514790133</v>
      </c>
      <c r="K9" s="358">
        <v>9.0494842187475353</v>
      </c>
      <c r="L9" s="355">
        <v>2.2688433244458013</v>
      </c>
      <c r="M9" s="356">
        <v>0</v>
      </c>
      <c r="N9" s="356">
        <v>5.7036100959511558</v>
      </c>
      <c r="O9" s="357">
        <v>1.8783553500251244</v>
      </c>
      <c r="P9" s="358">
        <v>9.8508087704220806</v>
      </c>
      <c r="Q9" s="355">
        <v>2.3972687845702505</v>
      </c>
      <c r="R9" s="356">
        <v>0</v>
      </c>
      <c r="S9" s="356">
        <v>6.0284568712444226</v>
      </c>
      <c r="T9" s="357">
        <v>1.9846776542164557</v>
      </c>
      <c r="U9" s="358">
        <v>10.410403310031128</v>
      </c>
      <c r="V9" s="355">
        <v>2.3527460964607441</v>
      </c>
      <c r="W9" s="356">
        <v>0</v>
      </c>
      <c r="X9" s="356">
        <v>5.7762412898104198</v>
      </c>
      <c r="Y9" s="357">
        <v>1.9580879323693625</v>
      </c>
      <c r="Z9" s="358">
        <v>10.087075318640526</v>
      </c>
      <c r="AA9" s="355">
        <v>2.3974482722934978</v>
      </c>
      <c r="AB9" s="356">
        <v>0</v>
      </c>
      <c r="AC9" s="356">
        <v>5.8859898743168175</v>
      </c>
      <c r="AD9" s="357">
        <v>1.9952916030843801</v>
      </c>
      <c r="AE9" s="358">
        <v>10.278729749694696</v>
      </c>
      <c r="AF9" s="355">
        <v>2.4429997894670739</v>
      </c>
      <c r="AG9" s="356">
        <v>0</v>
      </c>
      <c r="AH9" s="356">
        <v>5.9978236819288364</v>
      </c>
      <c r="AI9" s="357">
        <v>2.033202143542983</v>
      </c>
      <c r="AJ9" s="358">
        <v>10.474025614938894</v>
      </c>
      <c r="AK9" s="355">
        <v>2.4894167854669482</v>
      </c>
      <c r="AL9" s="356">
        <v>0</v>
      </c>
      <c r="AM9" s="356">
        <v>6.1117823318854834</v>
      </c>
      <c r="AN9" s="357">
        <v>2.0718329842702996</v>
      </c>
      <c r="AO9" s="358">
        <v>10.673032101622731</v>
      </c>
      <c r="AP9" s="355">
        <v>2.5367157043908199</v>
      </c>
      <c r="AQ9" s="356">
        <v>0</v>
      </c>
      <c r="AR9" s="356">
        <v>6.2279061961913067</v>
      </c>
      <c r="AS9" s="357">
        <v>2.1111978109714351</v>
      </c>
      <c r="AT9" s="358">
        <v>10.875819711553561</v>
      </c>
      <c r="AU9" s="129"/>
      <c r="AV9" s="28"/>
      <c r="AW9" s="359" t="s">
        <v>502</v>
      </c>
      <c r="AX9" s="360"/>
      <c r="AY9" s="18">
        <v>0</v>
      </c>
      <c r="AZ9" s="18">
        <v>0</v>
      </c>
      <c r="BB9" s="351">
        <v>1</v>
      </c>
      <c r="BC9" s="352" t="s">
        <v>500</v>
      </c>
      <c r="BD9" s="353" t="s">
        <v>41</v>
      </c>
      <c r="BE9" s="354">
        <v>3</v>
      </c>
      <c r="BF9" s="361" t="s">
        <v>503</v>
      </c>
      <c r="BG9" s="362" t="s">
        <v>504</v>
      </c>
      <c r="BH9" s="362" t="s">
        <v>505</v>
      </c>
      <c r="BI9" s="363" t="s">
        <v>506</v>
      </c>
      <c r="BJ9" s="364" t="s">
        <v>507</v>
      </c>
      <c r="BL9" s="156"/>
      <c r="BM9" s="175"/>
      <c r="BN9" s="175"/>
      <c r="BO9" s="365">
        <v>0</v>
      </c>
      <c r="BP9" s="365">
        <v>0</v>
      </c>
      <c r="BQ9" s="365">
        <v>0</v>
      </c>
      <c r="BR9" s="365">
        <v>0</v>
      </c>
      <c r="BS9" s="160"/>
      <c r="BT9" s="365">
        <v>0</v>
      </c>
      <c r="BU9" s="365">
        <v>0</v>
      </c>
      <c r="BV9" s="365">
        <v>0</v>
      </c>
      <c r="BW9" s="365">
        <v>0</v>
      </c>
      <c r="BX9" s="160"/>
      <c r="BY9" s="365">
        <v>0</v>
      </c>
      <c r="BZ9" s="365">
        <v>0</v>
      </c>
      <c r="CA9" s="365">
        <v>0</v>
      </c>
      <c r="CB9" s="365">
        <v>0</v>
      </c>
      <c r="CC9" s="160"/>
      <c r="CD9" s="365">
        <v>0</v>
      </c>
      <c r="CE9" s="365">
        <v>0</v>
      </c>
      <c r="CF9" s="365">
        <v>0</v>
      </c>
      <c r="CG9" s="365">
        <v>0</v>
      </c>
      <c r="CH9" s="160"/>
      <c r="CI9" s="365">
        <v>0</v>
      </c>
      <c r="CJ9" s="365">
        <v>0</v>
      </c>
      <c r="CK9" s="365">
        <v>0</v>
      </c>
      <c r="CL9" s="365">
        <v>0</v>
      </c>
      <c r="CM9" s="160"/>
      <c r="CN9" s="365">
        <v>0</v>
      </c>
      <c r="CO9" s="365">
        <v>0</v>
      </c>
      <c r="CP9" s="365">
        <v>0</v>
      </c>
      <c r="CQ9" s="365">
        <v>0</v>
      </c>
      <c r="CR9" s="160"/>
      <c r="CS9" s="365">
        <v>0</v>
      </c>
      <c r="CT9" s="365">
        <v>0</v>
      </c>
      <c r="CU9" s="365">
        <v>0</v>
      </c>
      <c r="CV9" s="365">
        <v>0</v>
      </c>
      <c r="CW9" s="160"/>
      <c r="CX9" s="365">
        <v>0</v>
      </c>
      <c r="CY9" s="365">
        <v>0</v>
      </c>
      <c r="CZ9" s="365">
        <v>0</v>
      </c>
      <c r="DA9" s="365">
        <v>0</v>
      </c>
      <c r="DB9" s="160"/>
      <c r="DC9" s="156"/>
      <c r="DF9" s="156"/>
      <c r="DG9" s="129"/>
      <c r="DH9" s="141">
        <v>0</v>
      </c>
      <c r="DI9" s="160"/>
      <c r="DJ9" s="160"/>
      <c r="DK9" s="160"/>
      <c r="DL9" s="160"/>
      <c r="DM9" s="141">
        <v>0</v>
      </c>
      <c r="DN9" s="160"/>
      <c r="DO9" s="160"/>
      <c r="DP9" s="160"/>
      <c r="DQ9" s="160"/>
      <c r="DR9" s="141">
        <v>0</v>
      </c>
      <c r="DS9" s="160"/>
      <c r="DT9" s="160"/>
      <c r="DU9" s="160"/>
      <c r="DV9" s="160"/>
      <c r="DW9" s="141">
        <v>0</v>
      </c>
      <c r="DX9" s="160"/>
      <c r="DY9" s="160"/>
      <c r="DZ9" s="160"/>
      <c r="EA9" s="160"/>
      <c r="EB9" s="141">
        <v>0</v>
      </c>
      <c r="EC9" s="160"/>
      <c r="ED9" s="160"/>
      <c r="EE9" s="160"/>
      <c r="EF9" s="160"/>
      <c r="EG9" s="141">
        <v>0</v>
      </c>
      <c r="EH9" s="160"/>
      <c r="EI9" s="160"/>
      <c r="EJ9" s="160"/>
      <c r="EK9" s="160"/>
      <c r="EL9" s="141">
        <v>0</v>
      </c>
      <c r="EM9" s="160"/>
      <c r="EN9" s="160"/>
      <c r="EO9" s="160"/>
      <c r="EP9" s="160"/>
      <c r="EQ9" s="141">
        <v>0</v>
      </c>
      <c r="ER9" s="160"/>
      <c r="ES9" s="160"/>
      <c r="ET9" s="160"/>
      <c r="EU9" s="160"/>
      <c r="EV9" s="156"/>
    </row>
    <row r="10" spans="2:152" s="5" customFormat="1" x14ac:dyDescent="0.35">
      <c r="B10" s="366">
        <v>2</v>
      </c>
      <c r="C10" s="367" t="s">
        <v>508</v>
      </c>
      <c r="D10" s="368" t="s">
        <v>509</v>
      </c>
      <c r="E10" s="368" t="s">
        <v>41</v>
      </c>
      <c r="F10" s="369">
        <v>3</v>
      </c>
      <c r="G10" s="370">
        <v>0</v>
      </c>
      <c r="H10" s="371">
        <v>0</v>
      </c>
      <c r="I10" s="371">
        <v>0</v>
      </c>
      <c r="J10" s="372">
        <v>0</v>
      </c>
      <c r="K10" s="373">
        <v>0</v>
      </c>
      <c r="L10" s="370">
        <v>0</v>
      </c>
      <c r="M10" s="371">
        <v>0</v>
      </c>
      <c r="N10" s="371">
        <v>0</v>
      </c>
      <c r="O10" s="372">
        <v>0</v>
      </c>
      <c r="P10" s="373">
        <v>0</v>
      </c>
      <c r="Q10" s="370">
        <v>0</v>
      </c>
      <c r="R10" s="371">
        <v>0</v>
      </c>
      <c r="S10" s="371">
        <v>0</v>
      </c>
      <c r="T10" s="372">
        <v>0</v>
      </c>
      <c r="U10" s="373">
        <v>0</v>
      </c>
      <c r="V10" s="370">
        <v>0</v>
      </c>
      <c r="W10" s="371">
        <v>0</v>
      </c>
      <c r="X10" s="371">
        <v>0</v>
      </c>
      <c r="Y10" s="372">
        <v>0</v>
      </c>
      <c r="Z10" s="373">
        <v>0</v>
      </c>
      <c r="AA10" s="370">
        <v>0</v>
      </c>
      <c r="AB10" s="371">
        <v>0</v>
      </c>
      <c r="AC10" s="371">
        <v>0</v>
      </c>
      <c r="AD10" s="372">
        <v>0</v>
      </c>
      <c r="AE10" s="373">
        <v>0</v>
      </c>
      <c r="AF10" s="370">
        <v>0</v>
      </c>
      <c r="AG10" s="371">
        <v>0</v>
      </c>
      <c r="AH10" s="371">
        <v>0</v>
      </c>
      <c r="AI10" s="372">
        <v>0</v>
      </c>
      <c r="AJ10" s="373">
        <v>0</v>
      </c>
      <c r="AK10" s="370">
        <v>0</v>
      </c>
      <c r="AL10" s="371">
        <v>0</v>
      </c>
      <c r="AM10" s="371">
        <v>0</v>
      </c>
      <c r="AN10" s="372">
        <v>0</v>
      </c>
      <c r="AO10" s="373">
        <v>0</v>
      </c>
      <c r="AP10" s="370">
        <v>0</v>
      </c>
      <c r="AQ10" s="371">
        <v>0</v>
      </c>
      <c r="AR10" s="371">
        <v>0</v>
      </c>
      <c r="AS10" s="372">
        <v>0</v>
      </c>
      <c r="AT10" s="373">
        <v>0</v>
      </c>
      <c r="AU10" s="129"/>
      <c r="AV10" s="374"/>
      <c r="AW10" s="347"/>
      <c r="AX10" s="375"/>
      <c r="AY10" s="18">
        <v>0</v>
      </c>
      <c r="AZ10" s="18"/>
      <c r="BB10" s="366">
        <v>2</v>
      </c>
      <c r="BC10" s="367" t="s">
        <v>508</v>
      </c>
      <c r="BD10" s="368" t="s">
        <v>41</v>
      </c>
      <c r="BE10" s="369">
        <v>3</v>
      </c>
      <c r="BF10" s="376" t="s">
        <v>510</v>
      </c>
      <c r="BG10" s="377" t="s">
        <v>511</v>
      </c>
      <c r="BH10" s="377" t="s">
        <v>512</v>
      </c>
      <c r="BI10" s="378" t="s">
        <v>513</v>
      </c>
      <c r="BJ10" s="379" t="s">
        <v>514</v>
      </c>
      <c r="BL10" s="156"/>
      <c r="BM10" s="175"/>
      <c r="BN10" s="175"/>
      <c r="BO10" s="365">
        <v>0</v>
      </c>
      <c r="BP10" s="365">
        <v>0</v>
      </c>
      <c r="BQ10" s="365">
        <v>0</v>
      </c>
      <c r="BR10" s="365">
        <v>0</v>
      </c>
      <c r="BS10" s="160"/>
      <c r="BT10" s="365">
        <v>0</v>
      </c>
      <c r="BU10" s="365">
        <v>0</v>
      </c>
      <c r="BV10" s="365">
        <v>0</v>
      </c>
      <c r="BW10" s="365">
        <v>0</v>
      </c>
      <c r="BX10" s="160"/>
      <c r="BY10" s="365">
        <v>0</v>
      </c>
      <c r="BZ10" s="365">
        <v>0</v>
      </c>
      <c r="CA10" s="365">
        <v>0</v>
      </c>
      <c r="CB10" s="365">
        <v>0</v>
      </c>
      <c r="CC10" s="160"/>
      <c r="CD10" s="365">
        <v>0</v>
      </c>
      <c r="CE10" s="365">
        <v>0</v>
      </c>
      <c r="CF10" s="365">
        <v>0</v>
      </c>
      <c r="CG10" s="365">
        <v>0</v>
      </c>
      <c r="CH10" s="160"/>
      <c r="CI10" s="365">
        <v>0</v>
      </c>
      <c r="CJ10" s="365">
        <v>0</v>
      </c>
      <c r="CK10" s="365">
        <v>0</v>
      </c>
      <c r="CL10" s="365">
        <v>0</v>
      </c>
      <c r="CM10" s="160"/>
      <c r="CN10" s="365">
        <v>0</v>
      </c>
      <c r="CO10" s="365">
        <v>0</v>
      </c>
      <c r="CP10" s="365">
        <v>0</v>
      </c>
      <c r="CQ10" s="365">
        <v>0</v>
      </c>
      <c r="CR10" s="160"/>
      <c r="CS10" s="365">
        <v>0</v>
      </c>
      <c r="CT10" s="365">
        <v>0</v>
      </c>
      <c r="CU10" s="365">
        <v>0</v>
      </c>
      <c r="CV10" s="365">
        <v>0</v>
      </c>
      <c r="CW10" s="160"/>
      <c r="CX10" s="365">
        <v>0</v>
      </c>
      <c r="CY10" s="365">
        <v>0</v>
      </c>
      <c r="CZ10" s="365">
        <v>0</v>
      </c>
      <c r="DA10" s="365">
        <v>0</v>
      </c>
      <c r="DB10" s="160"/>
      <c r="DC10" s="156"/>
      <c r="DF10" s="156"/>
      <c r="DG10" s="129"/>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56"/>
    </row>
    <row r="11" spans="2:152" s="5" customFormat="1" x14ac:dyDescent="0.35">
      <c r="B11" s="366">
        <v>3</v>
      </c>
      <c r="C11" s="367" t="s">
        <v>515</v>
      </c>
      <c r="D11" s="368" t="s">
        <v>516</v>
      </c>
      <c r="E11" s="368" t="s">
        <v>41</v>
      </c>
      <c r="F11" s="369">
        <v>3</v>
      </c>
      <c r="G11" s="370">
        <v>2.5666369216362432</v>
      </c>
      <c r="H11" s="371">
        <v>0</v>
      </c>
      <c r="I11" s="371">
        <v>8.9494961925748434E-2</v>
      </c>
      <c r="J11" s="372">
        <v>1.7845932621826068E-2</v>
      </c>
      <c r="K11" s="373">
        <v>2.6739778161838177</v>
      </c>
      <c r="L11" s="370">
        <v>2.3025014427565549</v>
      </c>
      <c r="M11" s="371">
        <v>0</v>
      </c>
      <c r="N11" s="371">
        <v>0.28250764136559059</v>
      </c>
      <c r="O11" s="372">
        <v>1.8557897866281647E-2</v>
      </c>
      <c r="P11" s="373">
        <v>2.6035669819884273</v>
      </c>
      <c r="Q11" s="370">
        <v>2.3867820559678821</v>
      </c>
      <c r="R11" s="371">
        <v>0</v>
      </c>
      <c r="S11" s="371">
        <v>0.29284853271490174</v>
      </c>
      <c r="T11" s="372">
        <v>1.9237189954025527E-2</v>
      </c>
      <c r="U11" s="373">
        <v>2.6988677786368092</v>
      </c>
      <c r="V11" s="370">
        <v>2.3053089154711532</v>
      </c>
      <c r="W11" s="371">
        <v>0</v>
      </c>
      <c r="X11" s="371">
        <v>0.2846277609890665</v>
      </c>
      <c r="Y11" s="372">
        <v>1.8602903441613788E-2</v>
      </c>
      <c r="Z11" s="373">
        <v>2.6085395799018336</v>
      </c>
      <c r="AA11" s="370">
        <v>2.3053089154711532</v>
      </c>
      <c r="AB11" s="371">
        <v>0</v>
      </c>
      <c r="AC11" s="371">
        <v>0.2846277609890665</v>
      </c>
      <c r="AD11" s="372">
        <v>1.8602903441613788E-2</v>
      </c>
      <c r="AE11" s="373">
        <v>2.6085395799018336</v>
      </c>
      <c r="AF11" s="370">
        <v>2.3053089154711532</v>
      </c>
      <c r="AG11" s="371">
        <v>0</v>
      </c>
      <c r="AH11" s="371">
        <v>0.2846277609890665</v>
      </c>
      <c r="AI11" s="372">
        <v>1.8602903441613788E-2</v>
      </c>
      <c r="AJ11" s="373">
        <v>2.6085395799018336</v>
      </c>
      <c r="AK11" s="370">
        <v>2.3053089154711532</v>
      </c>
      <c r="AL11" s="371">
        <v>0</v>
      </c>
      <c r="AM11" s="371">
        <v>0.2846277609890665</v>
      </c>
      <c r="AN11" s="372">
        <v>1.8602903441613788E-2</v>
      </c>
      <c r="AO11" s="373">
        <v>2.6085395799018336</v>
      </c>
      <c r="AP11" s="370">
        <v>2.3053089154711532</v>
      </c>
      <c r="AQ11" s="371">
        <v>0</v>
      </c>
      <c r="AR11" s="371">
        <v>0.2846277609890665</v>
      </c>
      <c r="AS11" s="372">
        <v>1.8602903441613788E-2</v>
      </c>
      <c r="AT11" s="373">
        <v>2.6085395799018336</v>
      </c>
      <c r="AU11" s="129"/>
      <c r="AV11" s="374"/>
      <c r="AW11" s="347" t="s">
        <v>517</v>
      </c>
      <c r="AX11" s="375"/>
      <c r="AY11" s="18">
        <v>0</v>
      </c>
      <c r="AZ11" s="18">
        <v>0</v>
      </c>
      <c r="BB11" s="366">
        <v>3</v>
      </c>
      <c r="BC11" s="367" t="s">
        <v>515</v>
      </c>
      <c r="BD11" s="368" t="s">
        <v>41</v>
      </c>
      <c r="BE11" s="369">
        <v>3</v>
      </c>
      <c r="BF11" s="376" t="s">
        <v>518</v>
      </c>
      <c r="BG11" s="377" t="s">
        <v>519</v>
      </c>
      <c r="BH11" s="377" t="s">
        <v>520</v>
      </c>
      <c r="BI11" s="378" t="s">
        <v>521</v>
      </c>
      <c r="BJ11" s="379" t="s">
        <v>522</v>
      </c>
      <c r="BL11" s="156"/>
      <c r="BM11" s="175"/>
      <c r="BN11" s="175"/>
      <c r="BO11" s="365">
        <v>0</v>
      </c>
      <c r="BP11" s="365">
        <v>0</v>
      </c>
      <c r="BQ11" s="365">
        <v>0</v>
      </c>
      <c r="BR11" s="365">
        <v>0</v>
      </c>
      <c r="BS11" s="160"/>
      <c r="BT11" s="365">
        <v>0</v>
      </c>
      <c r="BU11" s="365">
        <v>0</v>
      </c>
      <c r="BV11" s="365">
        <v>0</v>
      </c>
      <c r="BW11" s="365">
        <v>0</v>
      </c>
      <c r="BX11" s="160"/>
      <c r="BY11" s="365">
        <v>0</v>
      </c>
      <c r="BZ11" s="365">
        <v>0</v>
      </c>
      <c r="CA11" s="365">
        <v>0</v>
      </c>
      <c r="CB11" s="365">
        <v>0</v>
      </c>
      <c r="CC11" s="160"/>
      <c r="CD11" s="365">
        <v>0</v>
      </c>
      <c r="CE11" s="365">
        <v>0</v>
      </c>
      <c r="CF11" s="365">
        <v>0</v>
      </c>
      <c r="CG11" s="365">
        <v>0</v>
      </c>
      <c r="CH11" s="160"/>
      <c r="CI11" s="365">
        <v>0</v>
      </c>
      <c r="CJ11" s="365">
        <v>0</v>
      </c>
      <c r="CK11" s="365">
        <v>0</v>
      </c>
      <c r="CL11" s="365">
        <v>0</v>
      </c>
      <c r="CM11" s="160"/>
      <c r="CN11" s="365">
        <v>0</v>
      </c>
      <c r="CO11" s="365">
        <v>0</v>
      </c>
      <c r="CP11" s="365">
        <v>0</v>
      </c>
      <c r="CQ11" s="365">
        <v>0</v>
      </c>
      <c r="CR11" s="160"/>
      <c r="CS11" s="365">
        <v>0</v>
      </c>
      <c r="CT11" s="365">
        <v>0</v>
      </c>
      <c r="CU11" s="365">
        <v>0</v>
      </c>
      <c r="CV11" s="365">
        <v>0</v>
      </c>
      <c r="CW11" s="160"/>
      <c r="CX11" s="365">
        <v>0</v>
      </c>
      <c r="CY11" s="365">
        <v>0</v>
      </c>
      <c r="CZ11" s="365">
        <v>0</v>
      </c>
      <c r="DA11" s="365">
        <v>0</v>
      </c>
      <c r="DB11" s="160"/>
      <c r="DC11" s="156"/>
      <c r="DF11" s="156"/>
      <c r="DG11" s="129"/>
      <c r="DH11" s="141">
        <v>0</v>
      </c>
      <c r="DI11" s="141">
        <v>0</v>
      </c>
      <c r="DJ11" s="141">
        <v>0</v>
      </c>
      <c r="DK11" s="141">
        <v>0</v>
      </c>
      <c r="DL11" s="160"/>
      <c r="DM11" s="141">
        <v>0</v>
      </c>
      <c r="DN11" s="141">
        <v>0</v>
      </c>
      <c r="DO11" s="141">
        <v>0</v>
      </c>
      <c r="DP11" s="141">
        <v>0</v>
      </c>
      <c r="DQ11" s="160"/>
      <c r="DR11" s="141">
        <v>0</v>
      </c>
      <c r="DS11" s="141">
        <v>0</v>
      </c>
      <c r="DT11" s="141">
        <v>0</v>
      </c>
      <c r="DU11" s="141">
        <v>0</v>
      </c>
      <c r="DV11" s="160"/>
      <c r="DW11" s="141">
        <v>0</v>
      </c>
      <c r="DX11" s="141">
        <v>0</v>
      </c>
      <c r="DY11" s="141">
        <v>0</v>
      </c>
      <c r="DZ11" s="141">
        <v>0</v>
      </c>
      <c r="EA11" s="160"/>
      <c r="EB11" s="141">
        <v>0</v>
      </c>
      <c r="EC11" s="141">
        <v>0</v>
      </c>
      <c r="ED11" s="141">
        <v>0</v>
      </c>
      <c r="EE11" s="141">
        <v>0</v>
      </c>
      <c r="EF11" s="160"/>
      <c r="EG11" s="141">
        <v>0</v>
      </c>
      <c r="EH11" s="141">
        <v>0</v>
      </c>
      <c r="EI11" s="141">
        <v>0</v>
      </c>
      <c r="EJ11" s="141">
        <v>0</v>
      </c>
      <c r="EK11" s="160"/>
      <c r="EL11" s="141">
        <v>0</v>
      </c>
      <c r="EM11" s="141">
        <v>0</v>
      </c>
      <c r="EN11" s="141">
        <v>0</v>
      </c>
      <c r="EO11" s="141">
        <v>0</v>
      </c>
      <c r="EP11" s="160"/>
      <c r="EQ11" s="141">
        <v>0</v>
      </c>
      <c r="ER11" s="141">
        <v>0</v>
      </c>
      <c r="ES11" s="141">
        <v>0</v>
      </c>
      <c r="ET11" s="141">
        <v>0</v>
      </c>
      <c r="EU11" s="160"/>
      <c r="EV11" s="156"/>
    </row>
    <row r="12" spans="2:152" s="5" customFormat="1" ht="13.9" thickBot="1" x14ac:dyDescent="0.4">
      <c r="B12" s="366">
        <v>4</v>
      </c>
      <c r="C12" s="367" t="s">
        <v>523</v>
      </c>
      <c r="D12" s="368" t="s">
        <v>524</v>
      </c>
      <c r="E12" s="368" t="s">
        <v>41</v>
      </c>
      <c r="F12" s="369">
        <v>3</v>
      </c>
      <c r="G12" s="370">
        <v>2.1375314905029073E-5</v>
      </c>
      <c r="H12" s="371">
        <v>0</v>
      </c>
      <c r="I12" s="371">
        <v>1.7058147234348024</v>
      </c>
      <c r="J12" s="372">
        <v>2.712551531389021E-3</v>
      </c>
      <c r="K12" s="373">
        <v>1.7085486502810965</v>
      </c>
      <c r="L12" s="370">
        <v>1.6670746908557099E-7</v>
      </c>
      <c r="M12" s="371">
        <v>0</v>
      </c>
      <c r="N12" s="371">
        <v>1.722795945805935</v>
      </c>
      <c r="O12" s="372">
        <v>3.8221646365549991E-2</v>
      </c>
      <c r="P12" s="373">
        <v>1.7610177588789542</v>
      </c>
      <c r="Q12" s="370">
        <v>1.7114254376171822E-7</v>
      </c>
      <c r="R12" s="371">
        <v>0</v>
      </c>
      <c r="S12" s="371">
        <v>1.7686290972137526</v>
      </c>
      <c r="T12" s="372">
        <v>3.9238492562102191E-2</v>
      </c>
      <c r="U12" s="373">
        <v>1.8078677609183984</v>
      </c>
      <c r="V12" s="370">
        <v>0</v>
      </c>
      <c r="W12" s="371">
        <v>0</v>
      </c>
      <c r="X12" s="371">
        <v>1.6923972641400002</v>
      </c>
      <c r="Y12" s="372">
        <v>3.7818486090000006E-2</v>
      </c>
      <c r="Z12" s="373">
        <v>1.7302157502300002</v>
      </c>
      <c r="AA12" s="370">
        <v>0</v>
      </c>
      <c r="AB12" s="371">
        <v>0</v>
      </c>
      <c r="AC12" s="371">
        <v>1.6754732914986001</v>
      </c>
      <c r="AD12" s="372">
        <v>3.7440301229100005E-2</v>
      </c>
      <c r="AE12" s="373">
        <v>1.7129135927277002</v>
      </c>
      <c r="AF12" s="370">
        <v>0</v>
      </c>
      <c r="AG12" s="371">
        <v>0</v>
      </c>
      <c r="AH12" s="371">
        <v>1.6587185585836142</v>
      </c>
      <c r="AI12" s="372">
        <v>3.7065898216809008E-2</v>
      </c>
      <c r="AJ12" s="373">
        <v>1.6957844568004232</v>
      </c>
      <c r="AK12" s="370">
        <v>0</v>
      </c>
      <c r="AL12" s="371">
        <v>0</v>
      </c>
      <c r="AM12" s="371">
        <v>1.642131372997778</v>
      </c>
      <c r="AN12" s="372">
        <v>3.6695239234640915E-2</v>
      </c>
      <c r="AO12" s="373">
        <v>1.6788266122324189</v>
      </c>
      <c r="AP12" s="370">
        <v>0</v>
      </c>
      <c r="AQ12" s="371">
        <v>0</v>
      </c>
      <c r="AR12" s="371">
        <v>1.6257100592678002</v>
      </c>
      <c r="AS12" s="372">
        <v>3.6328286842294506E-2</v>
      </c>
      <c r="AT12" s="373">
        <v>1.6620383461100947</v>
      </c>
      <c r="AU12" s="129"/>
      <c r="AV12" s="380"/>
      <c r="AW12" s="381"/>
      <c r="AX12" s="375"/>
      <c r="AY12" s="18">
        <v>0</v>
      </c>
      <c r="AZ12" s="18"/>
      <c r="BB12" s="366">
        <v>4</v>
      </c>
      <c r="BC12" s="367" t="s">
        <v>523</v>
      </c>
      <c r="BD12" s="368" t="s">
        <v>41</v>
      </c>
      <c r="BE12" s="369">
        <v>3</v>
      </c>
      <c r="BF12" s="376" t="s">
        <v>525</v>
      </c>
      <c r="BG12" s="377" t="s">
        <v>526</v>
      </c>
      <c r="BH12" s="377" t="s">
        <v>527</v>
      </c>
      <c r="BI12" s="378" t="s">
        <v>528</v>
      </c>
      <c r="BJ12" s="379" t="s">
        <v>529</v>
      </c>
      <c r="BL12" s="156"/>
      <c r="BM12" s="175"/>
      <c r="BN12" s="175"/>
      <c r="BO12" s="365">
        <v>0</v>
      </c>
      <c r="BP12" s="365">
        <v>0</v>
      </c>
      <c r="BQ12" s="365">
        <v>0</v>
      </c>
      <c r="BR12" s="365">
        <v>0</v>
      </c>
      <c r="BS12" s="160"/>
      <c r="BT12" s="365">
        <v>0</v>
      </c>
      <c r="BU12" s="365">
        <v>0</v>
      </c>
      <c r="BV12" s="365">
        <v>0</v>
      </c>
      <c r="BW12" s="365">
        <v>0</v>
      </c>
      <c r="BX12" s="160"/>
      <c r="BY12" s="365">
        <v>0</v>
      </c>
      <c r="BZ12" s="365">
        <v>0</v>
      </c>
      <c r="CA12" s="365">
        <v>0</v>
      </c>
      <c r="CB12" s="365">
        <v>0</v>
      </c>
      <c r="CC12" s="160"/>
      <c r="CD12" s="365">
        <v>0</v>
      </c>
      <c r="CE12" s="365">
        <v>0</v>
      </c>
      <c r="CF12" s="365">
        <v>0</v>
      </c>
      <c r="CG12" s="365">
        <v>0</v>
      </c>
      <c r="CH12" s="160"/>
      <c r="CI12" s="365">
        <v>0</v>
      </c>
      <c r="CJ12" s="365">
        <v>0</v>
      </c>
      <c r="CK12" s="365">
        <v>0</v>
      </c>
      <c r="CL12" s="365">
        <v>0</v>
      </c>
      <c r="CM12" s="160"/>
      <c r="CN12" s="365">
        <v>0</v>
      </c>
      <c r="CO12" s="365">
        <v>0</v>
      </c>
      <c r="CP12" s="365">
        <v>0</v>
      </c>
      <c r="CQ12" s="365">
        <v>0</v>
      </c>
      <c r="CR12" s="160"/>
      <c r="CS12" s="365">
        <v>0</v>
      </c>
      <c r="CT12" s="365">
        <v>0</v>
      </c>
      <c r="CU12" s="365">
        <v>0</v>
      </c>
      <c r="CV12" s="365">
        <v>0</v>
      </c>
      <c r="CW12" s="160"/>
      <c r="CX12" s="365">
        <v>0</v>
      </c>
      <c r="CY12" s="365">
        <v>0</v>
      </c>
      <c r="CZ12" s="365">
        <v>0</v>
      </c>
      <c r="DA12" s="365">
        <v>0</v>
      </c>
      <c r="DB12" s="160"/>
      <c r="DC12" s="156"/>
      <c r="DF12" s="156"/>
      <c r="DG12" s="129"/>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56"/>
    </row>
    <row r="13" spans="2:152" s="5" customFormat="1" ht="13.9" thickBot="1" x14ac:dyDescent="0.4">
      <c r="B13" s="366"/>
      <c r="C13" s="382" t="s">
        <v>530</v>
      </c>
      <c r="D13" s="368"/>
      <c r="E13" s="368"/>
      <c r="F13" s="383"/>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5"/>
      <c r="AU13" s="129"/>
      <c r="AV13" s="375"/>
      <c r="AW13" s="375"/>
      <c r="AX13" s="375"/>
      <c r="AY13" s="18"/>
      <c r="AZ13" s="18"/>
      <c r="BB13" s="366"/>
      <c r="BC13" s="382" t="s">
        <v>530</v>
      </c>
      <c r="BD13" s="368"/>
      <c r="BE13" s="383"/>
      <c r="BF13" s="386"/>
      <c r="BG13" s="386"/>
      <c r="BH13" s="386"/>
      <c r="BI13" s="386"/>
      <c r="BJ13" s="387"/>
      <c r="BL13" s="156"/>
      <c r="BM13" s="175"/>
      <c r="BN13" s="175"/>
      <c r="BO13" s="346"/>
      <c r="BP13" s="346"/>
      <c r="BQ13" s="346"/>
      <c r="BR13" s="346"/>
      <c r="BS13" s="159"/>
      <c r="BT13" s="346"/>
      <c r="BU13" s="346"/>
      <c r="BV13" s="346"/>
      <c r="BW13" s="346"/>
      <c r="BX13" s="159"/>
      <c r="BY13" s="346"/>
      <c r="BZ13" s="346"/>
      <c r="CA13" s="346"/>
      <c r="CB13" s="346"/>
      <c r="CC13" s="159"/>
      <c r="CD13" s="346"/>
      <c r="CE13" s="346"/>
      <c r="CF13" s="346"/>
      <c r="CG13" s="346"/>
      <c r="CH13" s="159"/>
      <c r="CI13" s="346"/>
      <c r="CJ13" s="346"/>
      <c r="CK13" s="346"/>
      <c r="CL13" s="346"/>
      <c r="CM13" s="159"/>
      <c r="CN13" s="346"/>
      <c r="CO13" s="346"/>
      <c r="CP13" s="346"/>
      <c r="CQ13" s="346"/>
      <c r="CR13" s="159"/>
      <c r="CS13" s="346"/>
      <c r="CT13" s="346"/>
      <c r="CU13" s="346"/>
      <c r="CV13" s="346"/>
      <c r="CW13" s="159"/>
      <c r="CX13" s="346"/>
      <c r="CY13" s="346"/>
      <c r="CZ13" s="346"/>
      <c r="DA13" s="346"/>
      <c r="DB13" s="160"/>
      <c r="DC13" s="156"/>
      <c r="DF13" s="156"/>
      <c r="DG13" s="129"/>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388"/>
      <c r="EV13" s="156"/>
    </row>
    <row r="14" spans="2:152" s="5" customFormat="1" x14ac:dyDescent="0.35">
      <c r="B14" s="389">
        <v>5</v>
      </c>
      <c r="C14" s="390" t="s">
        <v>531</v>
      </c>
      <c r="D14" s="391"/>
      <c r="E14" s="392" t="s">
        <v>41</v>
      </c>
      <c r="F14" s="393">
        <v>3</v>
      </c>
      <c r="G14" s="370">
        <v>0.38550558000000001</v>
      </c>
      <c r="H14" s="371">
        <v>1.91701E-3</v>
      </c>
      <c r="I14" s="371">
        <v>-3.2285000000000001E-4</v>
      </c>
      <c r="J14" s="372">
        <v>10.33589448</v>
      </c>
      <c r="K14" s="373">
        <v>10.72299422</v>
      </c>
      <c r="L14" s="370">
        <v>0.41728857917757484</v>
      </c>
      <c r="M14" s="371">
        <v>0</v>
      </c>
      <c r="N14" s="371">
        <v>0</v>
      </c>
      <c r="O14" s="372">
        <v>14.416902060320023</v>
      </c>
      <c r="P14" s="373">
        <v>14.834190639497598</v>
      </c>
      <c r="Q14" s="370">
        <v>5.9723378963491676E-2</v>
      </c>
      <c r="R14" s="371">
        <v>1.3807606879632941</v>
      </c>
      <c r="S14" s="371">
        <v>0</v>
      </c>
      <c r="T14" s="372">
        <v>14.29359057111296</v>
      </c>
      <c r="U14" s="373">
        <v>15.734074638039745</v>
      </c>
      <c r="V14" s="370">
        <v>0.14601024519230771</v>
      </c>
      <c r="W14" s="371">
        <v>0</v>
      </c>
      <c r="X14" s="371">
        <v>0</v>
      </c>
      <c r="Y14" s="372">
        <v>9.5474745246301786</v>
      </c>
      <c r="Z14" s="373">
        <v>9.6934847698224864</v>
      </c>
      <c r="AA14" s="370">
        <v>0.14601024519230771</v>
      </c>
      <c r="AB14" s="371">
        <v>0</v>
      </c>
      <c r="AC14" s="371">
        <v>0</v>
      </c>
      <c r="AD14" s="372">
        <v>9.5474745246301786</v>
      </c>
      <c r="AE14" s="373">
        <v>9.6934847698224864</v>
      </c>
      <c r="AF14" s="370">
        <v>1.0916653846153848</v>
      </c>
      <c r="AG14" s="371">
        <v>0</v>
      </c>
      <c r="AH14" s="371">
        <v>0</v>
      </c>
      <c r="AI14" s="372">
        <v>9.5474745246301786</v>
      </c>
      <c r="AJ14" s="373">
        <v>10.639139909245564</v>
      </c>
      <c r="AK14" s="370">
        <v>0</v>
      </c>
      <c r="AL14" s="371">
        <v>0</v>
      </c>
      <c r="AM14" s="371">
        <v>0</v>
      </c>
      <c r="AN14" s="372">
        <v>9.5474745246301786</v>
      </c>
      <c r="AO14" s="373">
        <v>9.5474745246301786</v>
      </c>
      <c r="AP14" s="370">
        <v>0</v>
      </c>
      <c r="AQ14" s="371">
        <v>0</v>
      </c>
      <c r="AR14" s="371">
        <v>9.5520721153846161E-2</v>
      </c>
      <c r="AS14" s="372">
        <v>9.5474745246301786</v>
      </c>
      <c r="AT14" s="373">
        <v>9.6429952457840251</v>
      </c>
      <c r="AU14" s="129"/>
      <c r="AV14" s="394"/>
      <c r="AW14" s="348"/>
      <c r="AX14" s="375"/>
      <c r="AY14" s="18">
        <v>0</v>
      </c>
      <c r="AZ14" s="18"/>
      <c r="BB14" s="389">
        <v>5</v>
      </c>
      <c r="BC14" s="390" t="s">
        <v>531</v>
      </c>
      <c r="BD14" s="392" t="s">
        <v>41</v>
      </c>
      <c r="BE14" s="393">
        <v>3</v>
      </c>
      <c r="BF14" s="376" t="s">
        <v>532</v>
      </c>
      <c r="BG14" s="377" t="s">
        <v>533</v>
      </c>
      <c r="BH14" s="377" t="s">
        <v>534</v>
      </c>
      <c r="BI14" s="378" t="s">
        <v>535</v>
      </c>
      <c r="BJ14" s="379" t="s">
        <v>536</v>
      </c>
      <c r="BL14" s="156"/>
      <c r="BM14" s="175"/>
      <c r="BN14" s="175"/>
      <c r="BO14" s="365">
        <v>0</v>
      </c>
      <c r="BP14" s="365">
        <v>0</v>
      </c>
      <c r="BQ14" s="365">
        <v>0</v>
      </c>
      <c r="BR14" s="365">
        <v>0</v>
      </c>
      <c r="BS14" s="160"/>
      <c r="BT14" s="365">
        <v>0</v>
      </c>
      <c r="BU14" s="365">
        <v>0</v>
      </c>
      <c r="BV14" s="365">
        <v>0</v>
      </c>
      <c r="BW14" s="365">
        <v>0</v>
      </c>
      <c r="BX14" s="160"/>
      <c r="BY14" s="365">
        <v>0</v>
      </c>
      <c r="BZ14" s="365">
        <v>0</v>
      </c>
      <c r="CA14" s="365">
        <v>0</v>
      </c>
      <c r="CB14" s="365">
        <v>0</v>
      </c>
      <c r="CC14" s="160"/>
      <c r="CD14" s="365">
        <v>0</v>
      </c>
      <c r="CE14" s="365">
        <v>0</v>
      </c>
      <c r="CF14" s="365">
        <v>0</v>
      </c>
      <c r="CG14" s="365">
        <v>0</v>
      </c>
      <c r="CH14" s="160"/>
      <c r="CI14" s="365">
        <v>0</v>
      </c>
      <c r="CJ14" s="365">
        <v>0</v>
      </c>
      <c r="CK14" s="365">
        <v>0</v>
      </c>
      <c r="CL14" s="365">
        <v>0</v>
      </c>
      <c r="CM14" s="160"/>
      <c r="CN14" s="365">
        <v>0</v>
      </c>
      <c r="CO14" s="365">
        <v>0</v>
      </c>
      <c r="CP14" s="365">
        <v>0</v>
      </c>
      <c r="CQ14" s="365">
        <v>0</v>
      </c>
      <c r="CR14" s="160"/>
      <c r="CS14" s="365">
        <v>0</v>
      </c>
      <c r="CT14" s="365">
        <v>0</v>
      </c>
      <c r="CU14" s="365">
        <v>0</v>
      </c>
      <c r="CV14" s="365">
        <v>0</v>
      </c>
      <c r="CW14" s="160"/>
      <c r="CX14" s="365">
        <v>0</v>
      </c>
      <c r="CY14" s="365">
        <v>0</v>
      </c>
      <c r="CZ14" s="365">
        <v>0</v>
      </c>
      <c r="DA14" s="365">
        <v>0</v>
      </c>
      <c r="DB14" s="160"/>
      <c r="DC14" s="156"/>
      <c r="DF14" s="156"/>
      <c r="DG14" s="129"/>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56"/>
    </row>
    <row r="15" spans="2:152" s="5" customFormat="1" x14ac:dyDescent="0.35">
      <c r="B15" s="366">
        <v>6</v>
      </c>
      <c r="C15" s="367" t="s">
        <v>537</v>
      </c>
      <c r="D15" s="391"/>
      <c r="E15" s="368" t="s">
        <v>41</v>
      </c>
      <c r="F15" s="369">
        <v>3</v>
      </c>
      <c r="G15" s="370">
        <v>0</v>
      </c>
      <c r="H15" s="371">
        <v>0</v>
      </c>
      <c r="I15" s="371">
        <v>0</v>
      </c>
      <c r="J15" s="372">
        <v>0</v>
      </c>
      <c r="K15" s="373">
        <v>0</v>
      </c>
      <c r="L15" s="370">
        <v>0</v>
      </c>
      <c r="M15" s="371">
        <v>0</v>
      </c>
      <c r="N15" s="371">
        <v>0</v>
      </c>
      <c r="O15" s="372">
        <v>0</v>
      </c>
      <c r="P15" s="373">
        <v>0</v>
      </c>
      <c r="Q15" s="370">
        <v>0</v>
      </c>
      <c r="R15" s="371">
        <v>0</v>
      </c>
      <c r="S15" s="371">
        <v>0</v>
      </c>
      <c r="T15" s="372">
        <v>0</v>
      </c>
      <c r="U15" s="373">
        <v>0</v>
      </c>
      <c r="V15" s="370">
        <v>0</v>
      </c>
      <c r="W15" s="371">
        <v>0</v>
      </c>
      <c r="X15" s="371">
        <v>0</v>
      </c>
      <c r="Y15" s="372">
        <v>0</v>
      </c>
      <c r="Z15" s="373">
        <v>0</v>
      </c>
      <c r="AA15" s="370">
        <v>0</v>
      </c>
      <c r="AB15" s="371">
        <v>0</v>
      </c>
      <c r="AC15" s="371">
        <v>0</v>
      </c>
      <c r="AD15" s="372">
        <v>0</v>
      </c>
      <c r="AE15" s="373">
        <v>0</v>
      </c>
      <c r="AF15" s="370">
        <v>0</v>
      </c>
      <c r="AG15" s="371">
        <v>0</v>
      </c>
      <c r="AH15" s="371">
        <v>0</v>
      </c>
      <c r="AI15" s="372">
        <v>0</v>
      </c>
      <c r="AJ15" s="373">
        <v>0</v>
      </c>
      <c r="AK15" s="370">
        <v>0</v>
      </c>
      <c r="AL15" s="371">
        <v>0</v>
      </c>
      <c r="AM15" s="371">
        <v>0</v>
      </c>
      <c r="AN15" s="372">
        <v>0</v>
      </c>
      <c r="AO15" s="373">
        <v>0</v>
      </c>
      <c r="AP15" s="370">
        <v>0</v>
      </c>
      <c r="AQ15" s="371">
        <v>0</v>
      </c>
      <c r="AR15" s="371">
        <v>0</v>
      </c>
      <c r="AS15" s="372">
        <v>0</v>
      </c>
      <c r="AT15" s="373">
        <v>0</v>
      </c>
      <c r="AU15" s="129"/>
      <c r="AV15" s="395"/>
      <c r="AW15" s="347"/>
      <c r="AX15" s="375"/>
      <c r="AY15" s="18">
        <v>0</v>
      </c>
      <c r="AZ15" s="18"/>
      <c r="BB15" s="366">
        <v>6</v>
      </c>
      <c r="BC15" s="367" t="s">
        <v>537</v>
      </c>
      <c r="BD15" s="368" t="s">
        <v>41</v>
      </c>
      <c r="BE15" s="369">
        <v>3</v>
      </c>
      <c r="BF15" s="376" t="s">
        <v>538</v>
      </c>
      <c r="BG15" s="377" t="s">
        <v>539</v>
      </c>
      <c r="BH15" s="377" t="s">
        <v>540</v>
      </c>
      <c r="BI15" s="378" t="s">
        <v>541</v>
      </c>
      <c r="BJ15" s="379" t="s">
        <v>542</v>
      </c>
      <c r="BL15" s="156"/>
      <c r="BM15" s="175"/>
      <c r="BN15" s="175"/>
      <c r="BO15" s="365">
        <v>0</v>
      </c>
      <c r="BP15" s="365">
        <v>0</v>
      </c>
      <c r="BQ15" s="365">
        <v>0</v>
      </c>
      <c r="BR15" s="365">
        <v>0</v>
      </c>
      <c r="BS15" s="160"/>
      <c r="BT15" s="365">
        <v>0</v>
      </c>
      <c r="BU15" s="365">
        <v>0</v>
      </c>
      <c r="BV15" s="365">
        <v>0</v>
      </c>
      <c r="BW15" s="365">
        <v>0</v>
      </c>
      <c r="BX15" s="160"/>
      <c r="BY15" s="365">
        <v>0</v>
      </c>
      <c r="BZ15" s="365">
        <v>0</v>
      </c>
      <c r="CA15" s="365">
        <v>0</v>
      </c>
      <c r="CB15" s="365">
        <v>0</v>
      </c>
      <c r="CC15" s="160"/>
      <c r="CD15" s="365">
        <v>0</v>
      </c>
      <c r="CE15" s="365">
        <v>0</v>
      </c>
      <c r="CF15" s="365">
        <v>0</v>
      </c>
      <c r="CG15" s="365">
        <v>0</v>
      </c>
      <c r="CH15" s="160"/>
      <c r="CI15" s="365">
        <v>0</v>
      </c>
      <c r="CJ15" s="365">
        <v>0</v>
      </c>
      <c r="CK15" s="365">
        <v>0</v>
      </c>
      <c r="CL15" s="365">
        <v>0</v>
      </c>
      <c r="CM15" s="160"/>
      <c r="CN15" s="365">
        <v>0</v>
      </c>
      <c r="CO15" s="365">
        <v>0</v>
      </c>
      <c r="CP15" s="365">
        <v>0</v>
      </c>
      <c r="CQ15" s="365">
        <v>0</v>
      </c>
      <c r="CR15" s="160"/>
      <c r="CS15" s="365">
        <v>0</v>
      </c>
      <c r="CT15" s="365">
        <v>0</v>
      </c>
      <c r="CU15" s="365">
        <v>0</v>
      </c>
      <c r="CV15" s="365">
        <v>0</v>
      </c>
      <c r="CW15" s="160"/>
      <c r="CX15" s="365">
        <v>0</v>
      </c>
      <c r="CY15" s="365">
        <v>0</v>
      </c>
      <c r="CZ15" s="365">
        <v>0</v>
      </c>
      <c r="DA15" s="365">
        <v>0</v>
      </c>
      <c r="DB15" s="160"/>
      <c r="DC15" s="156"/>
      <c r="DF15" s="156"/>
      <c r="DG15" s="129"/>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56"/>
    </row>
    <row r="16" spans="2:152" s="5" customFormat="1" x14ac:dyDescent="0.35">
      <c r="B16" s="366">
        <v>7</v>
      </c>
      <c r="C16" s="367" t="s">
        <v>543</v>
      </c>
      <c r="D16" s="391"/>
      <c r="E16" s="392" t="s">
        <v>41</v>
      </c>
      <c r="F16" s="369">
        <v>3</v>
      </c>
      <c r="G16" s="370">
        <v>3.3310608069235119</v>
      </c>
      <c r="H16" s="371">
        <v>0</v>
      </c>
      <c r="I16" s="371">
        <v>10.504344702761104</v>
      </c>
      <c r="J16" s="372">
        <v>22.589529800534663</v>
      </c>
      <c r="K16" s="373">
        <v>36.424935310219283</v>
      </c>
      <c r="L16" s="370">
        <v>3.4067043778956512</v>
      </c>
      <c r="M16" s="371">
        <v>0</v>
      </c>
      <c r="N16" s="371">
        <v>10.481116852095825</v>
      </c>
      <c r="O16" s="372">
        <v>19.548812671942855</v>
      </c>
      <c r="P16" s="373">
        <v>33.436633901934329</v>
      </c>
      <c r="Q16" s="370">
        <v>3.5314031636019561</v>
      </c>
      <c r="R16" s="371">
        <v>0</v>
      </c>
      <c r="S16" s="371">
        <v>10.873766972365308</v>
      </c>
      <c r="T16" s="372">
        <v>20.264376140850921</v>
      </c>
      <c r="U16" s="373">
        <v>34.669546276818181</v>
      </c>
      <c r="V16" s="370">
        <v>4.1256306009847687</v>
      </c>
      <c r="W16" s="371">
        <v>0</v>
      </c>
      <c r="X16" s="371">
        <v>10.552360996762154</v>
      </c>
      <c r="Y16" s="372">
        <v>19.063183408966445</v>
      </c>
      <c r="Z16" s="373">
        <v>33.74117500671337</v>
      </c>
      <c r="AA16" s="370">
        <v>4.2330261523969526</v>
      </c>
      <c r="AB16" s="371">
        <v>0</v>
      </c>
      <c r="AC16" s="371">
        <v>10.593099748041826</v>
      </c>
      <c r="AD16" s="372">
        <v>19.59822262984266</v>
      </c>
      <c r="AE16" s="373">
        <v>34.424348530281435</v>
      </c>
      <c r="AF16" s="370">
        <v>4.2623454102960316</v>
      </c>
      <c r="AG16" s="371">
        <v>0</v>
      </c>
      <c r="AH16" s="371">
        <v>10.634408841839415</v>
      </c>
      <c r="AI16" s="372">
        <v>20.261772208030326</v>
      </c>
      <c r="AJ16" s="373">
        <v>35.158526460165774</v>
      </c>
      <c r="AK16" s="370">
        <v>4.292075137805698</v>
      </c>
      <c r="AL16" s="371">
        <v>0</v>
      </c>
      <c r="AM16" s="371">
        <v>10.676296262950167</v>
      </c>
      <c r="AN16" s="372">
        <v>21.146394439216721</v>
      </c>
      <c r="AO16" s="373">
        <v>36.114765839972584</v>
      </c>
      <c r="AP16" s="370">
        <v>4.3222210815004996</v>
      </c>
      <c r="AQ16" s="371">
        <v>0</v>
      </c>
      <c r="AR16" s="371">
        <v>10.718770107956473</v>
      </c>
      <c r="AS16" s="372">
        <v>22.101597217256163</v>
      </c>
      <c r="AT16" s="373">
        <v>37.142588406713138</v>
      </c>
      <c r="AU16" s="129"/>
      <c r="AV16" s="395"/>
      <c r="AW16" s="347"/>
      <c r="AX16" s="375"/>
      <c r="AY16" s="18">
        <v>0</v>
      </c>
      <c r="AZ16" s="18"/>
      <c r="BB16" s="366">
        <v>7</v>
      </c>
      <c r="BC16" s="367" t="s">
        <v>543</v>
      </c>
      <c r="BD16" s="392" t="s">
        <v>41</v>
      </c>
      <c r="BE16" s="369">
        <v>3</v>
      </c>
      <c r="BF16" s="376" t="s">
        <v>544</v>
      </c>
      <c r="BG16" s="377" t="s">
        <v>545</v>
      </c>
      <c r="BH16" s="377" t="s">
        <v>546</v>
      </c>
      <c r="BI16" s="378" t="s">
        <v>547</v>
      </c>
      <c r="BJ16" s="379" t="s">
        <v>548</v>
      </c>
      <c r="BL16" s="156"/>
      <c r="BM16" s="175"/>
      <c r="BN16" s="175"/>
      <c r="BO16" s="365">
        <v>0</v>
      </c>
      <c r="BP16" s="365">
        <v>0</v>
      </c>
      <c r="BQ16" s="365">
        <v>0</v>
      </c>
      <c r="BR16" s="365">
        <v>0</v>
      </c>
      <c r="BS16" s="160"/>
      <c r="BT16" s="365">
        <v>0</v>
      </c>
      <c r="BU16" s="365">
        <v>0</v>
      </c>
      <c r="BV16" s="365">
        <v>0</v>
      </c>
      <c r="BW16" s="365">
        <v>0</v>
      </c>
      <c r="BX16" s="160"/>
      <c r="BY16" s="365">
        <v>0</v>
      </c>
      <c r="BZ16" s="365">
        <v>0</v>
      </c>
      <c r="CA16" s="365">
        <v>0</v>
      </c>
      <c r="CB16" s="365">
        <v>0</v>
      </c>
      <c r="CC16" s="160"/>
      <c r="CD16" s="365">
        <v>0</v>
      </c>
      <c r="CE16" s="365">
        <v>0</v>
      </c>
      <c r="CF16" s="365">
        <v>0</v>
      </c>
      <c r="CG16" s="365">
        <v>0</v>
      </c>
      <c r="CH16" s="160"/>
      <c r="CI16" s="365">
        <v>0</v>
      </c>
      <c r="CJ16" s="365">
        <v>0</v>
      </c>
      <c r="CK16" s="365">
        <v>0</v>
      </c>
      <c r="CL16" s="365">
        <v>0</v>
      </c>
      <c r="CM16" s="160"/>
      <c r="CN16" s="365">
        <v>0</v>
      </c>
      <c r="CO16" s="365">
        <v>0</v>
      </c>
      <c r="CP16" s="365">
        <v>0</v>
      </c>
      <c r="CQ16" s="365">
        <v>0</v>
      </c>
      <c r="CR16" s="160"/>
      <c r="CS16" s="365">
        <v>0</v>
      </c>
      <c r="CT16" s="365">
        <v>0</v>
      </c>
      <c r="CU16" s="365">
        <v>0</v>
      </c>
      <c r="CV16" s="365">
        <v>0</v>
      </c>
      <c r="CW16" s="160"/>
      <c r="CX16" s="365">
        <v>0</v>
      </c>
      <c r="CY16" s="365">
        <v>0</v>
      </c>
      <c r="CZ16" s="365">
        <v>0</v>
      </c>
      <c r="DA16" s="365">
        <v>0</v>
      </c>
      <c r="DB16" s="160"/>
      <c r="DC16" s="156"/>
      <c r="DF16" s="156"/>
      <c r="DG16" s="129"/>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56"/>
    </row>
    <row r="17" spans="2:152" s="5" customFormat="1" x14ac:dyDescent="0.35">
      <c r="B17" s="366">
        <v>8</v>
      </c>
      <c r="C17" s="367" t="s">
        <v>549</v>
      </c>
      <c r="D17" s="368"/>
      <c r="E17" s="368" t="s">
        <v>41</v>
      </c>
      <c r="F17" s="369">
        <v>3</v>
      </c>
      <c r="G17" s="370">
        <v>0.74431950534895785</v>
      </c>
      <c r="H17" s="371">
        <v>0</v>
      </c>
      <c r="I17" s="371">
        <v>1.5351726490012561</v>
      </c>
      <c r="J17" s="372">
        <v>14.030828096455641</v>
      </c>
      <c r="K17" s="373">
        <v>16.310320250805855</v>
      </c>
      <c r="L17" s="370">
        <v>0.79675087281828683</v>
      </c>
      <c r="M17" s="371">
        <v>0</v>
      </c>
      <c r="N17" s="371">
        <v>1.6427084211148588</v>
      </c>
      <c r="O17" s="372">
        <v>15.016878047182395</v>
      </c>
      <c r="P17" s="373">
        <v>17.456337341115542</v>
      </c>
      <c r="Q17" s="370">
        <v>0.81794758127182809</v>
      </c>
      <c r="R17" s="371">
        <v>0</v>
      </c>
      <c r="S17" s="371">
        <v>1.6864109292192837</v>
      </c>
      <c r="T17" s="372">
        <v>15.416386095065144</v>
      </c>
      <c r="U17" s="373">
        <v>17.920744605556255</v>
      </c>
      <c r="V17" s="370">
        <v>0.67400000000000004</v>
      </c>
      <c r="W17" s="371">
        <v>0</v>
      </c>
      <c r="X17" s="371">
        <v>14.093999999999999</v>
      </c>
      <c r="Y17" s="372">
        <v>0</v>
      </c>
      <c r="Z17" s="373">
        <v>14.767999999999999</v>
      </c>
      <c r="AA17" s="370">
        <v>0.67400000000000004</v>
      </c>
      <c r="AB17" s="371">
        <v>0</v>
      </c>
      <c r="AC17" s="371">
        <v>14.093999999999999</v>
      </c>
      <c r="AD17" s="372">
        <v>0</v>
      </c>
      <c r="AE17" s="373">
        <v>14.767999999999999</v>
      </c>
      <c r="AF17" s="370">
        <v>0.67400000000000004</v>
      </c>
      <c r="AG17" s="371">
        <v>0</v>
      </c>
      <c r="AH17" s="371">
        <v>14.093999999999999</v>
      </c>
      <c r="AI17" s="372">
        <v>0</v>
      </c>
      <c r="AJ17" s="373">
        <v>14.767999999999999</v>
      </c>
      <c r="AK17" s="370">
        <v>0.67400000000000004</v>
      </c>
      <c r="AL17" s="371">
        <v>0</v>
      </c>
      <c r="AM17" s="371">
        <v>14.093999999999999</v>
      </c>
      <c r="AN17" s="372">
        <v>0</v>
      </c>
      <c r="AO17" s="373">
        <v>14.767999999999999</v>
      </c>
      <c r="AP17" s="370">
        <v>0.67400000000000004</v>
      </c>
      <c r="AQ17" s="371">
        <v>0</v>
      </c>
      <c r="AR17" s="371">
        <v>14.093999999999999</v>
      </c>
      <c r="AS17" s="372">
        <v>0</v>
      </c>
      <c r="AT17" s="373">
        <v>14.767999999999999</v>
      </c>
      <c r="AU17" s="129"/>
      <c r="AV17" s="396"/>
      <c r="AW17" s="397"/>
      <c r="AX17" s="398"/>
      <c r="AY17" s="18">
        <v>0</v>
      </c>
      <c r="AZ17" s="18"/>
      <c r="BB17" s="366">
        <v>8</v>
      </c>
      <c r="BC17" s="367" t="s">
        <v>549</v>
      </c>
      <c r="BD17" s="368" t="s">
        <v>41</v>
      </c>
      <c r="BE17" s="369">
        <v>3</v>
      </c>
      <c r="BF17" s="376" t="s">
        <v>550</v>
      </c>
      <c r="BG17" s="377" t="s">
        <v>551</v>
      </c>
      <c r="BH17" s="377" t="s">
        <v>552</v>
      </c>
      <c r="BI17" s="378" t="s">
        <v>553</v>
      </c>
      <c r="BJ17" s="379" t="s">
        <v>554</v>
      </c>
      <c r="BL17" s="156"/>
      <c r="BM17" s="175"/>
      <c r="BN17" s="175"/>
      <c r="BO17" s="365">
        <v>0</v>
      </c>
      <c r="BP17" s="365">
        <v>0</v>
      </c>
      <c r="BQ17" s="365">
        <v>0</v>
      </c>
      <c r="BR17" s="365">
        <v>0</v>
      </c>
      <c r="BS17" s="160"/>
      <c r="BT17" s="365">
        <v>0</v>
      </c>
      <c r="BU17" s="365">
        <v>0</v>
      </c>
      <c r="BV17" s="365">
        <v>0</v>
      </c>
      <c r="BW17" s="365">
        <v>0</v>
      </c>
      <c r="BX17" s="160"/>
      <c r="BY17" s="365">
        <v>0</v>
      </c>
      <c r="BZ17" s="365">
        <v>0</v>
      </c>
      <c r="CA17" s="365">
        <v>0</v>
      </c>
      <c r="CB17" s="365">
        <v>0</v>
      </c>
      <c r="CC17" s="160"/>
      <c r="CD17" s="365">
        <v>0</v>
      </c>
      <c r="CE17" s="365">
        <v>0</v>
      </c>
      <c r="CF17" s="365">
        <v>0</v>
      </c>
      <c r="CG17" s="365">
        <v>0</v>
      </c>
      <c r="CH17" s="160"/>
      <c r="CI17" s="365">
        <v>0</v>
      </c>
      <c r="CJ17" s="365">
        <v>0</v>
      </c>
      <c r="CK17" s="365">
        <v>0</v>
      </c>
      <c r="CL17" s="365">
        <v>0</v>
      </c>
      <c r="CM17" s="160"/>
      <c r="CN17" s="365">
        <v>0</v>
      </c>
      <c r="CO17" s="365">
        <v>0</v>
      </c>
      <c r="CP17" s="365">
        <v>0</v>
      </c>
      <c r="CQ17" s="365">
        <v>0</v>
      </c>
      <c r="CR17" s="160"/>
      <c r="CS17" s="365">
        <v>0</v>
      </c>
      <c r="CT17" s="365">
        <v>0</v>
      </c>
      <c r="CU17" s="365">
        <v>0</v>
      </c>
      <c r="CV17" s="365">
        <v>0</v>
      </c>
      <c r="CW17" s="160"/>
      <c r="CX17" s="365">
        <v>0</v>
      </c>
      <c r="CY17" s="365">
        <v>0</v>
      </c>
      <c r="CZ17" s="365">
        <v>0</v>
      </c>
      <c r="DA17" s="365">
        <v>0</v>
      </c>
      <c r="DB17" s="160"/>
      <c r="DC17" s="156"/>
      <c r="DF17" s="156"/>
      <c r="DG17" s="129"/>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56"/>
    </row>
    <row r="18" spans="2:152" s="5" customFormat="1" ht="13.9" thickBot="1" x14ac:dyDescent="0.4">
      <c r="B18" s="399">
        <v>9</v>
      </c>
      <c r="C18" s="400" t="s">
        <v>555</v>
      </c>
      <c r="D18" s="401"/>
      <c r="E18" s="401" t="s">
        <v>41</v>
      </c>
      <c r="F18" s="402">
        <v>3</v>
      </c>
      <c r="G18" s="403">
        <v>9.2953858986748266</v>
      </c>
      <c r="H18" s="404">
        <v>1.91701E-3</v>
      </c>
      <c r="I18" s="405">
        <v>18.981888144940228</v>
      </c>
      <c r="J18" s="406">
        <v>48.611069412622534</v>
      </c>
      <c r="K18" s="407">
        <v>76.890260466237592</v>
      </c>
      <c r="L18" s="403">
        <v>9.1920887638013369</v>
      </c>
      <c r="M18" s="404">
        <v>0</v>
      </c>
      <c r="N18" s="405">
        <v>19.832738956333362</v>
      </c>
      <c r="O18" s="406">
        <v>50.917727673702231</v>
      </c>
      <c r="P18" s="407">
        <v>79.942555393836926</v>
      </c>
      <c r="Q18" s="403">
        <v>9.1931251355179509</v>
      </c>
      <c r="R18" s="404">
        <v>1.3807606879632941</v>
      </c>
      <c r="S18" s="405">
        <v>20.650112402757671</v>
      </c>
      <c r="T18" s="406">
        <v>52.017506143761608</v>
      </c>
      <c r="U18" s="407">
        <v>83.241504370000527</v>
      </c>
      <c r="V18" s="403">
        <v>9.6036958581089742</v>
      </c>
      <c r="W18" s="404">
        <v>0</v>
      </c>
      <c r="X18" s="405">
        <v>32.399627311701643</v>
      </c>
      <c r="Y18" s="406">
        <v>30.625167255497601</v>
      </c>
      <c r="Z18" s="407">
        <v>72.628490425308215</v>
      </c>
      <c r="AA18" s="403">
        <v>9.7557935853539099</v>
      </c>
      <c r="AB18" s="404">
        <v>0</v>
      </c>
      <c r="AC18" s="405">
        <v>32.53319067484631</v>
      </c>
      <c r="AD18" s="406">
        <v>31.197031962227932</v>
      </c>
      <c r="AE18" s="407">
        <v>73.486016222428162</v>
      </c>
      <c r="AF18" s="403">
        <v>10.776319499849642</v>
      </c>
      <c r="AG18" s="404">
        <v>0</v>
      </c>
      <c r="AH18" s="405">
        <v>32.669578843340929</v>
      </c>
      <c r="AI18" s="406">
        <v>31.898117677861912</v>
      </c>
      <c r="AJ18" s="407">
        <v>75.344016021052482</v>
      </c>
      <c r="AK18" s="403">
        <v>9.7608008387437994</v>
      </c>
      <c r="AL18" s="404">
        <v>0</v>
      </c>
      <c r="AM18" s="405">
        <v>32.808837728822496</v>
      </c>
      <c r="AN18" s="406">
        <v>32.821000090793454</v>
      </c>
      <c r="AO18" s="407">
        <v>75.390638658359748</v>
      </c>
      <c r="AP18" s="403">
        <v>9.8382457013624727</v>
      </c>
      <c r="AQ18" s="404">
        <v>0</v>
      </c>
      <c r="AR18" s="405">
        <v>33.04653484555849</v>
      </c>
      <c r="AS18" s="406">
        <v>33.815200743141688</v>
      </c>
      <c r="AT18" s="407">
        <v>76.699981290062652</v>
      </c>
      <c r="AU18" s="129"/>
      <c r="AV18" s="408" t="s">
        <v>556</v>
      </c>
      <c r="AW18" s="409"/>
      <c r="AX18" s="398"/>
      <c r="AY18" s="18"/>
      <c r="AZ18" s="18"/>
      <c r="BB18" s="399">
        <v>9</v>
      </c>
      <c r="BC18" s="400" t="s">
        <v>555</v>
      </c>
      <c r="BD18" s="401" t="s">
        <v>41</v>
      </c>
      <c r="BE18" s="402">
        <v>3</v>
      </c>
      <c r="BF18" s="410" t="s">
        <v>557</v>
      </c>
      <c r="BG18" s="411" t="s">
        <v>558</v>
      </c>
      <c r="BH18" s="412" t="s">
        <v>559</v>
      </c>
      <c r="BI18" s="413" t="s">
        <v>560</v>
      </c>
      <c r="BJ18" s="414" t="s">
        <v>561</v>
      </c>
      <c r="BL18" s="156"/>
      <c r="BM18" s="175"/>
      <c r="BN18" s="175"/>
      <c r="BO18" s="346"/>
      <c r="BP18" s="346"/>
      <c r="BQ18" s="346"/>
      <c r="BR18" s="346"/>
      <c r="BS18" s="159"/>
      <c r="BT18" s="346"/>
      <c r="BU18" s="346"/>
      <c r="BV18" s="346"/>
      <c r="BW18" s="346"/>
      <c r="BX18" s="159"/>
      <c r="BY18" s="346"/>
      <c r="BZ18" s="346"/>
      <c r="CA18" s="346"/>
      <c r="CB18" s="346"/>
      <c r="CC18" s="159"/>
      <c r="CD18" s="346"/>
      <c r="CE18" s="346"/>
      <c r="CF18" s="346"/>
      <c r="CG18" s="346"/>
      <c r="CH18" s="159"/>
      <c r="CI18" s="346"/>
      <c r="CJ18" s="346"/>
      <c r="CK18" s="346"/>
      <c r="CL18" s="346"/>
      <c r="CM18" s="159"/>
      <c r="CN18" s="346"/>
      <c r="CO18" s="346"/>
      <c r="CP18" s="346"/>
      <c r="CQ18" s="346"/>
      <c r="CR18" s="159"/>
      <c r="CS18" s="346"/>
      <c r="CT18" s="346"/>
      <c r="CU18" s="346"/>
      <c r="CV18" s="346"/>
      <c r="CW18" s="159"/>
      <c r="CX18" s="346"/>
      <c r="CY18" s="346"/>
      <c r="CZ18" s="346"/>
      <c r="DA18" s="346"/>
      <c r="DB18" s="160"/>
      <c r="DC18" s="156"/>
      <c r="DF18" s="156"/>
      <c r="DG18" s="129"/>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388"/>
      <c r="EV18" s="156"/>
    </row>
    <row r="19" spans="2:152" s="5" customFormat="1" ht="13.9" thickBot="1" x14ac:dyDescent="0.4">
      <c r="B19" s="89"/>
      <c r="C19" s="89"/>
      <c r="D19" s="415"/>
      <c r="E19" s="416"/>
      <c r="F19" s="416"/>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129"/>
      <c r="AV19" s="418"/>
      <c r="AW19" s="418"/>
      <c r="AX19" s="418"/>
      <c r="AY19" s="18"/>
      <c r="AZ19" s="18"/>
      <c r="BB19" s="89"/>
      <c r="BC19" s="89"/>
      <c r="BD19" s="416"/>
      <c r="BE19" s="416"/>
      <c r="BF19" s="419"/>
      <c r="BG19" s="419"/>
      <c r="BH19" s="419"/>
      <c r="BI19" s="419"/>
      <c r="BJ19" s="419"/>
      <c r="BL19" s="156"/>
      <c r="BM19" s="175"/>
      <c r="BN19" s="175"/>
      <c r="BO19" s="346"/>
      <c r="BP19" s="346"/>
      <c r="BQ19" s="346"/>
      <c r="BR19" s="346"/>
      <c r="BS19" s="159"/>
      <c r="BT19" s="346"/>
      <c r="BU19" s="346"/>
      <c r="BV19" s="346"/>
      <c r="BW19" s="346"/>
      <c r="BX19" s="159"/>
      <c r="BY19" s="346"/>
      <c r="BZ19" s="346"/>
      <c r="CA19" s="346"/>
      <c r="CB19" s="346"/>
      <c r="CC19" s="159"/>
      <c r="CD19" s="346"/>
      <c r="CE19" s="346"/>
      <c r="CF19" s="346"/>
      <c r="CG19" s="346"/>
      <c r="CH19" s="159"/>
      <c r="CI19" s="346"/>
      <c r="CJ19" s="346"/>
      <c r="CK19" s="346"/>
      <c r="CL19" s="346"/>
      <c r="CM19" s="159"/>
      <c r="CN19" s="346"/>
      <c r="CO19" s="346"/>
      <c r="CP19" s="346"/>
      <c r="CQ19" s="346"/>
      <c r="CR19" s="159"/>
      <c r="CS19" s="346"/>
      <c r="CT19" s="346"/>
      <c r="CU19" s="346"/>
      <c r="CV19" s="346"/>
      <c r="CW19" s="159"/>
      <c r="CX19" s="346"/>
      <c r="CY19" s="346"/>
      <c r="CZ19" s="346"/>
      <c r="DA19" s="346"/>
      <c r="DB19" s="160"/>
      <c r="DC19" s="156"/>
      <c r="DF19" s="156"/>
      <c r="DG19" s="129"/>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388"/>
      <c r="EV19" s="156"/>
    </row>
    <row r="20" spans="2:152" s="5" customFormat="1" x14ac:dyDescent="0.35">
      <c r="B20" s="351">
        <v>10</v>
      </c>
      <c r="C20" s="352" t="s">
        <v>562</v>
      </c>
      <c r="D20" s="353"/>
      <c r="E20" s="353" t="s">
        <v>41</v>
      </c>
      <c r="F20" s="354">
        <v>3</v>
      </c>
      <c r="G20" s="355">
        <v>0.53605732000000006</v>
      </c>
      <c r="H20" s="356">
        <v>0</v>
      </c>
      <c r="I20" s="356">
        <v>0</v>
      </c>
      <c r="J20" s="420">
        <v>0.41003188000000035</v>
      </c>
      <c r="K20" s="358">
        <v>0.94608920000000041</v>
      </c>
      <c r="L20" s="355">
        <v>0.55185635665095201</v>
      </c>
      <c r="M20" s="356">
        <v>0</v>
      </c>
      <c r="N20" s="356">
        <v>0</v>
      </c>
      <c r="O20" s="420">
        <v>0.50819786526013311</v>
      </c>
      <c r="P20" s="358">
        <v>1.0600542219110851</v>
      </c>
      <c r="Q20" s="355">
        <v>0.57205647087430223</v>
      </c>
      <c r="R20" s="356">
        <v>0</v>
      </c>
      <c r="S20" s="356">
        <v>0</v>
      </c>
      <c r="T20" s="420">
        <v>0.52679990690121625</v>
      </c>
      <c r="U20" s="358">
        <v>1.0988563777755185</v>
      </c>
      <c r="V20" s="355">
        <v>0.55315236690799996</v>
      </c>
      <c r="W20" s="356">
        <v>0</v>
      </c>
      <c r="X20" s="356">
        <v>0</v>
      </c>
      <c r="Y20" s="420">
        <v>0.51005</v>
      </c>
      <c r="Z20" s="358">
        <v>1.063202366908</v>
      </c>
      <c r="AA20" s="355">
        <v>0.55315236690799996</v>
      </c>
      <c r="AB20" s="356">
        <v>0</v>
      </c>
      <c r="AC20" s="356">
        <v>0</v>
      </c>
      <c r="AD20" s="420">
        <v>0.51005</v>
      </c>
      <c r="AE20" s="358">
        <v>1.063202366908</v>
      </c>
      <c r="AF20" s="355">
        <v>0.55315236690799996</v>
      </c>
      <c r="AG20" s="356">
        <v>0</v>
      </c>
      <c r="AH20" s="356">
        <v>0</v>
      </c>
      <c r="AI20" s="420">
        <v>0.51005</v>
      </c>
      <c r="AJ20" s="358">
        <v>1.063202366908</v>
      </c>
      <c r="AK20" s="355">
        <v>0.55315236690799996</v>
      </c>
      <c r="AL20" s="356">
        <v>0</v>
      </c>
      <c r="AM20" s="356">
        <v>0</v>
      </c>
      <c r="AN20" s="420">
        <v>0.51005</v>
      </c>
      <c r="AO20" s="358">
        <v>1.063202366908</v>
      </c>
      <c r="AP20" s="355">
        <v>0.55315236690799996</v>
      </c>
      <c r="AQ20" s="356">
        <v>0</v>
      </c>
      <c r="AR20" s="356">
        <v>0</v>
      </c>
      <c r="AS20" s="420">
        <v>0.51005</v>
      </c>
      <c r="AT20" s="358">
        <v>1.063202366908</v>
      </c>
      <c r="AU20" s="129"/>
      <c r="AV20" s="394"/>
      <c r="AW20" s="348" t="s">
        <v>563</v>
      </c>
      <c r="AX20" s="375"/>
      <c r="AY20" s="18">
        <v>0</v>
      </c>
      <c r="AZ20" s="18">
        <v>0</v>
      </c>
      <c r="BB20" s="351">
        <v>10</v>
      </c>
      <c r="BC20" s="352" t="s">
        <v>562</v>
      </c>
      <c r="BD20" s="353" t="s">
        <v>41</v>
      </c>
      <c r="BE20" s="354">
        <v>3</v>
      </c>
      <c r="BF20" s="361" t="s">
        <v>564</v>
      </c>
      <c r="BG20" s="362" t="s">
        <v>565</v>
      </c>
      <c r="BH20" s="362" t="s">
        <v>566</v>
      </c>
      <c r="BI20" s="421" t="s">
        <v>567</v>
      </c>
      <c r="BJ20" s="364" t="s">
        <v>568</v>
      </c>
      <c r="BL20" s="156"/>
      <c r="BM20" s="175"/>
      <c r="BN20" s="175"/>
      <c r="BO20" s="365">
        <v>0</v>
      </c>
      <c r="BP20" s="365">
        <v>0</v>
      </c>
      <c r="BQ20" s="365">
        <v>0</v>
      </c>
      <c r="BR20" s="365">
        <v>0</v>
      </c>
      <c r="BS20" s="160"/>
      <c r="BT20" s="365">
        <v>0</v>
      </c>
      <c r="BU20" s="365">
        <v>0</v>
      </c>
      <c r="BV20" s="365">
        <v>0</v>
      </c>
      <c r="BW20" s="365">
        <v>0</v>
      </c>
      <c r="BX20" s="160"/>
      <c r="BY20" s="365">
        <v>0</v>
      </c>
      <c r="BZ20" s="365">
        <v>0</v>
      </c>
      <c r="CA20" s="365">
        <v>0</v>
      </c>
      <c r="CB20" s="365">
        <v>0</v>
      </c>
      <c r="CC20" s="160"/>
      <c r="CD20" s="365">
        <v>0</v>
      </c>
      <c r="CE20" s="365">
        <v>0</v>
      </c>
      <c r="CF20" s="365">
        <v>0</v>
      </c>
      <c r="CG20" s="365">
        <v>0</v>
      </c>
      <c r="CH20" s="160"/>
      <c r="CI20" s="365">
        <v>0</v>
      </c>
      <c r="CJ20" s="365">
        <v>0</v>
      </c>
      <c r="CK20" s="365">
        <v>0</v>
      </c>
      <c r="CL20" s="365">
        <v>0</v>
      </c>
      <c r="CM20" s="160"/>
      <c r="CN20" s="365">
        <v>0</v>
      </c>
      <c r="CO20" s="365">
        <v>0</v>
      </c>
      <c r="CP20" s="365">
        <v>0</v>
      </c>
      <c r="CQ20" s="365">
        <v>0</v>
      </c>
      <c r="CR20" s="160"/>
      <c r="CS20" s="365">
        <v>0</v>
      </c>
      <c r="CT20" s="365">
        <v>0</v>
      </c>
      <c r="CU20" s="365">
        <v>0</v>
      </c>
      <c r="CV20" s="365">
        <v>0</v>
      </c>
      <c r="CW20" s="160"/>
      <c r="CX20" s="365">
        <v>0</v>
      </c>
      <c r="CY20" s="365">
        <v>0</v>
      </c>
      <c r="CZ20" s="365">
        <v>0</v>
      </c>
      <c r="DA20" s="365">
        <v>0</v>
      </c>
      <c r="DB20" s="160"/>
      <c r="DC20" s="156"/>
      <c r="DF20" s="156"/>
      <c r="DG20" s="129"/>
      <c r="DH20" s="141">
        <v>0</v>
      </c>
      <c r="DI20" s="141">
        <v>0</v>
      </c>
      <c r="DJ20" s="141">
        <v>0</v>
      </c>
      <c r="DK20" s="141">
        <v>0</v>
      </c>
      <c r="DL20" s="160"/>
      <c r="DM20" s="141">
        <v>0</v>
      </c>
      <c r="DN20" s="141">
        <v>0</v>
      </c>
      <c r="DO20" s="141">
        <v>0</v>
      </c>
      <c r="DP20" s="141">
        <v>0</v>
      </c>
      <c r="DQ20" s="160"/>
      <c r="DR20" s="141">
        <v>0</v>
      </c>
      <c r="DS20" s="141">
        <v>0</v>
      </c>
      <c r="DT20" s="141">
        <v>0</v>
      </c>
      <c r="DU20" s="141">
        <v>0</v>
      </c>
      <c r="DV20" s="160"/>
      <c r="DW20" s="141">
        <v>0</v>
      </c>
      <c r="DX20" s="141">
        <v>0</v>
      </c>
      <c r="DY20" s="141">
        <v>0</v>
      </c>
      <c r="DZ20" s="141">
        <v>0</v>
      </c>
      <c r="EA20" s="160"/>
      <c r="EB20" s="141">
        <v>0</v>
      </c>
      <c r="EC20" s="141">
        <v>0</v>
      </c>
      <c r="ED20" s="141">
        <v>0</v>
      </c>
      <c r="EE20" s="141">
        <v>0</v>
      </c>
      <c r="EF20" s="160"/>
      <c r="EG20" s="141">
        <v>0</v>
      </c>
      <c r="EH20" s="141">
        <v>0</v>
      </c>
      <c r="EI20" s="141">
        <v>0</v>
      </c>
      <c r="EJ20" s="141">
        <v>0</v>
      </c>
      <c r="EK20" s="160"/>
      <c r="EL20" s="141">
        <v>0</v>
      </c>
      <c r="EM20" s="141">
        <v>0</v>
      </c>
      <c r="EN20" s="141">
        <v>0</v>
      </c>
      <c r="EO20" s="141">
        <v>0</v>
      </c>
      <c r="EP20" s="160"/>
      <c r="EQ20" s="141">
        <v>0</v>
      </c>
      <c r="ER20" s="141">
        <v>0</v>
      </c>
      <c r="ES20" s="141">
        <v>0</v>
      </c>
      <c r="ET20" s="141">
        <v>0</v>
      </c>
      <c r="EU20" s="160"/>
      <c r="EV20" s="156"/>
    </row>
    <row r="21" spans="2:152" s="5" customFormat="1" ht="13.9" thickBot="1" x14ac:dyDescent="0.4">
      <c r="B21" s="399">
        <v>11</v>
      </c>
      <c r="C21" s="400" t="s">
        <v>569</v>
      </c>
      <c r="D21" s="401"/>
      <c r="E21" s="401" t="s">
        <v>41</v>
      </c>
      <c r="F21" s="402">
        <v>3</v>
      </c>
      <c r="G21" s="403">
        <v>9.831443218674826</v>
      </c>
      <c r="H21" s="405">
        <v>1.91701E-3</v>
      </c>
      <c r="I21" s="405">
        <v>18.981888144940228</v>
      </c>
      <c r="J21" s="406">
        <v>49.021101292622532</v>
      </c>
      <c r="K21" s="407">
        <v>77.836349666237595</v>
      </c>
      <c r="L21" s="403">
        <v>9.7439451204522882</v>
      </c>
      <c r="M21" s="405">
        <v>0</v>
      </c>
      <c r="N21" s="405">
        <v>19.832738956333362</v>
      </c>
      <c r="O21" s="406">
        <v>51.425925538962368</v>
      </c>
      <c r="P21" s="407">
        <v>81.002609615748014</v>
      </c>
      <c r="Q21" s="403">
        <v>9.7651816063922539</v>
      </c>
      <c r="R21" s="405">
        <v>1.3807606879632941</v>
      </c>
      <c r="S21" s="405">
        <v>20.650112402757671</v>
      </c>
      <c r="T21" s="406">
        <v>52.544306050662826</v>
      </c>
      <c r="U21" s="407">
        <v>84.340360747776046</v>
      </c>
      <c r="V21" s="403">
        <v>10.156848225016974</v>
      </c>
      <c r="W21" s="405">
        <v>0</v>
      </c>
      <c r="X21" s="405">
        <v>32.399627311701643</v>
      </c>
      <c r="Y21" s="406">
        <v>31.135217255497601</v>
      </c>
      <c r="Z21" s="407">
        <v>73.691692792216216</v>
      </c>
      <c r="AA21" s="403">
        <v>10.30894595226191</v>
      </c>
      <c r="AB21" s="405">
        <v>0</v>
      </c>
      <c r="AC21" s="405">
        <v>32.53319067484631</v>
      </c>
      <c r="AD21" s="406">
        <v>31.707081962227932</v>
      </c>
      <c r="AE21" s="407">
        <v>74.549218589336149</v>
      </c>
      <c r="AF21" s="403">
        <v>11.329471866757642</v>
      </c>
      <c r="AG21" s="405">
        <v>0</v>
      </c>
      <c r="AH21" s="405">
        <v>32.669578843340929</v>
      </c>
      <c r="AI21" s="406">
        <v>32.408167677861911</v>
      </c>
      <c r="AJ21" s="407">
        <v>76.407218387960484</v>
      </c>
      <c r="AK21" s="403">
        <v>10.313953205651799</v>
      </c>
      <c r="AL21" s="405">
        <v>0</v>
      </c>
      <c r="AM21" s="405">
        <v>32.808837728822496</v>
      </c>
      <c r="AN21" s="406">
        <v>33.331050090793454</v>
      </c>
      <c r="AO21" s="407">
        <v>76.453841025267749</v>
      </c>
      <c r="AP21" s="403">
        <v>10.391398068270473</v>
      </c>
      <c r="AQ21" s="405">
        <v>0</v>
      </c>
      <c r="AR21" s="405">
        <v>33.04653484555849</v>
      </c>
      <c r="AS21" s="406">
        <v>34.325250743141687</v>
      </c>
      <c r="AT21" s="407">
        <v>77.763183656970654</v>
      </c>
      <c r="AU21" s="129"/>
      <c r="AV21" s="408" t="s">
        <v>570</v>
      </c>
      <c r="AW21" s="409"/>
      <c r="AX21" s="398"/>
      <c r="AY21" s="18"/>
      <c r="AZ21" s="18"/>
      <c r="BB21" s="399">
        <v>11</v>
      </c>
      <c r="BC21" s="400" t="s">
        <v>569</v>
      </c>
      <c r="BD21" s="401" t="s">
        <v>41</v>
      </c>
      <c r="BE21" s="402">
        <v>3</v>
      </c>
      <c r="BF21" s="410" t="s">
        <v>123</v>
      </c>
      <c r="BG21" s="412" t="s">
        <v>125</v>
      </c>
      <c r="BH21" s="412" t="s">
        <v>127</v>
      </c>
      <c r="BI21" s="413" t="s">
        <v>129</v>
      </c>
      <c r="BJ21" s="414" t="s">
        <v>131</v>
      </c>
      <c r="BL21" s="156"/>
      <c r="BM21" s="175"/>
      <c r="BN21" s="175"/>
      <c r="BO21" s="346"/>
      <c r="BP21" s="346"/>
      <c r="BQ21" s="346"/>
      <c r="BR21" s="346"/>
      <c r="BS21" s="159"/>
      <c r="BT21" s="346"/>
      <c r="BU21" s="346"/>
      <c r="BV21" s="346"/>
      <c r="BW21" s="346"/>
      <c r="BX21" s="159"/>
      <c r="BY21" s="346"/>
      <c r="BZ21" s="346"/>
      <c r="CA21" s="346"/>
      <c r="CB21" s="346"/>
      <c r="CC21" s="159"/>
      <c r="CD21" s="346"/>
      <c r="CE21" s="346"/>
      <c r="CF21" s="346"/>
      <c r="CG21" s="346"/>
      <c r="CH21" s="159"/>
      <c r="CI21" s="346"/>
      <c r="CJ21" s="346"/>
      <c r="CK21" s="346"/>
      <c r="CL21" s="346"/>
      <c r="CM21" s="159"/>
      <c r="CN21" s="346"/>
      <c r="CO21" s="346"/>
      <c r="CP21" s="346"/>
      <c r="CQ21" s="346"/>
      <c r="CR21" s="159"/>
      <c r="CS21" s="346"/>
      <c r="CT21" s="346"/>
      <c r="CU21" s="346"/>
      <c r="CV21" s="346"/>
      <c r="CW21" s="159"/>
      <c r="CX21" s="346"/>
      <c r="CY21" s="346"/>
      <c r="CZ21" s="346"/>
      <c r="DA21" s="346"/>
      <c r="DB21" s="160"/>
      <c r="DC21" s="156"/>
      <c r="DF21" s="156"/>
      <c r="DG21" s="129"/>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388"/>
      <c r="EV21" s="156"/>
    </row>
    <row r="22" spans="2:152" s="5" customFormat="1" ht="13.9" thickBot="1" x14ac:dyDescent="0.4">
      <c r="B22" s="89"/>
      <c r="C22" s="89"/>
      <c r="D22" s="344"/>
      <c r="E22" s="344"/>
      <c r="F22" s="344"/>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129"/>
      <c r="AV22" s="423"/>
      <c r="AW22" s="423"/>
      <c r="AX22" s="423"/>
      <c r="AY22" s="18"/>
      <c r="AZ22" s="18"/>
      <c r="BB22" s="89"/>
      <c r="BC22" s="89"/>
      <c r="BD22" s="344"/>
      <c r="BE22" s="344"/>
      <c r="BF22" s="424"/>
      <c r="BG22" s="424"/>
      <c r="BH22" s="424"/>
      <c r="BI22" s="424"/>
      <c r="BJ22" s="424"/>
      <c r="BL22" s="156"/>
      <c r="BM22" s="175"/>
      <c r="BN22" s="175"/>
      <c r="BO22" s="346"/>
      <c r="BP22" s="346"/>
      <c r="BQ22" s="346"/>
      <c r="BR22" s="346"/>
      <c r="BS22" s="159"/>
      <c r="BT22" s="346"/>
      <c r="BU22" s="346"/>
      <c r="BV22" s="346"/>
      <c r="BW22" s="346"/>
      <c r="BX22" s="159"/>
      <c r="BY22" s="346"/>
      <c r="BZ22" s="346"/>
      <c r="CA22" s="346"/>
      <c r="CB22" s="346"/>
      <c r="CC22" s="159"/>
      <c r="CD22" s="346"/>
      <c r="CE22" s="346"/>
      <c r="CF22" s="346"/>
      <c r="CG22" s="346"/>
      <c r="CH22" s="159"/>
      <c r="CI22" s="346"/>
      <c r="CJ22" s="346"/>
      <c r="CK22" s="346"/>
      <c r="CL22" s="346"/>
      <c r="CM22" s="159"/>
      <c r="CN22" s="346"/>
      <c r="CO22" s="346"/>
      <c r="CP22" s="346"/>
      <c r="CQ22" s="346"/>
      <c r="CR22" s="159"/>
      <c r="CS22" s="346"/>
      <c r="CT22" s="346"/>
      <c r="CU22" s="346"/>
      <c r="CV22" s="346"/>
      <c r="CW22" s="159"/>
      <c r="CX22" s="346"/>
      <c r="CY22" s="346"/>
      <c r="CZ22" s="346"/>
      <c r="DA22" s="346"/>
      <c r="DB22" s="160"/>
      <c r="DC22" s="156"/>
      <c r="DF22" s="156"/>
      <c r="DG22" s="129"/>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388"/>
      <c r="EV22" s="156"/>
    </row>
    <row r="23" spans="2:152" s="5" customFormat="1" ht="13.9" thickBot="1" x14ac:dyDescent="0.4">
      <c r="B23" s="349" t="s">
        <v>272</v>
      </c>
      <c r="C23" s="350" t="s">
        <v>571</v>
      </c>
      <c r="D23" s="344"/>
      <c r="E23" s="134"/>
      <c r="F23" s="134"/>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129"/>
      <c r="AV23" s="418"/>
      <c r="AW23" s="418"/>
      <c r="AX23" s="418"/>
      <c r="AY23" s="18"/>
      <c r="AZ23" s="18"/>
      <c r="BB23" s="349" t="s">
        <v>272</v>
      </c>
      <c r="BC23" s="350" t="s">
        <v>571</v>
      </c>
      <c r="BD23" s="134"/>
      <c r="BE23" s="134"/>
      <c r="BF23" s="426"/>
      <c r="BG23" s="426"/>
      <c r="BH23" s="426"/>
      <c r="BI23" s="426"/>
      <c r="BJ23" s="426"/>
      <c r="BL23" s="169"/>
      <c r="BM23" s="427"/>
      <c r="BN23" s="427"/>
      <c r="BO23" s="346"/>
      <c r="BP23" s="346"/>
      <c r="BQ23" s="346"/>
      <c r="BR23" s="346"/>
      <c r="BS23" s="159"/>
      <c r="BT23" s="346"/>
      <c r="BU23" s="346"/>
      <c r="BV23" s="346"/>
      <c r="BW23" s="346"/>
      <c r="BX23" s="159"/>
      <c r="BY23" s="346"/>
      <c r="BZ23" s="346"/>
      <c r="CA23" s="346"/>
      <c r="CB23" s="346"/>
      <c r="CC23" s="159"/>
      <c r="CD23" s="346"/>
      <c r="CE23" s="346"/>
      <c r="CF23" s="346"/>
      <c r="CG23" s="346"/>
      <c r="CH23" s="159"/>
      <c r="CI23" s="346"/>
      <c r="CJ23" s="346"/>
      <c r="CK23" s="346"/>
      <c r="CL23" s="346"/>
      <c r="CM23" s="159"/>
      <c r="CN23" s="346"/>
      <c r="CO23" s="346"/>
      <c r="CP23" s="346"/>
      <c r="CQ23" s="346"/>
      <c r="CR23" s="159"/>
      <c r="CS23" s="346"/>
      <c r="CT23" s="346"/>
      <c r="CU23" s="346"/>
      <c r="CV23" s="346"/>
      <c r="CW23" s="159"/>
      <c r="CX23" s="346"/>
      <c r="CY23" s="346"/>
      <c r="CZ23" s="346"/>
      <c r="DA23" s="346"/>
      <c r="DB23" s="160"/>
      <c r="DC23" s="169"/>
      <c r="DF23" s="169"/>
      <c r="DG23" s="129"/>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388"/>
      <c r="EV23" s="169"/>
    </row>
    <row r="24" spans="2:152" s="5" customFormat="1" x14ac:dyDescent="0.35">
      <c r="B24" s="351">
        <v>12</v>
      </c>
      <c r="C24" s="352" t="s">
        <v>572</v>
      </c>
      <c r="D24" s="353"/>
      <c r="E24" s="353" t="s">
        <v>41</v>
      </c>
      <c r="F24" s="354">
        <v>3</v>
      </c>
      <c r="G24" s="355">
        <v>0.43501775760964778</v>
      </c>
      <c r="H24" s="356">
        <v>2.163225308507604E-3</v>
      </c>
      <c r="I24" s="356">
        <v>-3.6431236961406309E-4</v>
      </c>
      <c r="J24" s="357">
        <v>11.663378803225068</v>
      </c>
      <c r="K24" s="428">
        <v>12.10019547377361</v>
      </c>
      <c r="L24" s="355">
        <v>0.38984600337092573</v>
      </c>
      <c r="M24" s="356">
        <v>0</v>
      </c>
      <c r="N24" s="356">
        <v>0</v>
      </c>
      <c r="O24" s="357">
        <v>13.468788578596847</v>
      </c>
      <c r="P24" s="428">
        <v>13.858634581967772</v>
      </c>
      <c r="Q24" s="355">
        <v>5.5795729283107311E-2</v>
      </c>
      <c r="R24" s="356">
        <v>1.2899563100314715</v>
      </c>
      <c r="S24" s="356">
        <v>0</v>
      </c>
      <c r="T24" s="357">
        <v>13.35358654902816</v>
      </c>
      <c r="U24" s="428">
        <v>14.699338588342739</v>
      </c>
      <c r="V24" s="355">
        <v>0.13640802403846153</v>
      </c>
      <c r="W24" s="356">
        <v>0</v>
      </c>
      <c r="X24" s="356">
        <v>0</v>
      </c>
      <c r="Y24" s="357">
        <v>8.919594188387574</v>
      </c>
      <c r="Z24" s="428">
        <v>9.0560022124260353</v>
      </c>
      <c r="AA24" s="355">
        <v>0.13640802403846153</v>
      </c>
      <c r="AB24" s="356">
        <v>0</v>
      </c>
      <c r="AC24" s="356">
        <v>0</v>
      </c>
      <c r="AD24" s="357">
        <v>8.919594188387574</v>
      </c>
      <c r="AE24" s="428">
        <v>9.0560022124260353</v>
      </c>
      <c r="AF24" s="355">
        <v>1.0198730769230768</v>
      </c>
      <c r="AG24" s="356">
        <v>0</v>
      </c>
      <c r="AH24" s="356">
        <v>0</v>
      </c>
      <c r="AI24" s="357">
        <v>8.919594188387574</v>
      </c>
      <c r="AJ24" s="428">
        <v>9.9394672653106504</v>
      </c>
      <c r="AK24" s="355">
        <v>0</v>
      </c>
      <c r="AL24" s="356">
        <v>0</v>
      </c>
      <c r="AM24" s="356">
        <v>0</v>
      </c>
      <c r="AN24" s="357">
        <v>8.919594188387574</v>
      </c>
      <c r="AO24" s="428">
        <v>8.919594188387574</v>
      </c>
      <c r="AP24" s="355">
        <v>0</v>
      </c>
      <c r="AQ24" s="356">
        <v>0</v>
      </c>
      <c r="AR24" s="356">
        <v>8.9238894230769222E-2</v>
      </c>
      <c r="AS24" s="357">
        <v>8.919594188387574</v>
      </c>
      <c r="AT24" s="428">
        <v>9.0088330826183434</v>
      </c>
      <c r="AU24" s="89"/>
      <c r="AV24" s="394"/>
      <c r="AW24" s="348"/>
      <c r="AX24" s="375"/>
      <c r="AY24" s="18">
        <v>0</v>
      </c>
      <c r="AZ24" s="18"/>
      <c r="BB24" s="351">
        <v>12</v>
      </c>
      <c r="BC24" s="352" t="s">
        <v>572</v>
      </c>
      <c r="BD24" s="353" t="s">
        <v>41</v>
      </c>
      <c r="BE24" s="354">
        <v>3</v>
      </c>
      <c r="BF24" s="361" t="s">
        <v>573</v>
      </c>
      <c r="BG24" s="362" t="s">
        <v>574</v>
      </c>
      <c r="BH24" s="362" t="s">
        <v>575</v>
      </c>
      <c r="BI24" s="363" t="s">
        <v>576</v>
      </c>
      <c r="BJ24" s="429" t="s">
        <v>577</v>
      </c>
      <c r="BL24" s="169"/>
      <c r="BM24" s="427"/>
      <c r="BN24" s="427"/>
      <c r="BO24" s="365">
        <v>0</v>
      </c>
      <c r="BP24" s="365">
        <v>0</v>
      </c>
      <c r="BQ24" s="365">
        <v>0</v>
      </c>
      <c r="BR24" s="365">
        <v>0</v>
      </c>
      <c r="BS24" s="160"/>
      <c r="BT24" s="365">
        <v>0</v>
      </c>
      <c r="BU24" s="365">
        <v>0</v>
      </c>
      <c r="BV24" s="365">
        <v>0</v>
      </c>
      <c r="BW24" s="365">
        <v>0</v>
      </c>
      <c r="BX24" s="160"/>
      <c r="BY24" s="365">
        <v>0</v>
      </c>
      <c r="BZ24" s="365">
        <v>0</v>
      </c>
      <c r="CA24" s="365">
        <v>0</v>
      </c>
      <c r="CB24" s="365">
        <v>0</v>
      </c>
      <c r="CC24" s="160"/>
      <c r="CD24" s="365">
        <v>0</v>
      </c>
      <c r="CE24" s="365">
        <v>0</v>
      </c>
      <c r="CF24" s="365">
        <v>0</v>
      </c>
      <c r="CG24" s="365">
        <v>0</v>
      </c>
      <c r="CH24" s="160"/>
      <c r="CI24" s="365">
        <v>0</v>
      </c>
      <c r="CJ24" s="365">
        <v>0</v>
      </c>
      <c r="CK24" s="365">
        <v>0</v>
      </c>
      <c r="CL24" s="365">
        <v>0</v>
      </c>
      <c r="CM24" s="160"/>
      <c r="CN24" s="365">
        <v>0</v>
      </c>
      <c r="CO24" s="365">
        <v>0</v>
      </c>
      <c r="CP24" s="365">
        <v>0</v>
      </c>
      <c r="CQ24" s="365">
        <v>0</v>
      </c>
      <c r="CR24" s="160"/>
      <c r="CS24" s="365">
        <v>0</v>
      </c>
      <c r="CT24" s="365">
        <v>0</v>
      </c>
      <c r="CU24" s="365">
        <v>0</v>
      </c>
      <c r="CV24" s="365">
        <v>0</v>
      </c>
      <c r="CW24" s="160"/>
      <c r="CX24" s="365">
        <v>0</v>
      </c>
      <c r="CY24" s="365">
        <v>0</v>
      </c>
      <c r="CZ24" s="365">
        <v>0</v>
      </c>
      <c r="DA24" s="365">
        <v>0</v>
      </c>
      <c r="DB24" s="160"/>
      <c r="DC24" s="169"/>
      <c r="DF24" s="169"/>
      <c r="DG24" s="129"/>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9"/>
    </row>
    <row r="25" spans="2:152" s="5" customFormat="1" x14ac:dyDescent="0.35">
      <c r="B25" s="366">
        <v>13</v>
      </c>
      <c r="C25" s="367" t="s">
        <v>578</v>
      </c>
      <c r="D25" s="368"/>
      <c r="E25" s="368" t="s">
        <v>41</v>
      </c>
      <c r="F25" s="369">
        <v>3</v>
      </c>
      <c r="G25" s="370">
        <v>1.4113150724651256</v>
      </c>
      <c r="H25" s="371">
        <v>0</v>
      </c>
      <c r="I25" s="371">
        <v>20.198405102244795</v>
      </c>
      <c r="J25" s="372">
        <v>11.903734574596498</v>
      </c>
      <c r="K25" s="430">
        <v>33.513454749306419</v>
      </c>
      <c r="L25" s="370">
        <v>1.4594107674211225</v>
      </c>
      <c r="M25" s="371">
        <v>0</v>
      </c>
      <c r="N25" s="371">
        <v>22.458160888038961</v>
      </c>
      <c r="O25" s="372">
        <v>8.3682213316263176</v>
      </c>
      <c r="P25" s="430">
        <v>32.285792987086403</v>
      </c>
      <c r="Q25" s="370">
        <v>0.87752948605502068</v>
      </c>
      <c r="R25" s="371">
        <v>0</v>
      </c>
      <c r="S25" s="371">
        <v>34.635498468844688</v>
      </c>
      <c r="T25" s="372">
        <v>10.74772312383147</v>
      </c>
      <c r="U25" s="430">
        <v>46.260751078731175</v>
      </c>
      <c r="V25" s="370">
        <v>2.7209801898995001</v>
      </c>
      <c r="W25" s="371">
        <v>0</v>
      </c>
      <c r="X25" s="371">
        <v>10.489144251391036</v>
      </c>
      <c r="Y25" s="372">
        <v>9.4343941684800914</v>
      </c>
      <c r="Z25" s="430">
        <v>22.644518609770628</v>
      </c>
      <c r="AA25" s="370">
        <v>4.1145955745148832</v>
      </c>
      <c r="AB25" s="371">
        <v>0</v>
      </c>
      <c r="AC25" s="371">
        <v>9.1984663667756497</v>
      </c>
      <c r="AD25" s="372">
        <v>6.820544989633941</v>
      </c>
      <c r="AE25" s="430">
        <v>20.133606930924472</v>
      </c>
      <c r="AF25" s="370">
        <v>2.3855095168225766</v>
      </c>
      <c r="AG25" s="371">
        <v>0</v>
      </c>
      <c r="AH25" s="371">
        <v>23.50175995100642</v>
      </c>
      <c r="AI25" s="372">
        <v>9.7359155261724037</v>
      </c>
      <c r="AJ25" s="430">
        <v>35.623184994001399</v>
      </c>
      <c r="AK25" s="370">
        <v>2.1094258629764226</v>
      </c>
      <c r="AL25" s="371">
        <v>0</v>
      </c>
      <c r="AM25" s="371">
        <v>11.746980744852575</v>
      </c>
      <c r="AN25" s="372">
        <v>7.3294954396339378</v>
      </c>
      <c r="AO25" s="430">
        <v>21.185902047462935</v>
      </c>
      <c r="AP25" s="370">
        <v>2.0962287475918071</v>
      </c>
      <c r="AQ25" s="371">
        <v>0</v>
      </c>
      <c r="AR25" s="371">
        <v>7.6321201679294957</v>
      </c>
      <c r="AS25" s="372">
        <v>6.7571428800185576</v>
      </c>
      <c r="AT25" s="430">
        <v>16.485491795539858</v>
      </c>
      <c r="AU25" s="89"/>
      <c r="AV25" s="395"/>
      <c r="AW25" s="347"/>
      <c r="AX25" s="375"/>
      <c r="AY25" s="18">
        <v>0</v>
      </c>
      <c r="AZ25" s="18"/>
      <c r="BB25" s="366">
        <v>13</v>
      </c>
      <c r="BC25" s="367" t="s">
        <v>578</v>
      </c>
      <c r="BD25" s="368" t="s">
        <v>41</v>
      </c>
      <c r="BE25" s="369">
        <v>3</v>
      </c>
      <c r="BF25" s="376" t="s">
        <v>579</v>
      </c>
      <c r="BG25" s="377" t="s">
        <v>580</v>
      </c>
      <c r="BH25" s="377" t="s">
        <v>581</v>
      </c>
      <c r="BI25" s="378" t="s">
        <v>582</v>
      </c>
      <c r="BJ25" s="431" t="s">
        <v>583</v>
      </c>
      <c r="BL25" s="169"/>
      <c r="BM25" s="427"/>
      <c r="BN25" s="427"/>
      <c r="BO25" s="365">
        <v>0</v>
      </c>
      <c r="BP25" s="365">
        <v>0</v>
      </c>
      <c r="BQ25" s="365">
        <v>0</v>
      </c>
      <c r="BR25" s="365">
        <v>0</v>
      </c>
      <c r="BS25" s="160"/>
      <c r="BT25" s="365">
        <v>0</v>
      </c>
      <c r="BU25" s="365">
        <v>0</v>
      </c>
      <c r="BV25" s="365">
        <v>0</v>
      </c>
      <c r="BW25" s="365">
        <v>0</v>
      </c>
      <c r="BX25" s="160"/>
      <c r="BY25" s="365">
        <v>0</v>
      </c>
      <c r="BZ25" s="365">
        <v>0</v>
      </c>
      <c r="CA25" s="365">
        <v>0</v>
      </c>
      <c r="CB25" s="365">
        <v>0</v>
      </c>
      <c r="CC25" s="160"/>
      <c r="CD25" s="365">
        <v>0</v>
      </c>
      <c r="CE25" s="365">
        <v>0</v>
      </c>
      <c r="CF25" s="365">
        <v>0</v>
      </c>
      <c r="CG25" s="365">
        <v>0</v>
      </c>
      <c r="CH25" s="160"/>
      <c r="CI25" s="365">
        <v>0</v>
      </c>
      <c r="CJ25" s="365">
        <v>0</v>
      </c>
      <c r="CK25" s="365">
        <v>0</v>
      </c>
      <c r="CL25" s="365">
        <v>0</v>
      </c>
      <c r="CM25" s="160"/>
      <c r="CN25" s="365">
        <v>0</v>
      </c>
      <c r="CO25" s="365">
        <v>0</v>
      </c>
      <c r="CP25" s="365">
        <v>0</v>
      </c>
      <c r="CQ25" s="365">
        <v>0</v>
      </c>
      <c r="CR25" s="160"/>
      <c r="CS25" s="365">
        <v>0</v>
      </c>
      <c r="CT25" s="365">
        <v>0</v>
      </c>
      <c r="CU25" s="365">
        <v>0</v>
      </c>
      <c r="CV25" s="365">
        <v>0</v>
      </c>
      <c r="CW25" s="160"/>
      <c r="CX25" s="365">
        <v>0</v>
      </c>
      <c r="CY25" s="365">
        <v>0</v>
      </c>
      <c r="CZ25" s="365">
        <v>0</v>
      </c>
      <c r="DA25" s="365">
        <v>0</v>
      </c>
      <c r="DB25" s="160"/>
      <c r="DC25" s="169"/>
      <c r="DF25" s="169"/>
      <c r="DG25" s="129"/>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9"/>
    </row>
    <row r="26" spans="2:152" s="5" customFormat="1" x14ac:dyDescent="0.35">
      <c r="B26" s="366">
        <v>14</v>
      </c>
      <c r="C26" s="367" t="s">
        <v>584</v>
      </c>
      <c r="D26" s="368"/>
      <c r="E26" s="368" t="s">
        <v>41</v>
      </c>
      <c r="F26" s="369">
        <v>3</v>
      </c>
      <c r="G26" s="370">
        <v>1.3013100385000003</v>
      </c>
      <c r="H26" s="371">
        <v>0</v>
      </c>
      <c r="I26" s="371">
        <v>0</v>
      </c>
      <c r="J26" s="372">
        <v>13.771861940099996</v>
      </c>
      <c r="K26" s="430">
        <v>15.073171978599996</v>
      </c>
      <c r="L26" s="370">
        <v>0.2526682171456176</v>
      </c>
      <c r="M26" s="371">
        <v>0</v>
      </c>
      <c r="N26" s="371">
        <v>0</v>
      </c>
      <c r="O26" s="372">
        <v>5.8925712316366123</v>
      </c>
      <c r="P26" s="430">
        <v>6.1452394487822302</v>
      </c>
      <c r="Q26" s="370">
        <v>0</v>
      </c>
      <c r="R26" s="371">
        <v>0</v>
      </c>
      <c r="S26" s="371">
        <v>0</v>
      </c>
      <c r="T26" s="372">
        <v>2.7280301846350885</v>
      </c>
      <c r="U26" s="430">
        <v>2.7280301846350885</v>
      </c>
      <c r="V26" s="370">
        <v>0.55883976923076939</v>
      </c>
      <c r="W26" s="371">
        <v>0</v>
      </c>
      <c r="X26" s="371">
        <v>0</v>
      </c>
      <c r="Y26" s="372">
        <v>5.2197230769230769</v>
      </c>
      <c r="Z26" s="430">
        <v>5.7785628461538465</v>
      </c>
      <c r="AA26" s="370">
        <v>0.18826476923076924</v>
      </c>
      <c r="AB26" s="371">
        <v>0</v>
      </c>
      <c r="AC26" s="371">
        <v>0</v>
      </c>
      <c r="AD26" s="372">
        <v>5.3812557692307692</v>
      </c>
      <c r="AE26" s="430">
        <v>5.5695205384615383</v>
      </c>
      <c r="AF26" s="370">
        <v>0</v>
      </c>
      <c r="AG26" s="371">
        <v>0</v>
      </c>
      <c r="AH26" s="371">
        <v>0</v>
      </c>
      <c r="AI26" s="372">
        <v>5.770834615384616</v>
      </c>
      <c r="AJ26" s="430">
        <v>5.770834615384616</v>
      </c>
      <c r="AK26" s="370">
        <v>0</v>
      </c>
      <c r="AL26" s="371">
        <v>0</v>
      </c>
      <c r="AM26" s="371">
        <v>0</v>
      </c>
      <c r="AN26" s="372">
        <v>5.9006942307692309</v>
      </c>
      <c r="AO26" s="430">
        <v>5.9006942307692309</v>
      </c>
      <c r="AP26" s="370">
        <v>0</v>
      </c>
      <c r="AQ26" s="371">
        <v>0</v>
      </c>
      <c r="AR26" s="371">
        <v>0</v>
      </c>
      <c r="AS26" s="372">
        <v>5.9006942307692309</v>
      </c>
      <c r="AT26" s="430">
        <v>5.9006942307692309</v>
      </c>
      <c r="AU26" s="89"/>
      <c r="AV26" s="395"/>
      <c r="AW26" s="347" t="s">
        <v>497</v>
      </c>
      <c r="AX26" s="375"/>
      <c r="AY26" s="18">
        <v>0</v>
      </c>
      <c r="AZ26" s="18">
        <v>0</v>
      </c>
      <c r="BB26" s="366">
        <v>14</v>
      </c>
      <c r="BC26" s="367" t="s">
        <v>584</v>
      </c>
      <c r="BD26" s="368" t="s">
        <v>41</v>
      </c>
      <c r="BE26" s="369">
        <v>3</v>
      </c>
      <c r="BF26" s="376" t="s">
        <v>585</v>
      </c>
      <c r="BG26" s="377" t="s">
        <v>586</v>
      </c>
      <c r="BH26" s="377" t="s">
        <v>587</v>
      </c>
      <c r="BI26" s="378" t="s">
        <v>588</v>
      </c>
      <c r="BJ26" s="431" t="s">
        <v>589</v>
      </c>
      <c r="BL26" s="156"/>
      <c r="BM26" s="175"/>
      <c r="BN26" s="175"/>
      <c r="BO26" s="365">
        <v>0</v>
      </c>
      <c r="BP26" s="365">
        <v>0</v>
      </c>
      <c r="BQ26" s="365">
        <v>0</v>
      </c>
      <c r="BR26" s="365">
        <v>0</v>
      </c>
      <c r="BS26" s="160"/>
      <c r="BT26" s="365">
        <v>0</v>
      </c>
      <c r="BU26" s="365">
        <v>0</v>
      </c>
      <c r="BV26" s="365">
        <v>0</v>
      </c>
      <c r="BW26" s="365">
        <v>0</v>
      </c>
      <c r="BX26" s="160"/>
      <c r="BY26" s="365">
        <v>0</v>
      </c>
      <c r="BZ26" s="365">
        <v>0</v>
      </c>
      <c r="CA26" s="365">
        <v>0</v>
      </c>
      <c r="CB26" s="365">
        <v>0</v>
      </c>
      <c r="CC26" s="160"/>
      <c r="CD26" s="365">
        <v>0</v>
      </c>
      <c r="CE26" s="365">
        <v>0</v>
      </c>
      <c r="CF26" s="365">
        <v>0</v>
      </c>
      <c r="CG26" s="365">
        <v>0</v>
      </c>
      <c r="CH26" s="160"/>
      <c r="CI26" s="365">
        <v>0</v>
      </c>
      <c r="CJ26" s="365">
        <v>0</v>
      </c>
      <c r="CK26" s="365">
        <v>0</v>
      </c>
      <c r="CL26" s="365">
        <v>0</v>
      </c>
      <c r="CM26" s="160"/>
      <c r="CN26" s="365">
        <v>0</v>
      </c>
      <c r="CO26" s="365">
        <v>0</v>
      </c>
      <c r="CP26" s="365">
        <v>0</v>
      </c>
      <c r="CQ26" s="365">
        <v>0</v>
      </c>
      <c r="CR26" s="160"/>
      <c r="CS26" s="365">
        <v>0</v>
      </c>
      <c r="CT26" s="365">
        <v>0</v>
      </c>
      <c r="CU26" s="365">
        <v>0</v>
      </c>
      <c r="CV26" s="365">
        <v>0</v>
      </c>
      <c r="CW26" s="160"/>
      <c r="CX26" s="365">
        <v>0</v>
      </c>
      <c r="CY26" s="365">
        <v>0</v>
      </c>
      <c r="CZ26" s="365">
        <v>0</v>
      </c>
      <c r="DA26" s="365">
        <v>0</v>
      </c>
      <c r="DB26" s="160"/>
      <c r="DC26" s="156"/>
      <c r="DF26" s="156"/>
      <c r="DG26" s="129"/>
      <c r="DH26" s="141">
        <v>0</v>
      </c>
      <c r="DI26" s="141">
        <v>0</v>
      </c>
      <c r="DJ26" s="141">
        <v>0</v>
      </c>
      <c r="DK26" s="141">
        <v>0</v>
      </c>
      <c r="DL26" s="160"/>
      <c r="DM26" s="141">
        <v>0</v>
      </c>
      <c r="DN26" s="141">
        <v>0</v>
      </c>
      <c r="DO26" s="141">
        <v>0</v>
      </c>
      <c r="DP26" s="141">
        <v>0</v>
      </c>
      <c r="DQ26" s="160"/>
      <c r="DR26" s="141">
        <v>0</v>
      </c>
      <c r="DS26" s="141">
        <v>0</v>
      </c>
      <c r="DT26" s="141">
        <v>0</v>
      </c>
      <c r="DU26" s="141">
        <v>0</v>
      </c>
      <c r="DV26" s="160"/>
      <c r="DW26" s="141">
        <v>0</v>
      </c>
      <c r="DX26" s="141">
        <v>0</v>
      </c>
      <c r="DY26" s="141">
        <v>0</v>
      </c>
      <c r="DZ26" s="141">
        <v>0</v>
      </c>
      <c r="EA26" s="160"/>
      <c r="EB26" s="141">
        <v>0</v>
      </c>
      <c r="EC26" s="141">
        <v>0</v>
      </c>
      <c r="ED26" s="141">
        <v>0</v>
      </c>
      <c r="EE26" s="141">
        <v>0</v>
      </c>
      <c r="EF26" s="160"/>
      <c r="EG26" s="141">
        <v>0</v>
      </c>
      <c r="EH26" s="141">
        <v>0</v>
      </c>
      <c r="EI26" s="141">
        <v>0</v>
      </c>
      <c r="EJ26" s="141">
        <v>0</v>
      </c>
      <c r="EK26" s="160"/>
      <c r="EL26" s="141">
        <v>0</v>
      </c>
      <c r="EM26" s="141">
        <v>0</v>
      </c>
      <c r="EN26" s="141">
        <v>0</v>
      </c>
      <c r="EO26" s="141">
        <v>0</v>
      </c>
      <c r="EP26" s="160"/>
      <c r="EQ26" s="141">
        <v>0</v>
      </c>
      <c r="ER26" s="141">
        <v>0</v>
      </c>
      <c r="ES26" s="141">
        <v>0</v>
      </c>
      <c r="ET26" s="141">
        <v>0</v>
      </c>
      <c r="EU26" s="160"/>
      <c r="EV26" s="156"/>
    </row>
    <row r="27" spans="2:152" s="5" customFormat="1" x14ac:dyDescent="0.35">
      <c r="B27" s="366">
        <v>15</v>
      </c>
      <c r="C27" s="367" t="s">
        <v>590</v>
      </c>
      <c r="D27" s="368"/>
      <c r="E27" s="368" t="s">
        <v>41</v>
      </c>
      <c r="F27" s="369">
        <v>3</v>
      </c>
      <c r="G27" s="370">
        <v>1.2185528415000004</v>
      </c>
      <c r="H27" s="371">
        <v>0</v>
      </c>
      <c r="I27" s="371">
        <v>6.278790089300001</v>
      </c>
      <c r="J27" s="372">
        <v>3.8930352599000013</v>
      </c>
      <c r="K27" s="430">
        <v>11.390378190700002</v>
      </c>
      <c r="L27" s="370">
        <v>0.87242847367956511</v>
      </c>
      <c r="M27" s="371">
        <v>0</v>
      </c>
      <c r="N27" s="371">
        <v>1.2016628172329455</v>
      </c>
      <c r="O27" s="372">
        <v>3.7219644781551406</v>
      </c>
      <c r="P27" s="430">
        <v>5.7960557690676513</v>
      </c>
      <c r="Q27" s="370">
        <v>0.61468883287181109</v>
      </c>
      <c r="R27" s="371">
        <v>0</v>
      </c>
      <c r="S27" s="371">
        <v>0.5913730495559838</v>
      </c>
      <c r="T27" s="372">
        <v>3.1847240392755047</v>
      </c>
      <c r="U27" s="430">
        <v>4.3907859217032996</v>
      </c>
      <c r="V27" s="370">
        <v>11.545309093681283</v>
      </c>
      <c r="W27" s="371">
        <v>0</v>
      </c>
      <c r="X27" s="371">
        <v>3.2804861538461538</v>
      </c>
      <c r="Y27" s="372">
        <v>7.9077115384615393</v>
      </c>
      <c r="Z27" s="430">
        <v>22.733506785988975</v>
      </c>
      <c r="AA27" s="370">
        <v>2.4874140583104483</v>
      </c>
      <c r="AB27" s="371">
        <v>0</v>
      </c>
      <c r="AC27" s="371">
        <v>5.5200894230769233</v>
      </c>
      <c r="AD27" s="372">
        <v>7.9077115384615393</v>
      </c>
      <c r="AE27" s="430">
        <v>15.91521501984891</v>
      </c>
      <c r="AF27" s="370">
        <v>2.1344492890796789</v>
      </c>
      <c r="AG27" s="371">
        <v>0</v>
      </c>
      <c r="AH27" s="371">
        <v>6.1203998076923076</v>
      </c>
      <c r="AI27" s="372">
        <v>7.9077115384615393</v>
      </c>
      <c r="AJ27" s="430">
        <v>16.162560635233525</v>
      </c>
      <c r="AK27" s="370">
        <v>1.1360188852335253</v>
      </c>
      <c r="AL27" s="371">
        <v>0</v>
      </c>
      <c r="AM27" s="371">
        <v>3.4388515384615386</v>
      </c>
      <c r="AN27" s="372">
        <v>7.9077115384615393</v>
      </c>
      <c r="AO27" s="430">
        <v>12.482581962156603</v>
      </c>
      <c r="AP27" s="370">
        <v>0.94350992369506415</v>
      </c>
      <c r="AQ27" s="371">
        <v>0</v>
      </c>
      <c r="AR27" s="371">
        <v>2.1326538461538465</v>
      </c>
      <c r="AS27" s="372">
        <v>7.9077115384615393</v>
      </c>
      <c r="AT27" s="430">
        <v>10.98387530831045</v>
      </c>
      <c r="AU27" s="89"/>
      <c r="AV27" s="396"/>
      <c r="AW27" s="347" t="s">
        <v>497</v>
      </c>
      <c r="AX27" s="398"/>
      <c r="AY27" s="18">
        <v>0</v>
      </c>
      <c r="AZ27" s="18">
        <v>0</v>
      </c>
      <c r="BB27" s="366">
        <v>15</v>
      </c>
      <c r="BC27" s="367" t="s">
        <v>590</v>
      </c>
      <c r="BD27" s="368" t="s">
        <v>41</v>
      </c>
      <c r="BE27" s="369">
        <v>3</v>
      </c>
      <c r="BF27" s="376" t="s">
        <v>591</v>
      </c>
      <c r="BG27" s="377" t="s">
        <v>592</v>
      </c>
      <c r="BH27" s="377" t="s">
        <v>593</v>
      </c>
      <c r="BI27" s="378" t="s">
        <v>594</v>
      </c>
      <c r="BJ27" s="431" t="s">
        <v>595</v>
      </c>
      <c r="BL27" s="156"/>
      <c r="BM27" s="175"/>
      <c r="BN27" s="175"/>
      <c r="BO27" s="365">
        <v>0</v>
      </c>
      <c r="BP27" s="365">
        <v>0</v>
      </c>
      <c r="BQ27" s="365">
        <v>0</v>
      </c>
      <c r="BR27" s="365">
        <v>0</v>
      </c>
      <c r="BS27" s="160"/>
      <c r="BT27" s="365">
        <v>0</v>
      </c>
      <c r="BU27" s="365">
        <v>0</v>
      </c>
      <c r="BV27" s="365">
        <v>0</v>
      </c>
      <c r="BW27" s="365">
        <v>0</v>
      </c>
      <c r="BX27" s="160"/>
      <c r="BY27" s="365">
        <v>0</v>
      </c>
      <c r="BZ27" s="365">
        <v>0</v>
      </c>
      <c r="CA27" s="365">
        <v>0</v>
      </c>
      <c r="CB27" s="365">
        <v>0</v>
      </c>
      <c r="CC27" s="160"/>
      <c r="CD27" s="365">
        <v>0</v>
      </c>
      <c r="CE27" s="365">
        <v>0</v>
      </c>
      <c r="CF27" s="365">
        <v>0</v>
      </c>
      <c r="CG27" s="365">
        <v>0</v>
      </c>
      <c r="CH27" s="160"/>
      <c r="CI27" s="365">
        <v>0</v>
      </c>
      <c r="CJ27" s="365">
        <v>0</v>
      </c>
      <c r="CK27" s="365">
        <v>0</v>
      </c>
      <c r="CL27" s="365">
        <v>0</v>
      </c>
      <c r="CM27" s="160"/>
      <c r="CN27" s="365">
        <v>0</v>
      </c>
      <c r="CO27" s="365">
        <v>0</v>
      </c>
      <c r="CP27" s="365">
        <v>0</v>
      </c>
      <c r="CQ27" s="365">
        <v>0</v>
      </c>
      <c r="CR27" s="160"/>
      <c r="CS27" s="365">
        <v>0</v>
      </c>
      <c r="CT27" s="365">
        <v>0</v>
      </c>
      <c r="CU27" s="365">
        <v>0</v>
      </c>
      <c r="CV27" s="365">
        <v>0</v>
      </c>
      <c r="CW27" s="160"/>
      <c r="CX27" s="365">
        <v>0</v>
      </c>
      <c r="CY27" s="365">
        <v>0</v>
      </c>
      <c r="CZ27" s="365">
        <v>0</v>
      </c>
      <c r="DA27" s="365">
        <v>0</v>
      </c>
      <c r="DB27" s="160"/>
      <c r="DC27" s="156"/>
      <c r="DF27" s="156"/>
      <c r="DG27" s="129"/>
      <c r="DH27" s="141">
        <v>0</v>
      </c>
      <c r="DI27" s="141">
        <v>0</v>
      </c>
      <c r="DJ27" s="141">
        <v>0</v>
      </c>
      <c r="DK27" s="141">
        <v>0</v>
      </c>
      <c r="DL27" s="160"/>
      <c r="DM27" s="141">
        <v>0</v>
      </c>
      <c r="DN27" s="141">
        <v>0</v>
      </c>
      <c r="DO27" s="141">
        <v>0</v>
      </c>
      <c r="DP27" s="141">
        <v>0</v>
      </c>
      <c r="DQ27" s="160"/>
      <c r="DR27" s="141">
        <v>0</v>
      </c>
      <c r="DS27" s="141">
        <v>0</v>
      </c>
      <c r="DT27" s="141">
        <v>0</v>
      </c>
      <c r="DU27" s="141">
        <v>0</v>
      </c>
      <c r="DV27" s="160"/>
      <c r="DW27" s="141">
        <v>0</v>
      </c>
      <c r="DX27" s="141">
        <v>0</v>
      </c>
      <c r="DY27" s="141">
        <v>0</v>
      </c>
      <c r="DZ27" s="141">
        <v>0</v>
      </c>
      <c r="EA27" s="160"/>
      <c r="EB27" s="141">
        <v>0</v>
      </c>
      <c r="EC27" s="141">
        <v>0</v>
      </c>
      <c r="ED27" s="141">
        <v>0</v>
      </c>
      <c r="EE27" s="141">
        <v>0</v>
      </c>
      <c r="EF27" s="160"/>
      <c r="EG27" s="141">
        <v>0</v>
      </c>
      <c r="EH27" s="141">
        <v>0</v>
      </c>
      <c r="EI27" s="141">
        <v>0</v>
      </c>
      <c r="EJ27" s="141">
        <v>0</v>
      </c>
      <c r="EK27" s="160"/>
      <c r="EL27" s="141">
        <v>0</v>
      </c>
      <c r="EM27" s="141">
        <v>0</v>
      </c>
      <c r="EN27" s="141">
        <v>0</v>
      </c>
      <c r="EO27" s="141">
        <v>0</v>
      </c>
      <c r="EP27" s="160"/>
      <c r="EQ27" s="141">
        <v>0</v>
      </c>
      <c r="ER27" s="141">
        <v>0</v>
      </c>
      <c r="ES27" s="141">
        <v>0</v>
      </c>
      <c r="ET27" s="141">
        <v>0</v>
      </c>
      <c r="EU27" s="160"/>
      <c r="EV27" s="156"/>
    </row>
    <row r="28" spans="2:152" s="5" customFormat="1" x14ac:dyDescent="0.35">
      <c r="B28" s="366">
        <v>16</v>
      </c>
      <c r="C28" s="367" t="s">
        <v>596</v>
      </c>
      <c r="D28" s="368"/>
      <c r="E28" s="368" t="s">
        <v>41</v>
      </c>
      <c r="F28" s="369">
        <v>3</v>
      </c>
      <c r="G28" s="370">
        <v>0</v>
      </c>
      <c r="H28" s="371">
        <v>0</v>
      </c>
      <c r="I28" s="371">
        <v>0</v>
      </c>
      <c r="J28" s="372">
        <v>0.18547252999999997</v>
      </c>
      <c r="K28" s="430">
        <v>0.18547252999999997</v>
      </c>
      <c r="L28" s="370">
        <v>0</v>
      </c>
      <c r="M28" s="371">
        <v>0</v>
      </c>
      <c r="N28" s="371">
        <v>0</v>
      </c>
      <c r="O28" s="372">
        <v>0.51558818132421214</v>
      </c>
      <c r="P28" s="430">
        <v>0.51558818132421214</v>
      </c>
      <c r="Q28" s="370">
        <v>0</v>
      </c>
      <c r="R28" s="371">
        <v>0</v>
      </c>
      <c r="S28" s="371">
        <v>0</v>
      </c>
      <c r="T28" s="372">
        <v>0.27196926227911083</v>
      </c>
      <c r="U28" s="430">
        <v>0.27196926227911083</v>
      </c>
      <c r="V28" s="370">
        <v>0</v>
      </c>
      <c r="W28" s="371">
        <v>0</v>
      </c>
      <c r="X28" s="371">
        <v>0</v>
      </c>
      <c r="Y28" s="372">
        <v>0.84461538461538477</v>
      </c>
      <c r="Z28" s="430">
        <v>0.84461538461538477</v>
      </c>
      <c r="AA28" s="370">
        <v>0</v>
      </c>
      <c r="AB28" s="371">
        <v>0</v>
      </c>
      <c r="AC28" s="371">
        <v>0</v>
      </c>
      <c r="AD28" s="372">
        <v>0.84461538461538477</v>
      </c>
      <c r="AE28" s="430">
        <v>0.84461538461538477</v>
      </c>
      <c r="AF28" s="370">
        <v>0</v>
      </c>
      <c r="AG28" s="371">
        <v>0</v>
      </c>
      <c r="AH28" s="371">
        <v>0</v>
      </c>
      <c r="AI28" s="372">
        <v>0.84461538461538477</v>
      </c>
      <c r="AJ28" s="430">
        <v>0.84461538461538477</v>
      </c>
      <c r="AK28" s="370">
        <v>0</v>
      </c>
      <c r="AL28" s="371">
        <v>0</v>
      </c>
      <c r="AM28" s="371">
        <v>0</v>
      </c>
      <c r="AN28" s="372">
        <v>0.84461538461538477</v>
      </c>
      <c r="AO28" s="430">
        <v>0.84461538461538477</v>
      </c>
      <c r="AP28" s="370">
        <v>0</v>
      </c>
      <c r="AQ28" s="371">
        <v>0</v>
      </c>
      <c r="AR28" s="371">
        <v>0</v>
      </c>
      <c r="AS28" s="372">
        <v>0.84461538461538477</v>
      </c>
      <c r="AT28" s="430">
        <v>0.84461538461538477</v>
      </c>
      <c r="AU28" s="89"/>
      <c r="AV28" s="396"/>
      <c r="AW28" s="347" t="s">
        <v>497</v>
      </c>
      <c r="AX28" s="398"/>
      <c r="AY28" s="18">
        <v>0</v>
      </c>
      <c r="AZ28" s="18">
        <v>0</v>
      </c>
      <c r="BB28" s="366">
        <v>16</v>
      </c>
      <c r="BC28" s="367" t="s">
        <v>596</v>
      </c>
      <c r="BD28" s="368" t="s">
        <v>41</v>
      </c>
      <c r="BE28" s="369">
        <v>3</v>
      </c>
      <c r="BF28" s="376" t="s">
        <v>597</v>
      </c>
      <c r="BG28" s="377" t="s">
        <v>598</v>
      </c>
      <c r="BH28" s="377" t="s">
        <v>599</v>
      </c>
      <c r="BI28" s="378" t="s">
        <v>600</v>
      </c>
      <c r="BJ28" s="431" t="s">
        <v>601</v>
      </c>
      <c r="BL28" s="156"/>
      <c r="BM28" s="175"/>
      <c r="BN28" s="175"/>
      <c r="BO28" s="365">
        <v>0</v>
      </c>
      <c r="BP28" s="365">
        <v>0</v>
      </c>
      <c r="BQ28" s="365">
        <v>0</v>
      </c>
      <c r="BR28" s="365">
        <v>0</v>
      </c>
      <c r="BS28" s="160"/>
      <c r="BT28" s="365">
        <v>0</v>
      </c>
      <c r="BU28" s="365">
        <v>0</v>
      </c>
      <c r="BV28" s="365">
        <v>0</v>
      </c>
      <c r="BW28" s="365">
        <v>0</v>
      </c>
      <c r="BX28" s="160"/>
      <c r="BY28" s="365">
        <v>0</v>
      </c>
      <c r="BZ28" s="365">
        <v>0</v>
      </c>
      <c r="CA28" s="365">
        <v>0</v>
      </c>
      <c r="CB28" s="365">
        <v>0</v>
      </c>
      <c r="CC28" s="160"/>
      <c r="CD28" s="365">
        <v>0</v>
      </c>
      <c r="CE28" s="365">
        <v>0</v>
      </c>
      <c r="CF28" s="365">
        <v>0</v>
      </c>
      <c r="CG28" s="365">
        <v>0</v>
      </c>
      <c r="CH28" s="160"/>
      <c r="CI28" s="365">
        <v>0</v>
      </c>
      <c r="CJ28" s="365">
        <v>0</v>
      </c>
      <c r="CK28" s="365">
        <v>0</v>
      </c>
      <c r="CL28" s="365">
        <v>0</v>
      </c>
      <c r="CM28" s="160"/>
      <c r="CN28" s="365">
        <v>0</v>
      </c>
      <c r="CO28" s="365">
        <v>0</v>
      </c>
      <c r="CP28" s="365">
        <v>0</v>
      </c>
      <c r="CQ28" s="365">
        <v>0</v>
      </c>
      <c r="CR28" s="160"/>
      <c r="CS28" s="365">
        <v>0</v>
      </c>
      <c r="CT28" s="365">
        <v>0</v>
      </c>
      <c r="CU28" s="365">
        <v>0</v>
      </c>
      <c r="CV28" s="365">
        <v>0</v>
      </c>
      <c r="CW28" s="160"/>
      <c r="CX28" s="365">
        <v>0</v>
      </c>
      <c r="CY28" s="365">
        <v>0</v>
      </c>
      <c r="CZ28" s="365">
        <v>0</v>
      </c>
      <c r="DA28" s="365">
        <v>0</v>
      </c>
      <c r="DB28" s="160"/>
      <c r="DC28" s="156"/>
      <c r="DF28" s="156"/>
      <c r="DG28" s="129"/>
      <c r="DH28" s="141">
        <v>0</v>
      </c>
      <c r="DI28" s="141">
        <v>0</v>
      </c>
      <c r="DJ28" s="141">
        <v>0</v>
      </c>
      <c r="DK28" s="141">
        <v>0</v>
      </c>
      <c r="DL28" s="160"/>
      <c r="DM28" s="141">
        <v>0</v>
      </c>
      <c r="DN28" s="141">
        <v>0</v>
      </c>
      <c r="DO28" s="141">
        <v>0</v>
      </c>
      <c r="DP28" s="141">
        <v>0</v>
      </c>
      <c r="DQ28" s="160"/>
      <c r="DR28" s="141">
        <v>0</v>
      </c>
      <c r="DS28" s="141">
        <v>0</v>
      </c>
      <c r="DT28" s="141">
        <v>0</v>
      </c>
      <c r="DU28" s="141">
        <v>0</v>
      </c>
      <c r="DV28" s="160"/>
      <c r="DW28" s="141">
        <v>0</v>
      </c>
      <c r="DX28" s="141">
        <v>0</v>
      </c>
      <c r="DY28" s="141">
        <v>0</v>
      </c>
      <c r="DZ28" s="141">
        <v>0</v>
      </c>
      <c r="EA28" s="160"/>
      <c r="EB28" s="141">
        <v>0</v>
      </c>
      <c r="EC28" s="141">
        <v>0</v>
      </c>
      <c r="ED28" s="141">
        <v>0</v>
      </c>
      <c r="EE28" s="141">
        <v>0</v>
      </c>
      <c r="EF28" s="160"/>
      <c r="EG28" s="141">
        <v>0</v>
      </c>
      <c r="EH28" s="141">
        <v>0</v>
      </c>
      <c r="EI28" s="141">
        <v>0</v>
      </c>
      <c r="EJ28" s="141">
        <v>0</v>
      </c>
      <c r="EK28" s="160"/>
      <c r="EL28" s="141">
        <v>0</v>
      </c>
      <c r="EM28" s="141">
        <v>0</v>
      </c>
      <c r="EN28" s="141">
        <v>0</v>
      </c>
      <c r="EO28" s="141">
        <v>0</v>
      </c>
      <c r="EP28" s="160"/>
      <c r="EQ28" s="141">
        <v>0</v>
      </c>
      <c r="ER28" s="141">
        <v>0</v>
      </c>
      <c r="ES28" s="141">
        <v>0</v>
      </c>
      <c r="ET28" s="141">
        <v>0</v>
      </c>
      <c r="EU28" s="160"/>
      <c r="EV28" s="156"/>
    </row>
    <row r="29" spans="2:152" s="5" customFormat="1" x14ac:dyDescent="0.35">
      <c r="B29" s="366">
        <v>17</v>
      </c>
      <c r="C29" s="367" t="s">
        <v>602</v>
      </c>
      <c r="D29" s="368"/>
      <c r="E29" s="368" t="s">
        <v>41</v>
      </c>
      <c r="F29" s="369">
        <v>3</v>
      </c>
      <c r="G29" s="432">
        <v>4.3661957100747735</v>
      </c>
      <c r="H29" s="433">
        <v>2.163225308507604E-3</v>
      </c>
      <c r="I29" s="433">
        <v>26.476830879175182</v>
      </c>
      <c r="J29" s="434">
        <v>41.417483107821568</v>
      </c>
      <c r="K29" s="430">
        <v>72.262672922380034</v>
      </c>
      <c r="L29" s="432">
        <v>2.9743534616172309</v>
      </c>
      <c r="M29" s="433">
        <v>0</v>
      </c>
      <c r="N29" s="433">
        <v>23.659823705271908</v>
      </c>
      <c r="O29" s="434">
        <v>31.967133801339131</v>
      </c>
      <c r="P29" s="430">
        <v>58.601310968228269</v>
      </c>
      <c r="Q29" s="432">
        <v>1.5480140482099389</v>
      </c>
      <c r="R29" s="433">
        <v>1.2899563100314715</v>
      </c>
      <c r="S29" s="433">
        <v>35.226871518400671</v>
      </c>
      <c r="T29" s="434">
        <v>30.286033159049332</v>
      </c>
      <c r="U29" s="430">
        <v>68.350875035691416</v>
      </c>
      <c r="V29" s="432">
        <v>14.961537076850014</v>
      </c>
      <c r="W29" s="433">
        <v>0</v>
      </c>
      <c r="X29" s="433">
        <v>13.769630405237189</v>
      </c>
      <c r="Y29" s="434">
        <v>32.32603835686767</v>
      </c>
      <c r="Z29" s="430">
        <v>61.057205838954872</v>
      </c>
      <c r="AA29" s="432">
        <v>6.9266824260945619</v>
      </c>
      <c r="AB29" s="433">
        <v>0</v>
      </c>
      <c r="AC29" s="433">
        <v>14.718555789852573</v>
      </c>
      <c r="AD29" s="434">
        <v>29.873721870329209</v>
      </c>
      <c r="AE29" s="430">
        <v>51.518960086276344</v>
      </c>
      <c r="AF29" s="432">
        <v>5.5398318828253323</v>
      </c>
      <c r="AG29" s="433">
        <v>0</v>
      </c>
      <c r="AH29" s="433">
        <v>29.622159758698729</v>
      </c>
      <c r="AI29" s="434">
        <v>33.17867125302152</v>
      </c>
      <c r="AJ29" s="430">
        <v>68.340662894545574</v>
      </c>
      <c r="AK29" s="432">
        <v>3.2454447482099482</v>
      </c>
      <c r="AL29" s="433">
        <v>0</v>
      </c>
      <c r="AM29" s="433">
        <v>15.185832283314113</v>
      </c>
      <c r="AN29" s="434">
        <v>30.902110781867666</v>
      </c>
      <c r="AO29" s="430">
        <v>49.333387813391724</v>
      </c>
      <c r="AP29" s="432">
        <v>3.0397386712868713</v>
      </c>
      <c r="AQ29" s="433">
        <v>0</v>
      </c>
      <c r="AR29" s="433">
        <v>9.854012908314111</v>
      </c>
      <c r="AS29" s="434">
        <v>30.329758222252284</v>
      </c>
      <c r="AT29" s="430">
        <v>43.223509801853268</v>
      </c>
      <c r="AU29" s="89"/>
      <c r="AV29" s="435" t="s">
        <v>603</v>
      </c>
      <c r="AW29" s="436"/>
      <c r="AX29" s="437"/>
      <c r="AY29" s="18"/>
      <c r="AZ29" s="18"/>
      <c r="BB29" s="366">
        <v>17</v>
      </c>
      <c r="BC29" s="367" t="s">
        <v>602</v>
      </c>
      <c r="BD29" s="368" t="s">
        <v>41</v>
      </c>
      <c r="BE29" s="369">
        <v>3</v>
      </c>
      <c r="BF29" s="438" t="s">
        <v>604</v>
      </c>
      <c r="BG29" s="439" t="s">
        <v>605</v>
      </c>
      <c r="BH29" s="439" t="s">
        <v>606</v>
      </c>
      <c r="BI29" s="440" t="s">
        <v>607</v>
      </c>
      <c r="BJ29" s="431" t="s">
        <v>608</v>
      </c>
      <c r="BL29" s="156"/>
      <c r="BM29" s="175"/>
      <c r="BN29" s="175"/>
      <c r="BO29" s="346"/>
      <c r="BP29" s="346"/>
      <c r="BQ29" s="346"/>
      <c r="BR29" s="346"/>
      <c r="BS29" s="159"/>
      <c r="BT29" s="346"/>
      <c r="BU29" s="346"/>
      <c r="BV29" s="346"/>
      <c r="BW29" s="346"/>
      <c r="BX29" s="159"/>
      <c r="BY29" s="346"/>
      <c r="BZ29" s="346"/>
      <c r="CA29" s="346"/>
      <c r="CB29" s="346"/>
      <c r="CC29" s="159"/>
      <c r="CD29" s="346"/>
      <c r="CE29" s="346"/>
      <c r="CF29" s="346"/>
      <c r="CG29" s="346"/>
      <c r="CH29" s="159"/>
      <c r="CI29" s="346"/>
      <c r="CJ29" s="346"/>
      <c r="CK29" s="346"/>
      <c r="CL29" s="346"/>
      <c r="CM29" s="159"/>
      <c r="CN29" s="346"/>
      <c r="CO29" s="346"/>
      <c r="CP29" s="346"/>
      <c r="CQ29" s="346"/>
      <c r="CR29" s="159"/>
      <c r="CS29" s="346"/>
      <c r="CT29" s="346"/>
      <c r="CU29" s="346"/>
      <c r="CV29" s="346"/>
      <c r="CW29" s="159"/>
      <c r="CX29" s="346"/>
      <c r="CY29" s="346"/>
      <c r="CZ29" s="346"/>
      <c r="DA29" s="346"/>
      <c r="DB29" s="160"/>
      <c r="DC29" s="156"/>
      <c r="DF29" s="156"/>
      <c r="DG29" s="129"/>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388"/>
      <c r="EV29" s="156"/>
    </row>
    <row r="30" spans="2:152" s="5" customFormat="1" x14ac:dyDescent="0.35">
      <c r="B30" s="366">
        <v>18</v>
      </c>
      <c r="C30" s="367" t="s">
        <v>562</v>
      </c>
      <c r="D30" s="368"/>
      <c r="E30" s="368" t="s">
        <v>41</v>
      </c>
      <c r="F30" s="369">
        <v>3</v>
      </c>
      <c r="G30" s="370">
        <v>0</v>
      </c>
      <c r="H30" s="371">
        <v>0</v>
      </c>
      <c r="I30" s="371">
        <v>0</v>
      </c>
      <c r="J30" s="372">
        <v>0</v>
      </c>
      <c r="K30" s="430">
        <v>0</v>
      </c>
      <c r="L30" s="370">
        <v>0</v>
      </c>
      <c r="M30" s="371">
        <v>0</v>
      </c>
      <c r="N30" s="371">
        <v>0</v>
      </c>
      <c r="O30" s="372">
        <v>0</v>
      </c>
      <c r="P30" s="430">
        <v>0</v>
      </c>
      <c r="Q30" s="370">
        <v>0</v>
      </c>
      <c r="R30" s="371">
        <v>0</v>
      </c>
      <c r="S30" s="371">
        <v>0</v>
      </c>
      <c r="T30" s="372">
        <v>0</v>
      </c>
      <c r="U30" s="430">
        <v>0</v>
      </c>
      <c r="V30" s="370">
        <v>0</v>
      </c>
      <c r="W30" s="371">
        <v>0</v>
      </c>
      <c r="X30" s="371">
        <v>0</v>
      </c>
      <c r="Y30" s="372">
        <v>0</v>
      </c>
      <c r="Z30" s="430">
        <v>0</v>
      </c>
      <c r="AA30" s="370">
        <v>0</v>
      </c>
      <c r="AB30" s="371">
        <v>0</v>
      </c>
      <c r="AC30" s="371">
        <v>0</v>
      </c>
      <c r="AD30" s="372">
        <v>0</v>
      </c>
      <c r="AE30" s="430">
        <v>0</v>
      </c>
      <c r="AF30" s="370">
        <v>0</v>
      </c>
      <c r="AG30" s="371">
        <v>0</v>
      </c>
      <c r="AH30" s="371">
        <v>0</v>
      </c>
      <c r="AI30" s="372">
        <v>0</v>
      </c>
      <c r="AJ30" s="430">
        <v>0</v>
      </c>
      <c r="AK30" s="370">
        <v>0</v>
      </c>
      <c r="AL30" s="371">
        <v>0</v>
      </c>
      <c r="AM30" s="371">
        <v>0</v>
      </c>
      <c r="AN30" s="372">
        <v>0</v>
      </c>
      <c r="AO30" s="430">
        <v>0</v>
      </c>
      <c r="AP30" s="370">
        <v>0</v>
      </c>
      <c r="AQ30" s="371">
        <v>0</v>
      </c>
      <c r="AR30" s="371">
        <v>0</v>
      </c>
      <c r="AS30" s="372">
        <v>0</v>
      </c>
      <c r="AT30" s="430">
        <v>0</v>
      </c>
      <c r="AU30" s="89"/>
      <c r="AV30" s="395"/>
      <c r="AW30" s="347"/>
      <c r="AX30" s="375"/>
      <c r="AY30" s="18">
        <v>0</v>
      </c>
      <c r="AZ30" s="18"/>
      <c r="BB30" s="366">
        <v>18</v>
      </c>
      <c r="BC30" s="367" t="s">
        <v>562</v>
      </c>
      <c r="BD30" s="368" t="s">
        <v>41</v>
      </c>
      <c r="BE30" s="369">
        <v>3</v>
      </c>
      <c r="BF30" s="376" t="s">
        <v>609</v>
      </c>
      <c r="BG30" s="377" t="s">
        <v>610</v>
      </c>
      <c r="BH30" s="377" t="s">
        <v>611</v>
      </c>
      <c r="BI30" s="378" t="s">
        <v>612</v>
      </c>
      <c r="BJ30" s="431" t="s">
        <v>613</v>
      </c>
      <c r="BL30" s="169"/>
      <c r="BM30" s="427"/>
      <c r="BN30" s="427"/>
      <c r="BO30" s="365">
        <v>0</v>
      </c>
      <c r="BP30" s="365">
        <v>0</v>
      </c>
      <c r="BQ30" s="365">
        <v>0</v>
      </c>
      <c r="BR30" s="365">
        <v>0</v>
      </c>
      <c r="BS30" s="160"/>
      <c r="BT30" s="365">
        <v>0</v>
      </c>
      <c r="BU30" s="365">
        <v>0</v>
      </c>
      <c r="BV30" s="365">
        <v>0</v>
      </c>
      <c r="BW30" s="365">
        <v>0</v>
      </c>
      <c r="BX30" s="160"/>
      <c r="BY30" s="365">
        <v>0</v>
      </c>
      <c r="BZ30" s="365">
        <v>0</v>
      </c>
      <c r="CA30" s="365">
        <v>0</v>
      </c>
      <c r="CB30" s="365">
        <v>0</v>
      </c>
      <c r="CC30" s="160"/>
      <c r="CD30" s="365">
        <v>0</v>
      </c>
      <c r="CE30" s="365">
        <v>0</v>
      </c>
      <c r="CF30" s="365">
        <v>0</v>
      </c>
      <c r="CG30" s="365">
        <v>0</v>
      </c>
      <c r="CH30" s="160"/>
      <c r="CI30" s="365">
        <v>0</v>
      </c>
      <c r="CJ30" s="365">
        <v>0</v>
      </c>
      <c r="CK30" s="365">
        <v>0</v>
      </c>
      <c r="CL30" s="365">
        <v>0</v>
      </c>
      <c r="CM30" s="160"/>
      <c r="CN30" s="365">
        <v>0</v>
      </c>
      <c r="CO30" s="365">
        <v>0</v>
      </c>
      <c r="CP30" s="365">
        <v>0</v>
      </c>
      <c r="CQ30" s="365">
        <v>0</v>
      </c>
      <c r="CR30" s="160"/>
      <c r="CS30" s="365">
        <v>0</v>
      </c>
      <c r="CT30" s="365">
        <v>0</v>
      </c>
      <c r="CU30" s="365">
        <v>0</v>
      </c>
      <c r="CV30" s="365">
        <v>0</v>
      </c>
      <c r="CW30" s="160"/>
      <c r="CX30" s="365">
        <v>0</v>
      </c>
      <c r="CY30" s="365">
        <v>0</v>
      </c>
      <c r="CZ30" s="365">
        <v>0</v>
      </c>
      <c r="DA30" s="365">
        <v>0</v>
      </c>
      <c r="DB30" s="160"/>
      <c r="DC30" s="169"/>
      <c r="DF30" s="169"/>
      <c r="DG30" s="129"/>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9"/>
    </row>
    <row r="31" spans="2:152" s="5" customFormat="1" x14ac:dyDescent="0.35">
      <c r="B31" s="366">
        <v>19</v>
      </c>
      <c r="C31" s="367" t="s">
        <v>614</v>
      </c>
      <c r="D31" s="368"/>
      <c r="E31" s="368" t="s">
        <v>41</v>
      </c>
      <c r="F31" s="369">
        <v>3</v>
      </c>
      <c r="G31" s="432">
        <v>4.3661957100747735</v>
      </c>
      <c r="H31" s="433">
        <v>2.163225308507604E-3</v>
      </c>
      <c r="I31" s="433">
        <v>26.476830879175182</v>
      </c>
      <c r="J31" s="434">
        <v>41.417483107821568</v>
      </c>
      <c r="K31" s="430">
        <v>72.262672922380034</v>
      </c>
      <c r="L31" s="432">
        <v>2.9743534616172309</v>
      </c>
      <c r="M31" s="433">
        <v>0</v>
      </c>
      <c r="N31" s="433">
        <v>23.659823705271908</v>
      </c>
      <c r="O31" s="434">
        <v>31.967133801339131</v>
      </c>
      <c r="P31" s="430">
        <v>58.601310968228269</v>
      </c>
      <c r="Q31" s="432">
        <v>1.5480140482099389</v>
      </c>
      <c r="R31" s="433">
        <v>1.2899563100314715</v>
      </c>
      <c r="S31" s="433">
        <v>35.226871518400671</v>
      </c>
      <c r="T31" s="434">
        <v>30.286033159049332</v>
      </c>
      <c r="U31" s="430">
        <v>68.350875035691416</v>
      </c>
      <c r="V31" s="432">
        <v>14.961537076850014</v>
      </c>
      <c r="W31" s="433">
        <v>0</v>
      </c>
      <c r="X31" s="433">
        <v>13.769630405237189</v>
      </c>
      <c r="Y31" s="434">
        <v>32.32603835686767</v>
      </c>
      <c r="Z31" s="430">
        <v>61.057205838954872</v>
      </c>
      <c r="AA31" s="432">
        <v>6.9266824260945619</v>
      </c>
      <c r="AB31" s="433">
        <v>0</v>
      </c>
      <c r="AC31" s="433">
        <v>14.718555789852573</v>
      </c>
      <c r="AD31" s="434">
        <v>29.873721870329209</v>
      </c>
      <c r="AE31" s="430">
        <v>51.518960086276344</v>
      </c>
      <c r="AF31" s="432">
        <v>5.5398318828253323</v>
      </c>
      <c r="AG31" s="433">
        <v>0</v>
      </c>
      <c r="AH31" s="433">
        <v>29.622159758698729</v>
      </c>
      <c r="AI31" s="434">
        <v>33.17867125302152</v>
      </c>
      <c r="AJ31" s="430">
        <v>68.340662894545574</v>
      </c>
      <c r="AK31" s="432">
        <v>3.2454447482099482</v>
      </c>
      <c r="AL31" s="433">
        <v>0</v>
      </c>
      <c r="AM31" s="433">
        <v>15.185832283314113</v>
      </c>
      <c r="AN31" s="434">
        <v>30.902110781867666</v>
      </c>
      <c r="AO31" s="430">
        <v>49.333387813391724</v>
      </c>
      <c r="AP31" s="432">
        <v>3.0397386712868713</v>
      </c>
      <c r="AQ31" s="433">
        <v>0</v>
      </c>
      <c r="AR31" s="433">
        <v>9.854012908314111</v>
      </c>
      <c r="AS31" s="434">
        <v>30.329758222252284</v>
      </c>
      <c r="AT31" s="430">
        <v>43.223509801853268</v>
      </c>
      <c r="AU31" s="89"/>
      <c r="AV31" s="435" t="s">
        <v>615</v>
      </c>
      <c r="AW31" s="436"/>
      <c r="AX31" s="437"/>
      <c r="AY31" s="18"/>
      <c r="AZ31" s="18"/>
      <c r="BB31" s="366">
        <v>19</v>
      </c>
      <c r="BC31" s="367" t="s">
        <v>614</v>
      </c>
      <c r="BD31" s="368" t="s">
        <v>41</v>
      </c>
      <c r="BE31" s="369">
        <v>3</v>
      </c>
      <c r="BF31" s="438" t="s">
        <v>113</v>
      </c>
      <c r="BG31" s="439" t="s">
        <v>115</v>
      </c>
      <c r="BH31" s="439" t="s">
        <v>117</v>
      </c>
      <c r="BI31" s="440" t="s">
        <v>119</v>
      </c>
      <c r="BJ31" s="431" t="s">
        <v>121</v>
      </c>
      <c r="BL31" s="169"/>
      <c r="BM31" s="427"/>
      <c r="BN31" s="427"/>
      <c r="BO31" s="346"/>
      <c r="BP31" s="346"/>
      <c r="BQ31" s="346"/>
      <c r="BR31" s="346"/>
      <c r="BS31" s="159"/>
      <c r="BT31" s="346"/>
      <c r="BU31" s="346"/>
      <c r="BV31" s="346"/>
      <c r="BW31" s="346"/>
      <c r="BX31" s="159"/>
      <c r="BY31" s="346"/>
      <c r="BZ31" s="346"/>
      <c r="CA31" s="346"/>
      <c r="CB31" s="346"/>
      <c r="CC31" s="159"/>
      <c r="CD31" s="346"/>
      <c r="CE31" s="346"/>
      <c r="CF31" s="346"/>
      <c r="CG31" s="346"/>
      <c r="CH31" s="159"/>
      <c r="CI31" s="346"/>
      <c r="CJ31" s="346"/>
      <c r="CK31" s="346"/>
      <c r="CL31" s="346"/>
      <c r="CM31" s="159"/>
      <c r="CN31" s="346"/>
      <c r="CO31" s="346"/>
      <c r="CP31" s="346"/>
      <c r="CQ31" s="346"/>
      <c r="CR31" s="159"/>
      <c r="CS31" s="346"/>
      <c r="CT31" s="346"/>
      <c r="CU31" s="346"/>
      <c r="CV31" s="346"/>
      <c r="CW31" s="159"/>
      <c r="CX31" s="346"/>
      <c r="CY31" s="346"/>
      <c r="CZ31" s="346"/>
      <c r="DA31" s="346"/>
      <c r="DB31" s="160"/>
      <c r="DC31" s="169"/>
      <c r="DF31" s="169"/>
      <c r="DG31" s="129"/>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388"/>
      <c r="EV31" s="169"/>
    </row>
    <row r="32" spans="2:152" s="5" customFormat="1" ht="13.9" thickBot="1" x14ac:dyDescent="0.4">
      <c r="B32" s="89"/>
      <c r="C32" s="89"/>
      <c r="D32" s="344"/>
      <c r="E32" s="344"/>
      <c r="F32" s="344"/>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129"/>
      <c r="AV32" s="423"/>
      <c r="AW32" s="423"/>
      <c r="AX32" s="423"/>
      <c r="AY32" s="18"/>
      <c r="AZ32" s="18"/>
      <c r="BB32" s="89"/>
      <c r="BC32" s="89"/>
      <c r="BD32" s="344"/>
      <c r="BE32" s="344"/>
      <c r="BF32" s="424"/>
      <c r="BG32" s="424"/>
      <c r="BH32" s="424"/>
      <c r="BI32" s="424"/>
      <c r="BJ32" s="424"/>
      <c r="BL32" s="156"/>
      <c r="BM32" s="175"/>
      <c r="BN32" s="175"/>
      <c r="BO32" s="346"/>
      <c r="BP32" s="346"/>
      <c r="BQ32" s="346"/>
      <c r="BR32" s="346"/>
      <c r="BS32" s="159"/>
      <c r="BT32" s="346"/>
      <c r="BU32" s="346"/>
      <c r="BV32" s="346"/>
      <c r="BW32" s="346"/>
      <c r="BX32" s="159"/>
      <c r="BY32" s="346"/>
      <c r="BZ32" s="346"/>
      <c r="CA32" s="346"/>
      <c r="CB32" s="346"/>
      <c r="CC32" s="159"/>
      <c r="CD32" s="346"/>
      <c r="CE32" s="346"/>
      <c r="CF32" s="346"/>
      <c r="CG32" s="346"/>
      <c r="CH32" s="159"/>
      <c r="CI32" s="346"/>
      <c r="CJ32" s="346"/>
      <c r="CK32" s="346"/>
      <c r="CL32" s="346"/>
      <c r="CM32" s="159"/>
      <c r="CN32" s="346"/>
      <c r="CO32" s="346"/>
      <c r="CP32" s="346"/>
      <c r="CQ32" s="346"/>
      <c r="CR32" s="159"/>
      <c r="CS32" s="346"/>
      <c r="CT32" s="346"/>
      <c r="CU32" s="346"/>
      <c r="CV32" s="346"/>
      <c r="CW32" s="159"/>
      <c r="CX32" s="346"/>
      <c r="CY32" s="346"/>
      <c r="CZ32" s="346"/>
      <c r="DA32" s="346"/>
      <c r="DB32" s="160"/>
      <c r="DC32" s="156"/>
      <c r="DF32" s="156"/>
      <c r="DG32" s="129"/>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388"/>
      <c r="EV32" s="156"/>
    </row>
    <row r="33" spans="2:152" s="5" customFormat="1" ht="13.9" thickBot="1" x14ac:dyDescent="0.4">
      <c r="B33" s="349" t="s">
        <v>221</v>
      </c>
      <c r="C33" s="350" t="s">
        <v>27</v>
      </c>
      <c r="D33" s="344"/>
      <c r="E33" s="134"/>
      <c r="F33" s="134"/>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129"/>
      <c r="AV33" s="418"/>
      <c r="AW33" s="418"/>
      <c r="AX33" s="418"/>
      <c r="AY33" s="18"/>
      <c r="AZ33" s="18"/>
      <c r="BB33" s="349" t="s">
        <v>221</v>
      </c>
      <c r="BC33" s="350" t="s">
        <v>27</v>
      </c>
      <c r="BD33" s="134"/>
      <c r="BE33" s="134"/>
      <c r="BF33" s="426"/>
      <c r="BG33" s="426"/>
      <c r="BH33" s="426"/>
      <c r="BI33" s="426"/>
      <c r="BJ33" s="426"/>
      <c r="BL33" s="169"/>
      <c r="BM33" s="427"/>
      <c r="BN33" s="427"/>
      <c r="BO33" s="346"/>
      <c r="BP33" s="346"/>
      <c r="BQ33" s="346"/>
      <c r="BR33" s="346"/>
      <c r="BS33" s="159"/>
      <c r="BT33" s="346"/>
      <c r="BU33" s="346"/>
      <c r="BV33" s="346"/>
      <c r="BW33" s="346"/>
      <c r="BX33" s="159"/>
      <c r="BY33" s="346"/>
      <c r="BZ33" s="346"/>
      <c r="CA33" s="346"/>
      <c r="CB33" s="346"/>
      <c r="CC33" s="159"/>
      <c r="CD33" s="346"/>
      <c r="CE33" s="346"/>
      <c r="CF33" s="346"/>
      <c r="CG33" s="346"/>
      <c r="CH33" s="159"/>
      <c r="CI33" s="346"/>
      <c r="CJ33" s="346"/>
      <c r="CK33" s="346"/>
      <c r="CL33" s="346"/>
      <c r="CM33" s="159"/>
      <c r="CN33" s="346"/>
      <c r="CO33" s="346"/>
      <c r="CP33" s="346"/>
      <c r="CQ33" s="346"/>
      <c r="CR33" s="159"/>
      <c r="CS33" s="346"/>
      <c r="CT33" s="346"/>
      <c r="CU33" s="346"/>
      <c r="CV33" s="346"/>
      <c r="CW33" s="159"/>
      <c r="CX33" s="346"/>
      <c r="CY33" s="346"/>
      <c r="CZ33" s="346"/>
      <c r="DA33" s="346"/>
      <c r="DB33" s="160"/>
      <c r="DC33" s="169"/>
      <c r="DF33" s="169"/>
      <c r="DG33" s="129"/>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388"/>
      <c r="EV33" s="169"/>
    </row>
    <row r="34" spans="2:152" s="5" customFormat="1" x14ac:dyDescent="0.35">
      <c r="B34" s="351">
        <v>20</v>
      </c>
      <c r="C34" s="352" t="s">
        <v>616</v>
      </c>
      <c r="D34" s="353"/>
      <c r="E34" s="353" t="s">
        <v>41</v>
      </c>
      <c r="F34" s="354">
        <v>3</v>
      </c>
      <c r="G34" s="355">
        <v>0</v>
      </c>
      <c r="H34" s="356">
        <v>0</v>
      </c>
      <c r="I34" s="356">
        <v>0</v>
      </c>
      <c r="J34" s="357">
        <v>3.5</v>
      </c>
      <c r="K34" s="428">
        <v>3.5</v>
      </c>
      <c r="L34" s="355">
        <v>0</v>
      </c>
      <c r="M34" s="356">
        <v>0</v>
      </c>
      <c r="N34" s="356">
        <v>0</v>
      </c>
      <c r="O34" s="357">
        <v>2.5117606197544888</v>
      </c>
      <c r="P34" s="428">
        <v>2.5117606197544888</v>
      </c>
      <c r="Q34" s="355">
        <v>0</v>
      </c>
      <c r="R34" s="356">
        <v>0</v>
      </c>
      <c r="S34" s="356">
        <v>0</v>
      </c>
      <c r="T34" s="357">
        <v>2.4740777107588729</v>
      </c>
      <c r="U34" s="428">
        <v>2.4740777107588729</v>
      </c>
      <c r="V34" s="355">
        <v>0</v>
      </c>
      <c r="W34" s="356">
        <v>0</v>
      </c>
      <c r="X34" s="356">
        <v>0</v>
      </c>
      <c r="Y34" s="357">
        <v>2.458339178005331</v>
      </c>
      <c r="Z34" s="428">
        <v>2.458339178005331</v>
      </c>
      <c r="AA34" s="355">
        <v>0</v>
      </c>
      <c r="AB34" s="356">
        <v>0</v>
      </c>
      <c r="AC34" s="356">
        <v>0</v>
      </c>
      <c r="AD34" s="357">
        <v>2.3092860148688463</v>
      </c>
      <c r="AE34" s="428">
        <v>2.3092860148688463</v>
      </c>
      <c r="AF34" s="355">
        <v>0</v>
      </c>
      <c r="AG34" s="356">
        <v>0</v>
      </c>
      <c r="AH34" s="356">
        <v>0</v>
      </c>
      <c r="AI34" s="357">
        <v>2.226890166923833</v>
      </c>
      <c r="AJ34" s="428">
        <v>2.226890166923833</v>
      </c>
      <c r="AK34" s="355">
        <v>0</v>
      </c>
      <c r="AL34" s="356">
        <v>0</v>
      </c>
      <c r="AM34" s="356">
        <v>0</v>
      </c>
      <c r="AN34" s="357">
        <v>2.1747369897601354</v>
      </c>
      <c r="AO34" s="428">
        <v>2.1747369897601354</v>
      </c>
      <c r="AP34" s="355">
        <v>0</v>
      </c>
      <c r="AQ34" s="356">
        <v>0</v>
      </c>
      <c r="AR34" s="356">
        <v>0</v>
      </c>
      <c r="AS34" s="357">
        <v>2.0907981484079121</v>
      </c>
      <c r="AT34" s="428">
        <v>2.0907981484079121</v>
      </c>
      <c r="AU34" s="89"/>
      <c r="AV34" s="394"/>
      <c r="AW34" s="348"/>
      <c r="AX34" s="375"/>
      <c r="AY34" s="18">
        <v>0</v>
      </c>
      <c r="AZ34" s="18"/>
      <c r="BB34" s="351">
        <v>20</v>
      </c>
      <c r="BC34" s="352" t="s">
        <v>616</v>
      </c>
      <c r="BD34" s="353" t="s">
        <v>41</v>
      </c>
      <c r="BE34" s="354">
        <v>3</v>
      </c>
      <c r="BF34" s="361" t="s">
        <v>617</v>
      </c>
      <c r="BG34" s="362" t="s">
        <v>618</v>
      </c>
      <c r="BH34" s="362" t="s">
        <v>619</v>
      </c>
      <c r="BI34" s="363" t="s">
        <v>620</v>
      </c>
      <c r="BJ34" s="429" t="s">
        <v>621</v>
      </c>
      <c r="BL34" s="169"/>
      <c r="BM34" s="427"/>
      <c r="BN34" s="427"/>
      <c r="BO34" s="365">
        <v>0</v>
      </c>
      <c r="BP34" s="365">
        <v>0</v>
      </c>
      <c r="BQ34" s="365">
        <v>0</v>
      </c>
      <c r="BR34" s="365">
        <v>0</v>
      </c>
      <c r="BS34" s="160"/>
      <c r="BT34" s="365">
        <v>0</v>
      </c>
      <c r="BU34" s="365">
        <v>0</v>
      </c>
      <c r="BV34" s="365">
        <v>0</v>
      </c>
      <c r="BW34" s="365">
        <v>0</v>
      </c>
      <c r="BX34" s="160"/>
      <c r="BY34" s="365">
        <v>0</v>
      </c>
      <c r="BZ34" s="365">
        <v>0</v>
      </c>
      <c r="CA34" s="365">
        <v>0</v>
      </c>
      <c r="CB34" s="365">
        <v>0</v>
      </c>
      <c r="CC34" s="160"/>
      <c r="CD34" s="365">
        <v>0</v>
      </c>
      <c r="CE34" s="365">
        <v>0</v>
      </c>
      <c r="CF34" s="365">
        <v>0</v>
      </c>
      <c r="CG34" s="365">
        <v>0</v>
      </c>
      <c r="CH34" s="160"/>
      <c r="CI34" s="365">
        <v>0</v>
      </c>
      <c r="CJ34" s="365">
        <v>0</v>
      </c>
      <c r="CK34" s="365">
        <v>0</v>
      </c>
      <c r="CL34" s="365">
        <v>0</v>
      </c>
      <c r="CM34" s="160"/>
      <c r="CN34" s="365">
        <v>0</v>
      </c>
      <c r="CO34" s="365">
        <v>0</v>
      </c>
      <c r="CP34" s="365">
        <v>0</v>
      </c>
      <c r="CQ34" s="365">
        <v>0</v>
      </c>
      <c r="CR34" s="160"/>
      <c r="CS34" s="365">
        <v>0</v>
      </c>
      <c r="CT34" s="365">
        <v>0</v>
      </c>
      <c r="CU34" s="365">
        <v>0</v>
      </c>
      <c r="CV34" s="365">
        <v>0</v>
      </c>
      <c r="CW34" s="160"/>
      <c r="CX34" s="365">
        <v>0</v>
      </c>
      <c r="CY34" s="365">
        <v>0</v>
      </c>
      <c r="CZ34" s="365">
        <v>0</v>
      </c>
      <c r="DA34" s="365">
        <v>0</v>
      </c>
      <c r="DB34" s="160"/>
      <c r="DC34" s="169"/>
      <c r="DF34" s="169"/>
      <c r="DG34" s="129"/>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9"/>
    </row>
    <row r="35" spans="2:152" s="5" customFormat="1" x14ac:dyDescent="0.35">
      <c r="B35" s="366">
        <v>21</v>
      </c>
      <c r="C35" s="367" t="s">
        <v>622</v>
      </c>
      <c r="D35" s="368"/>
      <c r="E35" s="368" t="s">
        <v>41</v>
      </c>
      <c r="F35" s="369">
        <v>3</v>
      </c>
      <c r="G35" s="370">
        <v>0</v>
      </c>
      <c r="H35" s="371">
        <v>0</v>
      </c>
      <c r="I35" s="371">
        <v>0</v>
      </c>
      <c r="J35" s="372">
        <v>3.8</v>
      </c>
      <c r="K35" s="430">
        <v>3.8</v>
      </c>
      <c r="L35" s="370">
        <v>0</v>
      </c>
      <c r="M35" s="371">
        <v>0</v>
      </c>
      <c r="N35" s="371">
        <v>0</v>
      </c>
      <c r="O35" s="372">
        <v>3.036</v>
      </c>
      <c r="P35" s="430">
        <v>3.036</v>
      </c>
      <c r="Q35" s="370">
        <v>0</v>
      </c>
      <c r="R35" s="371">
        <v>0</v>
      </c>
      <c r="S35" s="371">
        <v>0</v>
      </c>
      <c r="T35" s="372">
        <v>3.036</v>
      </c>
      <c r="U35" s="430">
        <v>3.036</v>
      </c>
      <c r="V35" s="370">
        <v>0</v>
      </c>
      <c r="W35" s="371">
        <v>0</v>
      </c>
      <c r="X35" s="371">
        <v>0</v>
      </c>
      <c r="Y35" s="372">
        <v>2.2900454373792845</v>
      </c>
      <c r="Z35" s="430">
        <v>2.2900454373792845</v>
      </c>
      <c r="AA35" s="370">
        <v>0</v>
      </c>
      <c r="AB35" s="371">
        <v>0</v>
      </c>
      <c r="AC35" s="371">
        <v>0</v>
      </c>
      <c r="AD35" s="372">
        <v>2.4390986005157695</v>
      </c>
      <c r="AE35" s="430">
        <v>2.4390986005157695</v>
      </c>
      <c r="AF35" s="370">
        <v>0</v>
      </c>
      <c r="AG35" s="371">
        <v>0</v>
      </c>
      <c r="AH35" s="371">
        <v>0</v>
      </c>
      <c r="AI35" s="372">
        <v>2.5214944484607829</v>
      </c>
      <c r="AJ35" s="430">
        <v>2.5214944484607829</v>
      </c>
      <c r="AK35" s="370">
        <v>0</v>
      </c>
      <c r="AL35" s="371">
        <v>0</v>
      </c>
      <c r="AM35" s="371">
        <v>0</v>
      </c>
      <c r="AN35" s="372">
        <v>2.5736476256244805</v>
      </c>
      <c r="AO35" s="430">
        <v>2.5736476256244805</v>
      </c>
      <c r="AP35" s="370">
        <v>0</v>
      </c>
      <c r="AQ35" s="371">
        <v>0</v>
      </c>
      <c r="AR35" s="371">
        <v>0</v>
      </c>
      <c r="AS35" s="372">
        <v>2.6575864669767038</v>
      </c>
      <c r="AT35" s="430">
        <v>2.6575864669767038</v>
      </c>
      <c r="AU35" s="89"/>
      <c r="AV35" s="396"/>
      <c r="AW35" s="397"/>
      <c r="AX35" s="398"/>
      <c r="AY35" s="18">
        <v>0</v>
      </c>
      <c r="AZ35" s="18"/>
      <c r="BB35" s="366">
        <v>21</v>
      </c>
      <c r="BC35" s="367" t="s">
        <v>622</v>
      </c>
      <c r="BD35" s="368" t="s">
        <v>41</v>
      </c>
      <c r="BE35" s="369">
        <v>3</v>
      </c>
      <c r="BF35" s="376" t="s">
        <v>623</v>
      </c>
      <c r="BG35" s="377" t="s">
        <v>624</v>
      </c>
      <c r="BH35" s="377" t="s">
        <v>625</v>
      </c>
      <c r="BI35" s="378" t="s">
        <v>626</v>
      </c>
      <c r="BJ35" s="431" t="s">
        <v>627</v>
      </c>
      <c r="BL35" s="169"/>
      <c r="BM35" s="427"/>
      <c r="BN35" s="427"/>
      <c r="BO35" s="365">
        <v>0</v>
      </c>
      <c r="BP35" s="365">
        <v>0</v>
      </c>
      <c r="BQ35" s="365">
        <v>0</v>
      </c>
      <c r="BR35" s="365">
        <v>0</v>
      </c>
      <c r="BS35" s="160"/>
      <c r="BT35" s="365">
        <v>0</v>
      </c>
      <c r="BU35" s="365">
        <v>0</v>
      </c>
      <c r="BV35" s="365">
        <v>0</v>
      </c>
      <c r="BW35" s="365">
        <v>0</v>
      </c>
      <c r="BX35" s="160"/>
      <c r="BY35" s="365">
        <v>0</v>
      </c>
      <c r="BZ35" s="365">
        <v>0</v>
      </c>
      <c r="CA35" s="365">
        <v>0</v>
      </c>
      <c r="CB35" s="365">
        <v>0</v>
      </c>
      <c r="CC35" s="160"/>
      <c r="CD35" s="365">
        <v>0</v>
      </c>
      <c r="CE35" s="365">
        <v>0</v>
      </c>
      <c r="CF35" s="365">
        <v>0</v>
      </c>
      <c r="CG35" s="365">
        <v>0</v>
      </c>
      <c r="CH35" s="160"/>
      <c r="CI35" s="365">
        <v>0</v>
      </c>
      <c r="CJ35" s="365">
        <v>0</v>
      </c>
      <c r="CK35" s="365">
        <v>0</v>
      </c>
      <c r="CL35" s="365">
        <v>0</v>
      </c>
      <c r="CM35" s="160"/>
      <c r="CN35" s="365">
        <v>0</v>
      </c>
      <c r="CO35" s="365">
        <v>0</v>
      </c>
      <c r="CP35" s="365">
        <v>0</v>
      </c>
      <c r="CQ35" s="365">
        <v>0</v>
      </c>
      <c r="CR35" s="160"/>
      <c r="CS35" s="365">
        <v>0</v>
      </c>
      <c r="CT35" s="365">
        <v>0</v>
      </c>
      <c r="CU35" s="365">
        <v>0</v>
      </c>
      <c r="CV35" s="365">
        <v>0</v>
      </c>
      <c r="CW35" s="160"/>
      <c r="CX35" s="365">
        <v>0</v>
      </c>
      <c r="CY35" s="365">
        <v>0</v>
      </c>
      <c r="CZ35" s="365">
        <v>0</v>
      </c>
      <c r="DA35" s="365">
        <v>0</v>
      </c>
      <c r="DB35" s="160"/>
      <c r="DC35" s="169"/>
      <c r="DF35" s="169"/>
      <c r="DG35" s="129"/>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9"/>
    </row>
    <row r="36" spans="2:152" s="5" customFormat="1" ht="13.9" thickBot="1" x14ac:dyDescent="0.4">
      <c r="B36" s="399">
        <v>22</v>
      </c>
      <c r="C36" s="400" t="s">
        <v>27</v>
      </c>
      <c r="D36" s="401"/>
      <c r="E36" s="401" t="s">
        <v>41</v>
      </c>
      <c r="F36" s="402">
        <v>3</v>
      </c>
      <c r="G36" s="403">
        <v>14.197638928749599</v>
      </c>
      <c r="H36" s="405">
        <v>4.0802353085076038E-3</v>
      </c>
      <c r="I36" s="405">
        <v>45.45871902411541</v>
      </c>
      <c r="J36" s="441">
        <v>83.138584400444103</v>
      </c>
      <c r="K36" s="442">
        <v>142.79902258861762</v>
      </c>
      <c r="L36" s="403">
        <v>12.718298582069519</v>
      </c>
      <c r="M36" s="405">
        <v>0</v>
      </c>
      <c r="N36" s="405">
        <v>43.49256266160527</v>
      </c>
      <c r="O36" s="441">
        <v>77.845298720547021</v>
      </c>
      <c r="P36" s="442">
        <v>134.05615996422182</v>
      </c>
      <c r="Q36" s="403">
        <v>11.313195654602193</v>
      </c>
      <c r="R36" s="405">
        <v>2.6707169979947656</v>
      </c>
      <c r="S36" s="405">
        <v>55.876983921158342</v>
      </c>
      <c r="T36" s="441">
        <v>77.320261498953272</v>
      </c>
      <c r="U36" s="442">
        <v>147.18115807270857</v>
      </c>
      <c r="V36" s="403">
        <v>25.118385301866986</v>
      </c>
      <c r="W36" s="405">
        <v>0</v>
      </c>
      <c r="X36" s="405">
        <v>46.16925771693883</v>
      </c>
      <c r="Y36" s="441">
        <v>58.712870996980655</v>
      </c>
      <c r="Z36" s="442">
        <v>130.00051401578648</v>
      </c>
      <c r="AA36" s="403">
        <v>17.235628378356473</v>
      </c>
      <c r="AB36" s="405">
        <v>0</v>
      </c>
      <c r="AC36" s="405">
        <v>47.251746464698883</v>
      </c>
      <c r="AD36" s="441">
        <v>56.832419217172522</v>
      </c>
      <c r="AE36" s="442">
        <v>121.31979406022788</v>
      </c>
      <c r="AF36" s="403">
        <v>16.869303749582976</v>
      </c>
      <c r="AG36" s="405">
        <v>0</v>
      </c>
      <c r="AH36" s="405">
        <v>62.291738602039658</v>
      </c>
      <c r="AI36" s="441">
        <v>60.838454315498815</v>
      </c>
      <c r="AJ36" s="442">
        <v>139.99949666712143</v>
      </c>
      <c r="AK36" s="403">
        <v>13.559397953861748</v>
      </c>
      <c r="AL36" s="405">
        <v>0</v>
      </c>
      <c r="AM36" s="405">
        <v>47.994670012136609</v>
      </c>
      <c r="AN36" s="441">
        <v>59.484776257276501</v>
      </c>
      <c r="AO36" s="442">
        <v>121.03884422327485</v>
      </c>
      <c r="AP36" s="403">
        <v>13.431136739557344</v>
      </c>
      <c r="AQ36" s="405">
        <v>0</v>
      </c>
      <c r="AR36" s="405">
        <v>42.900547753872601</v>
      </c>
      <c r="AS36" s="441">
        <v>59.906624350009359</v>
      </c>
      <c r="AT36" s="442">
        <v>116.23830884343931</v>
      </c>
      <c r="AU36" s="89"/>
      <c r="AV36" s="443" t="s">
        <v>628</v>
      </c>
      <c r="AW36" s="444"/>
      <c r="AX36" s="437"/>
      <c r="AY36" s="18"/>
      <c r="AZ36" s="18"/>
      <c r="BB36" s="399">
        <v>22</v>
      </c>
      <c r="BC36" s="400" t="s">
        <v>27</v>
      </c>
      <c r="BD36" s="401" t="s">
        <v>41</v>
      </c>
      <c r="BE36" s="402">
        <v>3</v>
      </c>
      <c r="BF36" s="410" t="s">
        <v>91</v>
      </c>
      <c r="BG36" s="412" t="s">
        <v>93</v>
      </c>
      <c r="BH36" s="412" t="s">
        <v>95</v>
      </c>
      <c r="BI36" s="445" t="s">
        <v>97</v>
      </c>
      <c r="BJ36" s="446" t="s">
        <v>99</v>
      </c>
      <c r="BL36" s="156"/>
      <c r="BM36" s="175"/>
      <c r="BN36" s="175"/>
      <c r="BO36" s="346"/>
      <c r="BP36" s="346"/>
      <c r="BQ36" s="346"/>
      <c r="BR36" s="346"/>
      <c r="BS36" s="159"/>
      <c r="BT36" s="346"/>
      <c r="BU36" s="346"/>
      <c r="BV36" s="346"/>
      <c r="BW36" s="346"/>
      <c r="BX36" s="159"/>
      <c r="BY36" s="346"/>
      <c r="BZ36" s="346"/>
      <c r="CA36" s="346"/>
      <c r="CB36" s="346"/>
      <c r="CC36" s="159"/>
      <c r="CD36" s="346"/>
      <c r="CE36" s="346"/>
      <c r="CF36" s="346"/>
      <c r="CG36" s="346"/>
      <c r="CH36" s="159"/>
      <c r="CI36" s="346"/>
      <c r="CJ36" s="346"/>
      <c r="CK36" s="346"/>
      <c r="CL36" s="346"/>
      <c r="CM36" s="159"/>
      <c r="CN36" s="346"/>
      <c r="CO36" s="346"/>
      <c r="CP36" s="346"/>
      <c r="CQ36" s="346"/>
      <c r="CR36" s="159"/>
      <c r="CS36" s="346"/>
      <c r="CT36" s="346"/>
      <c r="CU36" s="346"/>
      <c r="CV36" s="346"/>
      <c r="CW36" s="159"/>
      <c r="CX36" s="346"/>
      <c r="CY36" s="346"/>
      <c r="CZ36" s="346"/>
      <c r="DA36" s="346"/>
      <c r="DB36" s="160"/>
      <c r="DC36" s="156"/>
      <c r="DF36" s="156"/>
      <c r="DG36" s="129"/>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388"/>
      <c r="EV36" s="156"/>
    </row>
    <row r="37" spans="2:152" s="5" customFormat="1" ht="13.9" thickBot="1" x14ac:dyDescent="0.4">
      <c r="B37" s="89"/>
      <c r="C37" s="89"/>
      <c r="D37" s="344"/>
      <c r="E37" s="344"/>
      <c r="F37" s="344"/>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129"/>
      <c r="AV37" s="423"/>
      <c r="AW37" s="423"/>
      <c r="AX37" s="423"/>
      <c r="AY37" s="18"/>
      <c r="AZ37" s="18"/>
      <c r="BB37" s="89"/>
      <c r="BC37" s="89"/>
      <c r="BD37" s="344"/>
      <c r="BE37" s="344"/>
      <c r="BF37" s="447"/>
      <c r="BG37" s="447"/>
      <c r="BH37" s="447"/>
      <c r="BI37" s="447"/>
      <c r="BJ37" s="447"/>
      <c r="BL37" s="156"/>
      <c r="BM37" s="175"/>
      <c r="BN37" s="175"/>
      <c r="BO37" s="346"/>
      <c r="BP37" s="346"/>
      <c r="BQ37" s="346"/>
      <c r="BR37" s="346"/>
      <c r="BS37" s="159"/>
      <c r="BT37" s="346"/>
      <c r="BU37" s="346"/>
      <c r="BV37" s="346"/>
      <c r="BW37" s="346"/>
      <c r="BX37" s="159"/>
      <c r="BY37" s="346"/>
      <c r="BZ37" s="346"/>
      <c r="CA37" s="346"/>
      <c r="CB37" s="346"/>
      <c r="CC37" s="159"/>
      <c r="CD37" s="346"/>
      <c r="CE37" s="346"/>
      <c r="CF37" s="346"/>
      <c r="CG37" s="346"/>
      <c r="CH37" s="159"/>
      <c r="CI37" s="346"/>
      <c r="CJ37" s="346"/>
      <c r="CK37" s="346"/>
      <c r="CL37" s="346"/>
      <c r="CM37" s="159"/>
      <c r="CN37" s="346"/>
      <c r="CO37" s="346"/>
      <c r="CP37" s="346"/>
      <c r="CQ37" s="346"/>
      <c r="CR37" s="159"/>
      <c r="CS37" s="346"/>
      <c r="CT37" s="346"/>
      <c r="CU37" s="346"/>
      <c r="CV37" s="346"/>
      <c r="CW37" s="159"/>
      <c r="CX37" s="346"/>
      <c r="CY37" s="346"/>
      <c r="CZ37" s="346"/>
      <c r="DA37" s="346"/>
      <c r="DB37" s="160"/>
      <c r="DC37" s="156"/>
      <c r="DF37" s="156"/>
      <c r="DG37" s="129"/>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388"/>
      <c r="EV37" s="156"/>
    </row>
    <row r="38" spans="2:152" s="5" customFormat="1" ht="13.9" thickBot="1" x14ac:dyDescent="0.4">
      <c r="B38" s="349" t="s">
        <v>214</v>
      </c>
      <c r="C38" s="350" t="s">
        <v>629</v>
      </c>
      <c r="D38" s="344"/>
      <c r="E38" s="134"/>
      <c r="F38" s="134"/>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129"/>
      <c r="AV38" s="418"/>
      <c r="AW38" s="418"/>
      <c r="AX38" s="418"/>
      <c r="AY38" s="18"/>
      <c r="AZ38" s="18"/>
      <c r="BB38" s="349" t="s">
        <v>214</v>
      </c>
      <c r="BC38" s="350" t="s">
        <v>629</v>
      </c>
      <c r="BD38" s="134"/>
      <c r="BE38" s="134"/>
      <c r="BF38" s="448"/>
      <c r="BG38" s="448"/>
      <c r="BH38" s="448"/>
      <c r="BI38" s="448"/>
      <c r="BJ38" s="448"/>
      <c r="BL38" s="156"/>
      <c r="BM38" s="175"/>
      <c r="BN38" s="175"/>
      <c r="BO38" s="346"/>
      <c r="BP38" s="346"/>
      <c r="BQ38" s="346"/>
      <c r="BR38" s="346"/>
      <c r="BS38" s="159"/>
      <c r="BT38" s="346"/>
      <c r="BU38" s="346"/>
      <c r="BV38" s="346"/>
      <c r="BW38" s="346"/>
      <c r="BX38" s="159"/>
      <c r="BY38" s="346"/>
      <c r="BZ38" s="346"/>
      <c r="CA38" s="346"/>
      <c r="CB38" s="346"/>
      <c r="CC38" s="159"/>
      <c r="CD38" s="346"/>
      <c r="CE38" s="346"/>
      <c r="CF38" s="346"/>
      <c r="CG38" s="346"/>
      <c r="CH38" s="159"/>
      <c r="CI38" s="346"/>
      <c r="CJ38" s="346"/>
      <c r="CK38" s="346"/>
      <c r="CL38" s="346"/>
      <c r="CM38" s="159"/>
      <c r="CN38" s="346"/>
      <c r="CO38" s="346"/>
      <c r="CP38" s="346"/>
      <c r="CQ38" s="346"/>
      <c r="CR38" s="159"/>
      <c r="CS38" s="346"/>
      <c r="CT38" s="346"/>
      <c r="CU38" s="346"/>
      <c r="CV38" s="346"/>
      <c r="CW38" s="159"/>
      <c r="CX38" s="346"/>
      <c r="CY38" s="346"/>
      <c r="CZ38" s="346"/>
      <c r="DA38" s="346"/>
      <c r="DB38" s="160"/>
      <c r="DC38" s="156"/>
      <c r="DF38" s="156"/>
      <c r="DG38" s="129"/>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388"/>
      <c r="EV38" s="156"/>
    </row>
    <row r="39" spans="2:152" s="5" customFormat="1" x14ac:dyDescent="0.35">
      <c r="B39" s="351">
        <v>23</v>
      </c>
      <c r="C39" s="352" t="s">
        <v>630</v>
      </c>
      <c r="D39" s="353"/>
      <c r="E39" s="353" t="s">
        <v>41</v>
      </c>
      <c r="F39" s="354">
        <v>3</v>
      </c>
      <c r="G39" s="355">
        <v>0.48899999999999999</v>
      </c>
      <c r="H39" s="356">
        <v>0</v>
      </c>
      <c r="I39" s="356">
        <v>1.1839266547406084</v>
      </c>
      <c r="J39" s="357">
        <v>2.4618157423971381</v>
      </c>
      <c r="K39" s="428">
        <v>4.1347423971377459</v>
      </c>
      <c r="L39" s="355">
        <v>0.50600000000000001</v>
      </c>
      <c r="M39" s="356">
        <v>0</v>
      </c>
      <c r="N39" s="356">
        <v>1.2249278350515465</v>
      </c>
      <c r="O39" s="357">
        <v>2.5470721649484536</v>
      </c>
      <c r="P39" s="428">
        <v>4.2780000000000005</v>
      </c>
      <c r="Q39" s="355">
        <v>0.52300000000000002</v>
      </c>
      <c r="R39" s="356">
        <v>0</v>
      </c>
      <c r="S39" s="356">
        <v>1.2668195876288659</v>
      </c>
      <c r="T39" s="357">
        <v>2.6341804123711339</v>
      </c>
      <c r="U39" s="428">
        <v>4.4239999999999995</v>
      </c>
      <c r="V39" s="355">
        <v>0.504</v>
      </c>
      <c r="W39" s="356">
        <v>0</v>
      </c>
      <c r="X39" s="356">
        <v>1.2213556701030928</v>
      </c>
      <c r="Y39" s="357">
        <v>2.5396443298969076</v>
      </c>
      <c r="Z39" s="428">
        <v>4.2650000000000006</v>
      </c>
      <c r="AA39" s="355">
        <v>0.50600000000000001</v>
      </c>
      <c r="AB39" s="356">
        <v>0</v>
      </c>
      <c r="AC39" s="356">
        <v>1.2252525773195877</v>
      </c>
      <c r="AD39" s="357">
        <v>2.5477474226804127</v>
      </c>
      <c r="AE39" s="428">
        <v>4.2789999999999999</v>
      </c>
      <c r="AF39" s="355">
        <v>0.50700000000000001</v>
      </c>
      <c r="AG39" s="356">
        <v>0</v>
      </c>
      <c r="AH39" s="356">
        <v>1.2284999999999999</v>
      </c>
      <c r="AI39" s="357">
        <v>2.5545</v>
      </c>
      <c r="AJ39" s="428">
        <v>4.29</v>
      </c>
      <c r="AK39" s="355">
        <v>0.50900000000000001</v>
      </c>
      <c r="AL39" s="356">
        <v>0</v>
      </c>
      <c r="AM39" s="356">
        <v>1.2330463917525774</v>
      </c>
      <c r="AN39" s="357">
        <v>2.5639536082474228</v>
      </c>
      <c r="AO39" s="428">
        <v>4.306</v>
      </c>
      <c r="AP39" s="355">
        <v>0.51</v>
      </c>
      <c r="AQ39" s="356">
        <v>0</v>
      </c>
      <c r="AR39" s="356">
        <v>1.2359690721649486</v>
      </c>
      <c r="AS39" s="357">
        <v>2.5700309278350519</v>
      </c>
      <c r="AT39" s="428">
        <v>4.3160000000000007</v>
      </c>
      <c r="AU39" s="89"/>
      <c r="AV39" s="394"/>
      <c r="AW39" s="348"/>
      <c r="AX39" s="375"/>
      <c r="AY39" s="18">
        <v>0</v>
      </c>
      <c r="AZ39" s="18"/>
      <c r="BB39" s="351">
        <v>23</v>
      </c>
      <c r="BC39" s="352" t="s">
        <v>630</v>
      </c>
      <c r="BD39" s="353" t="s">
        <v>41</v>
      </c>
      <c r="BE39" s="354">
        <v>3</v>
      </c>
      <c r="BF39" s="361" t="s">
        <v>631</v>
      </c>
      <c r="BG39" s="362" t="s">
        <v>632</v>
      </c>
      <c r="BH39" s="362" t="s">
        <v>633</v>
      </c>
      <c r="BI39" s="363" t="s">
        <v>634</v>
      </c>
      <c r="BJ39" s="429" t="s">
        <v>635</v>
      </c>
      <c r="BL39" s="156"/>
      <c r="BM39" s="175"/>
      <c r="BN39" s="175"/>
      <c r="BO39" s="365">
        <v>0</v>
      </c>
      <c r="BP39" s="365">
        <v>0</v>
      </c>
      <c r="BQ39" s="365">
        <v>0</v>
      </c>
      <c r="BR39" s="365">
        <v>0</v>
      </c>
      <c r="BS39" s="160"/>
      <c r="BT39" s="365">
        <v>0</v>
      </c>
      <c r="BU39" s="365">
        <v>0</v>
      </c>
      <c r="BV39" s="365">
        <v>0</v>
      </c>
      <c r="BW39" s="365">
        <v>0</v>
      </c>
      <c r="BX39" s="160"/>
      <c r="BY39" s="365">
        <v>0</v>
      </c>
      <c r="BZ39" s="365">
        <v>0</v>
      </c>
      <c r="CA39" s="365">
        <v>0</v>
      </c>
      <c r="CB39" s="365">
        <v>0</v>
      </c>
      <c r="CC39" s="160"/>
      <c r="CD39" s="365">
        <v>0</v>
      </c>
      <c r="CE39" s="365">
        <v>0</v>
      </c>
      <c r="CF39" s="365">
        <v>0</v>
      </c>
      <c r="CG39" s="365">
        <v>0</v>
      </c>
      <c r="CH39" s="160"/>
      <c r="CI39" s="365">
        <v>0</v>
      </c>
      <c r="CJ39" s="365">
        <v>0</v>
      </c>
      <c r="CK39" s="365">
        <v>0</v>
      </c>
      <c r="CL39" s="365">
        <v>0</v>
      </c>
      <c r="CM39" s="160"/>
      <c r="CN39" s="365">
        <v>0</v>
      </c>
      <c r="CO39" s="365">
        <v>0</v>
      </c>
      <c r="CP39" s="365">
        <v>0</v>
      </c>
      <c r="CQ39" s="365">
        <v>0</v>
      </c>
      <c r="CR39" s="160"/>
      <c r="CS39" s="365">
        <v>0</v>
      </c>
      <c r="CT39" s="365">
        <v>0</v>
      </c>
      <c r="CU39" s="365">
        <v>0</v>
      </c>
      <c r="CV39" s="365">
        <v>0</v>
      </c>
      <c r="CW39" s="160"/>
      <c r="CX39" s="365">
        <v>0</v>
      </c>
      <c r="CY39" s="365">
        <v>0</v>
      </c>
      <c r="CZ39" s="365">
        <v>0</v>
      </c>
      <c r="DA39" s="365">
        <v>0</v>
      </c>
      <c r="DB39" s="160"/>
      <c r="DC39" s="156"/>
      <c r="DF39" s="156"/>
      <c r="DG39" s="129"/>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56"/>
    </row>
    <row r="40" spans="2:152" s="5" customFormat="1" x14ac:dyDescent="0.35">
      <c r="B40" s="366">
        <v>24</v>
      </c>
      <c r="C40" s="367" t="s">
        <v>636</v>
      </c>
      <c r="D40" s="368"/>
      <c r="E40" s="368" t="s">
        <v>41</v>
      </c>
      <c r="F40" s="369">
        <v>3</v>
      </c>
      <c r="G40" s="370">
        <v>0</v>
      </c>
      <c r="H40" s="371">
        <v>0</v>
      </c>
      <c r="I40" s="371">
        <v>0</v>
      </c>
      <c r="J40" s="372">
        <v>0</v>
      </c>
      <c r="K40" s="430">
        <v>0</v>
      </c>
      <c r="L40" s="370">
        <v>0</v>
      </c>
      <c r="M40" s="371">
        <v>0</v>
      </c>
      <c r="N40" s="371">
        <v>0</v>
      </c>
      <c r="O40" s="372">
        <v>0</v>
      </c>
      <c r="P40" s="430">
        <v>0</v>
      </c>
      <c r="Q40" s="370">
        <v>0</v>
      </c>
      <c r="R40" s="371">
        <v>0</v>
      </c>
      <c r="S40" s="371">
        <v>0</v>
      </c>
      <c r="T40" s="372">
        <v>0</v>
      </c>
      <c r="U40" s="430">
        <v>0</v>
      </c>
      <c r="V40" s="370">
        <v>0</v>
      </c>
      <c r="W40" s="371">
        <v>0</v>
      </c>
      <c r="X40" s="371">
        <v>0</v>
      </c>
      <c r="Y40" s="372">
        <v>0</v>
      </c>
      <c r="Z40" s="430">
        <v>0</v>
      </c>
      <c r="AA40" s="370">
        <v>0</v>
      </c>
      <c r="AB40" s="371">
        <v>0</v>
      </c>
      <c r="AC40" s="371">
        <v>0</v>
      </c>
      <c r="AD40" s="372">
        <v>0</v>
      </c>
      <c r="AE40" s="430">
        <v>0</v>
      </c>
      <c r="AF40" s="370">
        <v>0</v>
      </c>
      <c r="AG40" s="371">
        <v>0</v>
      </c>
      <c r="AH40" s="371">
        <v>0</v>
      </c>
      <c r="AI40" s="372">
        <v>0</v>
      </c>
      <c r="AJ40" s="430">
        <v>0</v>
      </c>
      <c r="AK40" s="370">
        <v>0</v>
      </c>
      <c r="AL40" s="371">
        <v>0</v>
      </c>
      <c r="AM40" s="371">
        <v>0</v>
      </c>
      <c r="AN40" s="372">
        <v>0</v>
      </c>
      <c r="AO40" s="430">
        <v>0</v>
      </c>
      <c r="AP40" s="370">
        <v>0</v>
      </c>
      <c r="AQ40" s="371">
        <v>0</v>
      </c>
      <c r="AR40" s="371">
        <v>0</v>
      </c>
      <c r="AS40" s="372">
        <v>0</v>
      </c>
      <c r="AT40" s="430">
        <v>0</v>
      </c>
      <c r="AU40" s="89"/>
      <c r="AV40" s="395"/>
      <c r="AW40" s="347"/>
      <c r="AX40" s="375"/>
      <c r="AY40" s="18">
        <v>0</v>
      </c>
      <c r="AZ40" s="18"/>
      <c r="BB40" s="366">
        <v>24</v>
      </c>
      <c r="BC40" s="367" t="s">
        <v>636</v>
      </c>
      <c r="BD40" s="368" t="s">
        <v>41</v>
      </c>
      <c r="BE40" s="369">
        <v>3</v>
      </c>
      <c r="BF40" s="376" t="s">
        <v>637</v>
      </c>
      <c r="BG40" s="377" t="s">
        <v>638</v>
      </c>
      <c r="BH40" s="377" t="s">
        <v>639</v>
      </c>
      <c r="BI40" s="378" t="s">
        <v>640</v>
      </c>
      <c r="BJ40" s="431" t="s">
        <v>641</v>
      </c>
      <c r="BL40" s="169"/>
      <c r="BM40" s="427"/>
      <c r="BN40" s="427"/>
      <c r="BO40" s="365">
        <v>0</v>
      </c>
      <c r="BP40" s="365">
        <v>0</v>
      </c>
      <c r="BQ40" s="365">
        <v>0</v>
      </c>
      <c r="BR40" s="365">
        <v>0</v>
      </c>
      <c r="BS40" s="160"/>
      <c r="BT40" s="365">
        <v>0</v>
      </c>
      <c r="BU40" s="365">
        <v>0</v>
      </c>
      <c r="BV40" s="365">
        <v>0</v>
      </c>
      <c r="BW40" s="365">
        <v>0</v>
      </c>
      <c r="BX40" s="160"/>
      <c r="BY40" s="365">
        <v>0</v>
      </c>
      <c r="BZ40" s="365">
        <v>0</v>
      </c>
      <c r="CA40" s="365">
        <v>0</v>
      </c>
      <c r="CB40" s="365">
        <v>0</v>
      </c>
      <c r="CC40" s="160"/>
      <c r="CD40" s="365">
        <v>0</v>
      </c>
      <c r="CE40" s="365">
        <v>0</v>
      </c>
      <c r="CF40" s="365">
        <v>0</v>
      </c>
      <c r="CG40" s="365">
        <v>0</v>
      </c>
      <c r="CH40" s="160"/>
      <c r="CI40" s="365">
        <v>0</v>
      </c>
      <c r="CJ40" s="365">
        <v>0</v>
      </c>
      <c r="CK40" s="365">
        <v>0</v>
      </c>
      <c r="CL40" s="365">
        <v>0</v>
      </c>
      <c r="CM40" s="160"/>
      <c r="CN40" s="365">
        <v>0</v>
      </c>
      <c r="CO40" s="365">
        <v>0</v>
      </c>
      <c r="CP40" s="365">
        <v>0</v>
      </c>
      <c r="CQ40" s="365">
        <v>0</v>
      </c>
      <c r="CR40" s="160"/>
      <c r="CS40" s="365">
        <v>0</v>
      </c>
      <c r="CT40" s="365">
        <v>0</v>
      </c>
      <c r="CU40" s="365">
        <v>0</v>
      </c>
      <c r="CV40" s="365">
        <v>0</v>
      </c>
      <c r="CW40" s="160"/>
      <c r="CX40" s="365">
        <v>0</v>
      </c>
      <c r="CY40" s="365">
        <v>0</v>
      </c>
      <c r="CZ40" s="365">
        <v>0</v>
      </c>
      <c r="DA40" s="365">
        <v>0</v>
      </c>
      <c r="DB40" s="160"/>
      <c r="DC40" s="169"/>
      <c r="DF40" s="169"/>
      <c r="DG40" s="129"/>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9"/>
    </row>
    <row r="41" spans="2:152" s="5" customFormat="1" ht="13.9" thickBot="1" x14ac:dyDescent="0.4">
      <c r="B41" s="399">
        <v>25</v>
      </c>
      <c r="C41" s="400" t="s">
        <v>642</v>
      </c>
      <c r="D41" s="401"/>
      <c r="E41" s="401" t="s">
        <v>41</v>
      </c>
      <c r="F41" s="402">
        <v>3</v>
      </c>
      <c r="G41" s="403">
        <v>14.6866389287496</v>
      </c>
      <c r="H41" s="405">
        <v>4.0802353085076038E-3</v>
      </c>
      <c r="I41" s="405">
        <v>46.64264567885602</v>
      </c>
      <c r="J41" s="441">
        <v>85.600400142841238</v>
      </c>
      <c r="K41" s="442">
        <v>146.93376498575537</v>
      </c>
      <c r="L41" s="403">
        <v>13.224298582069519</v>
      </c>
      <c r="M41" s="405">
        <v>0</v>
      </c>
      <c r="N41" s="405">
        <v>44.717490496656815</v>
      </c>
      <c r="O41" s="441">
        <v>80.392370885495481</v>
      </c>
      <c r="P41" s="442">
        <v>138.33415996422181</v>
      </c>
      <c r="Q41" s="403">
        <v>11.836195654602193</v>
      </c>
      <c r="R41" s="405">
        <v>2.6707169979947656</v>
      </c>
      <c r="S41" s="405">
        <v>57.143803508787208</v>
      </c>
      <c r="T41" s="441">
        <v>79.954441911324409</v>
      </c>
      <c r="U41" s="442">
        <v>151.60515807270858</v>
      </c>
      <c r="V41" s="403">
        <v>25.622385301866988</v>
      </c>
      <c r="W41" s="405">
        <v>0</v>
      </c>
      <c r="X41" s="405">
        <v>47.390613387041924</v>
      </c>
      <c r="Y41" s="441">
        <v>61.252515326877564</v>
      </c>
      <c r="Z41" s="442">
        <v>134.26551401578647</v>
      </c>
      <c r="AA41" s="403">
        <v>17.741628378356474</v>
      </c>
      <c r="AB41" s="405">
        <v>0</v>
      </c>
      <c r="AC41" s="405">
        <v>48.47699904201847</v>
      </c>
      <c r="AD41" s="441">
        <v>59.380166639852931</v>
      </c>
      <c r="AE41" s="442">
        <v>125.59879406022787</v>
      </c>
      <c r="AF41" s="403">
        <v>17.376303749582977</v>
      </c>
      <c r="AG41" s="405">
        <v>0</v>
      </c>
      <c r="AH41" s="405">
        <v>63.520238602039655</v>
      </c>
      <c r="AI41" s="441">
        <v>63.392954315498812</v>
      </c>
      <c r="AJ41" s="442">
        <v>144.28949666712145</v>
      </c>
      <c r="AK41" s="403">
        <v>14.068397953861748</v>
      </c>
      <c r="AL41" s="405">
        <v>0</v>
      </c>
      <c r="AM41" s="405">
        <v>49.22771640388919</v>
      </c>
      <c r="AN41" s="441">
        <v>62.048729865523924</v>
      </c>
      <c r="AO41" s="442">
        <v>125.34484422327486</v>
      </c>
      <c r="AP41" s="403">
        <v>13.941136739557344</v>
      </c>
      <c r="AQ41" s="405">
        <v>0</v>
      </c>
      <c r="AR41" s="405">
        <v>44.13651682603755</v>
      </c>
      <c r="AS41" s="441">
        <v>62.476655277844408</v>
      </c>
      <c r="AT41" s="442">
        <v>120.5543088434393</v>
      </c>
      <c r="AU41" s="89"/>
      <c r="AV41" s="443" t="s">
        <v>643</v>
      </c>
      <c r="AW41" s="444"/>
      <c r="AX41" s="437"/>
      <c r="AY41" s="18"/>
      <c r="AZ41" s="18"/>
      <c r="BB41" s="399">
        <v>25</v>
      </c>
      <c r="BC41" s="400" t="s">
        <v>642</v>
      </c>
      <c r="BD41" s="401" t="s">
        <v>41</v>
      </c>
      <c r="BE41" s="402">
        <v>3</v>
      </c>
      <c r="BF41" s="410" t="s">
        <v>644</v>
      </c>
      <c r="BG41" s="412" t="s">
        <v>645</v>
      </c>
      <c r="BH41" s="412" t="s">
        <v>646</v>
      </c>
      <c r="BI41" s="445" t="s">
        <v>647</v>
      </c>
      <c r="BJ41" s="446" t="s">
        <v>648</v>
      </c>
      <c r="BL41" s="166"/>
      <c r="BM41" s="449"/>
      <c r="BN41" s="449"/>
      <c r="BO41" s="346"/>
      <c r="BP41" s="346"/>
      <c r="BQ41" s="346"/>
      <c r="BR41" s="346"/>
      <c r="BS41" s="159"/>
      <c r="BT41" s="346"/>
      <c r="BU41" s="346"/>
      <c r="BV41" s="346"/>
      <c r="BW41" s="346"/>
      <c r="BX41" s="159"/>
      <c r="BY41" s="346"/>
      <c r="BZ41" s="346"/>
      <c r="CA41" s="346"/>
      <c r="CB41" s="346"/>
      <c r="CC41" s="159"/>
      <c r="CD41" s="346"/>
      <c r="CE41" s="346"/>
      <c r="CF41" s="346"/>
      <c r="CG41" s="346"/>
      <c r="CH41" s="159"/>
      <c r="CI41" s="346"/>
      <c r="CJ41" s="346"/>
      <c r="CK41" s="346"/>
      <c r="CL41" s="346"/>
      <c r="CM41" s="159"/>
      <c r="CN41" s="346"/>
      <c r="CO41" s="346"/>
      <c r="CP41" s="346"/>
      <c r="CQ41" s="346"/>
      <c r="CR41" s="159"/>
      <c r="CS41" s="346"/>
      <c r="CT41" s="346"/>
      <c r="CU41" s="346"/>
      <c r="CV41" s="346"/>
      <c r="CW41" s="159"/>
      <c r="CX41" s="346"/>
      <c r="CY41" s="346"/>
      <c r="CZ41" s="346"/>
      <c r="DA41" s="346"/>
      <c r="DB41" s="159"/>
      <c r="DC41" s="166"/>
      <c r="DF41" s="166"/>
      <c r="DG41" s="129"/>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388"/>
      <c r="EV41" s="166"/>
    </row>
    <row r="42" spans="2:152" s="5" customFormat="1" ht="13.9" thickBot="1" x14ac:dyDescent="0.4">
      <c r="B42" s="450"/>
      <c r="C42" s="451"/>
      <c r="D42" s="344"/>
      <c r="E42" s="344"/>
      <c r="F42" s="344"/>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129"/>
      <c r="AV42" s="423"/>
      <c r="AW42" s="423"/>
      <c r="AX42" s="423"/>
      <c r="AY42" s="18"/>
      <c r="AZ42" s="18"/>
      <c r="BB42" s="450"/>
      <c r="BC42" s="451"/>
      <c r="BD42" s="344"/>
      <c r="BE42" s="344"/>
      <c r="BF42" s="452"/>
      <c r="BG42" s="452"/>
      <c r="BH42" s="452"/>
      <c r="BI42" s="452"/>
      <c r="BJ42" s="452"/>
      <c r="BL42" s="166"/>
      <c r="BM42" s="449"/>
      <c r="BN42" s="449"/>
      <c r="BO42" s="346"/>
      <c r="BP42" s="346"/>
      <c r="BQ42" s="346"/>
      <c r="BR42" s="346"/>
      <c r="BS42" s="159"/>
      <c r="BT42" s="346"/>
      <c r="BU42" s="346"/>
      <c r="BV42" s="346"/>
      <c r="BW42" s="346"/>
      <c r="BX42" s="159"/>
      <c r="BY42" s="346"/>
      <c r="BZ42" s="346"/>
      <c r="CA42" s="346"/>
      <c r="CB42" s="346"/>
      <c r="CC42" s="159"/>
      <c r="CD42" s="346"/>
      <c r="CE42" s="346"/>
      <c r="CF42" s="346"/>
      <c r="CG42" s="346"/>
      <c r="CH42" s="159"/>
      <c r="CI42" s="346"/>
      <c r="CJ42" s="346"/>
      <c r="CK42" s="346"/>
      <c r="CL42" s="346"/>
      <c r="CM42" s="159"/>
      <c r="CN42" s="346"/>
      <c r="CO42" s="346"/>
      <c r="CP42" s="346"/>
      <c r="CQ42" s="346"/>
      <c r="CR42" s="159"/>
      <c r="CS42" s="346"/>
      <c r="CT42" s="346"/>
      <c r="CU42" s="346"/>
      <c r="CV42" s="346"/>
      <c r="CW42" s="159"/>
      <c r="CX42" s="346"/>
      <c r="CY42" s="346"/>
      <c r="CZ42" s="346"/>
      <c r="DA42" s="346"/>
      <c r="DB42" s="159"/>
      <c r="DC42" s="166"/>
      <c r="DF42" s="166"/>
      <c r="DG42" s="129"/>
      <c r="DH42" s="342"/>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453"/>
      <c r="EV42" s="166"/>
    </row>
    <row r="43" spans="2:152" s="5" customFormat="1" ht="13.9" thickBot="1" x14ac:dyDescent="0.4">
      <c r="B43" s="349" t="s">
        <v>649</v>
      </c>
      <c r="C43" s="454" t="s">
        <v>650</v>
      </c>
      <c r="D43" s="344"/>
      <c r="E43" s="134"/>
      <c r="F43" s="134"/>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129"/>
      <c r="AV43" s="418"/>
      <c r="AW43" s="418"/>
      <c r="AX43" s="418"/>
      <c r="AY43" s="18"/>
      <c r="AZ43" s="18"/>
      <c r="BB43" s="349" t="s">
        <v>649</v>
      </c>
      <c r="BC43" s="454" t="s">
        <v>650</v>
      </c>
      <c r="BD43" s="134"/>
      <c r="BE43" s="134"/>
      <c r="BF43" s="455"/>
      <c r="BG43" s="455"/>
      <c r="BH43" s="455"/>
      <c r="BI43" s="455"/>
      <c r="BJ43" s="455"/>
      <c r="BL43" s="166"/>
      <c r="BM43" s="449"/>
      <c r="BN43" s="449"/>
      <c r="BO43" s="346"/>
      <c r="BP43" s="346"/>
      <c r="BQ43" s="346"/>
      <c r="BR43" s="346"/>
      <c r="BS43" s="159"/>
      <c r="BT43" s="346"/>
      <c r="BU43" s="346"/>
      <c r="BV43" s="346"/>
      <c r="BW43" s="346"/>
      <c r="BX43" s="159"/>
      <c r="BY43" s="346"/>
      <c r="BZ43" s="346"/>
      <c r="CA43" s="346"/>
      <c r="CB43" s="346"/>
      <c r="CC43" s="159"/>
      <c r="CD43" s="346"/>
      <c r="CE43" s="346"/>
      <c r="CF43" s="346"/>
      <c r="CG43" s="346"/>
      <c r="CH43" s="159"/>
      <c r="CI43" s="346"/>
      <c r="CJ43" s="346"/>
      <c r="CK43" s="346"/>
      <c r="CL43" s="346"/>
      <c r="CM43" s="159"/>
      <c r="CN43" s="346"/>
      <c r="CO43" s="346"/>
      <c r="CP43" s="346"/>
      <c r="CQ43" s="346"/>
      <c r="CR43" s="159"/>
      <c r="CS43" s="346"/>
      <c r="CT43" s="346"/>
      <c r="CU43" s="346"/>
      <c r="CV43" s="346"/>
      <c r="CW43" s="159"/>
      <c r="CX43" s="346"/>
      <c r="CY43" s="346"/>
      <c r="CZ43" s="346"/>
      <c r="DA43" s="346"/>
      <c r="DB43" s="453"/>
      <c r="DC43" s="166"/>
      <c r="DF43" s="166"/>
      <c r="DG43" s="456"/>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453"/>
      <c r="EV43" s="166"/>
    </row>
    <row r="44" spans="2:152" s="5" customFormat="1" x14ac:dyDescent="0.35">
      <c r="B44" s="351">
        <v>26</v>
      </c>
      <c r="C44" s="457" t="s">
        <v>651</v>
      </c>
      <c r="D44" s="458"/>
      <c r="E44" s="353" t="s">
        <v>41</v>
      </c>
      <c r="F44" s="354">
        <v>3</v>
      </c>
      <c r="G44" s="355">
        <v>-1.8696327330985891</v>
      </c>
      <c r="H44" s="356">
        <v>0</v>
      </c>
      <c r="I44" s="356">
        <v>-4.6220054410428428</v>
      </c>
      <c r="J44" s="357">
        <v>-5.2596247006961931</v>
      </c>
      <c r="K44" s="459">
        <v>-11.751262874837625</v>
      </c>
      <c r="L44" s="355">
        <v>0</v>
      </c>
      <c r="M44" s="356">
        <v>0</v>
      </c>
      <c r="N44" s="356">
        <v>0</v>
      </c>
      <c r="O44" s="357">
        <v>0</v>
      </c>
      <c r="P44" s="459">
        <v>0</v>
      </c>
      <c r="Q44" s="355">
        <v>0</v>
      </c>
      <c r="R44" s="356">
        <v>0</v>
      </c>
      <c r="S44" s="356">
        <v>0</v>
      </c>
      <c r="T44" s="357">
        <v>0</v>
      </c>
      <c r="U44" s="459">
        <v>0</v>
      </c>
      <c r="V44" s="355">
        <v>0</v>
      </c>
      <c r="W44" s="356">
        <v>0</v>
      </c>
      <c r="X44" s="356">
        <v>0</v>
      </c>
      <c r="Y44" s="357">
        <v>0</v>
      </c>
      <c r="Z44" s="459">
        <v>0</v>
      </c>
      <c r="AA44" s="355">
        <v>0</v>
      </c>
      <c r="AB44" s="356">
        <v>0</v>
      </c>
      <c r="AC44" s="356">
        <v>0</v>
      </c>
      <c r="AD44" s="357">
        <v>0</v>
      </c>
      <c r="AE44" s="459">
        <v>0</v>
      </c>
      <c r="AF44" s="355">
        <v>0</v>
      </c>
      <c r="AG44" s="356">
        <v>0</v>
      </c>
      <c r="AH44" s="356">
        <v>0</v>
      </c>
      <c r="AI44" s="357">
        <v>0</v>
      </c>
      <c r="AJ44" s="459">
        <v>0</v>
      </c>
      <c r="AK44" s="355">
        <v>0</v>
      </c>
      <c r="AL44" s="356">
        <v>0</v>
      </c>
      <c r="AM44" s="356">
        <v>0</v>
      </c>
      <c r="AN44" s="357">
        <v>0</v>
      </c>
      <c r="AO44" s="459">
        <v>0</v>
      </c>
      <c r="AP44" s="355">
        <v>0</v>
      </c>
      <c r="AQ44" s="356">
        <v>0</v>
      </c>
      <c r="AR44" s="356">
        <v>0</v>
      </c>
      <c r="AS44" s="357">
        <v>0</v>
      </c>
      <c r="AT44" s="459">
        <v>0</v>
      </c>
      <c r="AU44" s="89"/>
      <c r="AV44" s="394"/>
      <c r="AW44" s="348" t="s">
        <v>652</v>
      </c>
      <c r="AX44" s="375"/>
      <c r="AY44" s="18">
        <v>0</v>
      </c>
      <c r="AZ44" s="18"/>
      <c r="BB44" s="351">
        <v>26</v>
      </c>
      <c r="BC44" s="460" t="s">
        <v>653</v>
      </c>
      <c r="BD44" s="353" t="s">
        <v>41</v>
      </c>
      <c r="BE44" s="354">
        <v>3</v>
      </c>
      <c r="BF44" s="461" t="s">
        <v>654</v>
      </c>
      <c r="BG44" s="462" t="s">
        <v>655</v>
      </c>
      <c r="BH44" s="462" t="s">
        <v>656</v>
      </c>
      <c r="BI44" s="463" t="s">
        <v>657</v>
      </c>
      <c r="BJ44" s="464" t="s">
        <v>658</v>
      </c>
      <c r="BL44" s="166"/>
      <c r="BM44" s="465">
        <v>0</v>
      </c>
      <c r="BN44" s="342"/>
      <c r="BO44" s="141">
        <v>0</v>
      </c>
      <c r="BP44" s="141">
        <v>0</v>
      </c>
      <c r="BQ44" s="141">
        <v>0</v>
      </c>
      <c r="BR44" s="141">
        <v>0</v>
      </c>
      <c r="BS44" s="160"/>
      <c r="BT44" s="141">
        <v>0</v>
      </c>
      <c r="BU44" s="141">
        <v>0</v>
      </c>
      <c r="BV44" s="141">
        <v>0</v>
      </c>
      <c r="BW44" s="141">
        <v>0</v>
      </c>
      <c r="BX44" s="160"/>
      <c r="BY44" s="141">
        <v>0</v>
      </c>
      <c r="BZ44" s="141">
        <v>0</v>
      </c>
      <c r="CA44" s="141">
        <v>0</v>
      </c>
      <c r="CB44" s="141">
        <v>0</v>
      </c>
      <c r="CC44" s="160"/>
      <c r="CD44" s="141">
        <v>0</v>
      </c>
      <c r="CE44" s="141">
        <v>0</v>
      </c>
      <c r="CF44" s="141">
        <v>0</v>
      </c>
      <c r="CG44" s="141">
        <v>0</v>
      </c>
      <c r="CH44" s="160"/>
      <c r="CI44" s="141">
        <v>0</v>
      </c>
      <c r="CJ44" s="141">
        <v>0</v>
      </c>
      <c r="CK44" s="141">
        <v>0</v>
      </c>
      <c r="CL44" s="141">
        <v>0</v>
      </c>
      <c r="CM44" s="160"/>
      <c r="CN44" s="141">
        <v>0</v>
      </c>
      <c r="CO44" s="141">
        <v>0</v>
      </c>
      <c r="CP44" s="141">
        <v>0</v>
      </c>
      <c r="CQ44" s="141">
        <v>0</v>
      </c>
      <c r="CR44" s="160"/>
      <c r="CS44" s="141">
        <v>0</v>
      </c>
      <c r="CT44" s="141">
        <v>0</v>
      </c>
      <c r="CU44" s="141">
        <v>0</v>
      </c>
      <c r="CV44" s="141">
        <v>0</v>
      </c>
      <c r="CW44" s="160"/>
      <c r="CX44" s="141">
        <v>0</v>
      </c>
      <c r="CY44" s="141">
        <v>0</v>
      </c>
      <c r="CZ44" s="141">
        <v>0</v>
      </c>
      <c r="DA44" s="141">
        <v>0</v>
      </c>
      <c r="DB44" s="466" t="s">
        <v>659</v>
      </c>
      <c r="DC44" s="166"/>
      <c r="DF44" s="166"/>
      <c r="DG44" s="467"/>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c r="EG44" s="160"/>
      <c r="EH44" s="160"/>
      <c r="EI44" s="160"/>
      <c r="EJ44" s="160"/>
      <c r="EK44" s="160"/>
      <c r="EL44" s="160"/>
      <c r="EM44" s="160"/>
      <c r="EN44" s="160"/>
      <c r="EO44" s="160"/>
      <c r="EP44" s="160"/>
      <c r="EQ44" s="160"/>
      <c r="ER44" s="160"/>
      <c r="ES44" s="160"/>
      <c r="ET44" s="160"/>
      <c r="EU44" s="453"/>
      <c r="EV44" s="166"/>
    </row>
    <row r="45" spans="2:152" s="5" customFormat="1" x14ac:dyDescent="0.35">
      <c r="B45" s="366">
        <v>27</v>
      </c>
      <c r="C45" s="457" t="s">
        <v>660</v>
      </c>
      <c r="D45" s="468"/>
      <c r="E45" s="368" t="s">
        <v>41</v>
      </c>
      <c r="F45" s="369">
        <v>3</v>
      </c>
      <c r="G45" s="370"/>
      <c r="H45" s="371"/>
      <c r="I45" s="371"/>
      <c r="J45" s="372"/>
      <c r="K45" s="469">
        <v>0</v>
      </c>
      <c r="L45" s="370"/>
      <c r="M45" s="371"/>
      <c r="N45" s="371"/>
      <c r="O45" s="372"/>
      <c r="P45" s="469">
        <v>0</v>
      </c>
      <c r="Q45" s="370"/>
      <c r="R45" s="371"/>
      <c r="S45" s="371"/>
      <c r="T45" s="372"/>
      <c r="U45" s="469">
        <v>0</v>
      </c>
      <c r="V45" s="370"/>
      <c r="W45" s="371"/>
      <c r="X45" s="371"/>
      <c r="Y45" s="372"/>
      <c r="Z45" s="469">
        <v>0</v>
      </c>
      <c r="AA45" s="370"/>
      <c r="AB45" s="371"/>
      <c r="AC45" s="371"/>
      <c r="AD45" s="372"/>
      <c r="AE45" s="469">
        <v>0</v>
      </c>
      <c r="AF45" s="370"/>
      <c r="AG45" s="371"/>
      <c r="AH45" s="371"/>
      <c r="AI45" s="372"/>
      <c r="AJ45" s="469">
        <v>0</v>
      </c>
      <c r="AK45" s="370"/>
      <c r="AL45" s="371"/>
      <c r="AM45" s="371"/>
      <c r="AN45" s="372"/>
      <c r="AO45" s="469">
        <v>0</v>
      </c>
      <c r="AP45" s="370"/>
      <c r="AQ45" s="371"/>
      <c r="AR45" s="371"/>
      <c r="AS45" s="372"/>
      <c r="AT45" s="469">
        <v>0</v>
      </c>
      <c r="AU45" s="89"/>
      <c r="AV45" s="395"/>
      <c r="AW45" s="347" t="s">
        <v>652</v>
      </c>
      <c r="AX45" s="375"/>
      <c r="AY45" s="18">
        <v>0</v>
      </c>
      <c r="AZ45" s="18"/>
      <c r="BB45" s="366">
        <v>27</v>
      </c>
      <c r="BC45" s="470" t="s">
        <v>661</v>
      </c>
      <c r="BD45" s="368" t="s">
        <v>41</v>
      </c>
      <c r="BE45" s="369">
        <v>3</v>
      </c>
      <c r="BF45" s="471" t="s">
        <v>662</v>
      </c>
      <c r="BG45" s="472" t="s">
        <v>663</v>
      </c>
      <c r="BH45" s="472" t="s">
        <v>664</v>
      </c>
      <c r="BI45" s="473" t="s">
        <v>665</v>
      </c>
      <c r="BJ45" s="474" t="s">
        <v>666</v>
      </c>
      <c r="BL45" s="166"/>
      <c r="BM45" s="465">
        <v>0</v>
      </c>
      <c r="BN45" s="342"/>
      <c r="BO45" s="141">
        <v>0</v>
      </c>
      <c r="BP45" s="141">
        <v>0</v>
      </c>
      <c r="BQ45" s="141">
        <v>0</v>
      </c>
      <c r="BR45" s="141">
        <v>0</v>
      </c>
      <c r="BS45" s="160"/>
      <c r="BT45" s="141">
        <v>0</v>
      </c>
      <c r="BU45" s="141">
        <v>0</v>
      </c>
      <c r="BV45" s="141">
        <v>0</v>
      </c>
      <c r="BW45" s="141">
        <v>0</v>
      </c>
      <c r="BX45" s="160"/>
      <c r="BY45" s="141">
        <v>0</v>
      </c>
      <c r="BZ45" s="141">
        <v>0</v>
      </c>
      <c r="CA45" s="141">
        <v>0</v>
      </c>
      <c r="CB45" s="141">
        <v>0</v>
      </c>
      <c r="CC45" s="160"/>
      <c r="CD45" s="141">
        <v>0</v>
      </c>
      <c r="CE45" s="141">
        <v>0</v>
      </c>
      <c r="CF45" s="141">
        <v>0</v>
      </c>
      <c r="CG45" s="141">
        <v>0</v>
      </c>
      <c r="CH45" s="346"/>
      <c r="CI45" s="141">
        <v>0</v>
      </c>
      <c r="CJ45" s="141">
        <v>0</v>
      </c>
      <c r="CK45" s="141">
        <v>0</v>
      </c>
      <c r="CL45" s="141">
        <v>0</v>
      </c>
      <c r="CM45" s="160"/>
      <c r="CN45" s="141">
        <v>0</v>
      </c>
      <c r="CO45" s="141">
        <v>0</v>
      </c>
      <c r="CP45" s="141">
        <v>0</v>
      </c>
      <c r="CQ45" s="141">
        <v>0</v>
      </c>
      <c r="CR45" s="160"/>
      <c r="CS45" s="141">
        <v>0</v>
      </c>
      <c r="CT45" s="141">
        <v>0</v>
      </c>
      <c r="CU45" s="141">
        <v>0</v>
      </c>
      <c r="CV45" s="141">
        <v>0</v>
      </c>
      <c r="CW45" s="160"/>
      <c r="CX45" s="141">
        <v>0</v>
      </c>
      <c r="CY45" s="141">
        <v>0</v>
      </c>
      <c r="CZ45" s="141">
        <v>0</v>
      </c>
      <c r="DA45" s="141">
        <v>0</v>
      </c>
      <c r="DB45" s="466" t="s">
        <v>660</v>
      </c>
      <c r="DC45" s="166"/>
      <c r="DF45" s="166"/>
      <c r="DG45" s="467"/>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c r="EP45" s="160"/>
      <c r="EQ45" s="160"/>
      <c r="ER45" s="160"/>
      <c r="ES45" s="160"/>
      <c r="ET45" s="160"/>
      <c r="EU45" s="453"/>
      <c r="EV45" s="166"/>
    </row>
    <row r="46" spans="2:152" s="5" customFormat="1" x14ac:dyDescent="0.35">
      <c r="B46" s="366">
        <v>28</v>
      </c>
      <c r="C46" s="457" t="s">
        <v>667</v>
      </c>
      <c r="D46" s="468"/>
      <c r="E46" s="368" t="s">
        <v>41</v>
      </c>
      <c r="F46" s="369">
        <v>3</v>
      </c>
      <c r="G46" s="370"/>
      <c r="H46" s="371"/>
      <c r="I46" s="371"/>
      <c r="J46" s="372"/>
      <c r="K46" s="469">
        <v>0</v>
      </c>
      <c r="L46" s="370"/>
      <c r="M46" s="371"/>
      <c r="N46" s="371"/>
      <c r="O46" s="372"/>
      <c r="P46" s="469">
        <v>0</v>
      </c>
      <c r="Q46" s="370"/>
      <c r="R46" s="371"/>
      <c r="S46" s="371"/>
      <c r="T46" s="372"/>
      <c r="U46" s="469">
        <v>0</v>
      </c>
      <c r="V46" s="370"/>
      <c r="W46" s="371"/>
      <c r="X46" s="371"/>
      <c r="Y46" s="372"/>
      <c r="Z46" s="469">
        <v>0</v>
      </c>
      <c r="AA46" s="370"/>
      <c r="AB46" s="371"/>
      <c r="AC46" s="371"/>
      <c r="AD46" s="372"/>
      <c r="AE46" s="469">
        <v>0</v>
      </c>
      <c r="AF46" s="370"/>
      <c r="AG46" s="371"/>
      <c r="AH46" s="371"/>
      <c r="AI46" s="372"/>
      <c r="AJ46" s="469">
        <v>0</v>
      </c>
      <c r="AK46" s="370"/>
      <c r="AL46" s="371"/>
      <c r="AM46" s="371"/>
      <c r="AN46" s="372"/>
      <c r="AO46" s="469">
        <v>0</v>
      </c>
      <c r="AP46" s="370"/>
      <c r="AQ46" s="371"/>
      <c r="AR46" s="371"/>
      <c r="AS46" s="372"/>
      <c r="AT46" s="469">
        <v>0</v>
      </c>
      <c r="AU46" s="89"/>
      <c r="AV46" s="395"/>
      <c r="AW46" s="347" t="s">
        <v>652</v>
      </c>
      <c r="AX46" s="375"/>
      <c r="AY46" s="18">
        <v>0</v>
      </c>
      <c r="AZ46" s="18"/>
      <c r="BB46" s="366">
        <v>28</v>
      </c>
      <c r="BC46" s="470" t="s">
        <v>668</v>
      </c>
      <c r="BD46" s="368" t="s">
        <v>41</v>
      </c>
      <c r="BE46" s="369">
        <v>3</v>
      </c>
      <c r="BF46" s="471" t="s">
        <v>669</v>
      </c>
      <c r="BG46" s="472" t="s">
        <v>670</v>
      </c>
      <c r="BH46" s="472" t="s">
        <v>671</v>
      </c>
      <c r="BI46" s="473" t="s">
        <v>672</v>
      </c>
      <c r="BJ46" s="474" t="s">
        <v>673</v>
      </c>
      <c r="BL46" s="166"/>
      <c r="BM46" s="465">
        <v>0</v>
      </c>
      <c r="BN46" s="342"/>
      <c r="BO46" s="141">
        <v>0</v>
      </c>
      <c r="BP46" s="141">
        <v>0</v>
      </c>
      <c r="BQ46" s="141">
        <v>0</v>
      </c>
      <c r="BR46" s="141">
        <v>0</v>
      </c>
      <c r="BS46" s="160"/>
      <c r="BT46" s="141">
        <v>0</v>
      </c>
      <c r="BU46" s="141">
        <v>0</v>
      </c>
      <c r="BV46" s="141">
        <v>0</v>
      </c>
      <c r="BW46" s="141">
        <v>0</v>
      </c>
      <c r="BX46" s="160"/>
      <c r="BY46" s="141">
        <v>0</v>
      </c>
      <c r="BZ46" s="141">
        <v>0</v>
      </c>
      <c r="CA46" s="141">
        <v>0</v>
      </c>
      <c r="CB46" s="141">
        <v>0</v>
      </c>
      <c r="CC46" s="160"/>
      <c r="CD46" s="141">
        <v>0</v>
      </c>
      <c r="CE46" s="141">
        <v>0</v>
      </c>
      <c r="CF46" s="141">
        <v>0</v>
      </c>
      <c r="CG46" s="141">
        <v>0</v>
      </c>
      <c r="CH46" s="346"/>
      <c r="CI46" s="141">
        <v>0</v>
      </c>
      <c r="CJ46" s="141">
        <v>0</v>
      </c>
      <c r="CK46" s="141">
        <v>0</v>
      </c>
      <c r="CL46" s="141">
        <v>0</v>
      </c>
      <c r="CM46" s="160"/>
      <c r="CN46" s="141">
        <v>0</v>
      </c>
      <c r="CO46" s="141">
        <v>0</v>
      </c>
      <c r="CP46" s="141">
        <v>0</v>
      </c>
      <c r="CQ46" s="141">
        <v>0</v>
      </c>
      <c r="CR46" s="160"/>
      <c r="CS46" s="141">
        <v>0</v>
      </c>
      <c r="CT46" s="141">
        <v>0</v>
      </c>
      <c r="CU46" s="141">
        <v>0</v>
      </c>
      <c r="CV46" s="141">
        <v>0</v>
      </c>
      <c r="CW46" s="160"/>
      <c r="CX46" s="141">
        <v>0</v>
      </c>
      <c r="CY46" s="141">
        <v>0</v>
      </c>
      <c r="CZ46" s="141">
        <v>0</v>
      </c>
      <c r="DA46" s="141">
        <v>0</v>
      </c>
      <c r="DB46" s="466" t="s">
        <v>667</v>
      </c>
      <c r="DC46" s="166"/>
      <c r="DF46" s="166"/>
      <c r="DG46" s="467"/>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60"/>
      <c r="EO46" s="160"/>
      <c r="EP46" s="160"/>
      <c r="EQ46" s="160"/>
      <c r="ER46" s="160"/>
      <c r="ES46" s="160"/>
      <c r="ET46" s="160"/>
      <c r="EU46" s="453"/>
      <c r="EV46" s="166"/>
    </row>
    <row r="47" spans="2:152" s="5" customFormat="1" x14ac:dyDescent="0.35">
      <c r="B47" s="475">
        <v>29</v>
      </c>
      <c r="C47" s="457" t="s">
        <v>674</v>
      </c>
      <c r="D47" s="468"/>
      <c r="E47" s="368" t="s">
        <v>41</v>
      </c>
      <c r="F47" s="369">
        <v>3</v>
      </c>
      <c r="G47" s="370"/>
      <c r="H47" s="371"/>
      <c r="I47" s="371"/>
      <c r="J47" s="372"/>
      <c r="K47" s="469">
        <v>0</v>
      </c>
      <c r="L47" s="370"/>
      <c r="M47" s="371"/>
      <c r="N47" s="371"/>
      <c r="O47" s="372"/>
      <c r="P47" s="469">
        <v>0</v>
      </c>
      <c r="Q47" s="370"/>
      <c r="R47" s="371"/>
      <c r="S47" s="371"/>
      <c r="T47" s="372"/>
      <c r="U47" s="469">
        <v>0</v>
      </c>
      <c r="V47" s="370"/>
      <c r="W47" s="371"/>
      <c r="X47" s="371"/>
      <c r="Y47" s="372"/>
      <c r="Z47" s="469">
        <v>0</v>
      </c>
      <c r="AA47" s="370"/>
      <c r="AB47" s="371"/>
      <c r="AC47" s="371"/>
      <c r="AD47" s="372"/>
      <c r="AE47" s="469">
        <v>0</v>
      </c>
      <c r="AF47" s="370"/>
      <c r="AG47" s="371"/>
      <c r="AH47" s="371"/>
      <c r="AI47" s="372"/>
      <c r="AJ47" s="469">
        <v>0</v>
      </c>
      <c r="AK47" s="370"/>
      <c r="AL47" s="371"/>
      <c r="AM47" s="371"/>
      <c r="AN47" s="372"/>
      <c r="AO47" s="469">
        <v>0</v>
      </c>
      <c r="AP47" s="370"/>
      <c r="AQ47" s="371"/>
      <c r="AR47" s="371"/>
      <c r="AS47" s="372"/>
      <c r="AT47" s="469">
        <v>0</v>
      </c>
      <c r="AU47" s="89"/>
      <c r="AV47" s="395"/>
      <c r="AW47" s="347" t="s">
        <v>652</v>
      </c>
      <c r="AX47" s="375"/>
      <c r="AY47" s="18">
        <v>0</v>
      </c>
      <c r="AZ47" s="18"/>
      <c r="BB47" s="475">
        <v>29</v>
      </c>
      <c r="BC47" s="470" t="s">
        <v>675</v>
      </c>
      <c r="BD47" s="368" t="s">
        <v>41</v>
      </c>
      <c r="BE47" s="369">
        <v>3</v>
      </c>
      <c r="BF47" s="471" t="s">
        <v>676</v>
      </c>
      <c r="BG47" s="472" t="s">
        <v>677</v>
      </c>
      <c r="BH47" s="472" t="s">
        <v>678</v>
      </c>
      <c r="BI47" s="473" t="s">
        <v>679</v>
      </c>
      <c r="BJ47" s="474" t="s">
        <v>680</v>
      </c>
      <c r="BL47" s="166"/>
      <c r="BM47" s="465">
        <v>0</v>
      </c>
      <c r="BN47" s="342"/>
      <c r="BO47" s="141">
        <v>0</v>
      </c>
      <c r="BP47" s="141">
        <v>0</v>
      </c>
      <c r="BQ47" s="141">
        <v>0</v>
      </c>
      <c r="BR47" s="141">
        <v>0</v>
      </c>
      <c r="BS47" s="160"/>
      <c r="BT47" s="141">
        <v>0</v>
      </c>
      <c r="BU47" s="141">
        <v>0</v>
      </c>
      <c r="BV47" s="141">
        <v>0</v>
      </c>
      <c r="BW47" s="141">
        <v>0</v>
      </c>
      <c r="BX47" s="160"/>
      <c r="BY47" s="141">
        <v>0</v>
      </c>
      <c r="BZ47" s="141">
        <v>0</v>
      </c>
      <c r="CA47" s="141">
        <v>0</v>
      </c>
      <c r="CB47" s="141">
        <v>0</v>
      </c>
      <c r="CC47" s="160"/>
      <c r="CD47" s="141">
        <v>0</v>
      </c>
      <c r="CE47" s="141">
        <v>0</v>
      </c>
      <c r="CF47" s="141">
        <v>0</v>
      </c>
      <c r="CG47" s="141">
        <v>0</v>
      </c>
      <c r="CH47" s="160"/>
      <c r="CI47" s="141">
        <v>0</v>
      </c>
      <c r="CJ47" s="141">
        <v>0</v>
      </c>
      <c r="CK47" s="141">
        <v>0</v>
      </c>
      <c r="CL47" s="141">
        <v>0</v>
      </c>
      <c r="CM47" s="160"/>
      <c r="CN47" s="141">
        <v>0</v>
      </c>
      <c r="CO47" s="141">
        <v>0</v>
      </c>
      <c r="CP47" s="141">
        <v>0</v>
      </c>
      <c r="CQ47" s="141">
        <v>0</v>
      </c>
      <c r="CR47" s="160"/>
      <c r="CS47" s="141">
        <v>0</v>
      </c>
      <c r="CT47" s="141">
        <v>0</v>
      </c>
      <c r="CU47" s="141">
        <v>0</v>
      </c>
      <c r="CV47" s="141">
        <v>0</v>
      </c>
      <c r="CW47" s="160"/>
      <c r="CX47" s="141">
        <v>0</v>
      </c>
      <c r="CY47" s="141">
        <v>0</v>
      </c>
      <c r="CZ47" s="141">
        <v>0</v>
      </c>
      <c r="DA47" s="141">
        <v>0</v>
      </c>
      <c r="DB47" s="466" t="s">
        <v>674</v>
      </c>
      <c r="DC47" s="166"/>
      <c r="DF47" s="166"/>
      <c r="DG47" s="467"/>
      <c r="DH47" s="160"/>
      <c r="DI47" s="160"/>
      <c r="DJ47" s="160"/>
      <c r="DK47" s="160"/>
      <c r="DL47" s="160"/>
      <c r="DM47" s="160"/>
      <c r="DN47" s="160"/>
      <c r="DO47" s="160"/>
      <c r="DP47" s="160"/>
      <c r="DQ47" s="160"/>
      <c r="DR47" s="160"/>
      <c r="DS47" s="160"/>
      <c r="DT47" s="160"/>
      <c r="DU47" s="160"/>
      <c r="DV47" s="160"/>
      <c r="DW47" s="160"/>
      <c r="DX47" s="160"/>
      <c r="DY47" s="160"/>
      <c r="DZ47" s="160"/>
      <c r="EA47" s="160"/>
      <c r="EB47" s="160"/>
      <c r="EC47" s="160"/>
      <c r="ED47" s="160"/>
      <c r="EE47" s="160"/>
      <c r="EF47" s="160"/>
      <c r="EG47" s="160"/>
      <c r="EH47" s="160"/>
      <c r="EI47" s="160"/>
      <c r="EJ47" s="160"/>
      <c r="EK47" s="160"/>
      <c r="EL47" s="160"/>
      <c r="EM47" s="160"/>
      <c r="EN47" s="160"/>
      <c r="EO47" s="160"/>
      <c r="EP47" s="160"/>
      <c r="EQ47" s="160"/>
      <c r="ER47" s="160"/>
      <c r="ES47" s="160"/>
      <c r="ET47" s="160"/>
      <c r="EU47" s="453"/>
      <c r="EV47" s="166"/>
    </row>
    <row r="48" spans="2:152" s="5" customFormat="1" x14ac:dyDescent="0.35">
      <c r="B48" s="366">
        <v>30</v>
      </c>
      <c r="C48" s="457" t="s">
        <v>681</v>
      </c>
      <c r="D48" s="468"/>
      <c r="E48" s="368" t="s">
        <v>41</v>
      </c>
      <c r="F48" s="369">
        <v>3</v>
      </c>
      <c r="G48" s="370"/>
      <c r="H48" s="371"/>
      <c r="I48" s="371"/>
      <c r="J48" s="372"/>
      <c r="K48" s="469">
        <v>0</v>
      </c>
      <c r="L48" s="370"/>
      <c r="M48" s="371"/>
      <c r="N48" s="371"/>
      <c r="O48" s="372"/>
      <c r="P48" s="469">
        <v>0</v>
      </c>
      <c r="Q48" s="370"/>
      <c r="R48" s="371"/>
      <c r="S48" s="371"/>
      <c r="T48" s="372"/>
      <c r="U48" s="469">
        <v>0</v>
      </c>
      <c r="V48" s="370"/>
      <c r="W48" s="371"/>
      <c r="X48" s="371"/>
      <c r="Y48" s="372"/>
      <c r="Z48" s="469">
        <v>0</v>
      </c>
      <c r="AA48" s="370"/>
      <c r="AB48" s="371"/>
      <c r="AC48" s="371"/>
      <c r="AD48" s="372"/>
      <c r="AE48" s="469">
        <v>0</v>
      </c>
      <c r="AF48" s="370"/>
      <c r="AG48" s="371"/>
      <c r="AH48" s="371"/>
      <c r="AI48" s="372"/>
      <c r="AJ48" s="469">
        <v>0</v>
      </c>
      <c r="AK48" s="370"/>
      <c r="AL48" s="371"/>
      <c r="AM48" s="371"/>
      <c r="AN48" s="372"/>
      <c r="AO48" s="469">
        <v>0</v>
      </c>
      <c r="AP48" s="370"/>
      <c r="AQ48" s="371"/>
      <c r="AR48" s="371"/>
      <c r="AS48" s="372"/>
      <c r="AT48" s="469">
        <v>0</v>
      </c>
      <c r="AU48" s="89"/>
      <c r="AV48" s="395"/>
      <c r="AW48" s="347" t="s">
        <v>652</v>
      </c>
      <c r="AX48" s="375"/>
      <c r="AY48" s="18">
        <v>0</v>
      </c>
      <c r="AZ48" s="18"/>
      <c r="BB48" s="366">
        <v>30</v>
      </c>
      <c r="BC48" s="470" t="s">
        <v>682</v>
      </c>
      <c r="BD48" s="368" t="s">
        <v>41</v>
      </c>
      <c r="BE48" s="369">
        <v>3</v>
      </c>
      <c r="BF48" s="471" t="s">
        <v>683</v>
      </c>
      <c r="BG48" s="472" t="s">
        <v>684</v>
      </c>
      <c r="BH48" s="472" t="s">
        <v>685</v>
      </c>
      <c r="BI48" s="473" t="s">
        <v>686</v>
      </c>
      <c r="BJ48" s="474" t="s">
        <v>687</v>
      </c>
      <c r="BL48" s="166"/>
      <c r="BM48" s="465">
        <v>0</v>
      </c>
      <c r="BN48" s="342"/>
      <c r="BO48" s="141">
        <v>0</v>
      </c>
      <c r="BP48" s="141">
        <v>0</v>
      </c>
      <c r="BQ48" s="141">
        <v>0</v>
      </c>
      <c r="BR48" s="141">
        <v>0</v>
      </c>
      <c r="BS48" s="160"/>
      <c r="BT48" s="141">
        <v>0</v>
      </c>
      <c r="BU48" s="141">
        <v>0</v>
      </c>
      <c r="BV48" s="141">
        <v>0</v>
      </c>
      <c r="BW48" s="141">
        <v>0</v>
      </c>
      <c r="BX48" s="160"/>
      <c r="BY48" s="141">
        <v>0</v>
      </c>
      <c r="BZ48" s="141">
        <v>0</v>
      </c>
      <c r="CA48" s="141">
        <v>0</v>
      </c>
      <c r="CB48" s="141">
        <v>0</v>
      </c>
      <c r="CC48" s="160"/>
      <c r="CD48" s="141">
        <v>0</v>
      </c>
      <c r="CE48" s="141">
        <v>0</v>
      </c>
      <c r="CF48" s="141">
        <v>0</v>
      </c>
      <c r="CG48" s="141">
        <v>0</v>
      </c>
      <c r="CH48" s="160"/>
      <c r="CI48" s="141">
        <v>0</v>
      </c>
      <c r="CJ48" s="141">
        <v>0</v>
      </c>
      <c r="CK48" s="141">
        <v>0</v>
      </c>
      <c r="CL48" s="141">
        <v>0</v>
      </c>
      <c r="CM48" s="160"/>
      <c r="CN48" s="141">
        <v>0</v>
      </c>
      <c r="CO48" s="141">
        <v>0</v>
      </c>
      <c r="CP48" s="141">
        <v>0</v>
      </c>
      <c r="CQ48" s="141">
        <v>0</v>
      </c>
      <c r="CR48" s="160"/>
      <c r="CS48" s="141">
        <v>0</v>
      </c>
      <c r="CT48" s="141">
        <v>0</v>
      </c>
      <c r="CU48" s="141">
        <v>0</v>
      </c>
      <c r="CV48" s="141">
        <v>0</v>
      </c>
      <c r="CW48" s="160"/>
      <c r="CX48" s="141">
        <v>0</v>
      </c>
      <c r="CY48" s="141">
        <v>0</v>
      </c>
      <c r="CZ48" s="141">
        <v>0</v>
      </c>
      <c r="DA48" s="141">
        <v>0</v>
      </c>
      <c r="DB48" s="466" t="s">
        <v>681</v>
      </c>
      <c r="DC48" s="166"/>
      <c r="DF48" s="166"/>
      <c r="DG48" s="467"/>
      <c r="DH48" s="160"/>
      <c r="DI48" s="160"/>
      <c r="DJ48" s="160"/>
      <c r="DK48" s="160"/>
      <c r="DL48" s="160"/>
      <c r="DM48" s="160"/>
      <c r="DN48" s="160"/>
      <c r="DO48" s="160"/>
      <c r="DP48" s="160"/>
      <c r="DQ48" s="160"/>
      <c r="DR48" s="160"/>
      <c r="DS48" s="160"/>
      <c r="DT48" s="160"/>
      <c r="DU48" s="160"/>
      <c r="DV48" s="160"/>
      <c r="DW48" s="160"/>
      <c r="DX48" s="160"/>
      <c r="DY48" s="160"/>
      <c r="DZ48" s="160"/>
      <c r="EA48" s="160"/>
      <c r="EB48" s="160"/>
      <c r="EC48" s="160"/>
      <c r="ED48" s="160"/>
      <c r="EE48" s="160"/>
      <c r="EF48" s="160"/>
      <c r="EG48" s="160"/>
      <c r="EH48" s="160"/>
      <c r="EI48" s="160"/>
      <c r="EJ48" s="160"/>
      <c r="EK48" s="160"/>
      <c r="EL48" s="160"/>
      <c r="EM48" s="160"/>
      <c r="EN48" s="160"/>
      <c r="EO48" s="160"/>
      <c r="EP48" s="160"/>
      <c r="EQ48" s="160"/>
      <c r="ER48" s="160"/>
      <c r="ES48" s="160"/>
      <c r="ET48" s="160"/>
      <c r="EU48" s="453"/>
      <c r="EV48" s="166"/>
    </row>
    <row r="49" spans="1:152" s="5" customFormat="1" x14ac:dyDescent="0.35">
      <c r="B49" s="476">
        <v>31</v>
      </c>
      <c r="C49" s="457" t="s">
        <v>688</v>
      </c>
      <c r="D49" s="477"/>
      <c r="E49" s="368" t="s">
        <v>41</v>
      </c>
      <c r="F49" s="369">
        <v>3</v>
      </c>
      <c r="G49" s="370"/>
      <c r="H49" s="371"/>
      <c r="I49" s="371"/>
      <c r="J49" s="372"/>
      <c r="K49" s="469">
        <v>0</v>
      </c>
      <c r="L49" s="370"/>
      <c r="M49" s="371"/>
      <c r="N49" s="371"/>
      <c r="O49" s="372"/>
      <c r="P49" s="469">
        <v>0</v>
      </c>
      <c r="Q49" s="370"/>
      <c r="R49" s="371"/>
      <c r="S49" s="371"/>
      <c r="T49" s="372"/>
      <c r="U49" s="469">
        <v>0</v>
      </c>
      <c r="V49" s="370"/>
      <c r="W49" s="371"/>
      <c r="X49" s="371"/>
      <c r="Y49" s="372"/>
      <c r="Z49" s="469">
        <v>0</v>
      </c>
      <c r="AA49" s="370"/>
      <c r="AB49" s="371"/>
      <c r="AC49" s="371"/>
      <c r="AD49" s="372"/>
      <c r="AE49" s="469">
        <v>0</v>
      </c>
      <c r="AF49" s="370"/>
      <c r="AG49" s="371"/>
      <c r="AH49" s="371"/>
      <c r="AI49" s="372"/>
      <c r="AJ49" s="469">
        <v>0</v>
      </c>
      <c r="AK49" s="370"/>
      <c r="AL49" s="371"/>
      <c r="AM49" s="371"/>
      <c r="AN49" s="372"/>
      <c r="AO49" s="469">
        <v>0</v>
      </c>
      <c r="AP49" s="370"/>
      <c r="AQ49" s="371"/>
      <c r="AR49" s="371"/>
      <c r="AS49" s="372"/>
      <c r="AT49" s="469">
        <v>0</v>
      </c>
      <c r="AU49" s="89"/>
      <c r="AV49" s="395"/>
      <c r="AW49" s="347" t="s">
        <v>652</v>
      </c>
      <c r="AX49" s="375"/>
      <c r="AY49" s="18">
        <v>0</v>
      </c>
      <c r="AZ49" s="18"/>
      <c r="BB49" s="366">
        <v>31</v>
      </c>
      <c r="BC49" s="470" t="s">
        <v>689</v>
      </c>
      <c r="BD49" s="368" t="s">
        <v>41</v>
      </c>
      <c r="BE49" s="369">
        <v>4</v>
      </c>
      <c r="BF49" s="471" t="s">
        <v>690</v>
      </c>
      <c r="BG49" s="472" t="s">
        <v>691</v>
      </c>
      <c r="BH49" s="472" t="s">
        <v>692</v>
      </c>
      <c r="BI49" s="473" t="s">
        <v>693</v>
      </c>
      <c r="BJ49" s="474" t="s">
        <v>694</v>
      </c>
      <c r="BL49" s="166"/>
      <c r="BM49" s="465">
        <v>0</v>
      </c>
      <c r="BO49" s="141">
        <v>0</v>
      </c>
      <c r="BP49" s="141">
        <v>0</v>
      </c>
      <c r="BQ49" s="141">
        <v>0</v>
      </c>
      <c r="BR49" s="141">
        <v>0</v>
      </c>
      <c r="BS49" s="160"/>
      <c r="BT49" s="141">
        <v>0</v>
      </c>
      <c r="BU49" s="141">
        <v>0</v>
      </c>
      <c r="BV49" s="141">
        <v>0</v>
      </c>
      <c r="BW49" s="141">
        <v>0</v>
      </c>
      <c r="BX49" s="160"/>
      <c r="BY49" s="141">
        <v>0</v>
      </c>
      <c r="BZ49" s="141">
        <v>0</v>
      </c>
      <c r="CA49" s="141">
        <v>0</v>
      </c>
      <c r="CB49" s="141">
        <v>0</v>
      </c>
      <c r="CC49" s="160"/>
      <c r="CD49" s="141">
        <v>0</v>
      </c>
      <c r="CE49" s="141">
        <v>0</v>
      </c>
      <c r="CF49" s="141">
        <v>0</v>
      </c>
      <c r="CG49" s="141">
        <v>0</v>
      </c>
      <c r="CH49" s="160"/>
      <c r="CI49" s="141">
        <v>0</v>
      </c>
      <c r="CJ49" s="141">
        <v>0</v>
      </c>
      <c r="CK49" s="141">
        <v>0</v>
      </c>
      <c r="CL49" s="141">
        <v>0</v>
      </c>
      <c r="CM49" s="160"/>
      <c r="CN49" s="141">
        <v>0</v>
      </c>
      <c r="CO49" s="141">
        <v>0</v>
      </c>
      <c r="CP49" s="141">
        <v>0</v>
      </c>
      <c r="CQ49" s="141">
        <v>0</v>
      </c>
      <c r="CR49" s="160"/>
      <c r="CS49" s="141">
        <v>0</v>
      </c>
      <c r="CT49" s="141">
        <v>0</v>
      </c>
      <c r="CU49" s="141">
        <v>0</v>
      </c>
      <c r="CV49" s="141">
        <v>0</v>
      </c>
      <c r="CW49" s="160"/>
      <c r="CX49" s="141">
        <v>0</v>
      </c>
      <c r="CY49" s="141">
        <v>0</v>
      </c>
      <c r="CZ49" s="141">
        <v>0</v>
      </c>
      <c r="DA49" s="141">
        <v>0</v>
      </c>
      <c r="DB49" s="466" t="s">
        <v>688</v>
      </c>
      <c r="DC49" s="166"/>
      <c r="DF49" s="166"/>
      <c r="DG49" s="467"/>
      <c r="DH49" s="160"/>
      <c r="DI49" s="160"/>
      <c r="DJ49" s="160"/>
      <c r="DK49" s="160"/>
      <c r="DL49" s="160"/>
      <c r="DM49" s="160"/>
      <c r="DN49" s="160"/>
      <c r="DO49" s="160"/>
      <c r="DP49" s="160"/>
      <c r="DQ49" s="160"/>
      <c r="DR49" s="160"/>
      <c r="DS49" s="160"/>
      <c r="DT49" s="160"/>
      <c r="DU49" s="160"/>
      <c r="DV49" s="160"/>
      <c r="DW49" s="160"/>
      <c r="DX49" s="160"/>
      <c r="DY49" s="160"/>
      <c r="DZ49" s="160"/>
      <c r="EA49" s="160"/>
      <c r="EB49" s="160"/>
      <c r="EC49" s="160"/>
      <c r="ED49" s="160"/>
      <c r="EE49" s="160"/>
      <c r="EF49" s="160"/>
      <c r="EG49" s="160"/>
      <c r="EH49" s="160"/>
      <c r="EI49" s="160"/>
      <c r="EJ49" s="160"/>
      <c r="EK49" s="160"/>
      <c r="EL49" s="160"/>
      <c r="EM49" s="160"/>
      <c r="EN49" s="160"/>
      <c r="EO49" s="160"/>
      <c r="EP49" s="160"/>
      <c r="EQ49" s="160"/>
      <c r="ER49" s="160"/>
      <c r="ES49" s="160"/>
      <c r="ET49" s="160"/>
      <c r="EU49" s="453"/>
      <c r="EV49" s="166"/>
    </row>
    <row r="50" spans="1:152" s="5" customFormat="1" x14ac:dyDescent="0.35">
      <c r="B50" s="476">
        <v>32</v>
      </c>
      <c r="C50" s="457" t="s">
        <v>695</v>
      </c>
      <c r="D50" s="477"/>
      <c r="E50" s="368" t="s">
        <v>41</v>
      </c>
      <c r="F50" s="369">
        <v>3</v>
      </c>
      <c r="G50" s="370"/>
      <c r="H50" s="371"/>
      <c r="I50" s="371"/>
      <c r="J50" s="372"/>
      <c r="K50" s="469">
        <v>0</v>
      </c>
      <c r="L50" s="370"/>
      <c r="M50" s="371"/>
      <c r="N50" s="371"/>
      <c r="O50" s="372"/>
      <c r="P50" s="469">
        <v>0</v>
      </c>
      <c r="Q50" s="370"/>
      <c r="R50" s="371"/>
      <c r="S50" s="371"/>
      <c r="T50" s="372"/>
      <c r="U50" s="469">
        <v>0</v>
      </c>
      <c r="V50" s="370"/>
      <c r="W50" s="371"/>
      <c r="X50" s="371"/>
      <c r="Y50" s="372"/>
      <c r="Z50" s="469">
        <v>0</v>
      </c>
      <c r="AA50" s="370"/>
      <c r="AB50" s="371"/>
      <c r="AC50" s="371"/>
      <c r="AD50" s="372"/>
      <c r="AE50" s="469">
        <v>0</v>
      </c>
      <c r="AF50" s="370"/>
      <c r="AG50" s="371"/>
      <c r="AH50" s="371"/>
      <c r="AI50" s="372"/>
      <c r="AJ50" s="469">
        <v>0</v>
      </c>
      <c r="AK50" s="370"/>
      <c r="AL50" s="371"/>
      <c r="AM50" s="371"/>
      <c r="AN50" s="372"/>
      <c r="AO50" s="469">
        <v>0</v>
      </c>
      <c r="AP50" s="370"/>
      <c r="AQ50" s="371"/>
      <c r="AR50" s="371"/>
      <c r="AS50" s="372"/>
      <c r="AT50" s="469">
        <v>0</v>
      </c>
      <c r="AU50" s="89"/>
      <c r="AV50" s="395"/>
      <c r="AW50" s="347" t="s">
        <v>652</v>
      </c>
      <c r="AX50" s="375"/>
      <c r="AY50" s="18">
        <v>0</v>
      </c>
      <c r="AZ50" s="18"/>
      <c r="BB50" s="366">
        <v>32</v>
      </c>
      <c r="BC50" s="470" t="s">
        <v>696</v>
      </c>
      <c r="BD50" s="368" t="s">
        <v>41</v>
      </c>
      <c r="BE50" s="369">
        <v>5</v>
      </c>
      <c r="BF50" s="471" t="s">
        <v>697</v>
      </c>
      <c r="BG50" s="472" t="s">
        <v>698</v>
      </c>
      <c r="BH50" s="472" t="s">
        <v>699</v>
      </c>
      <c r="BI50" s="473" t="s">
        <v>700</v>
      </c>
      <c r="BJ50" s="474" t="s">
        <v>701</v>
      </c>
      <c r="BL50" s="166"/>
      <c r="BM50" s="465">
        <v>0</v>
      </c>
      <c r="BO50" s="141">
        <v>0</v>
      </c>
      <c r="BP50" s="141">
        <v>0</v>
      </c>
      <c r="BQ50" s="141">
        <v>0</v>
      </c>
      <c r="BR50" s="141">
        <v>0</v>
      </c>
      <c r="BS50" s="160"/>
      <c r="BT50" s="141">
        <v>0</v>
      </c>
      <c r="BU50" s="141">
        <v>0</v>
      </c>
      <c r="BV50" s="141">
        <v>0</v>
      </c>
      <c r="BW50" s="141">
        <v>0</v>
      </c>
      <c r="BX50" s="160"/>
      <c r="BY50" s="141">
        <v>0</v>
      </c>
      <c r="BZ50" s="141">
        <v>0</v>
      </c>
      <c r="CA50" s="141">
        <v>0</v>
      </c>
      <c r="CB50" s="141">
        <v>0</v>
      </c>
      <c r="CC50" s="160"/>
      <c r="CD50" s="141">
        <v>0</v>
      </c>
      <c r="CE50" s="141">
        <v>0</v>
      </c>
      <c r="CF50" s="141">
        <v>0</v>
      </c>
      <c r="CG50" s="141">
        <v>0</v>
      </c>
      <c r="CH50" s="160"/>
      <c r="CI50" s="141">
        <v>0</v>
      </c>
      <c r="CJ50" s="141">
        <v>0</v>
      </c>
      <c r="CK50" s="141">
        <v>0</v>
      </c>
      <c r="CL50" s="141">
        <v>0</v>
      </c>
      <c r="CM50" s="160"/>
      <c r="CN50" s="141">
        <v>0</v>
      </c>
      <c r="CO50" s="141">
        <v>0</v>
      </c>
      <c r="CP50" s="141">
        <v>0</v>
      </c>
      <c r="CQ50" s="141">
        <v>0</v>
      </c>
      <c r="CR50" s="160"/>
      <c r="CS50" s="141">
        <v>0</v>
      </c>
      <c r="CT50" s="141">
        <v>0</v>
      </c>
      <c r="CU50" s="141">
        <v>0</v>
      </c>
      <c r="CV50" s="141">
        <v>0</v>
      </c>
      <c r="CW50" s="160"/>
      <c r="CX50" s="141">
        <v>0</v>
      </c>
      <c r="CY50" s="141">
        <v>0</v>
      </c>
      <c r="CZ50" s="141">
        <v>0</v>
      </c>
      <c r="DA50" s="141">
        <v>0</v>
      </c>
      <c r="DB50" s="466" t="s">
        <v>695</v>
      </c>
      <c r="DC50" s="166"/>
      <c r="DF50" s="166"/>
      <c r="DG50" s="467"/>
      <c r="DH50" s="160"/>
      <c r="DI50" s="160"/>
      <c r="DJ50" s="160"/>
      <c r="DK50" s="160"/>
      <c r="DL50" s="160"/>
      <c r="DM50" s="160"/>
      <c r="DN50" s="160"/>
      <c r="DO50" s="160"/>
      <c r="DP50" s="160"/>
      <c r="DQ50" s="160"/>
      <c r="DR50" s="160"/>
      <c r="DS50" s="160"/>
      <c r="DT50" s="160"/>
      <c r="DU50" s="160"/>
      <c r="DV50" s="160"/>
      <c r="DW50" s="160"/>
      <c r="DX50" s="160"/>
      <c r="DY50" s="160"/>
      <c r="DZ50" s="160"/>
      <c r="EA50" s="160"/>
      <c r="EB50" s="160"/>
      <c r="EC50" s="160"/>
      <c r="ED50" s="160"/>
      <c r="EE50" s="160"/>
      <c r="EF50" s="160"/>
      <c r="EG50" s="160"/>
      <c r="EH50" s="160"/>
      <c r="EI50" s="160"/>
      <c r="EJ50" s="160"/>
      <c r="EK50" s="160"/>
      <c r="EL50" s="160"/>
      <c r="EM50" s="160"/>
      <c r="EN50" s="160"/>
      <c r="EO50" s="160"/>
      <c r="EP50" s="160"/>
      <c r="EQ50" s="160"/>
      <c r="ER50" s="160"/>
      <c r="ES50" s="160"/>
      <c r="ET50" s="160"/>
      <c r="EU50" s="453"/>
      <c r="EV50" s="166"/>
    </row>
    <row r="51" spans="1:152" s="5" customFormat="1" x14ac:dyDescent="0.35">
      <c r="B51" s="476">
        <v>33</v>
      </c>
      <c r="C51" s="457" t="s">
        <v>702</v>
      </c>
      <c r="D51" s="477"/>
      <c r="E51" s="368" t="s">
        <v>41</v>
      </c>
      <c r="F51" s="369">
        <v>3</v>
      </c>
      <c r="G51" s="370"/>
      <c r="H51" s="371"/>
      <c r="I51" s="371"/>
      <c r="J51" s="372"/>
      <c r="K51" s="469">
        <v>0</v>
      </c>
      <c r="L51" s="370"/>
      <c r="M51" s="371"/>
      <c r="N51" s="371"/>
      <c r="O51" s="372"/>
      <c r="P51" s="469">
        <v>0</v>
      </c>
      <c r="Q51" s="370"/>
      <c r="R51" s="371"/>
      <c r="S51" s="371"/>
      <c r="T51" s="372"/>
      <c r="U51" s="469">
        <v>0</v>
      </c>
      <c r="V51" s="370"/>
      <c r="W51" s="371"/>
      <c r="X51" s="371"/>
      <c r="Y51" s="372"/>
      <c r="Z51" s="469">
        <v>0</v>
      </c>
      <c r="AA51" s="370"/>
      <c r="AB51" s="371"/>
      <c r="AC51" s="371"/>
      <c r="AD51" s="372"/>
      <c r="AE51" s="469">
        <v>0</v>
      </c>
      <c r="AF51" s="370"/>
      <c r="AG51" s="371"/>
      <c r="AH51" s="371"/>
      <c r="AI51" s="372"/>
      <c r="AJ51" s="469">
        <v>0</v>
      </c>
      <c r="AK51" s="370"/>
      <c r="AL51" s="371"/>
      <c r="AM51" s="371"/>
      <c r="AN51" s="372"/>
      <c r="AO51" s="469">
        <v>0</v>
      </c>
      <c r="AP51" s="370"/>
      <c r="AQ51" s="371"/>
      <c r="AR51" s="371"/>
      <c r="AS51" s="372"/>
      <c r="AT51" s="469">
        <v>0</v>
      </c>
      <c r="AU51" s="89"/>
      <c r="AV51" s="395"/>
      <c r="AW51" s="347" t="s">
        <v>652</v>
      </c>
      <c r="AX51" s="375"/>
      <c r="AY51" s="18">
        <v>0</v>
      </c>
      <c r="AZ51" s="18"/>
      <c r="BB51" s="366">
        <v>33</v>
      </c>
      <c r="BC51" s="470" t="s">
        <v>703</v>
      </c>
      <c r="BD51" s="368" t="s">
        <v>41</v>
      </c>
      <c r="BE51" s="369">
        <v>6</v>
      </c>
      <c r="BF51" s="471" t="s">
        <v>704</v>
      </c>
      <c r="BG51" s="472" t="s">
        <v>705</v>
      </c>
      <c r="BH51" s="472" t="s">
        <v>706</v>
      </c>
      <c r="BI51" s="473" t="s">
        <v>707</v>
      </c>
      <c r="BJ51" s="474" t="s">
        <v>708</v>
      </c>
      <c r="BL51" s="166"/>
      <c r="BM51" s="465">
        <v>0</v>
      </c>
      <c r="BO51" s="141">
        <v>0</v>
      </c>
      <c r="BP51" s="141">
        <v>0</v>
      </c>
      <c r="BQ51" s="141">
        <v>0</v>
      </c>
      <c r="BR51" s="141">
        <v>0</v>
      </c>
      <c r="BS51" s="160"/>
      <c r="BT51" s="141">
        <v>0</v>
      </c>
      <c r="BU51" s="141">
        <v>0</v>
      </c>
      <c r="BV51" s="141">
        <v>0</v>
      </c>
      <c r="BW51" s="141">
        <v>0</v>
      </c>
      <c r="BX51" s="160"/>
      <c r="BY51" s="141">
        <v>0</v>
      </c>
      <c r="BZ51" s="141">
        <v>0</v>
      </c>
      <c r="CA51" s="141">
        <v>0</v>
      </c>
      <c r="CB51" s="141">
        <v>0</v>
      </c>
      <c r="CC51" s="160"/>
      <c r="CD51" s="141">
        <v>0</v>
      </c>
      <c r="CE51" s="141">
        <v>0</v>
      </c>
      <c r="CF51" s="141">
        <v>0</v>
      </c>
      <c r="CG51" s="141">
        <v>0</v>
      </c>
      <c r="CH51" s="160"/>
      <c r="CI51" s="141">
        <v>0</v>
      </c>
      <c r="CJ51" s="141">
        <v>0</v>
      </c>
      <c r="CK51" s="141">
        <v>0</v>
      </c>
      <c r="CL51" s="141">
        <v>0</v>
      </c>
      <c r="CM51" s="160"/>
      <c r="CN51" s="141">
        <v>0</v>
      </c>
      <c r="CO51" s="141">
        <v>0</v>
      </c>
      <c r="CP51" s="141">
        <v>0</v>
      </c>
      <c r="CQ51" s="141">
        <v>0</v>
      </c>
      <c r="CR51" s="160"/>
      <c r="CS51" s="141">
        <v>0</v>
      </c>
      <c r="CT51" s="141">
        <v>0</v>
      </c>
      <c r="CU51" s="141">
        <v>0</v>
      </c>
      <c r="CV51" s="141">
        <v>0</v>
      </c>
      <c r="CW51" s="160"/>
      <c r="CX51" s="141">
        <v>0</v>
      </c>
      <c r="CY51" s="141">
        <v>0</v>
      </c>
      <c r="CZ51" s="141">
        <v>0</v>
      </c>
      <c r="DA51" s="141">
        <v>0</v>
      </c>
      <c r="DB51" s="466" t="s">
        <v>702</v>
      </c>
      <c r="DC51" s="166"/>
      <c r="DF51" s="166"/>
      <c r="DG51" s="467"/>
      <c r="DH51" s="160"/>
      <c r="DI51" s="160"/>
      <c r="DJ51" s="160"/>
      <c r="DK51" s="160"/>
      <c r="DL51" s="160"/>
      <c r="DM51" s="160"/>
      <c r="DN51" s="160"/>
      <c r="DO51" s="160"/>
      <c r="DP51" s="160"/>
      <c r="DQ51" s="160"/>
      <c r="DR51" s="160"/>
      <c r="DS51" s="160"/>
      <c r="DT51" s="160"/>
      <c r="DU51" s="160"/>
      <c r="DV51" s="160"/>
      <c r="DW51" s="160"/>
      <c r="DX51" s="160"/>
      <c r="DY51" s="160"/>
      <c r="DZ51" s="160"/>
      <c r="EA51" s="160"/>
      <c r="EB51" s="160"/>
      <c r="EC51" s="160"/>
      <c r="ED51" s="160"/>
      <c r="EE51" s="160"/>
      <c r="EF51" s="160"/>
      <c r="EG51" s="160"/>
      <c r="EH51" s="160"/>
      <c r="EI51" s="160"/>
      <c r="EJ51" s="160"/>
      <c r="EK51" s="160"/>
      <c r="EL51" s="160"/>
      <c r="EM51" s="160"/>
      <c r="EN51" s="160"/>
      <c r="EO51" s="160"/>
      <c r="EP51" s="160"/>
      <c r="EQ51" s="160"/>
      <c r="ER51" s="160"/>
      <c r="ES51" s="160"/>
      <c r="ET51" s="160"/>
      <c r="EU51" s="453"/>
      <c r="EV51" s="166"/>
    </row>
    <row r="52" spans="1:152" s="5" customFormat="1" x14ac:dyDescent="0.35">
      <c r="B52" s="476">
        <v>34</v>
      </c>
      <c r="C52" s="457" t="s">
        <v>709</v>
      </c>
      <c r="D52" s="477"/>
      <c r="E52" s="368" t="s">
        <v>41</v>
      </c>
      <c r="F52" s="369">
        <v>3</v>
      </c>
      <c r="G52" s="370"/>
      <c r="H52" s="371"/>
      <c r="I52" s="371"/>
      <c r="J52" s="372"/>
      <c r="K52" s="469">
        <v>0</v>
      </c>
      <c r="L52" s="370"/>
      <c r="M52" s="371"/>
      <c r="N52" s="371"/>
      <c r="O52" s="372"/>
      <c r="P52" s="469">
        <v>0</v>
      </c>
      <c r="Q52" s="370"/>
      <c r="R52" s="371"/>
      <c r="S52" s="371"/>
      <c r="T52" s="372"/>
      <c r="U52" s="469">
        <v>0</v>
      </c>
      <c r="V52" s="370"/>
      <c r="W52" s="371"/>
      <c r="X52" s="371"/>
      <c r="Y52" s="372"/>
      <c r="Z52" s="469">
        <v>0</v>
      </c>
      <c r="AA52" s="370"/>
      <c r="AB52" s="371"/>
      <c r="AC52" s="371"/>
      <c r="AD52" s="372"/>
      <c r="AE52" s="469">
        <v>0</v>
      </c>
      <c r="AF52" s="370"/>
      <c r="AG52" s="371"/>
      <c r="AH52" s="371"/>
      <c r="AI52" s="372"/>
      <c r="AJ52" s="469">
        <v>0</v>
      </c>
      <c r="AK52" s="370"/>
      <c r="AL52" s="371"/>
      <c r="AM52" s="371"/>
      <c r="AN52" s="372"/>
      <c r="AO52" s="469">
        <v>0</v>
      </c>
      <c r="AP52" s="370"/>
      <c r="AQ52" s="371"/>
      <c r="AR52" s="371"/>
      <c r="AS52" s="372"/>
      <c r="AT52" s="469">
        <v>0</v>
      </c>
      <c r="AU52" s="89"/>
      <c r="AV52" s="395"/>
      <c r="AW52" s="347" t="s">
        <v>652</v>
      </c>
      <c r="AX52" s="375"/>
      <c r="AY52" s="18">
        <v>0</v>
      </c>
      <c r="AZ52" s="18"/>
      <c r="BB52" s="366">
        <v>34</v>
      </c>
      <c r="BC52" s="470" t="s">
        <v>710</v>
      </c>
      <c r="BD52" s="368" t="s">
        <v>41</v>
      </c>
      <c r="BE52" s="369">
        <v>7</v>
      </c>
      <c r="BF52" s="471" t="s">
        <v>711</v>
      </c>
      <c r="BG52" s="472" t="s">
        <v>712</v>
      </c>
      <c r="BH52" s="472" t="s">
        <v>713</v>
      </c>
      <c r="BI52" s="473" t="s">
        <v>714</v>
      </c>
      <c r="BJ52" s="474" t="s">
        <v>715</v>
      </c>
      <c r="BL52" s="166"/>
      <c r="BM52" s="465">
        <v>0</v>
      </c>
      <c r="BO52" s="141">
        <v>0</v>
      </c>
      <c r="BP52" s="141">
        <v>0</v>
      </c>
      <c r="BQ52" s="141">
        <v>0</v>
      </c>
      <c r="BR52" s="141">
        <v>0</v>
      </c>
      <c r="BS52" s="160"/>
      <c r="BT52" s="141">
        <v>0</v>
      </c>
      <c r="BU52" s="141">
        <v>0</v>
      </c>
      <c r="BV52" s="141">
        <v>0</v>
      </c>
      <c r="BW52" s="141">
        <v>0</v>
      </c>
      <c r="BX52" s="160"/>
      <c r="BY52" s="141">
        <v>0</v>
      </c>
      <c r="BZ52" s="141">
        <v>0</v>
      </c>
      <c r="CA52" s="141">
        <v>0</v>
      </c>
      <c r="CB52" s="141">
        <v>0</v>
      </c>
      <c r="CC52" s="160"/>
      <c r="CD52" s="141">
        <v>0</v>
      </c>
      <c r="CE52" s="141">
        <v>0</v>
      </c>
      <c r="CF52" s="141">
        <v>0</v>
      </c>
      <c r="CG52" s="141">
        <v>0</v>
      </c>
      <c r="CH52" s="160"/>
      <c r="CI52" s="141">
        <v>0</v>
      </c>
      <c r="CJ52" s="141">
        <v>0</v>
      </c>
      <c r="CK52" s="141">
        <v>0</v>
      </c>
      <c r="CL52" s="141">
        <v>0</v>
      </c>
      <c r="CM52" s="160"/>
      <c r="CN52" s="141">
        <v>0</v>
      </c>
      <c r="CO52" s="141">
        <v>0</v>
      </c>
      <c r="CP52" s="141">
        <v>0</v>
      </c>
      <c r="CQ52" s="141">
        <v>0</v>
      </c>
      <c r="CR52" s="160"/>
      <c r="CS52" s="141">
        <v>0</v>
      </c>
      <c r="CT52" s="141">
        <v>0</v>
      </c>
      <c r="CU52" s="141">
        <v>0</v>
      </c>
      <c r="CV52" s="141">
        <v>0</v>
      </c>
      <c r="CW52" s="160"/>
      <c r="CX52" s="141">
        <v>0</v>
      </c>
      <c r="CY52" s="141">
        <v>0</v>
      </c>
      <c r="CZ52" s="141">
        <v>0</v>
      </c>
      <c r="DA52" s="141">
        <v>0</v>
      </c>
      <c r="DB52" s="466" t="s">
        <v>709</v>
      </c>
      <c r="DC52" s="166"/>
      <c r="DF52" s="166"/>
      <c r="DG52" s="467"/>
      <c r="DH52" s="160"/>
      <c r="DI52" s="160"/>
      <c r="DJ52" s="160"/>
      <c r="DK52" s="160"/>
      <c r="DL52" s="160"/>
      <c r="DM52" s="160"/>
      <c r="DN52" s="160"/>
      <c r="DO52" s="160"/>
      <c r="DP52" s="160"/>
      <c r="DQ52" s="160"/>
      <c r="DR52" s="160"/>
      <c r="DS52" s="160"/>
      <c r="DT52" s="160"/>
      <c r="DU52" s="160"/>
      <c r="DV52" s="160"/>
      <c r="DW52" s="160"/>
      <c r="DX52" s="160"/>
      <c r="DY52" s="160"/>
      <c r="DZ52" s="160"/>
      <c r="EA52" s="160"/>
      <c r="EB52" s="160"/>
      <c r="EC52" s="160"/>
      <c r="ED52" s="160"/>
      <c r="EE52" s="160"/>
      <c r="EF52" s="160"/>
      <c r="EG52" s="160"/>
      <c r="EH52" s="160"/>
      <c r="EI52" s="160"/>
      <c r="EJ52" s="160"/>
      <c r="EK52" s="160"/>
      <c r="EL52" s="160"/>
      <c r="EM52" s="160"/>
      <c r="EN52" s="160"/>
      <c r="EO52" s="160"/>
      <c r="EP52" s="160"/>
      <c r="EQ52" s="160"/>
      <c r="ER52" s="160"/>
      <c r="ES52" s="160"/>
      <c r="ET52" s="160"/>
      <c r="EU52" s="453"/>
      <c r="EV52" s="166"/>
    </row>
    <row r="53" spans="1:152" s="5" customFormat="1" x14ac:dyDescent="0.35">
      <c r="B53" s="476">
        <v>35</v>
      </c>
      <c r="C53" s="457" t="s">
        <v>716</v>
      </c>
      <c r="D53" s="477"/>
      <c r="E53" s="368" t="s">
        <v>41</v>
      </c>
      <c r="F53" s="369">
        <v>3</v>
      </c>
      <c r="G53" s="370"/>
      <c r="H53" s="371"/>
      <c r="I53" s="371"/>
      <c r="J53" s="372"/>
      <c r="K53" s="469">
        <v>0</v>
      </c>
      <c r="L53" s="370"/>
      <c r="M53" s="371"/>
      <c r="N53" s="371"/>
      <c r="O53" s="372"/>
      <c r="P53" s="469">
        <v>0</v>
      </c>
      <c r="Q53" s="370"/>
      <c r="R53" s="371"/>
      <c r="S53" s="371"/>
      <c r="T53" s="372"/>
      <c r="U53" s="469">
        <v>0</v>
      </c>
      <c r="V53" s="370"/>
      <c r="W53" s="371"/>
      <c r="X53" s="371"/>
      <c r="Y53" s="372"/>
      <c r="Z53" s="469">
        <v>0</v>
      </c>
      <c r="AA53" s="370"/>
      <c r="AB53" s="371"/>
      <c r="AC53" s="371"/>
      <c r="AD53" s="372"/>
      <c r="AE53" s="469">
        <v>0</v>
      </c>
      <c r="AF53" s="370"/>
      <c r="AG53" s="371"/>
      <c r="AH53" s="371"/>
      <c r="AI53" s="372"/>
      <c r="AJ53" s="469">
        <v>0</v>
      </c>
      <c r="AK53" s="370"/>
      <c r="AL53" s="371"/>
      <c r="AM53" s="371"/>
      <c r="AN53" s="372"/>
      <c r="AO53" s="469">
        <v>0</v>
      </c>
      <c r="AP53" s="370"/>
      <c r="AQ53" s="371"/>
      <c r="AR53" s="371"/>
      <c r="AS53" s="372"/>
      <c r="AT53" s="469">
        <v>0</v>
      </c>
      <c r="AU53" s="89"/>
      <c r="AV53" s="395"/>
      <c r="AW53" s="347" t="s">
        <v>652</v>
      </c>
      <c r="AX53" s="375"/>
      <c r="AY53" s="18">
        <v>0</v>
      </c>
      <c r="AZ53" s="18"/>
      <c r="BB53" s="366">
        <v>35</v>
      </c>
      <c r="BC53" s="470" t="s">
        <v>717</v>
      </c>
      <c r="BD53" s="368" t="s">
        <v>41</v>
      </c>
      <c r="BE53" s="369">
        <v>8</v>
      </c>
      <c r="BF53" s="471" t="s">
        <v>718</v>
      </c>
      <c r="BG53" s="472" t="s">
        <v>719</v>
      </c>
      <c r="BH53" s="472" t="s">
        <v>720</v>
      </c>
      <c r="BI53" s="473" t="s">
        <v>721</v>
      </c>
      <c r="BJ53" s="474" t="s">
        <v>722</v>
      </c>
      <c r="BL53" s="156"/>
      <c r="BM53" s="465">
        <v>0</v>
      </c>
      <c r="BO53" s="141">
        <v>0</v>
      </c>
      <c r="BP53" s="141">
        <v>0</v>
      </c>
      <c r="BQ53" s="141">
        <v>0</v>
      </c>
      <c r="BR53" s="141">
        <v>0</v>
      </c>
      <c r="BS53" s="160"/>
      <c r="BT53" s="141">
        <v>0</v>
      </c>
      <c r="BU53" s="141">
        <v>0</v>
      </c>
      <c r="BV53" s="141">
        <v>0</v>
      </c>
      <c r="BW53" s="141">
        <v>0</v>
      </c>
      <c r="BX53" s="160"/>
      <c r="BY53" s="141">
        <v>0</v>
      </c>
      <c r="BZ53" s="141">
        <v>0</v>
      </c>
      <c r="CA53" s="141">
        <v>0</v>
      </c>
      <c r="CB53" s="141">
        <v>0</v>
      </c>
      <c r="CC53" s="160"/>
      <c r="CD53" s="141">
        <v>0</v>
      </c>
      <c r="CE53" s="141">
        <v>0</v>
      </c>
      <c r="CF53" s="141">
        <v>0</v>
      </c>
      <c r="CG53" s="141">
        <v>0</v>
      </c>
      <c r="CH53" s="160"/>
      <c r="CI53" s="141">
        <v>0</v>
      </c>
      <c r="CJ53" s="141">
        <v>0</v>
      </c>
      <c r="CK53" s="141">
        <v>0</v>
      </c>
      <c r="CL53" s="141">
        <v>0</v>
      </c>
      <c r="CM53" s="160"/>
      <c r="CN53" s="141">
        <v>0</v>
      </c>
      <c r="CO53" s="141">
        <v>0</v>
      </c>
      <c r="CP53" s="141">
        <v>0</v>
      </c>
      <c r="CQ53" s="141">
        <v>0</v>
      </c>
      <c r="CR53" s="160"/>
      <c r="CS53" s="141">
        <v>0</v>
      </c>
      <c r="CT53" s="141">
        <v>0</v>
      </c>
      <c r="CU53" s="141">
        <v>0</v>
      </c>
      <c r="CV53" s="141">
        <v>0</v>
      </c>
      <c r="CW53" s="160"/>
      <c r="CX53" s="141">
        <v>0</v>
      </c>
      <c r="CY53" s="141">
        <v>0</v>
      </c>
      <c r="CZ53" s="141">
        <v>0</v>
      </c>
      <c r="DA53" s="141">
        <v>0</v>
      </c>
      <c r="DB53" s="466" t="s">
        <v>716</v>
      </c>
      <c r="DC53" s="156"/>
      <c r="DF53" s="156"/>
      <c r="DG53" s="467"/>
      <c r="DH53" s="160"/>
      <c r="DI53" s="160"/>
      <c r="DJ53" s="160"/>
      <c r="DK53" s="160"/>
      <c r="DL53" s="160"/>
      <c r="DM53" s="160"/>
      <c r="DN53" s="160"/>
      <c r="DO53" s="160"/>
      <c r="DP53" s="160"/>
      <c r="DQ53" s="160"/>
      <c r="DR53" s="160"/>
      <c r="DS53" s="160"/>
      <c r="DT53" s="160"/>
      <c r="DU53" s="160"/>
      <c r="DV53" s="160"/>
      <c r="DW53" s="160"/>
      <c r="DX53" s="160"/>
      <c r="DY53" s="160"/>
      <c r="DZ53" s="160"/>
      <c r="EA53" s="160"/>
      <c r="EB53" s="160"/>
      <c r="EC53" s="160"/>
      <c r="ED53" s="160"/>
      <c r="EE53" s="160"/>
      <c r="EF53" s="160"/>
      <c r="EG53" s="160"/>
      <c r="EH53" s="160"/>
      <c r="EI53" s="160"/>
      <c r="EJ53" s="160"/>
      <c r="EK53" s="160"/>
      <c r="EL53" s="160"/>
      <c r="EM53" s="160"/>
      <c r="EN53" s="160"/>
      <c r="EO53" s="160"/>
      <c r="EP53" s="160"/>
      <c r="EQ53" s="160"/>
      <c r="ER53" s="160"/>
      <c r="ES53" s="160"/>
      <c r="ET53" s="160"/>
      <c r="EU53" s="453"/>
      <c r="EV53" s="156"/>
    </row>
    <row r="54" spans="1:152" s="5" customFormat="1" ht="13.9" thickBot="1" x14ac:dyDescent="0.4">
      <c r="B54" s="399">
        <v>36</v>
      </c>
      <c r="C54" s="400" t="s">
        <v>723</v>
      </c>
      <c r="D54" s="478"/>
      <c r="E54" s="401" t="s">
        <v>41</v>
      </c>
      <c r="F54" s="402">
        <v>3</v>
      </c>
      <c r="G54" s="479">
        <v>-1.8696327330985891</v>
      </c>
      <c r="H54" s="480">
        <v>0</v>
      </c>
      <c r="I54" s="480">
        <v>-4.6220054410428428</v>
      </c>
      <c r="J54" s="481">
        <v>-5.2596247006961931</v>
      </c>
      <c r="K54" s="482">
        <v>-11.751262874837625</v>
      </c>
      <c r="L54" s="479">
        <v>0</v>
      </c>
      <c r="M54" s="480">
        <v>0</v>
      </c>
      <c r="N54" s="480">
        <v>0</v>
      </c>
      <c r="O54" s="481">
        <v>0</v>
      </c>
      <c r="P54" s="482">
        <v>0</v>
      </c>
      <c r="Q54" s="479">
        <v>0</v>
      </c>
      <c r="R54" s="480">
        <v>0</v>
      </c>
      <c r="S54" s="480">
        <v>0</v>
      </c>
      <c r="T54" s="481">
        <v>0</v>
      </c>
      <c r="U54" s="482">
        <v>0</v>
      </c>
      <c r="V54" s="479">
        <v>0</v>
      </c>
      <c r="W54" s="480">
        <v>0</v>
      </c>
      <c r="X54" s="480">
        <v>0</v>
      </c>
      <c r="Y54" s="481">
        <v>0</v>
      </c>
      <c r="Z54" s="482">
        <v>0</v>
      </c>
      <c r="AA54" s="479">
        <v>0</v>
      </c>
      <c r="AB54" s="480">
        <v>0</v>
      </c>
      <c r="AC54" s="480">
        <v>0</v>
      </c>
      <c r="AD54" s="481">
        <v>0</v>
      </c>
      <c r="AE54" s="482">
        <v>0</v>
      </c>
      <c r="AF54" s="479">
        <v>0</v>
      </c>
      <c r="AG54" s="480">
        <v>0</v>
      </c>
      <c r="AH54" s="480">
        <v>0</v>
      </c>
      <c r="AI54" s="481">
        <v>0</v>
      </c>
      <c r="AJ54" s="482">
        <v>0</v>
      </c>
      <c r="AK54" s="479">
        <v>0</v>
      </c>
      <c r="AL54" s="480">
        <v>0</v>
      </c>
      <c r="AM54" s="480">
        <v>0</v>
      </c>
      <c r="AN54" s="481">
        <v>0</v>
      </c>
      <c r="AO54" s="482">
        <v>0</v>
      </c>
      <c r="AP54" s="479">
        <v>0</v>
      </c>
      <c r="AQ54" s="480">
        <v>0</v>
      </c>
      <c r="AR54" s="480">
        <v>0</v>
      </c>
      <c r="AS54" s="481">
        <v>0</v>
      </c>
      <c r="AT54" s="482">
        <v>0</v>
      </c>
      <c r="AU54" s="89"/>
      <c r="AV54" s="443" t="s">
        <v>724</v>
      </c>
      <c r="AW54" s="444"/>
      <c r="AX54" s="437"/>
      <c r="AY54" s="18"/>
      <c r="AZ54" s="18"/>
      <c r="BB54" s="399">
        <v>36</v>
      </c>
      <c r="BC54" s="400" t="s">
        <v>723</v>
      </c>
      <c r="BD54" s="401" t="s">
        <v>41</v>
      </c>
      <c r="BE54" s="402">
        <v>3</v>
      </c>
      <c r="BF54" s="483" t="s">
        <v>725</v>
      </c>
      <c r="BG54" s="484" t="s">
        <v>726</v>
      </c>
      <c r="BH54" s="484" t="s">
        <v>727</v>
      </c>
      <c r="BI54" s="485" t="s">
        <v>728</v>
      </c>
      <c r="BJ54" s="486" t="s">
        <v>729</v>
      </c>
      <c r="BL54" s="156"/>
      <c r="BM54" s="175"/>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156"/>
      <c r="DF54" s="156"/>
      <c r="DG54" s="456"/>
      <c r="DH54" s="160"/>
      <c r="DI54" s="160"/>
      <c r="DJ54" s="160"/>
      <c r="DK54" s="160"/>
      <c r="DL54" s="160"/>
      <c r="DM54" s="160"/>
      <c r="DN54" s="160"/>
      <c r="DO54" s="160"/>
      <c r="DP54" s="160"/>
      <c r="DQ54" s="160"/>
      <c r="DR54" s="160"/>
      <c r="DS54" s="160"/>
      <c r="DT54" s="160"/>
      <c r="DU54" s="160"/>
      <c r="DV54" s="160"/>
      <c r="DW54" s="160"/>
      <c r="DX54" s="160"/>
      <c r="DY54" s="160"/>
      <c r="DZ54" s="160"/>
      <c r="EA54" s="160"/>
      <c r="EB54" s="160"/>
      <c r="EC54" s="160"/>
      <c r="ED54" s="160"/>
      <c r="EE54" s="160"/>
      <c r="EF54" s="160"/>
      <c r="EG54" s="160"/>
      <c r="EH54" s="160"/>
      <c r="EI54" s="160"/>
      <c r="EJ54" s="160"/>
      <c r="EK54" s="160"/>
      <c r="EL54" s="160"/>
      <c r="EM54" s="160"/>
      <c r="EN54" s="160"/>
      <c r="EO54" s="160"/>
      <c r="EP54" s="160"/>
      <c r="EQ54" s="160"/>
      <c r="ER54" s="160"/>
      <c r="ES54" s="160"/>
      <c r="ET54" s="160"/>
      <c r="EU54" s="453"/>
      <c r="EV54" s="156"/>
    </row>
    <row r="55" spans="1:152" s="5" customFormat="1" ht="13.9" thickBot="1" x14ac:dyDescent="0.4">
      <c r="B55" s="450"/>
      <c r="C55" s="451"/>
      <c r="D55" s="344"/>
      <c r="E55" s="344"/>
      <c r="F55" s="344"/>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129"/>
      <c r="AV55" s="423"/>
      <c r="AW55" s="423"/>
      <c r="AX55" s="423"/>
      <c r="AY55" s="18"/>
      <c r="AZ55" s="18"/>
      <c r="BB55" s="450"/>
      <c r="BC55" s="451"/>
      <c r="BD55" s="344"/>
      <c r="BE55" s="344"/>
      <c r="BF55" s="452"/>
      <c r="BG55" s="452"/>
      <c r="BH55" s="452"/>
      <c r="BI55" s="452"/>
      <c r="BJ55" s="452"/>
      <c r="BL55" s="156"/>
      <c r="BM55" s="175"/>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156"/>
      <c r="DF55" s="156"/>
      <c r="DG55" s="456"/>
      <c r="DH55" s="160"/>
      <c r="DI55" s="160"/>
      <c r="DJ55" s="160"/>
      <c r="DK55" s="160"/>
      <c r="DL55" s="160"/>
      <c r="DM55" s="160"/>
      <c r="DN55" s="160"/>
      <c r="DO55" s="160"/>
      <c r="DP55" s="160"/>
      <c r="DQ55" s="160"/>
      <c r="DR55" s="160"/>
      <c r="DS55" s="160"/>
      <c r="DT55" s="160"/>
      <c r="DU55" s="160"/>
      <c r="DV55" s="160"/>
      <c r="DW55" s="160"/>
      <c r="DX55" s="160"/>
      <c r="DY55" s="160"/>
      <c r="DZ55" s="160"/>
      <c r="EA55" s="160"/>
      <c r="EB55" s="160"/>
      <c r="EC55" s="160"/>
      <c r="ED55" s="160"/>
      <c r="EE55" s="160"/>
      <c r="EF55" s="160"/>
      <c r="EG55" s="160"/>
      <c r="EH55" s="160"/>
      <c r="EI55" s="160"/>
      <c r="EJ55" s="160"/>
      <c r="EK55" s="160"/>
      <c r="EL55" s="160"/>
      <c r="EM55" s="160"/>
      <c r="EN55" s="160"/>
      <c r="EO55" s="160"/>
      <c r="EP55" s="160"/>
      <c r="EQ55" s="160"/>
      <c r="ER55" s="160"/>
      <c r="ES55" s="160"/>
      <c r="ET55" s="160"/>
      <c r="EU55" s="453"/>
      <c r="EV55" s="156"/>
    </row>
    <row r="56" spans="1:152" s="5" customFormat="1" ht="15" customHeight="1" thickBot="1" x14ac:dyDescent="0.4">
      <c r="B56" s="349" t="s">
        <v>730</v>
      </c>
      <c r="C56" s="454" t="s">
        <v>731</v>
      </c>
      <c r="D56" s="344"/>
      <c r="E56" s="134"/>
      <c r="F56" s="134"/>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129"/>
      <c r="AV56" s="418"/>
      <c r="AW56" s="418"/>
      <c r="AX56" s="418"/>
      <c r="AY56" s="18"/>
      <c r="AZ56" s="18"/>
      <c r="BB56" s="349" t="s">
        <v>730</v>
      </c>
      <c r="BC56" s="454" t="s">
        <v>731</v>
      </c>
      <c r="BD56" s="134"/>
      <c r="BE56" s="134"/>
      <c r="BF56" s="455"/>
      <c r="BG56" s="455"/>
      <c r="BH56" s="455"/>
      <c r="BI56" s="455"/>
      <c r="BJ56" s="455"/>
      <c r="BL56" s="156"/>
      <c r="BM56" s="175"/>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156"/>
      <c r="DF56" s="156"/>
      <c r="DG56" s="456"/>
      <c r="DH56" s="160"/>
      <c r="DI56" s="160"/>
      <c r="DJ56" s="160"/>
      <c r="DK56" s="160"/>
      <c r="DL56" s="160"/>
      <c r="DM56" s="160"/>
      <c r="DN56" s="160"/>
      <c r="DO56" s="160"/>
      <c r="DP56" s="160"/>
      <c r="DQ56" s="160"/>
      <c r="DR56" s="160"/>
      <c r="DS56" s="160"/>
      <c r="DT56" s="160"/>
      <c r="DU56" s="160"/>
      <c r="DV56" s="160"/>
      <c r="DW56" s="160"/>
      <c r="DX56" s="160"/>
      <c r="DY56" s="160"/>
      <c r="DZ56" s="160"/>
      <c r="EA56" s="160"/>
      <c r="EB56" s="160"/>
      <c r="EC56" s="160"/>
      <c r="ED56" s="160"/>
      <c r="EE56" s="160"/>
      <c r="EF56" s="160"/>
      <c r="EG56" s="160"/>
      <c r="EH56" s="160"/>
      <c r="EI56" s="160"/>
      <c r="EJ56" s="160"/>
      <c r="EK56" s="160"/>
      <c r="EL56" s="160"/>
      <c r="EM56" s="160"/>
      <c r="EN56" s="160"/>
      <c r="EO56" s="160"/>
      <c r="EP56" s="160"/>
      <c r="EQ56" s="160"/>
      <c r="ER56" s="160"/>
      <c r="ES56" s="160"/>
      <c r="ET56" s="160"/>
      <c r="EU56" s="453"/>
      <c r="EV56" s="156"/>
    </row>
    <row r="57" spans="1:152" s="5" customFormat="1" ht="15" customHeight="1" thickBot="1" x14ac:dyDescent="0.4">
      <c r="B57" s="487">
        <v>37</v>
      </c>
      <c r="C57" s="488" t="s">
        <v>732</v>
      </c>
      <c r="D57" s="489"/>
      <c r="E57" s="489" t="s">
        <v>41</v>
      </c>
      <c r="F57" s="490">
        <v>3</v>
      </c>
      <c r="G57" s="491">
        <v>12.817006195651011</v>
      </c>
      <c r="H57" s="492">
        <v>4.0802353085076038E-3</v>
      </c>
      <c r="I57" s="492">
        <v>42.020640237813176</v>
      </c>
      <c r="J57" s="493">
        <v>80.340775442145045</v>
      </c>
      <c r="K57" s="494">
        <v>135.18250211091774</v>
      </c>
      <c r="L57" s="491">
        <v>13.224298582069519</v>
      </c>
      <c r="M57" s="492">
        <v>0</v>
      </c>
      <c r="N57" s="492">
        <v>44.717490496656815</v>
      </c>
      <c r="O57" s="493">
        <v>80.392370885495481</v>
      </c>
      <c r="P57" s="494">
        <v>138.33415996422181</v>
      </c>
      <c r="Q57" s="491">
        <v>11.836195654602193</v>
      </c>
      <c r="R57" s="492">
        <v>2.6707169979947656</v>
      </c>
      <c r="S57" s="492">
        <v>57.143803508787208</v>
      </c>
      <c r="T57" s="493">
        <v>79.954441911324409</v>
      </c>
      <c r="U57" s="494">
        <v>151.60515807270858</v>
      </c>
      <c r="V57" s="491">
        <v>25.622385301866988</v>
      </c>
      <c r="W57" s="492">
        <v>0</v>
      </c>
      <c r="X57" s="492">
        <v>47.390613387041924</v>
      </c>
      <c r="Y57" s="493">
        <v>61.252515326877564</v>
      </c>
      <c r="Z57" s="494">
        <v>134.26551401578647</v>
      </c>
      <c r="AA57" s="491">
        <v>17.741628378356474</v>
      </c>
      <c r="AB57" s="492">
        <v>0</v>
      </c>
      <c r="AC57" s="492">
        <v>48.47699904201847</v>
      </c>
      <c r="AD57" s="493">
        <v>59.380166639852931</v>
      </c>
      <c r="AE57" s="494">
        <v>125.59879406022787</v>
      </c>
      <c r="AF57" s="491">
        <v>17.376303749582977</v>
      </c>
      <c r="AG57" s="492">
        <v>0</v>
      </c>
      <c r="AH57" s="492">
        <v>63.520238602039655</v>
      </c>
      <c r="AI57" s="493">
        <v>63.392954315498812</v>
      </c>
      <c r="AJ57" s="494">
        <v>144.28949666712145</v>
      </c>
      <c r="AK57" s="491">
        <v>14.068397953861748</v>
      </c>
      <c r="AL57" s="492">
        <v>0</v>
      </c>
      <c r="AM57" s="492">
        <v>49.22771640388919</v>
      </c>
      <c r="AN57" s="493">
        <v>62.048729865523924</v>
      </c>
      <c r="AO57" s="494">
        <v>125.34484422327486</v>
      </c>
      <c r="AP57" s="491">
        <v>13.941136739557344</v>
      </c>
      <c r="AQ57" s="492">
        <v>0</v>
      </c>
      <c r="AR57" s="492">
        <v>44.13651682603755</v>
      </c>
      <c r="AS57" s="493">
        <v>62.476655277844408</v>
      </c>
      <c r="AT57" s="494">
        <v>120.5543088434393</v>
      </c>
      <c r="AU57" s="89"/>
      <c r="AV57" s="495" t="s">
        <v>733</v>
      </c>
      <c r="AW57" s="496"/>
      <c r="AX57" s="437"/>
      <c r="AY57" s="18"/>
      <c r="AZ57" s="18"/>
      <c r="BB57" s="487">
        <v>37</v>
      </c>
      <c r="BC57" s="488" t="s">
        <v>734</v>
      </c>
      <c r="BD57" s="489" t="s">
        <v>41</v>
      </c>
      <c r="BE57" s="490">
        <v>3</v>
      </c>
      <c r="BF57" s="497" t="s">
        <v>735</v>
      </c>
      <c r="BG57" s="498" t="s">
        <v>736</v>
      </c>
      <c r="BH57" s="498" t="s">
        <v>737</v>
      </c>
      <c r="BI57" s="499" t="s">
        <v>738</v>
      </c>
      <c r="BJ57" s="500" t="s">
        <v>739</v>
      </c>
      <c r="BL57" s="156"/>
      <c r="BM57" s="175"/>
      <c r="BN57" s="342"/>
      <c r="BO57" s="342"/>
      <c r="BP57" s="342"/>
      <c r="BQ57" s="342"/>
      <c r="BR57" s="342"/>
      <c r="BS57" s="342"/>
      <c r="BT57" s="342"/>
      <c r="BU57" s="342"/>
      <c r="BV57" s="342"/>
      <c r="BW57" s="342"/>
      <c r="BX57" s="342"/>
      <c r="BY57" s="342"/>
      <c r="BZ57" s="342"/>
      <c r="CA57" s="342"/>
      <c r="CB57" s="342"/>
      <c r="CC57" s="342"/>
      <c r="CD57" s="342"/>
      <c r="CE57" s="342"/>
      <c r="CF57" s="342"/>
      <c r="CG57" s="342"/>
      <c r="CH57" s="342"/>
      <c r="CI57" s="342"/>
      <c r="CJ57" s="342"/>
      <c r="CK57" s="342"/>
      <c r="CL57" s="342"/>
      <c r="CM57" s="342"/>
      <c r="CN57" s="342"/>
      <c r="CO57" s="342"/>
      <c r="CP57" s="342"/>
      <c r="CQ57" s="342"/>
      <c r="CR57" s="342"/>
      <c r="CS57" s="342"/>
      <c r="CT57" s="342"/>
      <c r="CU57" s="342"/>
      <c r="CV57" s="342"/>
      <c r="CW57" s="342"/>
      <c r="CX57" s="342"/>
      <c r="CY57" s="342"/>
      <c r="CZ57" s="342"/>
      <c r="DA57" s="342"/>
      <c r="DB57" s="342"/>
      <c r="DC57" s="156"/>
      <c r="DF57" s="156"/>
      <c r="DG57" s="456"/>
      <c r="DH57" s="160"/>
      <c r="DI57" s="160"/>
      <c r="DJ57" s="160"/>
      <c r="DK57" s="160"/>
      <c r="DL57" s="160"/>
      <c r="DM57" s="160"/>
      <c r="DN57" s="160"/>
      <c r="DO57" s="160"/>
      <c r="DP57" s="160"/>
      <c r="DQ57" s="160"/>
      <c r="DR57" s="160"/>
      <c r="DS57" s="160"/>
      <c r="DT57" s="160"/>
      <c r="DU57" s="160"/>
      <c r="DV57" s="160"/>
      <c r="DW57" s="160"/>
      <c r="DX57" s="160"/>
      <c r="DY57" s="160"/>
      <c r="DZ57" s="160"/>
      <c r="EA57" s="160"/>
      <c r="EB57" s="160"/>
      <c r="EC57" s="160"/>
      <c r="ED57" s="160"/>
      <c r="EE57" s="160"/>
      <c r="EF57" s="160"/>
      <c r="EG57" s="160"/>
      <c r="EH57" s="160"/>
      <c r="EI57" s="160"/>
      <c r="EJ57" s="160"/>
      <c r="EK57" s="160"/>
      <c r="EL57" s="160"/>
      <c r="EM57" s="160"/>
      <c r="EN57" s="160"/>
      <c r="EO57" s="160"/>
      <c r="EP57" s="160"/>
      <c r="EQ57" s="160"/>
      <c r="ER57" s="160"/>
      <c r="ES57" s="160"/>
      <c r="ET57" s="160"/>
      <c r="EU57" s="453"/>
      <c r="EV57" s="156"/>
    </row>
    <row r="58" spans="1:152" x14ac:dyDescent="0.35">
      <c r="A58" s="8"/>
      <c r="B58" s="75"/>
      <c r="C58" s="501" t="s">
        <v>296</v>
      </c>
      <c r="D58" s="423"/>
      <c r="E58" s="423"/>
      <c r="F58" s="423"/>
      <c r="G58" s="72"/>
      <c r="H58" s="502"/>
      <c r="I58" s="502"/>
      <c r="J58" s="502"/>
      <c r="K58" s="502"/>
      <c r="L58" s="502"/>
      <c r="M58" s="502"/>
      <c r="N58" s="502"/>
      <c r="O58" s="502"/>
      <c r="P58" s="502"/>
      <c r="Q58" s="502"/>
      <c r="R58" s="503"/>
      <c r="S58" s="503"/>
      <c r="T58" s="503"/>
      <c r="U58" s="503"/>
      <c r="V58" s="503"/>
      <c r="W58" s="503"/>
      <c r="X58" s="503"/>
      <c r="Y58" s="503"/>
      <c r="Z58" s="503"/>
      <c r="AA58" s="503"/>
      <c r="AB58" s="503"/>
      <c r="AC58" s="503"/>
      <c r="AD58" s="503"/>
      <c r="AE58" s="503"/>
      <c r="AF58" s="503"/>
      <c r="AG58" s="503"/>
      <c r="AH58" s="503"/>
      <c r="AI58" s="503"/>
      <c r="AJ58" s="503"/>
      <c r="AK58" s="504"/>
      <c r="AL58" s="72"/>
      <c r="AM58" s="503"/>
      <c r="AN58" s="503"/>
      <c r="AO58" s="503"/>
      <c r="AP58" s="503"/>
      <c r="AQ58" s="503"/>
      <c r="AR58" s="503"/>
      <c r="AS58" s="503"/>
      <c r="AT58" s="503"/>
      <c r="AU58" s="503"/>
      <c r="AV58" s="505"/>
      <c r="AW58" s="506"/>
      <c r="AX58" s="506"/>
      <c r="AY58" s="506"/>
      <c r="AZ58" s="506"/>
      <c r="BA58" s="8"/>
      <c r="BB58" s="8"/>
      <c r="BC58" s="8"/>
      <c r="BD58" s="8"/>
      <c r="BE58" s="8"/>
      <c r="BF58" s="8"/>
      <c r="BG58" s="8"/>
      <c r="BH58" s="8"/>
      <c r="BI58" s="8"/>
      <c r="BJ58" s="8"/>
      <c r="BK58" s="8"/>
    </row>
    <row r="59" spans="1:152" x14ac:dyDescent="0.35">
      <c r="A59" s="8"/>
      <c r="B59" s="76"/>
      <c r="C59" s="501" t="s">
        <v>297</v>
      </c>
      <c r="D59" s="423"/>
      <c r="E59" s="423"/>
      <c r="F59" s="423"/>
      <c r="G59" s="72"/>
      <c r="H59" s="502"/>
      <c r="I59" s="502"/>
      <c r="J59" s="502"/>
      <c r="K59" s="502"/>
      <c r="L59" s="502"/>
      <c r="M59" s="502"/>
      <c r="N59" s="502"/>
      <c r="O59" s="502"/>
      <c r="P59" s="502"/>
      <c r="Q59" s="502"/>
      <c r="R59" s="503"/>
      <c r="S59" s="503"/>
      <c r="T59" s="503"/>
      <c r="U59" s="503"/>
      <c r="V59" s="503"/>
      <c r="W59" s="503"/>
      <c r="X59" s="503"/>
      <c r="Y59" s="503"/>
      <c r="Z59" s="503"/>
      <c r="AA59" s="503"/>
      <c r="AB59" s="503"/>
      <c r="AC59" s="503"/>
      <c r="AD59" s="503"/>
      <c r="AE59" s="503"/>
      <c r="AF59" s="503"/>
      <c r="AG59" s="503"/>
      <c r="AH59" s="503"/>
      <c r="AI59" s="503"/>
      <c r="AJ59" s="503"/>
      <c r="AK59" s="504"/>
      <c r="AL59" s="72"/>
      <c r="AM59" s="503"/>
      <c r="AN59" s="503"/>
      <c r="AO59" s="503"/>
      <c r="AP59" s="503"/>
      <c r="AQ59" s="503"/>
      <c r="AR59" s="503"/>
      <c r="AS59" s="503"/>
      <c r="AT59" s="503"/>
      <c r="AU59" s="503"/>
      <c r="AV59" s="505"/>
      <c r="AW59" s="506"/>
      <c r="AX59" s="506"/>
      <c r="AY59" s="506"/>
      <c r="AZ59" s="506"/>
      <c r="BA59" s="8"/>
      <c r="BB59" s="8"/>
      <c r="BC59" s="8"/>
      <c r="BD59" s="8"/>
      <c r="BE59" s="8"/>
      <c r="BF59" s="8"/>
      <c r="BG59" s="8"/>
      <c r="BH59" s="8"/>
      <c r="BI59" s="8"/>
      <c r="BJ59" s="8"/>
      <c r="BK59" s="8"/>
    </row>
    <row r="60" spans="1:152" x14ac:dyDescent="0.35">
      <c r="A60" s="8"/>
      <c r="B60" s="77"/>
      <c r="C60" s="501" t="s">
        <v>298</v>
      </c>
      <c r="D60" s="423"/>
      <c r="E60" s="423"/>
      <c r="F60" s="423"/>
      <c r="G60" s="72"/>
      <c r="H60" s="502"/>
      <c r="I60" s="502"/>
      <c r="J60" s="502"/>
      <c r="K60" s="502"/>
      <c r="L60" s="502"/>
      <c r="M60" s="502"/>
      <c r="N60" s="502"/>
      <c r="O60" s="502"/>
      <c r="P60" s="502"/>
      <c r="Q60" s="502"/>
      <c r="R60" s="503"/>
      <c r="S60" s="503"/>
      <c r="T60" s="503"/>
      <c r="U60" s="503"/>
      <c r="V60" s="503"/>
      <c r="W60" s="503"/>
      <c r="X60" s="503"/>
      <c r="Y60" s="503"/>
      <c r="Z60" s="503"/>
      <c r="AA60" s="503"/>
      <c r="AB60" s="503"/>
      <c r="AC60" s="503"/>
      <c r="AD60" s="503"/>
      <c r="AE60" s="503"/>
      <c r="AF60" s="503"/>
      <c r="AG60" s="503"/>
      <c r="AH60" s="503"/>
      <c r="AI60" s="503"/>
      <c r="AJ60" s="503"/>
      <c r="AK60" s="504"/>
      <c r="AL60" s="72"/>
      <c r="AM60" s="503"/>
      <c r="AN60" s="503"/>
      <c r="AO60" s="503"/>
      <c r="AP60" s="503"/>
      <c r="AQ60" s="503"/>
      <c r="AR60" s="503"/>
      <c r="AS60" s="503"/>
      <c r="AT60" s="503"/>
      <c r="AU60" s="503"/>
      <c r="AV60" s="505"/>
      <c r="AW60" s="506"/>
      <c r="AX60" s="506"/>
      <c r="AY60" s="506"/>
      <c r="AZ60" s="506"/>
      <c r="BA60" s="8"/>
      <c r="BB60" s="8"/>
      <c r="BC60" s="8"/>
      <c r="BD60" s="8"/>
      <c r="BE60" s="8"/>
      <c r="BF60" s="8"/>
      <c r="BG60" s="8"/>
      <c r="BH60" s="8"/>
      <c r="BI60" s="8"/>
      <c r="BJ60" s="8"/>
      <c r="BK60" s="8"/>
    </row>
    <row r="61" spans="1:152" ht="13.9" thickBot="1" x14ac:dyDescent="0.4">
      <c r="A61" s="8"/>
      <c r="B61" s="507"/>
      <c r="C61" s="501"/>
      <c r="D61" s="423"/>
      <c r="E61" s="423"/>
      <c r="F61" s="423"/>
      <c r="G61" s="72"/>
      <c r="H61" s="502"/>
      <c r="I61" s="502"/>
      <c r="J61" s="502"/>
      <c r="K61" s="502"/>
      <c r="L61" s="502"/>
      <c r="M61" s="502"/>
      <c r="N61" s="502"/>
      <c r="O61" s="502"/>
      <c r="P61" s="502"/>
      <c r="Q61" s="502"/>
      <c r="R61" s="503"/>
      <c r="S61" s="503"/>
      <c r="T61" s="503"/>
      <c r="U61" s="503"/>
      <c r="V61" s="503"/>
      <c r="W61" s="503"/>
      <c r="X61" s="503"/>
      <c r="Y61" s="503"/>
      <c r="Z61" s="503"/>
      <c r="AA61" s="503"/>
      <c r="AB61" s="503"/>
      <c r="AC61" s="503"/>
      <c r="AD61" s="503"/>
      <c r="AE61" s="503"/>
      <c r="AF61" s="503"/>
      <c r="AG61" s="503"/>
      <c r="AH61" s="503"/>
      <c r="AI61" s="503"/>
      <c r="AJ61" s="503"/>
      <c r="AK61" s="504"/>
      <c r="AL61" s="72"/>
      <c r="AM61" s="503"/>
      <c r="AN61" s="503"/>
      <c r="AO61" s="503"/>
      <c r="AP61" s="503"/>
      <c r="AQ61" s="503"/>
      <c r="AR61" s="503"/>
      <c r="AS61" s="503"/>
      <c r="AT61" s="503"/>
      <c r="AU61" s="503"/>
      <c r="AV61" s="505"/>
      <c r="AW61" s="506"/>
      <c r="AX61" s="506"/>
      <c r="AY61" s="506"/>
      <c r="AZ61" s="506"/>
      <c r="BA61" s="8"/>
      <c r="BB61" s="8"/>
      <c r="BC61" s="8"/>
      <c r="BD61" s="8"/>
      <c r="BE61" s="8"/>
      <c r="BF61" s="8"/>
      <c r="BG61" s="8"/>
      <c r="BH61" s="8"/>
      <c r="BI61" s="8"/>
      <c r="BJ61" s="8"/>
      <c r="BK61" s="8"/>
    </row>
    <row r="62" spans="1:152" ht="15" thickBot="1" x14ac:dyDescent="0.4">
      <c r="A62" s="8"/>
      <c r="B62" s="682" t="s">
        <v>740</v>
      </c>
      <c r="C62" s="683"/>
      <c r="D62" s="683"/>
      <c r="E62" s="683"/>
      <c r="F62" s="683"/>
      <c r="G62" s="683"/>
      <c r="H62" s="683"/>
      <c r="I62" s="683"/>
      <c r="J62" s="683"/>
      <c r="K62" s="683"/>
      <c r="L62" s="683"/>
      <c r="M62" s="683"/>
      <c r="N62" s="683"/>
      <c r="O62" s="683"/>
      <c r="P62" s="683"/>
      <c r="Q62" s="683"/>
      <c r="R62" s="683"/>
      <c r="S62" s="683"/>
      <c r="T62" s="683"/>
      <c r="U62" s="684"/>
      <c r="V62" s="503"/>
      <c r="W62" s="503"/>
      <c r="X62" s="503"/>
      <c r="Y62" s="503"/>
      <c r="Z62" s="503"/>
      <c r="AA62" s="503"/>
      <c r="AB62" s="503"/>
      <c r="AC62" s="503"/>
      <c r="AD62" s="503"/>
      <c r="AE62" s="503"/>
      <c r="AF62" s="503"/>
      <c r="AG62" s="503"/>
      <c r="AH62" s="503"/>
      <c r="AI62" s="503"/>
      <c r="AJ62" s="503"/>
      <c r="AK62" s="504"/>
      <c r="AL62" s="72"/>
      <c r="AM62" s="503"/>
      <c r="AN62" s="503"/>
      <c r="AO62" s="503"/>
      <c r="AP62" s="503"/>
      <c r="AQ62" s="503"/>
      <c r="AR62" s="503"/>
      <c r="AS62" s="503"/>
      <c r="AT62" s="503"/>
      <c r="AU62" s="503"/>
      <c r="AV62" s="505"/>
      <c r="AW62" s="506"/>
      <c r="AX62" s="506"/>
      <c r="AY62" s="506"/>
      <c r="AZ62" s="506"/>
      <c r="BA62" s="8"/>
      <c r="BB62" s="8"/>
      <c r="BC62" s="8"/>
      <c r="BD62" s="8"/>
      <c r="BE62" s="8"/>
      <c r="BF62" s="8"/>
      <c r="BG62" s="8"/>
      <c r="BH62" s="8"/>
      <c r="BI62" s="8"/>
      <c r="BJ62" s="8"/>
      <c r="BK62" s="8"/>
    </row>
    <row r="63" spans="1:152" ht="15" thickBot="1" x14ac:dyDescent="0.4">
      <c r="A63" s="8"/>
      <c r="B63" s="508"/>
      <c r="C63" s="509"/>
      <c r="D63" s="510"/>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04"/>
      <c r="AL63" s="72"/>
      <c r="AM63" s="72"/>
      <c r="AN63" s="72"/>
      <c r="AO63" s="72"/>
      <c r="AP63" s="72"/>
      <c r="AQ63" s="72"/>
      <c r="AR63" s="72"/>
      <c r="AS63" s="72"/>
      <c r="AT63" s="72"/>
      <c r="AU63" s="72"/>
      <c r="AV63" s="423"/>
      <c r="AW63" s="506"/>
      <c r="AX63" s="506"/>
      <c r="AY63" s="506"/>
      <c r="AZ63" s="506"/>
      <c r="BA63" s="8"/>
      <c r="BB63" s="8"/>
      <c r="BC63" s="8"/>
      <c r="BD63" s="8"/>
      <c r="BE63" s="8"/>
      <c r="BF63" s="8"/>
      <c r="BG63" s="8"/>
      <c r="BH63" s="8"/>
      <c r="BI63" s="8"/>
      <c r="BJ63" s="8"/>
      <c r="BK63" s="8"/>
    </row>
    <row r="64" spans="1:152" ht="13.9" thickBot="1" x14ac:dyDescent="0.4">
      <c r="A64" s="8"/>
      <c r="B64" s="685" t="s">
        <v>741</v>
      </c>
      <c r="C64" s="686"/>
      <c r="D64" s="686"/>
      <c r="E64" s="686"/>
      <c r="F64" s="686"/>
      <c r="G64" s="686"/>
      <c r="H64" s="686"/>
      <c r="I64" s="686"/>
      <c r="J64" s="686"/>
      <c r="K64" s="686"/>
      <c r="L64" s="686"/>
      <c r="M64" s="686"/>
      <c r="N64" s="686"/>
      <c r="O64" s="686"/>
      <c r="P64" s="686"/>
      <c r="Q64" s="686"/>
      <c r="R64" s="686"/>
      <c r="S64" s="686"/>
      <c r="T64" s="686"/>
      <c r="U64" s="687"/>
      <c r="V64" s="511"/>
      <c r="W64" s="511"/>
      <c r="X64" s="511"/>
      <c r="Y64" s="511"/>
      <c r="Z64" s="511"/>
      <c r="AA64" s="511"/>
      <c r="AB64" s="511"/>
      <c r="AC64" s="511"/>
      <c r="AD64" s="511"/>
      <c r="AE64" s="511"/>
      <c r="AF64" s="511"/>
      <c r="AG64" s="511"/>
      <c r="AH64" s="511"/>
      <c r="AI64" s="511"/>
      <c r="AJ64" s="511"/>
      <c r="AK64" s="504"/>
      <c r="AL64" s="72"/>
      <c r="AM64" s="72"/>
      <c r="AN64" s="72"/>
      <c r="AO64" s="72"/>
      <c r="AP64" s="72"/>
      <c r="AQ64" s="72"/>
      <c r="AR64" s="72"/>
      <c r="AS64" s="72"/>
      <c r="AT64" s="72"/>
      <c r="AU64" s="72"/>
      <c r="AV64" s="423"/>
      <c r="AW64" s="506"/>
      <c r="AX64" s="506"/>
      <c r="AY64" s="506"/>
      <c r="AZ64" s="506"/>
      <c r="BA64" s="8"/>
      <c r="BB64" s="8"/>
      <c r="BC64" s="8"/>
      <c r="BD64" s="8"/>
      <c r="BE64" s="8"/>
      <c r="BF64" s="8"/>
      <c r="BG64" s="8"/>
      <c r="BH64" s="8"/>
      <c r="BI64" s="8"/>
      <c r="BJ64" s="8"/>
      <c r="BK64" s="8"/>
    </row>
    <row r="65" spans="1:63" ht="15" thickBot="1" x14ac:dyDescent="0.4">
      <c r="A65" s="8"/>
      <c r="B65" s="508"/>
      <c r="C65" s="509"/>
      <c r="D65" s="510"/>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04"/>
      <c r="AL65" s="72"/>
      <c r="AM65" s="72"/>
      <c r="AN65" s="72"/>
      <c r="AO65" s="72"/>
      <c r="AP65" s="72"/>
      <c r="AQ65" s="72"/>
      <c r="AR65" s="72"/>
      <c r="AS65" s="72"/>
      <c r="AT65" s="72"/>
      <c r="AU65" s="72"/>
      <c r="AV65" s="423"/>
      <c r="AW65" s="506"/>
      <c r="AX65" s="506"/>
      <c r="AY65" s="506"/>
      <c r="AZ65" s="506"/>
      <c r="BA65" s="8"/>
      <c r="BB65" s="8"/>
      <c r="BC65" s="8"/>
      <c r="BD65" s="8"/>
      <c r="BE65" s="8"/>
      <c r="BF65" s="8"/>
      <c r="BG65" s="8"/>
      <c r="BH65" s="8"/>
      <c r="BI65" s="8"/>
      <c r="BJ65" s="8"/>
      <c r="BK65" s="8"/>
    </row>
    <row r="66" spans="1:63" x14ac:dyDescent="0.35">
      <c r="A66" s="8"/>
      <c r="B66" s="512" t="s">
        <v>301</v>
      </c>
      <c r="C66" s="688" t="s">
        <v>302</v>
      </c>
      <c r="D66" s="688"/>
      <c r="E66" s="688"/>
      <c r="F66" s="688"/>
      <c r="G66" s="688"/>
      <c r="H66" s="688"/>
      <c r="I66" s="688"/>
      <c r="J66" s="688"/>
      <c r="K66" s="688"/>
      <c r="L66" s="688"/>
      <c r="M66" s="688"/>
      <c r="N66" s="688"/>
      <c r="O66" s="688"/>
      <c r="P66" s="688"/>
      <c r="Q66" s="688"/>
      <c r="R66" s="688"/>
      <c r="S66" s="688"/>
      <c r="T66" s="688"/>
      <c r="U66" s="689"/>
      <c r="V66" s="513"/>
      <c r="W66" s="513"/>
      <c r="X66" s="513"/>
      <c r="Y66" s="513"/>
      <c r="Z66" s="513"/>
      <c r="AA66" s="513"/>
      <c r="AB66" s="513"/>
      <c r="AC66" s="513"/>
      <c r="AD66" s="513"/>
      <c r="AE66" s="513"/>
      <c r="AF66" s="513"/>
      <c r="AG66" s="513"/>
      <c r="AH66" s="513"/>
      <c r="AI66" s="513"/>
      <c r="AJ66" s="513"/>
      <c r="AK66" s="504"/>
      <c r="AL66" s="72"/>
      <c r="AM66" s="72"/>
      <c r="AN66" s="72"/>
      <c r="AO66" s="72"/>
      <c r="AP66" s="72"/>
      <c r="AQ66" s="72"/>
      <c r="AR66" s="72"/>
      <c r="AS66" s="72"/>
      <c r="AT66" s="72"/>
      <c r="AU66" s="72"/>
      <c r="AV66" s="423"/>
      <c r="AW66" s="506"/>
      <c r="AX66" s="506"/>
      <c r="AY66" s="506"/>
      <c r="AZ66" s="506"/>
      <c r="BA66" s="8"/>
      <c r="BB66" s="8"/>
      <c r="BC66" s="8"/>
      <c r="BD66" s="8"/>
      <c r="BE66" s="8"/>
      <c r="BF66" s="8"/>
      <c r="BG66" s="8"/>
      <c r="BH66" s="8"/>
      <c r="BI66" s="8"/>
      <c r="BJ66" s="8"/>
      <c r="BK66" s="8"/>
    </row>
    <row r="67" spans="1:63" x14ac:dyDescent="0.35">
      <c r="A67" s="8"/>
      <c r="B67" s="514" t="s">
        <v>303</v>
      </c>
      <c r="C67" s="515" t="s">
        <v>498</v>
      </c>
      <c r="D67" s="515"/>
      <c r="E67" s="515"/>
      <c r="F67" s="515"/>
      <c r="G67" s="515"/>
      <c r="H67" s="515"/>
      <c r="I67" s="515"/>
      <c r="J67" s="515"/>
      <c r="K67" s="515"/>
      <c r="L67" s="515"/>
      <c r="M67" s="515"/>
      <c r="N67" s="515"/>
      <c r="O67" s="515"/>
      <c r="P67" s="515"/>
      <c r="Q67" s="515"/>
      <c r="R67" s="515"/>
      <c r="S67" s="515"/>
      <c r="T67" s="515"/>
      <c r="U67" s="516"/>
      <c r="V67" s="513"/>
      <c r="W67" s="513"/>
      <c r="X67" s="513"/>
      <c r="Y67" s="513"/>
      <c r="Z67" s="513"/>
      <c r="AA67" s="513"/>
      <c r="AB67" s="513"/>
      <c r="AC67" s="513"/>
      <c r="AD67" s="513"/>
      <c r="AE67" s="513"/>
      <c r="AF67" s="513"/>
      <c r="AG67" s="513"/>
      <c r="AH67" s="513"/>
      <c r="AI67" s="513"/>
      <c r="AJ67" s="513"/>
      <c r="AK67" s="504"/>
      <c r="AL67" s="72"/>
      <c r="AM67" s="72"/>
      <c r="AN67" s="72"/>
      <c r="AO67" s="72"/>
      <c r="AP67" s="72"/>
      <c r="AQ67" s="72"/>
      <c r="AR67" s="72"/>
      <c r="AS67" s="72"/>
      <c r="AT67" s="72"/>
      <c r="AU67" s="72"/>
      <c r="AV67" s="423"/>
      <c r="AW67" s="506"/>
      <c r="AX67" s="506"/>
      <c r="AY67" s="506"/>
      <c r="AZ67" s="506"/>
      <c r="BA67" s="8"/>
      <c r="BB67" s="8"/>
      <c r="BC67" s="8"/>
      <c r="BD67" s="8"/>
      <c r="BE67" s="8"/>
      <c r="BF67" s="8"/>
      <c r="BG67" s="8"/>
      <c r="BH67" s="8"/>
      <c r="BI67" s="8"/>
      <c r="BJ67" s="8"/>
      <c r="BK67" s="8"/>
    </row>
    <row r="68" spans="1:63" x14ac:dyDescent="0.35">
      <c r="A68" s="8"/>
      <c r="B68" s="517">
        <v>1</v>
      </c>
      <c r="C68" s="670" t="s">
        <v>742</v>
      </c>
      <c r="D68" s="670"/>
      <c r="E68" s="670"/>
      <c r="F68" s="670"/>
      <c r="G68" s="670"/>
      <c r="H68" s="670"/>
      <c r="I68" s="670"/>
      <c r="J68" s="670"/>
      <c r="K68" s="670"/>
      <c r="L68" s="670"/>
      <c r="M68" s="670"/>
      <c r="N68" s="670"/>
      <c r="O68" s="670"/>
      <c r="P68" s="670"/>
      <c r="Q68" s="670"/>
      <c r="R68" s="670"/>
      <c r="S68" s="670"/>
      <c r="T68" s="670"/>
      <c r="U68" s="671"/>
      <c r="V68" s="518"/>
      <c r="W68" s="518"/>
      <c r="X68" s="518"/>
      <c r="Y68" s="518"/>
      <c r="Z68" s="518"/>
      <c r="AA68" s="518"/>
      <c r="AB68" s="518"/>
      <c r="AC68" s="518"/>
      <c r="AD68" s="518"/>
      <c r="AE68" s="518"/>
      <c r="AF68" s="518"/>
      <c r="AG68" s="518"/>
      <c r="AH68" s="518"/>
      <c r="AI68" s="518"/>
      <c r="AJ68" s="518"/>
      <c r="AK68" s="519"/>
      <c r="AL68" s="520"/>
      <c r="AM68" s="72"/>
      <c r="AN68" s="72"/>
      <c r="AO68" s="72"/>
      <c r="AP68" s="72"/>
      <c r="AQ68" s="72"/>
      <c r="AR68" s="72"/>
      <c r="AS68" s="72"/>
      <c r="AT68" s="72"/>
      <c r="AU68" s="72"/>
      <c r="AV68" s="423"/>
      <c r="AW68" s="506"/>
      <c r="AX68" s="506"/>
      <c r="AY68" s="506"/>
      <c r="AZ68" s="506"/>
      <c r="BA68" s="8"/>
      <c r="BB68" s="8"/>
      <c r="BC68" s="8"/>
      <c r="BD68" s="8"/>
      <c r="BE68" s="8"/>
      <c r="BF68" s="8"/>
      <c r="BG68" s="8"/>
      <c r="BH68" s="8"/>
      <c r="BI68" s="8"/>
      <c r="BJ68" s="8"/>
      <c r="BK68" s="8"/>
    </row>
    <row r="69" spans="1:63" x14ac:dyDescent="0.35">
      <c r="A69" s="8"/>
      <c r="B69" s="517">
        <v>2</v>
      </c>
      <c r="C69" s="670" t="s">
        <v>743</v>
      </c>
      <c r="D69" s="670"/>
      <c r="E69" s="670"/>
      <c r="F69" s="670"/>
      <c r="G69" s="670"/>
      <c r="H69" s="670"/>
      <c r="I69" s="670"/>
      <c r="J69" s="670"/>
      <c r="K69" s="670"/>
      <c r="L69" s="670"/>
      <c r="M69" s="670"/>
      <c r="N69" s="670"/>
      <c r="O69" s="670"/>
      <c r="P69" s="670"/>
      <c r="Q69" s="670"/>
      <c r="R69" s="670"/>
      <c r="S69" s="670"/>
      <c r="T69" s="670"/>
      <c r="U69" s="671"/>
      <c r="V69" s="518"/>
      <c r="W69" s="518"/>
      <c r="X69" s="518"/>
      <c r="Y69" s="518"/>
      <c r="Z69" s="518"/>
      <c r="AA69" s="518"/>
      <c r="AB69" s="518"/>
      <c r="AC69" s="518"/>
      <c r="AD69" s="518"/>
      <c r="AE69" s="518"/>
      <c r="AF69" s="518"/>
      <c r="AG69" s="518"/>
      <c r="AH69" s="518"/>
      <c r="AI69" s="518"/>
      <c r="AJ69" s="518"/>
      <c r="AK69" s="519"/>
      <c r="AL69" s="520"/>
      <c r="AM69" s="72"/>
      <c r="AN69" s="72"/>
      <c r="AO69" s="72"/>
      <c r="AP69" s="72"/>
      <c r="AQ69" s="72"/>
      <c r="AR69" s="72"/>
      <c r="AS69" s="72"/>
      <c r="AT69" s="72"/>
      <c r="AU69" s="72"/>
      <c r="AV69" s="423"/>
      <c r="AW69" s="506"/>
      <c r="AX69" s="506"/>
      <c r="AY69" s="506"/>
      <c r="AZ69" s="506"/>
      <c r="BA69" s="8"/>
      <c r="BB69" s="8"/>
      <c r="BC69" s="8"/>
      <c r="BD69" s="8"/>
      <c r="BE69" s="8"/>
      <c r="BF69" s="8"/>
      <c r="BG69" s="8"/>
      <c r="BH69" s="8"/>
      <c r="BI69" s="8"/>
      <c r="BJ69" s="8"/>
      <c r="BK69" s="8"/>
    </row>
    <row r="70" spans="1:63" x14ac:dyDescent="0.35">
      <c r="A70" s="8"/>
      <c r="B70" s="517">
        <v>3</v>
      </c>
      <c r="C70" s="670" t="s">
        <v>744</v>
      </c>
      <c r="D70" s="670"/>
      <c r="E70" s="670"/>
      <c r="F70" s="670"/>
      <c r="G70" s="670"/>
      <c r="H70" s="670"/>
      <c r="I70" s="670"/>
      <c r="J70" s="670"/>
      <c r="K70" s="670"/>
      <c r="L70" s="670"/>
      <c r="M70" s="670"/>
      <c r="N70" s="670"/>
      <c r="O70" s="670"/>
      <c r="P70" s="670"/>
      <c r="Q70" s="670"/>
      <c r="R70" s="670"/>
      <c r="S70" s="670"/>
      <c r="T70" s="670"/>
      <c r="U70" s="671"/>
      <c r="V70" s="518"/>
      <c r="W70" s="518"/>
      <c r="X70" s="518"/>
      <c r="Y70" s="518"/>
      <c r="Z70" s="518"/>
      <c r="AA70" s="518"/>
      <c r="AB70" s="518"/>
      <c r="AC70" s="518"/>
      <c r="AD70" s="518"/>
      <c r="AE70" s="518"/>
      <c r="AF70" s="518"/>
      <c r="AG70" s="518"/>
      <c r="AH70" s="518"/>
      <c r="AI70" s="518"/>
      <c r="AJ70" s="518"/>
      <c r="AK70" s="519"/>
      <c r="AL70" s="520"/>
      <c r="AM70" s="72"/>
      <c r="AN70" s="72"/>
      <c r="AO70" s="72"/>
      <c r="AP70" s="72"/>
      <c r="AQ70" s="72"/>
      <c r="AR70" s="72"/>
      <c r="AS70" s="72"/>
      <c r="AT70" s="72"/>
      <c r="AU70" s="72"/>
      <c r="AV70" s="423"/>
      <c r="AW70" s="506"/>
      <c r="AX70" s="506"/>
      <c r="AY70" s="506"/>
      <c r="AZ70" s="506"/>
      <c r="BA70" s="8"/>
      <c r="BB70" s="8"/>
      <c r="BC70" s="8"/>
      <c r="BD70" s="8"/>
      <c r="BE70" s="8"/>
      <c r="BF70" s="8"/>
      <c r="BG70" s="8"/>
      <c r="BH70" s="8"/>
      <c r="BI70" s="8"/>
      <c r="BJ70" s="8"/>
      <c r="BK70" s="8"/>
    </row>
    <row r="71" spans="1:63" x14ac:dyDescent="0.35">
      <c r="A71" s="8"/>
      <c r="B71" s="517">
        <v>4</v>
      </c>
      <c r="C71" s="670" t="s">
        <v>745</v>
      </c>
      <c r="D71" s="670"/>
      <c r="E71" s="670"/>
      <c r="F71" s="670"/>
      <c r="G71" s="670"/>
      <c r="H71" s="670"/>
      <c r="I71" s="670"/>
      <c r="J71" s="670"/>
      <c r="K71" s="670"/>
      <c r="L71" s="670"/>
      <c r="M71" s="670"/>
      <c r="N71" s="670"/>
      <c r="O71" s="670"/>
      <c r="P71" s="670"/>
      <c r="Q71" s="670"/>
      <c r="R71" s="670"/>
      <c r="S71" s="670"/>
      <c r="T71" s="670"/>
      <c r="U71" s="671"/>
      <c r="V71" s="521"/>
      <c r="W71" s="518"/>
      <c r="X71" s="518"/>
      <c r="Y71" s="518"/>
      <c r="Z71" s="518"/>
      <c r="AA71" s="518"/>
      <c r="AB71" s="518"/>
      <c r="AC71" s="518"/>
      <c r="AD71" s="518"/>
      <c r="AE71" s="518"/>
      <c r="AF71" s="518"/>
      <c r="AG71" s="518"/>
      <c r="AH71" s="518"/>
      <c r="AI71" s="518"/>
      <c r="AJ71" s="518"/>
      <c r="AK71" s="519"/>
      <c r="AL71" s="520"/>
      <c r="AM71" s="72"/>
      <c r="AN71" s="72"/>
      <c r="AO71" s="72"/>
      <c r="AP71" s="72"/>
      <c r="AQ71" s="72"/>
      <c r="AR71" s="72"/>
      <c r="AS71" s="72"/>
      <c r="AT71" s="72"/>
      <c r="AU71" s="72"/>
      <c r="AV71" s="423"/>
      <c r="AW71" s="506"/>
      <c r="AX71" s="506"/>
      <c r="AY71" s="506"/>
      <c r="AZ71" s="506"/>
      <c r="BA71" s="8"/>
      <c r="BB71" s="8"/>
      <c r="BC71" s="8"/>
      <c r="BD71" s="8"/>
      <c r="BE71" s="8"/>
      <c r="BF71" s="8"/>
      <c r="BG71" s="8"/>
      <c r="BH71" s="8"/>
      <c r="BI71" s="8"/>
      <c r="BJ71" s="8"/>
      <c r="BK71" s="8"/>
    </row>
    <row r="72" spans="1:63" x14ac:dyDescent="0.35">
      <c r="A72" s="8"/>
      <c r="B72" s="517">
        <v>5</v>
      </c>
      <c r="C72" s="674" t="s">
        <v>746</v>
      </c>
      <c r="D72" s="674"/>
      <c r="E72" s="674"/>
      <c r="F72" s="674"/>
      <c r="G72" s="674"/>
      <c r="H72" s="674"/>
      <c r="I72" s="674"/>
      <c r="J72" s="674"/>
      <c r="K72" s="674"/>
      <c r="L72" s="674"/>
      <c r="M72" s="674"/>
      <c r="N72" s="674"/>
      <c r="O72" s="674"/>
      <c r="P72" s="674"/>
      <c r="Q72" s="674"/>
      <c r="R72" s="674"/>
      <c r="S72" s="674"/>
      <c r="T72" s="674"/>
      <c r="U72" s="675"/>
      <c r="V72" s="521"/>
      <c r="W72" s="518"/>
      <c r="X72" s="518"/>
      <c r="Y72" s="518"/>
      <c r="Z72" s="518"/>
      <c r="AA72" s="518"/>
      <c r="AB72" s="518"/>
      <c r="AC72" s="518"/>
      <c r="AD72" s="518"/>
      <c r="AE72" s="518"/>
      <c r="AF72" s="518"/>
      <c r="AG72" s="518"/>
      <c r="AH72" s="518"/>
      <c r="AI72" s="518"/>
      <c r="AJ72" s="518"/>
      <c r="AK72" s="519"/>
      <c r="AL72" s="520"/>
      <c r="AM72" s="72"/>
      <c r="AN72" s="72"/>
      <c r="AO72" s="72"/>
      <c r="AP72" s="72"/>
      <c r="AQ72" s="72"/>
      <c r="AR72" s="72"/>
      <c r="AS72" s="72"/>
      <c r="AT72" s="72"/>
      <c r="AU72" s="72"/>
      <c r="AV72" s="423"/>
      <c r="AW72" s="506"/>
      <c r="AX72" s="506"/>
      <c r="AY72" s="506"/>
      <c r="AZ72" s="506"/>
      <c r="BA72" s="8"/>
      <c r="BB72" s="8"/>
      <c r="BC72" s="8"/>
      <c r="BD72" s="8"/>
      <c r="BE72" s="8"/>
      <c r="BF72" s="8"/>
      <c r="BG72" s="8"/>
      <c r="BH72" s="8"/>
      <c r="BI72" s="8"/>
      <c r="BJ72" s="8"/>
      <c r="BK72" s="8"/>
    </row>
    <row r="73" spans="1:63" x14ac:dyDescent="0.35">
      <c r="A73" s="8"/>
      <c r="B73" s="517">
        <v>6</v>
      </c>
      <c r="C73" s="674" t="s">
        <v>747</v>
      </c>
      <c r="D73" s="674"/>
      <c r="E73" s="674"/>
      <c r="F73" s="674"/>
      <c r="G73" s="674"/>
      <c r="H73" s="674"/>
      <c r="I73" s="674"/>
      <c r="J73" s="674"/>
      <c r="K73" s="674"/>
      <c r="L73" s="674"/>
      <c r="M73" s="674"/>
      <c r="N73" s="674"/>
      <c r="O73" s="674"/>
      <c r="P73" s="674"/>
      <c r="Q73" s="674"/>
      <c r="R73" s="674"/>
      <c r="S73" s="674"/>
      <c r="T73" s="674"/>
      <c r="U73" s="675"/>
      <c r="V73" s="521"/>
      <c r="W73" s="518"/>
      <c r="X73" s="518"/>
      <c r="Y73" s="518"/>
      <c r="Z73" s="518"/>
      <c r="AA73" s="518"/>
      <c r="AB73" s="518"/>
      <c r="AC73" s="518"/>
      <c r="AD73" s="518"/>
      <c r="AE73" s="518"/>
      <c r="AF73" s="518"/>
      <c r="AG73" s="518"/>
      <c r="AH73" s="518"/>
      <c r="AI73" s="518"/>
      <c r="AJ73" s="518"/>
      <c r="AK73" s="519"/>
      <c r="AL73" s="520"/>
      <c r="AM73" s="72"/>
      <c r="AN73" s="72"/>
      <c r="AO73" s="72"/>
      <c r="AP73" s="72"/>
      <c r="AQ73" s="72"/>
      <c r="AR73" s="72"/>
      <c r="AS73" s="72"/>
      <c r="AT73" s="72"/>
      <c r="AU73" s="72"/>
      <c r="AV73" s="423"/>
      <c r="AW73" s="506"/>
      <c r="AX73" s="506"/>
      <c r="AY73" s="506"/>
      <c r="AZ73" s="506"/>
      <c r="BA73" s="8"/>
      <c r="BB73" s="8"/>
      <c r="BC73" s="8"/>
      <c r="BD73" s="8"/>
      <c r="BE73" s="8"/>
      <c r="BF73" s="8"/>
      <c r="BG73" s="8"/>
      <c r="BH73" s="8"/>
      <c r="BI73" s="8"/>
      <c r="BJ73" s="8"/>
      <c r="BK73" s="8"/>
    </row>
    <row r="74" spans="1:63" x14ac:dyDescent="0.35">
      <c r="A74" s="8"/>
      <c r="B74" s="517">
        <v>7</v>
      </c>
      <c r="C74" s="674" t="s">
        <v>748</v>
      </c>
      <c r="D74" s="674"/>
      <c r="E74" s="674"/>
      <c r="F74" s="674"/>
      <c r="G74" s="674"/>
      <c r="H74" s="674"/>
      <c r="I74" s="674"/>
      <c r="J74" s="674"/>
      <c r="K74" s="674"/>
      <c r="L74" s="674"/>
      <c r="M74" s="674"/>
      <c r="N74" s="674"/>
      <c r="O74" s="674"/>
      <c r="P74" s="674"/>
      <c r="Q74" s="674"/>
      <c r="R74" s="674"/>
      <c r="S74" s="674"/>
      <c r="T74" s="674"/>
      <c r="U74" s="675"/>
      <c r="V74" s="521"/>
      <c r="W74" s="518"/>
      <c r="X74" s="518"/>
      <c r="Y74" s="518"/>
      <c r="Z74" s="518"/>
      <c r="AA74" s="518"/>
      <c r="AB74" s="518"/>
      <c r="AC74" s="518"/>
      <c r="AD74" s="518"/>
      <c r="AE74" s="518"/>
      <c r="AF74" s="518"/>
      <c r="AG74" s="518"/>
      <c r="AH74" s="518"/>
      <c r="AI74" s="518"/>
      <c r="AJ74" s="518"/>
      <c r="AK74" s="519"/>
      <c r="AL74" s="520"/>
      <c r="AM74" s="72"/>
      <c r="AN74" s="72"/>
      <c r="AO74" s="72"/>
      <c r="AP74" s="72"/>
      <c r="AQ74" s="72"/>
      <c r="AR74" s="72"/>
      <c r="AS74" s="72"/>
      <c r="AT74" s="72"/>
      <c r="AU74" s="72"/>
      <c r="AV74" s="423"/>
      <c r="AW74" s="506"/>
      <c r="AX74" s="506"/>
      <c r="AY74" s="506"/>
      <c r="AZ74" s="506"/>
      <c r="BA74" s="8"/>
      <c r="BB74" s="8"/>
      <c r="BC74" s="8"/>
      <c r="BD74" s="8"/>
      <c r="BE74" s="8"/>
      <c r="BF74" s="8"/>
      <c r="BG74" s="8"/>
      <c r="BH74" s="8"/>
      <c r="BI74" s="8"/>
      <c r="BJ74" s="8"/>
      <c r="BK74" s="8"/>
    </row>
    <row r="75" spans="1:63" x14ac:dyDescent="0.35">
      <c r="A75" s="8"/>
      <c r="B75" s="517">
        <v>8</v>
      </c>
      <c r="C75" s="670" t="s">
        <v>749</v>
      </c>
      <c r="D75" s="670"/>
      <c r="E75" s="670"/>
      <c r="F75" s="670"/>
      <c r="G75" s="670"/>
      <c r="H75" s="670"/>
      <c r="I75" s="670"/>
      <c r="J75" s="670"/>
      <c r="K75" s="670"/>
      <c r="L75" s="670"/>
      <c r="M75" s="670"/>
      <c r="N75" s="670"/>
      <c r="O75" s="670"/>
      <c r="P75" s="670"/>
      <c r="Q75" s="670"/>
      <c r="R75" s="670"/>
      <c r="S75" s="670"/>
      <c r="T75" s="670"/>
      <c r="U75" s="671"/>
      <c r="V75" s="521"/>
      <c r="W75" s="518"/>
      <c r="X75" s="518"/>
      <c r="Y75" s="518"/>
      <c r="Z75" s="518"/>
      <c r="AA75" s="518"/>
      <c r="AB75" s="518"/>
      <c r="AC75" s="518"/>
      <c r="AD75" s="518"/>
      <c r="AE75" s="518"/>
      <c r="AF75" s="518"/>
      <c r="AG75" s="518"/>
      <c r="AH75" s="518"/>
      <c r="AI75" s="518"/>
      <c r="AJ75" s="518"/>
      <c r="AK75" s="519"/>
      <c r="AL75" s="520"/>
      <c r="AM75" s="72"/>
      <c r="AN75" s="72"/>
      <c r="AO75" s="72"/>
      <c r="AP75" s="72"/>
      <c r="AQ75" s="72"/>
      <c r="AR75" s="72"/>
      <c r="AS75" s="72"/>
      <c r="AT75" s="72"/>
      <c r="AU75" s="72"/>
      <c r="AV75" s="72"/>
      <c r="AW75" s="8"/>
      <c r="AX75" s="8"/>
      <c r="AY75" s="8"/>
      <c r="AZ75" s="8"/>
      <c r="BA75" s="8"/>
      <c r="BB75" s="8"/>
      <c r="BC75" s="8"/>
      <c r="BD75" s="8"/>
      <c r="BE75" s="8"/>
      <c r="BF75" s="8"/>
      <c r="BG75" s="8"/>
      <c r="BH75" s="8"/>
      <c r="BI75" s="8"/>
      <c r="BJ75" s="8"/>
      <c r="BK75" s="8"/>
    </row>
    <row r="76" spans="1:63" x14ac:dyDescent="0.35">
      <c r="A76" s="8"/>
      <c r="B76" s="517">
        <v>9</v>
      </c>
      <c r="C76" s="670" t="s">
        <v>750</v>
      </c>
      <c r="D76" s="670"/>
      <c r="E76" s="670"/>
      <c r="F76" s="670"/>
      <c r="G76" s="670"/>
      <c r="H76" s="670"/>
      <c r="I76" s="670"/>
      <c r="J76" s="670"/>
      <c r="K76" s="670"/>
      <c r="L76" s="670"/>
      <c r="M76" s="670"/>
      <c r="N76" s="670"/>
      <c r="O76" s="670"/>
      <c r="P76" s="670"/>
      <c r="Q76" s="670"/>
      <c r="R76" s="670"/>
      <c r="S76" s="670"/>
      <c r="T76" s="670"/>
      <c r="U76" s="671"/>
      <c r="V76" s="521"/>
      <c r="W76" s="518"/>
      <c r="X76" s="518"/>
      <c r="Y76" s="518"/>
      <c r="Z76" s="518"/>
      <c r="AA76" s="518"/>
      <c r="AB76" s="518"/>
      <c r="AC76" s="518"/>
      <c r="AD76" s="518"/>
      <c r="AE76" s="518"/>
      <c r="AF76" s="518"/>
      <c r="AG76" s="518"/>
      <c r="AH76" s="518"/>
      <c r="AI76" s="518"/>
      <c r="AJ76" s="518"/>
      <c r="AK76" s="520"/>
      <c r="AL76" s="520"/>
      <c r="AM76" s="72"/>
      <c r="AN76" s="72"/>
      <c r="AO76" s="72"/>
      <c r="AP76" s="72"/>
      <c r="AQ76" s="72"/>
      <c r="AR76" s="72"/>
      <c r="AS76" s="72"/>
      <c r="AT76" s="72"/>
      <c r="AU76" s="72"/>
      <c r="AV76" s="72"/>
      <c r="AW76" s="8"/>
      <c r="AX76" s="8"/>
      <c r="AY76" s="8"/>
      <c r="AZ76" s="8"/>
      <c r="BA76" s="8"/>
      <c r="BB76" s="8"/>
      <c r="BC76" s="8"/>
      <c r="BD76" s="8"/>
      <c r="BE76" s="8"/>
      <c r="BF76" s="8"/>
      <c r="BG76" s="8"/>
      <c r="BH76" s="8"/>
      <c r="BI76" s="8"/>
      <c r="BJ76" s="8"/>
      <c r="BK76" s="8"/>
    </row>
    <row r="77" spans="1:63" x14ac:dyDescent="0.35">
      <c r="A77" s="8"/>
      <c r="B77" s="517">
        <v>10</v>
      </c>
      <c r="C77" s="670" t="s">
        <v>751</v>
      </c>
      <c r="D77" s="670"/>
      <c r="E77" s="670"/>
      <c r="F77" s="670"/>
      <c r="G77" s="670"/>
      <c r="H77" s="670"/>
      <c r="I77" s="670"/>
      <c r="J77" s="670"/>
      <c r="K77" s="670"/>
      <c r="L77" s="670"/>
      <c r="M77" s="670"/>
      <c r="N77" s="670"/>
      <c r="O77" s="670"/>
      <c r="P77" s="670"/>
      <c r="Q77" s="670"/>
      <c r="R77" s="670"/>
      <c r="S77" s="670"/>
      <c r="T77" s="670"/>
      <c r="U77" s="671"/>
      <c r="V77" s="521"/>
      <c r="W77" s="518"/>
      <c r="X77" s="518"/>
      <c r="Y77" s="518"/>
      <c r="Z77" s="518"/>
      <c r="AA77" s="518"/>
      <c r="AB77" s="518"/>
      <c r="AC77" s="518"/>
      <c r="AD77" s="518"/>
      <c r="AE77" s="518"/>
      <c r="AF77" s="518"/>
      <c r="AG77" s="518"/>
      <c r="AH77" s="518"/>
      <c r="AI77" s="518"/>
      <c r="AJ77" s="518"/>
      <c r="AK77" s="520"/>
      <c r="AL77" s="520"/>
      <c r="AM77" s="72"/>
      <c r="AN77" s="72"/>
      <c r="AO77" s="72"/>
      <c r="AP77" s="72"/>
      <c r="AQ77" s="72"/>
      <c r="AR77" s="72"/>
      <c r="AS77" s="72"/>
      <c r="AT77" s="72"/>
      <c r="AU77" s="72"/>
      <c r="AV77" s="72"/>
      <c r="AW77" s="8"/>
      <c r="AX77" s="8"/>
      <c r="AY77" s="8"/>
      <c r="AZ77" s="8"/>
      <c r="BA77" s="8"/>
      <c r="BB77" s="8"/>
      <c r="BC77" s="8"/>
      <c r="BD77" s="8"/>
      <c r="BE77" s="8"/>
      <c r="BF77" s="8"/>
      <c r="BG77" s="8"/>
      <c r="BH77" s="8"/>
      <c r="BI77" s="8"/>
      <c r="BJ77" s="8"/>
      <c r="BK77" s="8"/>
    </row>
    <row r="78" spans="1:63" x14ac:dyDescent="0.35">
      <c r="A78" s="8"/>
      <c r="B78" s="517">
        <v>11</v>
      </c>
      <c r="C78" s="670" t="s">
        <v>752</v>
      </c>
      <c r="D78" s="670"/>
      <c r="E78" s="670"/>
      <c r="F78" s="670"/>
      <c r="G78" s="670"/>
      <c r="H78" s="670"/>
      <c r="I78" s="670"/>
      <c r="J78" s="670"/>
      <c r="K78" s="670"/>
      <c r="L78" s="670"/>
      <c r="M78" s="670"/>
      <c r="N78" s="670"/>
      <c r="O78" s="670"/>
      <c r="P78" s="670"/>
      <c r="Q78" s="670"/>
      <c r="R78" s="670"/>
      <c r="S78" s="670"/>
      <c r="T78" s="670"/>
      <c r="U78" s="671"/>
      <c r="V78" s="521"/>
      <c r="W78" s="518"/>
      <c r="X78" s="518"/>
      <c r="Y78" s="518"/>
      <c r="Z78" s="518"/>
      <c r="AA78" s="518"/>
      <c r="AB78" s="518"/>
      <c r="AC78" s="518"/>
      <c r="AD78" s="518"/>
      <c r="AE78" s="518"/>
      <c r="AF78" s="518"/>
      <c r="AG78" s="518"/>
      <c r="AH78" s="518"/>
      <c r="AI78" s="518"/>
      <c r="AJ78" s="518"/>
      <c r="AK78" s="520"/>
      <c r="AL78" s="520"/>
      <c r="AM78" s="72"/>
      <c r="AN78" s="72"/>
      <c r="AO78" s="72"/>
      <c r="AP78" s="72"/>
      <c r="AQ78" s="72"/>
      <c r="AR78" s="72"/>
      <c r="AS78" s="72"/>
      <c r="AT78" s="72"/>
      <c r="AU78" s="72"/>
      <c r="AV78" s="72"/>
      <c r="AW78" s="8"/>
      <c r="AX78" s="8"/>
      <c r="AY78" s="8"/>
      <c r="AZ78" s="8"/>
      <c r="BA78" s="8"/>
      <c r="BB78" s="8"/>
      <c r="BC78" s="8"/>
      <c r="BD78" s="8"/>
      <c r="BE78" s="8"/>
      <c r="BF78" s="8"/>
      <c r="BG78" s="8"/>
      <c r="BH78" s="8"/>
      <c r="BI78" s="8"/>
      <c r="BJ78" s="8"/>
      <c r="BK78" s="8"/>
    </row>
    <row r="79" spans="1:63" x14ac:dyDescent="0.35">
      <c r="A79" s="8"/>
      <c r="B79" s="514" t="s">
        <v>309</v>
      </c>
      <c r="C79" s="515" t="s">
        <v>571</v>
      </c>
      <c r="D79" s="515"/>
      <c r="E79" s="515"/>
      <c r="F79" s="515"/>
      <c r="G79" s="515"/>
      <c r="H79" s="515"/>
      <c r="I79" s="515"/>
      <c r="J79" s="515"/>
      <c r="K79" s="515"/>
      <c r="L79" s="515"/>
      <c r="M79" s="515"/>
      <c r="N79" s="515"/>
      <c r="O79" s="515"/>
      <c r="P79" s="515"/>
      <c r="Q79" s="515"/>
      <c r="R79" s="515"/>
      <c r="S79" s="515"/>
      <c r="T79" s="515"/>
      <c r="U79" s="516"/>
      <c r="V79" s="521"/>
      <c r="W79" s="518"/>
      <c r="X79" s="518"/>
      <c r="Y79" s="518"/>
      <c r="Z79" s="518"/>
      <c r="AA79" s="518"/>
      <c r="AB79" s="518"/>
      <c r="AC79" s="518"/>
      <c r="AD79" s="518"/>
      <c r="AE79" s="518"/>
      <c r="AF79" s="518"/>
      <c r="AG79" s="518"/>
      <c r="AH79" s="518"/>
      <c r="AI79" s="518"/>
      <c r="AJ79" s="518"/>
      <c r="AK79" s="520"/>
      <c r="AL79" s="520"/>
      <c r="AM79" s="72"/>
      <c r="AN79" s="72"/>
      <c r="AO79" s="72"/>
      <c r="AP79" s="72"/>
      <c r="AQ79" s="72"/>
      <c r="AR79" s="72"/>
      <c r="AS79" s="72"/>
      <c r="AT79" s="72"/>
      <c r="AU79" s="72"/>
      <c r="AV79" s="72"/>
      <c r="AW79" s="8"/>
      <c r="AX79" s="8"/>
      <c r="AY79" s="8"/>
      <c r="AZ79" s="8"/>
      <c r="BA79" s="8"/>
      <c r="BB79" s="8"/>
      <c r="BC79" s="8"/>
      <c r="BD79" s="8"/>
      <c r="BE79" s="8"/>
      <c r="BF79" s="8"/>
      <c r="BG79" s="8"/>
      <c r="BH79" s="8"/>
      <c r="BI79" s="8"/>
      <c r="BJ79" s="8"/>
      <c r="BK79" s="8"/>
    </row>
    <row r="80" spans="1:63" x14ac:dyDescent="0.35">
      <c r="A80" s="8"/>
      <c r="B80" s="517">
        <v>12</v>
      </c>
      <c r="C80" s="670" t="s">
        <v>753</v>
      </c>
      <c r="D80" s="670"/>
      <c r="E80" s="670"/>
      <c r="F80" s="670"/>
      <c r="G80" s="670"/>
      <c r="H80" s="670"/>
      <c r="I80" s="670"/>
      <c r="J80" s="670"/>
      <c r="K80" s="670"/>
      <c r="L80" s="670"/>
      <c r="M80" s="670"/>
      <c r="N80" s="670"/>
      <c r="O80" s="670"/>
      <c r="P80" s="670"/>
      <c r="Q80" s="670"/>
      <c r="R80" s="670"/>
      <c r="S80" s="670"/>
      <c r="T80" s="670"/>
      <c r="U80" s="671"/>
      <c r="V80" s="521"/>
      <c r="W80" s="518"/>
      <c r="X80" s="518"/>
      <c r="Y80" s="518"/>
      <c r="Z80" s="518"/>
      <c r="AA80" s="518"/>
      <c r="AB80" s="518"/>
      <c r="AC80" s="518"/>
      <c r="AD80" s="518"/>
      <c r="AE80" s="518"/>
      <c r="AF80" s="518"/>
      <c r="AG80" s="518"/>
      <c r="AH80" s="518"/>
      <c r="AI80" s="518"/>
      <c r="AJ80" s="518"/>
      <c r="AK80" s="520"/>
      <c r="AL80" s="520"/>
      <c r="AM80" s="72"/>
      <c r="AN80" s="72"/>
      <c r="AO80" s="72"/>
      <c r="AP80" s="72"/>
      <c r="AQ80" s="72"/>
      <c r="AR80" s="72"/>
      <c r="AS80" s="72"/>
      <c r="AT80" s="72"/>
      <c r="AU80" s="72"/>
      <c r="AV80" s="72"/>
      <c r="AW80" s="8"/>
      <c r="AX80" s="8"/>
      <c r="AY80" s="8"/>
      <c r="AZ80" s="8"/>
      <c r="BA80" s="8"/>
      <c r="BB80" s="8"/>
      <c r="BC80" s="8"/>
      <c r="BD80" s="8"/>
      <c r="BE80" s="8"/>
      <c r="BF80" s="8"/>
      <c r="BG80" s="8"/>
      <c r="BH80" s="8"/>
      <c r="BI80" s="8"/>
      <c r="BJ80" s="8"/>
      <c r="BK80" s="8"/>
    </row>
    <row r="81" spans="1:63" x14ac:dyDescent="0.35">
      <c r="A81" s="8"/>
      <c r="B81" s="517">
        <v>13</v>
      </c>
      <c r="C81" s="670" t="s">
        <v>754</v>
      </c>
      <c r="D81" s="670"/>
      <c r="E81" s="670"/>
      <c r="F81" s="670"/>
      <c r="G81" s="670"/>
      <c r="H81" s="670"/>
      <c r="I81" s="670"/>
      <c r="J81" s="670"/>
      <c r="K81" s="670"/>
      <c r="L81" s="670"/>
      <c r="M81" s="670"/>
      <c r="N81" s="670"/>
      <c r="O81" s="670"/>
      <c r="P81" s="670"/>
      <c r="Q81" s="670"/>
      <c r="R81" s="670"/>
      <c r="S81" s="670"/>
      <c r="T81" s="670"/>
      <c r="U81" s="671"/>
      <c r="V81" s="521"/>
      <c r="W81" s="518"/>
      <c r="X81" s="518"/>
      <c r="Y81" s="518"/>
      <c r="Z81" s="518"/>
      <c r="AA81" s="518"/>
      <c r="AB81" s="518"/>
      <c r="AC81" s="518"/>
      <c r="AD81" s="518"/>
      <c r="AE81" s="518"/>
      <c r="AF81" s="518"/>
      <c r="AG81" s="518"/>
      <c r="AH81" s="518"/>
      <c r="AI81" s="518"/>
      <c r="AJ81" s="518"/>
      <c r="AK81" s="520"/>
      <c r="AL81" s="520"/>
      <c r="AM81" s="72"/>
      <c r="AN81" s="72"/>
      <c r="AO81" s="72"/>
      <c r="AP81" s="72"/>
      <c r="AQ81" s="72"/>
      <c r="AR81" s="72"/>
      <c r="AS81" s="72"/>
      <c r="AT81" s="72"/>
      <c r="AU81" s="72"/>
      <c r="AV81" s="72"/>
      <c r="AW81" s="8"/>
      <c r="AX81" s="8"/>
      <c r="AY81" s="8"/>
      <c r="AZ81" s="8"/>
      <c r="BA81" s="8"/>
      <c r="BB81" s="8"/>
      <c r="BC81" s="8"/>
      <c r="BD81" s="8"/>
      <c r="BE81" s="8"/>
      <c r="BF81" s="8"/>
      <c r="BG81" s="8"/>
      <c r="BH81" s="8"/>
      <c r="BI81" s="8"/>
      <c r="BJ81" s="8"/>
      <c r="BK81" s="8"/>
    </row>
    <row r="82" spans="1:63" x14ac:dyDescent="0.35">
      <c r="A82" s="8"/>
      <c r="B82" s="517">
        <v>14</v>
      </c>
      <c r="C82" s="670" t="s">
        <v>755</v>
      </c>
      <c r="D82" s="670"/>
      <c r="E82" s="670"/>
      <c r="F82" s="670"/>
      <c r="G82" s="670"/>
      <c r="H82" s="670"/>
      <c r="I82" s="670"/>
      <c r="J82" s="670"/>
      <c r="K82" s="670"/>
      <c r="L82" s="670"/>
      <c r="M82" s="670"/>
      <c r="N82" s="670"/>
      <c r="O82" s="670"/>
      <c r="P82" s="670"/>
      <c r="Q82" s="670"/>
      <c r="R82" s="670"/>
      <c r="S82" s="670"/>
      <c r="T82" s="670"/>
      <c r="U82" s="671"/>
      <c r="V82" s="521"/>
      <c r="W82" s="518"/>
      <c r="X82" s="518"/>
      <c r="Y82" s="518"/>
      <c r="Z82" s="518"/>
      <c r="AA82" s="518"/>
      <c r="AB82" s="518"/>
      <c r="AC82" s="518"/>
      <c r="AD82" s="518"/>
      <c r="AE82" s="518"/>
      <c r="AF82" s="518"/>
      <c r="AG82" s="518"/>
      <c r="AH82" s="518"/>
      <c r="AI82" s="518"/>
      <c r="AJ82" s="518"/>
      <c r="AK82" s="520"/>
      <c r="AL82" s="520"/>
      <c r="AM82" s="72"/>
      <c r="AN82" s="72"/>
      <c r="AO82" s="72"/>
      <c r="AP82" s="72"/>
      <c r="AQ82" s="72"/>
      <c r="AR82" s="72"/>
      <c r="AS82" s="72"/>
      <c r="AT82" s="72"/>
      <c r="AU82" s="72"/>
      <c r="AV82" s="72"/>
      <c r="AW82" s="8"/>
      <c r="AX82" s="8"/>
      <c r="AY82" s="8"/>
      <c r="AZ82" s="8"/>
      <c r="BA82" s="8"/>
      <c r="BB82" s="8"/>
      <c r="BC82" s="8"/>
      <c r="BD82" s="8"/>
      <c r="BE82" s="8"/>
      <c r="BF82" s="8"/>
      <c r="BG82" s="8"/>
      <c r="BH82" s="8"/>
      <c r="BI82" s="8"/>
      <c r="BJ82" s="8"/>
      <c r="BK82" s="8"/>
    </row>
    <row r="83" spans="1:63" x14ac:dyDescent="0.35">
      <c r="A83" s="8"/>
      <c r="B83" s="517">
        <v>15</v>
      </c>
      <c r="C83" s="670" t="s">
        <v>756</v>
      </c>
      <c r="D83" s="670"/>
      <c r="E83" s="670"/>
      <c r="F83" s="670"/>
      <c r="G83" s="670"/>
      <c r="H83" s="670"/>
      <c r="I83" s="670"/>
      <c r="J83" s="670"/>
      <c r="K83" s="670"/>
      <c r="L83" s="670"/>
      <c r="M83" s="670"/>
      <c r="N83" s="670"/>
      <c r="O83" s="670"/>
      <c r="P83" s="670"/>
      <c r="Q83" s="670"/>
      <c r="R83" s="670"/>
      <c r="S83" s="670"/>
      <c r="T83" s="670"/>
      <c r="U83" s="671"/>
      <c r="V83" s="521"/>
      <c r="W83" s="518"/>
      <c r="X83" s="518"/>
      <c r="Y83" s="518"/>
      <c r="Z83" s="518"/>
      <c r="AA83" s="518"/>
      <c r="AB83" s="518"/>
      <c r="AC83" s="518"/>
      <c r="AD83" s="518"/>
      <c r="AE83" s="518"/>
      <c r="AF83" s="518"/>
      <c r="AG83" s="518"/>
      <c r="AH83" s="518"/>
      <c r="AI83" s="518"/>
      <c r="AJ83" s="518"/>
      <c r="AK83" s="520"/>
      <c r="AL83" s="520"/>
      <c r="AM83" s="72"/>
      <c r="AN83" s="72"/>
      <c r="AO83" s="72"/>
      <c r="AP83" s="72"/>
      <c r="AQ83" s="72"/>
      <c r="AR83" s="72"/>
      <c r="AS83" s="72"/>
      <c r="AT83" s="72"/>
      <c r="AU83" s="72"/>
      <c r="AV83" s="72"/>
      <c r="AW83" s="8"/>
      <c r="AX83" s="8"/>
      <c r="AY83" s="8"/>
      <c r="AZ83" s="8"/>
      <c r="BA83" s="8"/>
      <c r="BB83" s="8"/>
      <c r="BC83" s="8"/>
      <c r="BD83" s="8"/>
      <c r="BE83" s="8"/>
      <c r="BF83" s="8"/>
      <c r="BG83" s="8"/>
      <c r="BH83" s="8"/>
      <c r="BI83" s="8"/>
      <c r="BJ83" s="8"/>
      <c r="BK83" s="8"/>
    </row>
    <row r="84" spans="1:63" x14ac:dyDescent="0.35">
      <c r="A84" s="8"/>
      <c r="B84" s="517">
        <v>16</v>
      </c>
      <c r="C84" s="670" t="s">
        <v>757</v>
      </c>
      <c r="D84" s="670"/>
      <c r="E84" s="670"/>
      <c r="F84" s="670"/>
      <c r="G84" s="670"/>
      <c r="H84" s="670"/>
      <c r="I84" s="670"/>
      <c r="J84" s="670"/>
      <c r="K84" s="670"/>
      <c r="L84" s="670"/>
      <c r="M84" s="670"/>
      <c r="N84" s="670"/>
      <c r="O84" s="670"/>
      <c r="P84" s="670"/>
      <c r="Q84" s="670"/>
      <c r="R84" s="670"/>
      <c r="S84" s="670"/>
      <c r="T84" s="670"/>
      <c r="U84" s="671"/>
      <c r="V84" s="521"/>
      <c r="W84" s="518"/>
      <c r="X84" s="518"/>
      <c r="Y84" s="518"/>
      <c r="Z84" s="518"/>
      <c r="AA84" s="518"/>
      <c r="AB84" s="518"/>
      <c r="AC84" s="518"/>
      <c r="AD84" s="518"/>
      <c r="AE84" s="518"/>
      <c r="AF84" s="518"/>
      <c r="AG84" s="518"/>
      <c r="AH84" s="518"/>
      <c r="AI84" s="518"/>
      <c r="AJ84" s="518"/>
      <c r="AK84" s="520"/>
      <c r="AL84" s="520"/>
      <c r="AM84" s="72"/>
      <c r="AN84" s="72"/>
      <c r="AO84" s="72"/>
      <c r="AP84" s="72"/>
      <c r="AQ84" s="72"/>
      <c r="AR84" s="72"/>
      <c r="AS84" s="72"/>
      <c r="AT84" s="72"/>
      <c r="AU84" s="72"/>
      <c r="AV84" s="72"/>
      <c r="AW84" s="8"/>
      <c r="AX84" s="8"/>
      <c r="AY84" s="8"/>
      <c r="AZ84" s="8"/>
      <c r="BA84" s="8"/>
      <c r="BB84" s="8"/>
      <c r="BC84" s="8"/>
      <c r="BD84" s="8"/>
      <c r="BE84" s="8"/>
      <c r="BF84" s="8"/>
      <c r="BG84" s="8"/>
      <c r="BH84" s="8"/>
      <c r="BI84" s="8"/>
      <c r="BJ84" s="8"/>
      <c r="BK84" s="8"/>
    </row>
    <row r="85" spans="1:63" x14ac:dyDescent="0.35">
      <c r="A85" s="8"/>
      <c r="B85" s="517">
        <v>17</v>
      </c>
      <c r="C85" s="670" t="s">
        <v>758</v>
      </c>
      <c r="D85" s="670"/>
      <c r="E85" s="670"/>
      <c r="F85" s="670"/>
      <c r="G85" s="670"/>
      <c r="H85" s="670"/>
      <c r="I85" s="670"/>
      <c r="J85" s="670"/>
      <c r="K85" s="670"/>
      <c r="L85" s="670"/>
      <c r="M85" s="670"/>
      <c r="N85" s="670"/>
      <c r="O85" s="670"/>
      <c r="P85" s="670"/>
      <c r="Q85" s="670"/>
      <c r="R85" s="670"/>
      <c r="S85" s="670"/>
      <c r="T85" s="670"/>
      <c r="U85" s="671"/>
      <c r="V85" s="521"/>
      <c r="W85" s="518"/>
      <c r="X85" s="518"/>
      <c r="Y85" s="518"/>
      <c r="Z85" s="518"/>
      <c r="AA85" s="518"/>
      <c r="AB85" s="518"/>
      <c r="AC85" s="518"/>
      <c r="AD85" s="518"/>
      <c r="AE85" s="518"/>
      <c r="AF85" s="518"/>
      <c r="AG85" s="518"/>
      <c r="AH85" s="518"/>
      <c r="AI85" s="518"/>
      <c r="AJ85" s="518"/>
      <c r="AK85" s="520"/>
      <c r="AL85" s="520"/>
      <c r="AM85" s="72"/>
      <c r="AN85" s="72"/>
      <c r="AO85" s="72"/>
      <c r="AP85" s="72"/>
      <c r="AQ85" s="72"/>
      <c r="AR85" s="72"/>
      <c r="AS85" s="72"/>
      <c r="AT85" s="72"/>
      <c r="AU85" s="72"/>
      <c r="AV85" s="72"/>
      <c r="AW85" s="8"/>
      <c r="AX85" s="8"/>
      <c r="AY85" s="8"/>
      <c r="AZ85" s="8"/>
      <c r="BA85" s="8"/>
      <c r="BB85" s="8"/>
      <c r="BC85" s="8"/>
      <c r="BD85" s="8"/>
      <c r="BE85" s="8"/>
      <c r="BF85" s="8"/>
      <c r="BG85" s="8"/>
      <c r="BH85" s="8"/>
      <c r="BI85" s="8"/>
      <c r="BJ85" s="8"/>
      <c r="BK85" s="8"/>
    </row>
    <row r="86" spans="1:63" x14ac:dyDescent="0.35">
      <c r="A86" s="8"/>
      <c r="B86" s="517">
        <v>18</v>
      </c>
      <c r="C86" s="670" t="s">
        <v>759</v>
      </c>
      <c r="D86" s="670"/>
      <c r="E86" s="670"/>
      <c r="F86" s="670"/>
      <c r="G86" s="670"/>
      <c r="H86" s="670"/>
      <c r="I86" s="670"/>
      <c r="J86" s="670"/>
      <c r="K86" s="670"/>
      <c r="L86" s="670"/>
      <c r="M86" s="670"/>
      <c r="N86" s="670"/>
      <c r="O86" s="670"/>
      <c r="P86" s="670"/>
      <c r="Q86" s="670"/>
      <c r="R86" s="670"/>
      <c r="S86" s="670"/>
      <c r="T86" s="670"/>
      <c r="U86" s="671"/>
      <c r="V86" s="521"/>
      <c r="W86" s="518"/>
      <c r="X86" s="518"/>
      <c r="Y86" s="518"/>
      <c r="Z86" s="518"/>
      <c r="AA86" s="518"/>
      <c r="AB86" s="518"/>
      <c r="AC86" s="518"/>
      <c r="AD86" s="518"/>
      <c r="AE86" s="518"/>
      <c r="AF86" s="518"/>
      <c r="AG86" s="518"/>
      <c r="AH86" s="518"/>
      <c r="AI86" s="518"/>
      <c r="AJ86" s="518"/>
      <c r="AK86" s="520"/>
      <c r="AL86" s="520"/>
      <c r="AM86" s="72"/>
      <c r="AN86" s="72"/>
      <c r="AO86" s="72"/>
      <c r="AP86" s="72"/>
      <c r="AQ86" s="72"/>
      <c r="AR86" s="72"/>
      <c r="AS86" s="72"/>
      <c r="AT86" s="72"/>
      <c r="AU86" s="72"/>
      <c r="AV86" s="72"/>
      <c r="AW86" s="8"/>
      <c r="AX86" s="8"/>
      <c r="AY86" s="8"/>
      <c r="AZ86" s="8"/>
      <c r="BA86" s="8"/>
      <c r="BB86" s="8"/>
      <c r="BC86" s="8"/>
      <c r="BD86" s="8"/>
      <c r="BE86" s="8"/>
      <c r="BF86" s="8"/>
      <c r="BG86" s="8"/>
      <c r="BH86" s="8"/>
      <c r="BI86" s="8"/>
      <c r="BJ86" s="8"/>
      <c r="BK86" s="8"/>
    </row>
    <row r="87" spans="1:63" x14ac:dyDescent="0.35">
      <c r="A87" s="8"/>
      <c r="B87" s="517">
        <v>19</v>
      </c>
      <c r="C87" s="670" t="s">
        <v>760</v>
      </c>
      <c r="D87" s="670"/>
      <c r="E87" s="670"/>
      <c r="F87" s="670"/>
      <c r="G87" s="670"/>
      <c r="H87" s="670"/>
      <c r="I87" s="670"/>
      <c r="J87" s="670"/>
      <c r="K87" s="670"/>
      <c r="L87" s="670"/>
      <c r="M87" s="670"/>
      <c r="N87" s="670"/>
      <c r="O87" s="670"/>
      <c r="P87" s="670"/>
      <c r="Q87" s="670"/>
      <c r="R87" s="670"/>
      <c r="S87" s="670"/>
      <c r="T87" s="670"/>
      <c r="U87" s="671"/>
      <c r="V87" s="521"/>
      <c r="W87" s="518"/>
      <c r="X87" s="518"/>
      <c r="Y87" s="518"/>
      <c r="Z87" s="518"/>
      <c r="AA87" s="518"/>
      <c r="AB87" s="518"/>
      <c r="AC87" s="518"/>
      <c r="AD87" s="518"/>
      <c r="AE87" s="518"/>
      <c r="AF87" s="518"/>
      <c r="AG87" s="518"/>
      <c r="AH87" s="518"/>
      <c r="AI87" s="518"/>
      <c r="AJ87" s="518"/>
      <c r="AK87" s="520"/>
      <c r="AL87" s="520"/>
      <c r="AM87" s="72"/>
      <c r="AN87" s="72"/>
      <c r="AO87" s="72"/>
      <c r="AP87" s="72"/>
      <c r="AQ87" s="72"/>
      <c r="AR87" s="72"/>
      <c r="AS87" s="72"/>
      <c r="AT87" s="72"/>
      <c r="AU87" s="72"/>
      <c r="AV87" s="72"/>
      <c r="AW87" s="8"/>
      <c r="AX87" s="8"/>
      <c r="AY87" s="8"/>
      <c r="AZ87" s="8"/>
      <c r="BA87" s="8"/>
      <c r="BB87" s="8"/>
      <c r="BC87" s="8"/>
      <c r="BD87" s="8"/>
      <c r="BE87" s="8"/>
      <c r="BF87" s="8"/>
      <c r="BG87" s="8"/>
      <c r="BH87" s="8"/>
      <c r="BI87" s="8"/>
      <c r="BJ87" s="8"/>
      <c r="BK87" s="8"/>
    </row>
    <row r="88" spans="1:63" x14ac:dyDescent="0.35">
      <c r="A88" s="8"/>
      <c r="B88" s="517">
        <v>20</v>
      </c>
      <c r="C88" s="670" t="s">
        <v>761</v>
      </c>
      <c r="D88" s="670"/>
      <c r="E88" s="670"/>
      <c r="F88" s="670"/>
      <c r="G88" s="670"/>
      <c r="H88" s="670"/>
      <c r="I88" s="670"/>
      <c r="J88" s="670"/>
      <c r="K88" s="670"/>
      <c r="L88" s="670"/>
      <c r="M88" s="670"/>
      <c r="N88" s="670"/>
      <c r="O88" s="670"/>
      <c r="P88" s="670"/>
      <c r="Q88" s="670"/>
      <c r="R88" s="670"/>
      <c r="S88" s="670"/>
      <c r="T88" s="670"/>
      <c r="U88" s="671"/>
      <c r="V88" s="521"/>
      <c r="W88" s="518"/>
      <c r="X88" s="518"/>
      <c r="Y88" s="518"/>
      <c r="Z88" s="518"/>
      <c r="AA88" s="518"/>
      <c r="AB88" s="518"/>
      <c r="AC88" s="518"/>
      <c r="AD88" s="518"/>
      <c r="AE88" s="518"/>
      <c r="AF88" s="518"/>
      <c r="AG88" s="518"/>
      <c r="AH88" s="518"/>
      <c r="AI88" s="518"/>
      <c r="AJ88" s="518"/>
      <c r="AK88" s="520"/>
      <c r="AL88" s="520"/>
      <c r="AM88" s="72"/>
      <c r="AN88" s="72"/>
      <c r="AO88" s="72"/>
      <c r="AP88" s="72"/>
      <c r="AQ88" s="72"/>
      <c r="AR88" s="72"/>
      <c r="AS88" s="72"/>
      <c r="AT88" s="72"/>
      <c r="AU88" s="72"/>
      <c r="AV88" s="72"/>
      <c r="AW88" s="8"/>
      <c r="AX88" s="8"/>
      <c r="AY88" s="8"/>
      <c r="AZ88" s="8"/>
      <c r="BA88" s="8"/>
      <c r="BB88" s="8"/>
      <c r="BC88" s="8"/>
      <c r="BD88" s="8"/>
      <c r="BE88" s="8"/>
      <c r="BF88" s="8"/>
      <c r="BG88" s="8"/>
      <c r="BH88" s="8"/>
      <c r="BI88" s="8"/>
      <c r="BJ88" s="8"/>
      <c r="BK88" s="8"/>
    </row>
    <row r="89" spans="1:63" x14ac:dyDescent="0.35">
      <c r="A89" s="8"/>
      <c r="B89" s="517">
        <v>21</v>
      </c>
      <c r="C89" s="670" t="s">
        <v>762</v>
      </c>
      <c r="D89" s="670"/>
      <c r="E89" s="670"/>
      <c r="F89" s="670"/>
      <c r="G89" s="670"/>
      <c r="H89" s="670"/>
      <c r="I89" s="670"/>
      <c r="J89" s="670"/>
      <c r="K89" s="670"/>
      <c r="L89" s="670"/>
      <c r="M89" s="670"/>
      <c r="N89" s="670"/>
      <c r="O89" s="670"/>
      <c r="P89" s="670"/>
      <c r="Q89" s="670"/>
      <c r="R89" s="670"/>
      <c r="S89" s="670"/>
      <c r="T89" s="670"/>
      <c r="U89" s="671"/>
      <c r="V89" s="521"/>
      <c r="W89" s="518"/>
      <c r="X89" s="518"/>
      <c r="Y89" s="518"/>
      <c r="Z89" s="518"/>
      <c r="AA89" s="518"/>
      <c r="AB89" s="518"/>
      <c r="AC89" s="518"/>
      <c r="AD89" s="518"/>
      <c r="AE89" s="518"/>
      <c r="AF89" s="518"/>
      <c r="AG89" s="518"/>
      <c r="AH89" s="518"/>
      <c r="AI89" s="518"/>
      <c r="AJ89" s="518"/>
      <c r="AK89" s="520"/>
      <c r="AL89" s="520"/>
      <c r="AM89" s="72"/>
      <c r="AN89" s="72"/>
      <c r="AO89" s="72"/>
      <c r="AP89" s="72"/>
      <c r="AQ89" s="72"/>
      <c r="AR89" s="72"/>
      <c r="AS89" s="72"/>
      <c r="AT89" s="72"/>
      <c r="AU89" s="72"/>
      <c r="AV89" s="72"/>
      <c r="AW89" s="8"/>
      <c r="AX89" s="8"/>
      <c r="AY89" s="8"/>
      <c r="AZ89" s="8"/>
      <c r="BA89" s="8"/>
      <c r="BB89" s="8"/>
      <c r="BC89" s="8"/>
      <c r="BD89" s="8"/>
      <c r="BE89" s="8"/>
      <c r="BF89" s="8"/>
      <c r="BG89" s="8"/>
      <c r="BH89" s="8"/>
      <c r="BI89" s="8"/>
      <c r="BJ89" s="8"/>
      <c r="BK89" s="8"/>
    </row>
    <row r="90" spans="1:63" x14ac:dyDescent="0.35">
      <c r="A90" s="8"/>
      <c r="B90" s="514" t="s">
        <v>315</v>
      </c>
      <c r="C90" s="515" t="s">
        <v>629</v>
      </c>
      <c r="D90" s="515"/>
      <c r="E90" s="515"/>
      <c r="F90" s="515"/>
      <c r="G90" s="515"/>
      <c r="H90" s="515"/>
      <c r="I90" s="515"/>
      <c r="J90" s="515"/>
      <c r="K90" s="515"/>
      <c r="L90" s="515"/>
      <c r="M90" s="515"/>
      <c r="N90" s="515"/>
      <c r="O90" s="515"/>
      <c r="P90" s="515"/>
      <c r="Q90" s="515"/>
      <c r="R90" s="515"/>
      <c r="S90" s="515"/>
      <c r="T90" s="515"/>
      <c r="U90" s="516"/>
      <c r="V90" s="521"/>
      <c r="W90" s="518"/>
      <c r="X90" s="518"/>
      <c r="Y90" s="518"/>
      <c r="Z90" s="518"/>
      <c r="AA90" s="518"/>
      <c r="AB90" s="518"/>
      <c r="AC90" s="518"/>
      <c r="AD90" s="518"/>
      <c r="AE90" s="518"/>
      <c r="AF90" s="518"/>
      <c r="AG90" s="518"/>
      <c r="AH90" s="518"/>
      <c r="AI90" s="518"/>
      <c r="AJ90" s="518"/>
      <c r="AK90" s="520"/>
      <c r="AL90" s="520"/>
      <c r="AM90" s="72"/>
      <c r="AN90" s="72"/>
      <c r="AO90" s="72"/>
      <c r="AP90" s="72"/>
      <c r="AQ90" s="72"/>
      <c r="AR90" s="72"/>
      <c r="AS90" s="72"/>
      <c r="AT90" s="72"/>
      <c r="AU90" s="72"/>
      <c r="AV90" s="72"/>
      <c r="AW90" s="8"/>
      <c r="AX90" s="8"/>
      <c r="AY90" s="8"/>
      <c r="AZ90" s="8"/>
      <c r="BA90" s="8"/>
      <c r="BB90" s="8"/>
      <c r="BC90" s="8"/>
      <c r="BD90" s="8"/>
      <c r="BE90" s="8"/>
      <c r="BF90" s="8"/>
      <c r="BG90" s="8"/>
      <c r="BH90" s="8"/>
      <c r="BI90" s="8"/>
      <c r="BJ90" s="8"/>
      <c r="BK90" s="8"/>
    </row>
    <row r="91" spans="1:63" x14ac:dyDescent="0.35">
      <c r="A91" s="8"/>
      <c r="B91" s="517">
        <v>22</v>
      </c>
      <c r="C91" s="670" t="s">
        <v>763</v>
      </c>
      <c r="D91" s="670"/>
      <c r="E91" s="670"/>
      <c r="F91" s="670"/>
      <c r="G91" s="670"/>
      <c r="H91" s="670"/>
      <c r="I91" s="670"/>
      <c r="J91" s="670"/>
      <c r="K91" s="670"/>
      <c r="L91" s="670"/>
      <c r="M91" s="670"/>
      <c r="N91" s="670"/>
      <c r="O91" s="670"/>
      <c r="P91" s="670"/>
      <c r="Q91" s="670"/>
      <c r="R91" s="670"/>
      <c r="S91" s="670"/>
      <c r="T91" s="670"/>
      <c r="U91" s="671"/>
      <c r="V91" s="521"/>
      <c r="W91" s="518"/>
      <c r="X91" s="518"/>
      <c r="Y91" s="518"/>
      <c r="Z91" s="518"/>
      <c r="AA91" s="518"/>
      <c r="AB91" s="518"/>
      <c r="AC91" s="518"/>
      <c r="AD91" s="518"/>
      <c r="AE91" s="518"/>
      <c r="AF91" s="518"/>
      <c r="AG91" s="518"/>
      <c r="AH91" s="518"/>
      <c r="AI91" s="518"/>
      <c r="AJ91" s="518"/>
      <c r="AK91" s="520"/>
      <c r="AL91" s="520"/>
      <c r="AM91" s="72"/>
      <c r="AN91" s="72"/>
      <c r="AO91" s="72"/>
      <c r="AP91" s="72"/>
      <c r="AQ91" s="72"/>
      <c r="AR91" s="72"/>
      <c r="AS91" s="72"/>
      <c r="AT91" s="72"/>
      <c r="AU91" s="72"/>
      <c r="AV91" s="72"/>
      <c r="AW91" s="8"/>
      <c r="AX91" s="8"/>
      <c r="AY91" s="8"/>
      <c r="AZ91" s="8"/>
      <c r="BA91" s="8"/>
      <c r="BB91" s="8"/>
      <c r="BC91" s="8"/>
      <c r="BD91" s="8"/>
      <c r="BE91" s="8"/>
      <c r="BF91" s="8"/>
      <c r="BG91" s="8"/>
      <c r="BH91" s="8"/>
      <c r="BI91" s="8"/>
      <c r="BJ91" s="8"/>
      <c r="BK91" s="8"/>
    </row>
    <row r="92" spans="1:63" x14ac:dyDescent="0.35">
      <c r="A92" s="8"/>
      <c r="B92" s="517">
        <v>23</v>
      </c>
      <c r="C92" s="670" t="s">
        <v>764</v>
      </c>
      <c r="D92" s="670"/>
      <c r="E92" s="670"/>
      <c r="F92" s="670"/>
      <c r="G92" s="670"/>
      <c r="H92" s="670"/>
      <c r="I92" s="670"/>
      <c r="J92" s="670"/>
      <c r="K92" s="670"/>
      <c r="L92" s="670"/>
      <c r="M92" s="670"/>
      <c r="N92" s="670"/>
      <c r="O92" s="670"/>
      <c r="P92" s="670"/>
      <c r="Q92" s="670"/>
      <c r="R92" s="670"/>
      <c r="S92" s="670"/>
      <c r="T92" s="670"/>
      <c r="U92" s="671"/>
      <c r="V92" s="521"/>
      <c r="W92" s="518"/>
      <c r="X92" s="518"/>
      <c r="Y92" s="518"/>
      <c r="Z92" s="518"/>
      <c r="AA92" s="518"/>
      <c r="AB92" s="518"/>
      <c r="AC92" s="518"/>
      <c r="AD92" s="518"/>
      <c r="AE92" s="518"/>
      <c r="AF92" s="518"/>
      <c r="AG92" s="518"/>
      <c r="AH92" s="518"/>
      <c r="AI92" s="518"/>
      <c r="AJ92" s="518"/>
      <c r="AK92" s="520"/>
      <c r="AL92" s="520"/>
      <c r="AM92" s="72"/>
      <c r="AN92" s="72"/>
      <c r="AO92" s="72"/>
      <c r="AP92" s="72"/>
      <c r="AQ92" s="72"/>
      <c r="AR92" s="72"/>
      <c r="AS92" s="72"/>
      <c r="AT92" s="72"/>
      <c r="AU92" s="72"/>
      <c r="AV92" s="72"/>
      <c r="AW92" s="8"/>
      <c r="AX92" s="8"/>
      <c r="AY92" s="8"/>
      <c r="AZ92" s="8"/>
      <c r="BA92" s="8"/>
      <c r="BB92" s="8"/>
      <c r="BC92" s="8"/>
      <c r="BD92" s="8"/>
      <c r="BE92" s="8"/>
      <c r="BF92" s="8"/>
      <c r="BG92" s="8"/>
      <c r="BH92" s="8"/>
      <c r="BI92" s="8"/>
      <c r="BJ92" s="8"/>
      <c r="BK92" s="8"/>
    </row>
    <row r="93" spans="1:63" x14ac:dyDescent="0.35">
      <c r="A93" s="8"/>
      <c r="B93" s="517">
        <v>24</v>
      </c>
      <c r="C93" s="670" t="s">
        <v>765</v>
      </c>
      <c r="D93" s="670"/>
      <c r="E93" s="670"/>
      <c r="F93" s="670"/>
      <c r="G93" s="670"/>
      <c r="H93" s="670"/>
      <c r="I93" s="670"/>
      <c r="J93" s="670"/>
      <c r="K93" s="670"/>
      <c r="L93" s="670"/>
      <c r="M93" s="670"/>
      <c r="N93" s="670"/>
      <c r="O93" s="670"/>
      <c r="P93" s="670"/>
      <c r="Q93" s="670"/>
      <c r="R93" s="670"/>
      <c r="S93" s="670"/>
      <c r="T93" s="670"/>
      <c r="U93" s="671"/>
      <c r="V93" s="521"/>
      <c r="W93" s="518"/>
      <c r="X93" s="518"/>
      <c r="Y93" s="518"/>
      <c r="Z93" s="518"/>
      <c r="AA93" s="518"/>
      <c r="AB93" s="518"/>
      <c r="AC93" s="518"/>
      <c r="AD93" s="518"/>
      <c r="AE93" s="518"/>
      <c r="AF93" s="518"/>
      <c r="AG93" s="518"/>
      <c r="AH93" s="518"/>
      <c r="AI93" s="518"/>
      <c r="AJ93" s="518"/>
      <c r="AK93" s="520"/>
      <c r="AL93" s="520"/>
      <c r="AM93" s="72"/>
      <c r="AN93" s="72"/>
      <c r="AO93" s="72"/>
      <c r="AP93" s="72"/>
      <c r="AQ93" s="72"/>
      <c r="AR93" s="72"/>
      <c r="AS93" s="72"/>
      <c r="AT93" s="72"/>
      <c r="AU93" s="72"/>
      <c r="AV93" s="72"/>
      <c r="AW93" s="8"/>
      <c r="AX93" s="8"/>
      <c r="AY93" s="8"/>
      <c r="AZ93" s="8"/>
      <c r="BA93" s="8"/>
      <c r="BB93" s="8"/>
      <c r="BC93" s="8"/>
      <c r="BD93" s="8"/>
      <c r="BE93" s="8"/>
      <c r="BF93" s="8"/>
      <c r="BG93" s="8"/>
      <c r="BH93" s="8"/>
      <c r="BI93" s="8"/>
      <c r="BJ93" s="8"/>
      <c r="BK93" s="8"/>
    </row>
    <row r="94" spans="1:63" x14ac:dyDescent="0.35">
      <c r="A94" s="8"/>
      <c r="B94" s="514" t="s">
        <v>321</v>
      </c>
      <c r="C94" s="515" t="s">
        <v>650</v>
      </c>
      <c r="D94" s="515"/>
      <c r="E94" s="515"/>
      <c r="F94" s="515"/>
      <c r="G94" s="515"/>
      <c r="H94" s="515"/>
      <c r="I94" s="515"/>
      <c r="J94" s="515"/>
      <c r="K94" s="515"/>
      <c r="L94" s="515"/>
      <c r="M94" s="515"/>
      <c r="N94" s="515"/>
      <c r="O94" s="515"/>
      <c r="P94" s="515"/>
      <c r="Q94" s="515"/>
      <c r="R94" s="515"/>
      <c r="S94" s="515"/>
      <c r="T94" s="515"/>
      <c r="U94" s="516"/>
      <c r="V94" s="521"/>
      <c r="W94" s="518"/>
      <c r="X94" s="518"/>
      <c r="Y94" s="518"/>
      <c r="Z94" s="518"/>
      <c r="AA94" s="518"/>
      <c r="AB94" s="518"/>
      <c r="AC94" s="518"/>
      <c r="AD94" s="518"/>
      <c r="AE94" s="518"/>
      <c r="AF94" s="518"/>
      <c r="AG94" s="518"/>
      <c r="AH94" s="518"/>
      <c r="AI94" s="518"/>
      <c r="AJ94" s="518"/>
      <c r="AK94" s="520"/>
      <c r="AL94" s="520"/>
      <c r="AM94" s="72"/>
      <c r="AN94" s="72"/>
      <c r="AO94" s="72"/>
      <c r="AP94" s="72"/>
      <c r="AQ94" s="72"/>
      <c r="AR94" s="72"/>
      <c r="AS94" s="72"/>
      <c r="AT94" s="72"/>
      <c r="AU94" s="72"/>
      <c r="AV94" s="72"/>
      <c r="AW94" s="8"/>
      <c r="AX94" s="8"/>
      <c r="AY94" s="8"/>
      <c r="AZ94" s="8"/>
      <c r="BA94" s="8"/>
      <c r="BB94" s="8"/>
      <c r="BC94" s="8"/>
      <c r="BD94" s="8"/>
      <c r="BE94" s="8"/>
      <c r="BF94" s="8"/>
      <c r="BG94" s="8"/>
      <c r="BH94" s="8"/>
      <c r="BI94" s="8"/>
      <c r="BJ94" s="8"/>
      <c r="BK94" s="8"/>
    </row>
    <row r="95" spans="1:63" x14ac:dyDescent="0.35">
      <c r="A95" s="8"/>
      <c r="B95" s="522" t="s">
        <v>766</v>
      </c>
      <c r="C95" s="670" t="s">
        <v>767</v>
      </c>
      <c r="D95" s="670"/>
      <c r="E95" s="670"/>
      <c r="F95" s="670"/>
      <c r="G95" s="670"/>
      <c r="H95" s="670"/>
      <c r="I95" s="670"/>
      <c r="J95" s="670"/>
      <c r="K95" s="670"/>
      <c r="L95" s="670"/>
      <c r="M95" s="670"/>
      <c r="N95" s="670"/>
      <c r="O95" s="670"/>
      <c r="P95" s="670"/>
      <c r="Q95" s="670"/>
      <c r="R95" s="670"/>
      <c r="S95" s="670"/>
      <c r="T95" s="670"/>
      <c r="U95" s="671"/>
      <c r="V95" s="521"/>
      <c r="W95" s="518"/>
      <c r="X95" s="518"/>
      <c r="Y95" s="518"/>
      <c r="Z95" s="518"/>
      <c r="AA95" s="518"/>
      <c r="AB95" s="518"/>
      <c r="AC95" s="518"/>
      <c r="AD95" s="518"/>
      <c r="AE95" s="518"/>
      <c r="AF95" s="518"/>
      <c r="AG95" s="518"/>
      <c r="AH95" s="518"/>
      <c r="AI95" s="518"/>
      <c r="AJ95" s="518"/>
      <c r="AK95" s="520"/>
      <c r="AL95" s="520"/>
      <c r="AM95" s="72"/>
      <c r="AN95" s="72"/>
      <c r="AO95" s="72"/>
      <c r="AP95" s="72"/>
      <c r="AQ95" s="72"/>
      <c r="AR95" s="72"/>
      <c r="AS95" s="72"/>
      <c r="AT95" s="72"/>
      <c r="AU95" s="72"/>
      <c r="AV95" s="72"/>
      <c r="AW95" s="8"/>
      <c r="AX95" s="8"/>
      <c r="AY95" s="8"/>
      <c r="AZ95" s="8"/>
      <c r="BA95" s="8"/>
      <c r="BB95" s="8"/>
      <c r="BC95" s="8"/>
      <c r="BD95" s="8"/>
      <c r="BE95" s="8"/>
      <c r="BF95" s="8"/>
      <c r="BG95" s="8"/>
      <c r="BH95" s="8"/>
      <c r="BI95" s="8"/>
      <c r="BJ95" s="8"/>
      <c r="BK95" s="8"/>
    </row>
    <row r="96" spans="1:63" x14ac:dyDescent="0.35">
      <c r="A96" s="8"/>
      <c r="B96" s="517">
        <v>35</v>
      </c>
      <c r="C96" s="670" t="s">
        <v>768</v>
      </c>
      <c r="D96" s="670"/>
      <c r="E96" s="670"/>
      <c r="F96" s="670"/>
      <c r="G96" s="670"/>
      <c r="H96" s="670"/>
      <c r="I96" s="670"/>
      <c r="J96" s="670"/>
      <c r="K96" s="670"/>
      <c r="L96" s="670"/>
      <c r="M96" s="670"/>
      <c r="N96" s="670"/>
      <c r="O96" s="670"/>
      <c r="P96" s="670"/>
      <c r="Q96" s="670"/>
      <c r="R96" s="670"/>
      <c r="S96" s="670"/>
      <c r="T96" s="670"/>
      <c r="U96" s="671"/>
      <c r="V96" s="521"/>
      <c r="W96" s="518"/>
      <c r="X96" s="518"/>
      <c r="Y96" s="518"/>
      <c r="Z96" s="518"/>
      <c r="AA96" s="518"/>
      <c r="AB96" s="518"/>
      <c r="AC96" s="518"/>
      <c r="AD96" s="518"/>
      <c r="AE96" s="518"/>
      <c r="AF96" s="518"/>
      <c r="AG96" s="518"/>
      <c r="AH96" s="518"/>
      <c r="AI96" s="518"/>
      <c r="AJ96" s="518"/>
      <c r="AK96" s="520"/>
      <c r="AL96" s="520"/>
      <c r="AM96" s="72"/>
      <c r="AN96" s="72"/>
      <c r="AO96" s="72"/>
      <c r="AP96" s="72"/>
      <c r="AQ96" s="72"/>
      <c r="AR96" s="72"/>
      <c r="AS96" s="72"/>
      <c r="AT96" s="72"/>
      <c r="AU96" s="72"/>
      <c r="AV96" s="72"/>
      <c r="AW96" s="8"/>
      <c r="AX96" s="8"/>
      <c r="AY96" s="8"/>
      <c r="AZ96" s="8"/>
      <c r="BA96" s="8"/>
      <c r="BB96" s="8"/>
      <c r="BC96" s="8"/>
      <c r="BD96" s="8"/>
      <c r="BE96" s="8"/>
      <c r="BF96" s="8"/>
      <c r="BG96" s="8"/>
      <c r="BH96" s="8"/>
      <c r="BI96" s="8"/>
      <c r="BJ96" s="8"/>
      <c r="BK96" s="8"/>
    </row>
    <row r="97" spans="1:63" x14ac:dyDescent="0.35">
      <c r="A97" s="8"/>
      <c r="B97" s="514" t="s">
        <v>769</v>
      </c>
      <c r="C97" s="515" t="s">
        <v>731</v>
      </c>
      <c r="D97" s="515"/>
      <c r="E97" s="515"/>
      <c r="F97" s="515"/>
      <c r="G97" s="515"/>
      <c r="H97" s="515"/>
      <c r="I97" s="515"/>
      <c r="J97" s="515"/>
      <c r="K97" s="515"/>
      <c r="L97" s="515"/>
      <c r="M97" s="515"/>
      <c r="N97" s="515"/>
      <c r="O97" s="515"/>
      <c r="P97" s="515"/>
      <c r="Q97" s="515"/>
      <c r="R97" s="515"/>
      <c r="S97" s="515"/>
      <c r="T97" s="515"/>
      <c r="U97" s="516"/>
      <c r="V97" s="521"/>
      <c r="W97" s="518"/>
      <c r="X97" s="518"/>
      <c r="Y97" s="518"/>
      <c r="Z97" s="518"/>
      <c r="AA97" s="518"/>
      <c r="AB97" s="518"/>
      <c r="AC97" s="518"/>
      <c r="AD97" s="518"/>
      <c r="AE97" s="518"/>
      <c r="AF97" s="518"/>
      <c r="AG97" s="518"/>
      <c r="AH97" s="518"/>
      <c r="AI97" s="518"/>
      <c r="AJ97" s="518"/>
      <c r="AK97" s="520"/>
      <c r="AL97" s="520"/>
      <c r="AM97" s="72"/>
      <c r="AN97" s="72"/>
      <c r="AO97" s="72"/>
      <c r="AP97" s="72"/>
      <c r="AQ97" s="72"/>
      <c r="AR97" s="72"/>
      <c r="AS97" s="72"/>
      <c r="AT97" s="72"/>
      <c r="AU97" s="72"/>
      <c r="AV97" s="72"/>
      <c r="AW97" s="8"/>
      <c r="AX97" s="8"/>
      <c r="AY97" s="8"/>
      <c r="AZ97" s="8"/>
      <c r="BA97" s="8"/>
      <c r="BB97" s="8"/>
      <c r="BC97" s="8"/>
      <c r="BD97" s="8"/>
      <c r="BE97" s="8"/>
      <c r="BF97" s="8"/>
      <c r="BG97" s="8"/>
      <c r="BH97" s="8"/>
      <c r="BI97" s="8"/>
      <c r="BJ97" s="8"/>
      <c r="BK97" s="8"/>
    </row>
    <row r="98" spans="1:63" ht="13.9" thickBot="1" x14ac:dyDescent="0.4">
      <c r="A98" s="8"/>
      <c r="B98" s="523">
        <v>36</v>
      </c>
      <c r="C98" s="672" t="s">
        <v>770</v>
      </c>
      <c r="D98" s="672"/>
      <c r="E98" s="672"/>
      <c r="F98" s="672"/>
      <c r="G98" s="672"/>
      <c r="H98" s="672"/>
      <c r="I98" s="672"/>
      <c r="J98" s="672"/>
      <c r="K98" s="672"/>
      <c r="L98" s="672"/>
      <c r="M98" s="672"/>
      <c r="N98" s="672"/>
      <c r="O98" s="672"/>
      <c r="P98" s="672"/>
      <c r="Q98" s="672"/>
      <c r="R98" s="672"/>
      <c r="S98" s="672"/>
      <c r="T98" s="672"/>
      <c r="U98" s="673"/>
      <c r="V98" s="521"/>
      <c r="W98" s="518"/>
      <c r="X98" s="518"/>
      <c r="Y98" s="518"/>
      <c r="Z98" s="518"/>
      <c r="AA98" s="518"/>
      <c r="AB98" s="518"/>
      <c r="AC98" s="518"/>
      <c r="AD98" s="518"/>
      <c r="AE98" s="518"/>
      <c r="AF98" s="518"/>
      <c r="AG98" s="518"/>
      <c r="AH98" s="518"/>
      <c r="AI98" s="518"/>
      <c r="AJ98" s="518"/>
      <c r="AK98" s="520"/>
      <c r="AL98" s="520"/>
      <c r="AM98" s="72"/>
      <c r="AN98" s="72"/>
      <c r="AO98" s="72"/>
      <c r="AP98" s="72"/>
      <c r="AQ98" s="72"/>
      <c r="AR98" s="72"/>
      <c r="AS98" s="72"/>
      <c r="AT98" s="72"/>
      <c r="AU98" s="72"/>
      <c r="AV98" s="72"/>
      <c r="AW98" s="8"/>
      <c r="AX98" s="8"/>
      <c r="AY98" s="8"/>
      <c r="AZ98" s="8"/>
      <c r="BA98" s="8"/>
      <c r="BB98" s="8"/>
      <c r="BC98" s="8"/>
      <c r="BD98" s="8"/>
      <c r="BE98" s="8"/>
      <c r="BF98" s="8"/>
      <c r="BG98" s="8"/>
      <c r="BH98" s="8"/>
      <c r="BI98" s="8"/>
      <c r="BJ98" s="8"/>
      <c r="BK98" s="8"/>
    </row>
    <row r="99" spans="1:63" x14ac:dyDescent="0.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524"/>
      <c r="BB99" s="8"/>
      <c r="BC99" s="8"/>
      <c r="BD99" s="8"/>
      <c r="BE99" s="8"/>
      <c r="BF99" s="8"/>
      <c r="BG99" s="8"/>
      <c r="BH99" s="8"/>
      <c r="BI99" s="8"/>
      <c r="BJ99" s="8"/>
      <c r="BK99" s="8"/>
    </row>
    <row r="100" spans="1:63"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524"/>
      <c r="BB100" s="8"/>
      <c r="BC100" s="8"/>
      <c r="BD100" s="8"/>
      <c r="BE100" s="8"/>
      <c r="BF100" s="8"/>
      <c r="BG100" s="8"/>
      <c r="BH100" s="8"/>
      <c r="BI100" s="8"/>
      <c r="BJ100" s="8"/>
      <c r="BK100" s="8"/>
    </row>
  </sheetData>
  <mergeCells count="53">
    <mergeCell ref="AV1:AZ1"/>
    <mergeCell ref="G3:K3"/>
    <mergeCell ref="L3:P3"/>
    <mergeCell ref="Q3:U3"/>
    <mergeCell ref="V3:Z3"/>
    <mergeCell ref="AA3:AE3"/>
    <mergeCell ref="AF3:AJ3"/>
    <mergeCell ref="AK3:AO3"/>
    <mergeCell ref="AP3:AT3"/>
    <mergeCell ref="BF3:BJ3"/>
    <mergeCell ref="B4:C4"/>
    <mergeCell ref="BB4:BC4"/>
    <mergeCell ref="B6:F6"/>
    <mergeCell ref="G6:K6"/>
    <mergeCell ref="L6:P6"/>
    <mergeCell ref="Q6:U6"/>
    <mergeCell ref="V6:Z6"/>
    <mergeCell ref="AA6:AE6"/>
    <mergeCell ref="AF6:AJ6"/>
    <mergeCell ref="C72:U72"/>
    <mergeCell ref="AK6:AO6"/>
    <mergeCell ref="AP6:AT6"/>
    <mergeCell ref="BB6:BE6"/>
    <mergeCell ref="BF6:BJ6"/>
    <mergeCell ref="B62:U62"/>
    <mergeCell ref="B64:U64"/>
    <mergeCell ref="C66:U66"/>
    <mergeCell ref="C68:U68"/>
    <mergeCell ref="C69:U69"/>
    <mergeCell ref="C70:U70"/>
    <mergeCell ref="C71:U71"/>
    <mergeCell ref="C85:U85"/>
    <mergeCell ref="C73:U73"/>
    <mergeCell ref="C74:U74"/>
    <mergeCell ref="C75:U75"/>
    <mergeCell ref="C76:U76"/>
    <mergeCell ref="C77:U77"/>
    <mergeCell ref="C78:U78"/>
    <mergeCell ref="C80:U80"/>
    <mergeCell ref="C81:U81"/>
    <mergeCell ref="C82:U82"/>
    <mergeCell ref="C83:U83"/>
    <mergeCell ref="C84:U84"/>
    <mergeCell ref="C93:U93"/>
    <mergeCell ref="C95:U95"/>
    <mergeCell ref="C96:U96"/>
    <mergeCell ref="C98:U98"/>
    <mergeCell ref="C86:U86"/>
    <mergeCell ref="C87:U87"/>
    <mergeCell ref="C88:U88"/>
    <mergeCell ref="C89:U89"/>
    <mergeCell ref="C91:U91"/>
    <mergeCell ref="C92:U92"/>
  </mergeCells>
  <conditionalFormatting sqref="AY8:AZ31 AY35:AZ57">
    <cfRule type="cellIs" dxfId="19" priority="4" operator="equal">
      <formula>0</formula>
    </cfRule>
  </conditionalFormatting>
  <conditionalFormatting sqref="AY32:AZ32">
    <cfRule type="cellIs" dxfId="18" priority="3" operator="equal">
      <formula>0</formula>
    </cfRule>
  </conditionalFormatting>
  <conditionalFormatting sqref="AY33:AZ33 AZ34">
    <cfRule type="cellIs" dxfId="17" priority="2" operator="equal">
      <formula>0</formula>
    </cfRule>
  </conditionalFormatting>
  <conditionalFormatting sqref="AY34">
    <cfRule type="cellIs" dxfId="16" priority="1" operator="equal">
      <formula>0</formula>
    </cfRule>
  </conditionalFormatting>
  <dataValidations count="1">
    <dataValidation type="custom" errorStyle="warning" showErrorMessage="1" errorTitle="No label" error="You must enter a description in column C for any additional values." sqref="G44:AT53">
      <formula1>AND(SUM($G$44:$AT$53)&gt;0,ISTEXT($C44))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1-5.20) in worksheet WS8._x000a__x000a_'Yes' to keep value, 'No' to edit value, or 'Cancel' to undo latest input.">
          <x14:formula1>
            <xm:f>ROUND(G20,3)=ROUND(SUM([1]WS8!#REF!,[1]WS8!#REF!),3)</xm:f>
          </x14:formula1>
          <xm:sqref>G20:AR20 AT20</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14:formula1>
            <xm:f>ROUND(G11,3)=ROUND(SUM([1]WS5!#REF!),3)</xm:f>
          </x14:formula1>
          <xm:sqref>G11:AT11</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14:formula1>
            <xm:f>ROUND(SUM(G$26:G$28),3)=ROUND([1]WS2!#REF!,3)</xm:f>
          </x14:formula1>
          <xm:sqref>G26:AT28</xm:sqref>
        </x14:dataValidation>
        <x14:dataValidation type="custom" errorStyle="warning" showErrorMessage="1" errorTitle="Unexpected value" error="Value should equal the sum of the equivalent column (lines 4 and 14) in worksheet WS8._x000a__x000a_'Yes' to keep value, 'No' to edit value, or 'Cancel' to undo latest input.">
          <x14:formula1>
            <xm:f>ROUND(AS20,3)=ROUND(SUM([1]WS8!#REF!,[1]WS8!#REF!),3)</xm:f>
          </x14:formula1>
          <xm:sqref>AS20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Q58"/>
  <sheetViews>
    <sheetView zoomScale="90" zoomScaleNormal="90" workbookViewId="0"/>
  </sheetViews>
  <sheetFormatPr defaultRowHeight="13.5" x14ac:dyDescent="0.35"/>
  <cols>
    <col min="1" max="1" width="1.75" customWidth="1"/>
    <col min="2" max="2" width="7.3125" customWidth="1"/>
    <col min="3" max="3" width="45.5" bestFit="1" customWidth="1"/>
    <col min="4" max="4" width="7.8125" bestFit="1" customWidth="1"/>
    <col min="5" max="5" width="4.5" bestFit="1" customWidth="1"/>
    <col min="6" max="6" width="3.5625" bestFit="1" customWidth="1"/>
    <col min="7" max="7" width="8" bestFit="1" customWidth="1"/>
    <col min="8" max="8" width="9.25" bestFit="1" customWidth="1"/>
    <col min="9" max="9" width="8.25" bestFit="1" customWidth="1"/>
    <col min="10" max="10" width="9.25" bestFit="1" customWidth="1"/>
    <col min="11" max="11" width="6.5" bestFit="1" customWidth="1"/>
    <col min="12" max="12" width="8" bestFit="1" customWidth="1"/>
    <col min="14" max="14" width="8.25" bestFit="1" customWidth="1"/>
    <col min="16" max="16" width="6.5" bestFit="1" customWidth="1"/>
    <col min="17" max="17" width="8" bestFit="1" customWidth="1"/>
    <col min="19" max="19" width="8.25" bestFit="1" customWidth="1"/>
    <col min="21" max="21" width="6.5" bestFit="1" customWidth="1"/>
    <col min="22" max="22" width="8" bestFit="1" customWidth="1"/>
    <col min="24" max="24" width="8.25" bestFit="1" customWidth="1"/>
    <col min="26" max="26" width="6.5" bestFit="1" customWidth="1"/>
    <col min="27" max="27" width="8" bestFit="1" customWidth="1"/>
    <col min="29" max="29" width="8.25" bestFit="1" customWidth="1"/>
    <col min="31" max="31" width="6.5" bestFit="1" customWidth="1"/>
    <col min="32" max="32" width="8" bestFit="1" customWidth="1"/>
    <col min="34" max="34" width="8.25" bestFit="1" customWidth="1"/>
    <col min="36" max="36" width="6.5" bestFit="1" customWidth="1"/>
    <col min="37" max="37" width="8" bestFit="1" customWidth="1"/>
    <col min="39" max="39" width="8.25" bestFit="1" customWidth="1"/>
    <col min="41" max="41" width="6.5" bestFit="1" customWidth="1"/>
    <col min="42" max="42" width="8" bestFit="1" customWidth="1"/>
    <col min="44" max="44" width="8.25" bestFit="1" customWidth="1"/>
    <col min="46" max="46" width="8.3125" customWidth="1"/>
    <col min="48" max="48" width="10.25" customWidth="1"/>
    <col min="49" max="49" width="11" customWidth="1"/>
    <col min="52" max="52" width="7.8125" bestFit="1" customWidth="1"/>
    <col min="54" max="54" width="12.5625" customWidth="1"/>
    <col min="55" max="55" width="45.5" bestFit="1" customWidth="1"/>
    <col min="56" max="56" width="4.5" bestFit="1" customWidth="1"/>
    <col min="57" max="57" width="3.5625" bestFit="1" customWidth="1"/>
    <col min="58" max="58" width="11.5" bestFit="1" customWidth="1"/>
    <col min="59" max="59" width="12.5625" bestFit="1" customWidth="1"/>
    <col min="60" max="60" width="11.25" bestFit="1" customWidth="1"/>
    <col min="61" max="62" width="12.3125" bestFit="1" customWidth="1"/>
  </cols>
  <sheetData>
    <row r="1" spans="2:173" s="5" customFormat="1" ht="18.75" x14ac:dyDescent="0.35">
      <c r="B1" s="320" t="s">
        <v>771</v>
      </c>
      <c r="C1" s="320"/>
      <c r="D1" s="320"/>
      <c r="E1" s="320"/>
      <c r="F1" s="320"/>
      <c r="G1" s="320"/>
      <c r="H1" s="320"/>
      <c r="I1" s="320"/>
      <c r="J1" s="320"/>
      <c r="K1" s="320"/>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 t="s">
        <v>474</v>
      </c>
      <c r="BC1" s="525"/>
      <c r="BD1" s="695" t="s">
        <v>239</v>
      </c>
      <c r="BE1" s="695"/>
      <c r="BF1" s="695"/>
      <c r="BG1" s="695"/>
      <c r="BH1" s="695"/>
      <c r="BJ1" s="320" t="s">
        <v>475</v>
      </c>
      <c r="BK1" s="320"/>
      <c r="BL1" s="320"/>
      <c r="BM1" s="320"/>
      <c r="BN1" s="320"/>
      <c r="BO1" s="320"/>
      <c r="BP1" s="320"/>
      <c r="BQ1" s="320"/>
      <c r="BR1" s="320"/>
      <c r="BS1" s="322" t="s">
        <v>772</v>
      </c>
      <c r="BU1" s="156"/>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56"/>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
    </row>
    <row r="2" spans="2:173" s="5" customFormat="1" ht="15" customHeight="1" thickBot="1" x14ac:dyDescent="0.65">
      <c r="B2" s="526"/>
      <c r="C2" s="527"/>
      <c r="D2" s="527"/>
      <c r="E2" s="527"/>
      <c r="F2" s="527"/>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G2" s="129"/>
      <c r="BH2" s="129"/>
      <c r="BJ2" s="526"/>
      <c r="BK2" s="527"/>
      <c r="BL2" s="527"/>
      <c r="BM2" s="527"/>
      <c r="BN2" s="528"/>
      <c r="BO2" s="528"/>
      <c r="BP2" s="528"/>
      <c r="BQ2" s="528"/>
      <c r="BR2" s="528"/>
      <c r="BS2" s="528"/>
      <c r="BU2" s="156"/>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56"/>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
    </row>
    <row r="3" spans="2:173" s="5" customFormat="1" ht="16.5" customHeight="1" thickBot="1" x14ac:dyDescent="0.65">
      <c r="B3" s="529"/>
      <c r="C3" s="529"/>
      <c r="D3" s="529"/>
      <c r="E3" s="529"/>
      <c r="F3" s="529"/>
      <c r="G3" s="719" t="s">
        <v>477</v>
      </c>
      <c r="H3" s="720"/>
      <c r="I3" s="720"/>
      <c r="J3" s="720"/>
      <c r="K3" s="720"/>
      <c r="L3" s="721"/>
      <c r="M3" s="719" t="s">
        <v>478</v>
      </c>
      <c r="N3" s="720"/>
      <c r="O3" s="720"/>
      <c r="P3" s="720"/>
      <c r="Q3" s="720"/>
      <c r="R3" s="721"/>
      <c r="S3" s="719" t="s">
        <v>479</v>
      </c>
      <c r="T3" s="720"/>
      <c r="U3" s="720"/>
      <c r="V3" s="720"/>
      <c r="W3" s="720"/>
      <c r="X3" s="721"/>
      <c r="Y3" s="719" t="s">
        <v>480</v>
      </c>
      <c r="Z3" s="720"/>
      <c r="AA3" s="720"/>
      <c r="AB3" s="720"/>
      <c r="AC3" s="720"/>
      <c r="AD3" s="721"/>
      <c r="AE3" s="719" t="s">
        <v>481</v>
      </c>
      <c r="AF3" s="720"/>
      <c r="AG3" s="720"/>
      <c r="AH3" s="720"/>
      <c r="AI3" s="720"/>
      <c r="AJ3" s="721"/>
      <c r="AK3" s="719" t="s">
        <v>482</v>
      </c>
      <c r="AL3" s="720"/>
      <c r="AM3" s="720"/>
      <c r="AN3" s="720"/>
      <c r="AO3" s="720"/>
      <c r="AP3" s="721"/>
      <c r="AQ3" s="719" t="s">
        <v>483</v>
      </c>
      <c r="AR3" s="720"/>
      <c r="AS3" s="720"/>
      <c r="AT3" s="720"/>
      <c r="AU3" s="720"/>
      <c r="AV3" s="721"/>
      <c r="AW3" s="719" t="s">
        <v>484</v>
      </c>
      <c r="AX3" s="720"/>
      <c r="AY3" s="720"/>
      <c r="AZ3" s="720"/>
      <c r="BA3" s="720"/>
      <c r="BB3" s="721"/>
      <c r="BC3" s="528"/>
      <c r="BD3" s="530"/>
      <c r="BG3" s="129"/>
      <c r="BH3" s="129"/>
      <c r="BJ3" s="529"/>
      <c r="BK3" s="529"/>
      <c r="BL3" s="529"/>
      <c r="BM3" s="529"/>
      <c r="BN3" s="719" t="s">
        <v>485</v>
      </c>
      <c r="BO3" s="720"/>
      <c r="BP3" s="720"/>
      <c r="BQ3" s="720"/>
      <c r="BR3" s="720"/>
      <c r="BS3" s="721"/>
      <c r="BU3" s="156"/>
      <c r="BV3" s="331"/>
      <c r="BW3" s="331"/>
      <c r="BX3" s="669" t="s">
        <v>254</v>
      </c>
      <c r="BY3" s="669"/>
      <c r="BZ3" s="669"/>
      <c r="CA3" s="669"/>
      <c r="CB3" s="669"/>
      <c r="CC3" s="669"/>
      <c r="CD3" s="669"/>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319"/>
      <c r="DT3" s="156"/>
      <c r="DU3" s="722" t="s">
        <v>327</v>
      </c>
      <c r="DV3" s="722"/>
      <c r="DW3" s="722"/>
      <c r="DX3" s="722"/>
      <c r="DY3" s="722"/>
      <c r="DZ3" s="722"/>
      <c r="EA3" s="722"/>
      <c r="EB3" s="722"/>
      <c r="EC3" s="722"/>
      <c r="ED3" s="722"/>
      <c r="EE3" s="722"/>
      <c r="EF3" s="722"/>
      <c r="EG3" s="722"/>
      <c r="EH3" s="722"/>
      <c r="EI3" s="722"/>
      <c r="EJ3" s="722"/>
      <c r="EK3" s="722"/>
      <c r="EL3" s="722"/>
      <c r="EM3" s="722"/>
      <c r="EN3" s="722"/>
      <c r="EO3" s="722"/>
      <c r="EP3" s="722"/>
      <c r="EQ3" s="722"/>
      <c r="ER3" s="722"/>
      <c r="ES3" s="722"/>
      <c r="ET3" s="722"/>
      <c r="EU3" s="722"/>
      <c r="EV3" s="722"/>
      <c r="EW3" s="722"/>
      <c r="EX3" s="722"/>
      <c r="EY3" s="722"/>
      <c r="EZ3" s="722"/>
      <c r="FA3" s="722"/>
      <c r="FB3" s="722"/>
      <c r="FC3" s="722"/>
      <c r="FD3" s="722"/>
      <c r="FE3" s="722"/>
      <c r="FF3" s="722"/>
      <c r="FG3" s="722"/>
      <c r="FH3" s="722"/>
      <c r="FI3" s="722"/>
      <c r="FJ3" s="722"/>
      <c r="FK3" s="722"/>
      <c r="FL3" s="722"/>
      <c r="FM3" s="722"/>
      <c r="FN3" s="722"/>
      <c r="FO3" s="722"/>
      <c r="FP3" s="67"/>
      <c r="FQ3" s="6"/>
    </row>
    <row r="4" spans="2:173" s="5" customFormat="1" ht="17.25" customHeight="1" thickBot="1" x14ac:dyDescent="0.65">
      <c r="B4" s="715" t="s">
        <v>240</v>
      </c>
      <c r="C4" s="716"/>
      <c r="D4" s="723" t="s">
        <v>475</v>
      </c>
      <c r="E4" s="704" t="s">
        <v>242</v>
      </c>
      <c r="F4" s="706" t="s">
        <v>243</v>
      </c>
      <c r="G4" s="713" t="s">
        <v>773</v>
      </c>
      <c r="H4" s="704" t="s">
        <v>774</v>
      </c>
      <c r="I4" s="709" t="s">
        <v>775</v>
      </c>
      <c r="J4" s="710"/>
      <c r="K4" s="711"/>
      <c r="L4" s="706" t="s">
        <v>182</v>
      </c>
      <c r="M4" s="713" t="s">
        <v>773</v>
      </c>
      <c r="N4" s="704" t="s">
        <v>774</v>
      </c>
      <c r="O4" s="709" t="s">
        <v>775</v>
      </c>
      <c r="P4" s="710"/>
      <c r="Q4" s="711"/>
      <c r="R4" s="706" t="s">
        <v>182</v>
      </c>
      <c r="S4" s="713" t="s">
        <v>773</v>
      </c>
      <c r="T4" s="704" t="s">
        <v>774</v>
      </c>
      <c r="U4" s="709" t="s">
        <v>775</v>
      </c>
      <c r="V4" s="710"/>
      <c r="W4" s="711"/>
      <c r="X4" s="706" t="s">
        <v>182</v>
      </c>
      <c r="Y4" s="713" t="s">
        <v>773</v>
      </c>
      <c r="Z4" s="704" t="s">
        <v>774</v>
      </c>
      <c r="AA4" s="709" t="s">
        <v>775</v>
      </c>
      <c r="AB4" s="710"/>
      <c r="AC4" s="711"/>
      <c r="AD4" s="706" t="s">
        <v>182</v>
      </c>
      <c r="AE4" s="713" t="s">
        <v>773</v>
      </c>
      <c r="AF4" s="704" t="s">
        <v>774</v>
      </c>
      <c r="AG4" s="709" t="s">
        <v>775</v>
      </c>
      <c r="AH4" s="710"/>
      <c r="AI4" s="711"/>
      <c r="AJ4" s="706" t="s">
        <v>182</v>
      </c>
      <c r="AK4" s="713" t="s">
        <v>773</v>
      </c>
      <c r="AL4" s="704" t="s">
        <v>774</v>
      </c>
      <c r="AM4" s="709" t="s">
        <v>775</v>
      </c>
      <c r="AN4" s="710"/>
      <c r="AO4" s="711"/>
      <c r="AP4" s="706" t="s">
        <v>182</v>
      </c>
      <c r="AQ4" s="713" t="s">
        <v>773</v>
      </c>
      <c r="AR4" s="704" t="s">
        <v>774</v>
      </c>
      <c r="AS4" s="709" t="s">
        <v>775</v>
      </c>
      <c r="AT4" s="710"/>
      <c r="AU4" s="711"/>
      <c r="AV4" s="706" t="s">
        <v>182</v>
      </c>
      <c r="AW4" s="713" t="s">
        <v>773</v>
      </c>
      <c r="AX4" s="704" t="s">
        <v>774</v>
      </c>
      <c r="AY4" s="709" t="s">
        <v>775</v>
      </c>
      <c r="AZ4" s="710"/>
      <c r="BA4" s="711"/>
      <c r="BB4" s="706" t="s">
        <v>182</v>
      </c>
      <c r="BC4" s="531"/>
      <c r="BD4" s="532"/>
      <c r="BE4" s="532"/>
      <c r="BG4" s="129"/>
      <c r="BH4" s="129"/>
      <c r="BJ4" s="715" t="s">
        <v>240</v>
      </c>
      <c r="BK4" s="716"/>
      <c r="BL4" s="704" t="s">
        <v>242</v>
      </c>
      <c r="BM4" s="706" t="s">
        <v>243</v>
      </c>
      <c r="BN4" s="713" t="s">
        <v>773</v>
      </c>
      <c r="BO4" s="704" t="s">
        <v>774</v>
      </c>
      <c r="BP4" s="709" t="s">
        <v>775</v>
      </c>
      <c r="BQ4" s="710"/>
      <c r="BR4" s="711"/>
      <c r="BS4" s="706" t="s">
        <v>182</v>
      </c>
      <c r="BU4" s="156"/>
      <c r="BV4" s="129"/>
      <c r="BW4" s="129"/>
      <c r="BX4" s="129"/>
      <c r="BY4" s="129"/>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56"/>
      <c r="DU4" s="533" t="s">
        <v>776</v>
      </c>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67"/>
      <c r="FQ4" s="6"/>
    </row>
    <row r="5" spans="2:173" s="5" customFormat="1" ht="121.9" thickBot="1" x14ac:dyDescent="0.65">
      <c r="B5" s="717"/>
      <c r="C5" s="718"/>
      <c r="D5" s="724"/>
      <c r="E5" s="705"/>
      <c r="F5" s="707"/>
      <c r="G5" s="714"/>
      <c r="H5" s="708"/>
      <c r="I5" s="534" t="s">
        <v>777</v>
      </c>
      <c r="J5" s="534" t="s">
        <v>778</v>
      </c>
      <c r="K5" s="535" t="s">
        <v>779</v>
      </c>
      <c r="L5" s="712"/>
      <c r="M5" s="714"/>
      <c r="N5" s="708"/>
      <c r="O5" s="534" t="s">
        <v>777</v>
      </c>
      <c r="P5" s="534" t="s">
        <v>778</v>
      </c>
      <c r="Q5" s="535" t="s">
        <v>779</v>
      </c>
      <c r="R5" s="712"/>
      <c r="S5" s="714"/>
      <c r="T5" s="708"/>
      <c r="U5" s="534" t="s">
        <v>777</v>
      </c>
      <c r="V5" s="534" t="s">
        <v>778</v>
      </c>
      <c r="W5" s="535" t="s">
        <v>779</v>
      </c>
      <c r="X5" s="712"/>
      <c r="Y5" s="714"/>
      <c r="Z5" s="708"/>
      <c r="AA5" s="534" t="s">
        <v>777</v>
      </c>
      <c r="AB5" s="534" t="s">
        <v>778</v>
      </c>
      <c r="AC5" s="535" t="s">
        <v>779</v>
      </c>
      <c r="AD5" s="712"/>
      <c r="AE5" s="714"/>
      <c r="AF5" s="708"/>
      <c r="AG5" s="534" t="s">
        <v>777</v>
      </c>
      <c r="AH5" s="534" t="s">
        <v>778</v>
      </c>
      <c r="AI5" s="535" t="s">
        <v>779</v>
      </c>
      <c r="AJ5" s="712"/>
      <c r="AK5" s="714"/>
      <c r="AL5" s="708"/>
      <c r="AM5" s="534" t="s">
        <v>777</v>
      </c>
      <c r="AN5" s="534" t="s">
        <v>778</v>
      </c>
      <c r="AO5" s="535" t="s">
        <v>779</v>
      </c>
      <c r="AP5" s="712"/>
      <c r="AQ5" s="714"/>
      <c r="AR5" s="708"/>
      <c r="AS5" s="534" t="s">
        <v>777</v>
      </c>
      <c r="AT5" s="534" t="s">
        <v>778</v>
      </c>
      <c r="AU5" s="535" t="s">
        <v>779</v>
      </c>
      <c r="AV5" s="712"/>
      <c r="AW5" s="714"/>
      <c r="AX5" s="708"/>
      <c r="AY5" s="534" t="s">
        <v>777</v>
      </c>
      <c r="AZ5" s="534" t="s">
        <v>778</v>
      </c>
      <c r="BA5" s="535" t="s">
        <v>779</v>
      </c>
      <c r="BB5" s="712"/>
      <c r="BC5" s="531"/>
      <c r="BD5" s="13" t="s">
        <v>251</v>
      </c>
      <c r="BE5" s="14" t="s">
        <v>252</v>
      </c>
      <c r="BG5" s="336" t="s">
        <v>253</v>
      </c>
      <c r="BH5" s="536" t="s">
        <v>327</v>
      </c>
      <c r="BJ5" s="717"/>
      <c r="BK5" s="718"/>
      <c r="BL5" s="705"/>
      <c r="BM5" s="707"/>
      <c r="BN5" s="714"/>
      <c r="BO5" s="708"/>
      <c r="BP5" s="534" t="s">
        <v>777</v>
      </c>
      <c r="BQ5" s="534" t="s">
        <v>778</v>
      </c>
      <c r="BR5" s="535" t="s">
        <v>779</v>
      </c>
      <c r="BS5" s="712"/>
      <c r="BU5" s="156"/>
      <c r="BV5" s="537" t="s">
        <v>489</v>
      </c>
      <c r="BW5" s="129"/>
      <c r="BX5" s="134" t="s">
        <v>255</v>
      </c>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56"/>
      <c r="DU5" s="538" t="s">
        <v>780</v>
      </c>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67"/>
      <c r="FQ5" s="6"/>
    </row>
    <row r="6" spans="2:173" s="5" customFormat="1" ht="14.25" customHeight="1" thickBot="1" x14ac:dyDescent="0.65">
      <c r="B6" s="539"/>
      <c r="C6" s="539"/>
      <c r="D6" s="539"/>
      <c r="E6" s="539"/>
      <c r="F6" s="539"/>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28"/>
      <c r="BD6" s="528"/>
      <c r="BG6" s="132"/>
      <c r="BH6" s="132"/>
      <c r="BJ6" s="539"/>
      <c r="BK6" s="539"/>
      <c r="BL6" s="539"/>
      <c r="BM6" s="539"/>
      <c r="BN6" s="540"/>
      <c r="BO6" s="540"/>
      <c r="BP6" s="540"/>
      <c r="BQ6" s="540"/>
      <c r="BR6" s="540"/>
      <c r="BS6" s="540"/>
      <c r="BU6" s="156"/>
      <c r="BV6" s="129"/>
      <c r="BW6" s="129"/>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56"/>
      <c r="DU6" s="541" t="s">
        <v>781</v>
      </c>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67"/>
      <c r="FQ6" s="6"/>
    </row>
    <row r="7" spans="2:173" s="5" customFormat="1" ht="14.25" customHeight="1" thickBot="1" x14ac:dyDescent="0.65">
      <c r="B7" s="701" t="s">
        <v>492</v>
      </c>
      <c r="C7" s="702"/>
      <c r="D7" s="702"/>
      <c r="E7" s="702"/>
      <c r="F7" s="703"/>
      <c r="G7" s="698" t="s">
        <v>493</v>
      </c>
      <c r="H7" s="699"/>
      <c r="I7" s="699"/>
      <c r="J7" s="699"/>
      <c r="K7" s="699"/>
      <c r="L7" s="700"/>
      <c r="M7" s="698" t="s">
        <v>493</v>
      </c>
      <c r="N7" s="699"/>
      <c r="O7" s="699"/>
      <c r="P7" s="699"/>
      <c r="Q7" s="699"/>
      <c r="R7" s="700"/>
      <c r="S7" s="698" t="s">
        <v>493</v>
      </c>
      <c r="T7" s="699"/>
      <c r="U7" s="699"/>
      <c r="V7" s="699"/>
      <c r="W7" s="699"/>
      <c r="X7" s="700"/>
      <c r="Y7" s="698" t="s">
        <v>782</v>
      </c>
      <c r="Z7" s="699"/>
      <c r="AA7" s="699"/>
      <c r="AB7" s="699"/>
      <c r="AC7" s="699"/>
      <c r="AD7" s="700"/>
      <c r="AE7" s="698" t="s">
        <v>782</v>
      </c>
      <c r="AF7" s="699"/>
      <c r="AG7" s="699"/>
      <c r="AH7" s="699"/>
      <c r="AI7" s="699"/>
      <c r="AJ7" s="700"/>
      <c r="AK7" s="698" t="s">
        <v>782</v>
      </c>
      <c r="AL7" s="699"/>
      <c r="AM7" s="699"/>
      <c r="AN7" s="699"/>
      <c r="AO7" s="699"/>
      <c r="AP7" s="700"/>
      <c r="AQ7" s="698" t="s">
        <v>782</v>
      </c>
      <c r="AR7" s="699"/>
      <c r="AS7" s="699"/>
      <c r="AT7" s="699"/>
      <c r="AU7" s="699"/>
      <c r="AV7" s="700"/>
      <c r="AW7" s="698" t="s">
        <v>782</v>
      </c>
      <c r="AX7" s="699"/>
      <c r="AY7" s="699"/>
      <c r="AZ7" s="699"/>
      <c r="BA7" s="699"/>
      <c r="BB7" s="700"/>
      <c r="BC7" s="528"/>
      <c r="BD7" s="528"/>
      <c r="BG7" s="542"/>
      <c r="BH7" s="542"/>
      <c r="BJ7" s="701" t="s">
        <v>492</v>
      </c>
      <c r="BK7" s="702"/>
      <c r="BL7" s="702"/>
      <c r="BM7" s="703"/>
      <c r="BN7" s="698" t="s">
        <v>495</v>
      </c>
      <c r="BO7" s="699"/>
      <c r="BP7" s="699"/>
      <c r="BQ7" s="699"/>
      <c r="BR7" s="699"/>
      <c r="BS7" s="700"/>
      <c r="BU7" s="156"/>
      <c r="BV7" s="129"/>
      <c r="BW7" s="129"/>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56"/>
      <c r="DU7" s="533" t="s">
        <v>783</v>
      </c>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67"/>
      <c r="FQ7" s="6"/>
    </row>
    <row r="8" spans="2:173" s="5" customFormat="1" ht="14.25" customHeight="1" thickBot="1" x14ac:dyDescent="0.65">
      <c r="B8" s="539"/>
      <c r="C8" s="539"/>
      <c r="D8" s="539"/>
      <c r="E8" s="539"/>
      <c r="F8" s="539"/>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28"/>
      <c r="BD8" s="528"/>
      <c r="BG8" s="18"/>
      <c r="BH8" s="18"/>
      <c r="BJ8" s="539"/>
      <c r="BK8" s="539"/>
      <c r="BL8" s="539"/>
      <c r="BM8" s="539"/>
      <c r="BN8" s="540"/>
      <c r="BO8" s="540"/>
      <c r="BP8" s="540"/>
      <c r="BQ8" s="540"/>
      <c r="BR8" s="540"/>
      <c r="BS8" s="540"/>
      <c r="BU8" s="156"/>
      <c r="BV8" s="129"/>
      <c r="BW8" s="129"/>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56"/>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67"/>
      <c r="FQ8" s="6"/>
    </row>
    <row r="9" spans="2:173" s="5" customFormat="1" ht="15.75" thickBot="1" x14ac:dyDescent="0.65">
      <c r="B9" s="349" t="s">
        <v>256</v>
      </c>
      <c r="C9" s="350" t="s">
        <v>784</v>
      </c>
      <c r="D9" s="543"/>
      <c r="E9" s="529"/>
      <c r="F9" s="529"/>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528"/>
      <c r="BB9" s="528"/>
      <c r="BC9" s="528"/>
      <c r="BD9" s="528"/>
      <c r="BG9" s="18"/>
      <c r="BH9" s="18"/>
      <c r="BJ9" s="349" t="s">
        <v>256</v>
      </c>
      <c r="BK9" s="350" t="s">
        <v>784</v>
      </c>
      <c r="BL9" s="529"/>
      <c r="BM9" s="529"/>
      <c r="BN9" s="528"/>
      <c r="BO9" s="528"/>
      <c r="BP9" s="528"/>
      <c r="BQ9" s="528"/>
      <c r="BR9" s="528"/>
      <c r="BS9" s="528"/>
      <c r="BU9" s="156"/>
      <c r="BV9" s="129"/>
      <c r="BW9" s="129"/>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56"/>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67"/>
      <c r="FQ9" s="6"/>
    </row>
    <row r="10" spans="2:173" s="5" customFormat="1" ht="14.25" customHeight="1" x14ac:dyDescent="0.6">
      <c r="B10" s="351">
        <v>1</v>
      </c>
      <c r="C10" s="352" t="s">
        <v>500</v>
      </c>
      <c r="D10" s="353" t="s">
        <v>501</v>
      </c>
      <c r="E10" s="353" t="s">
        <v>41</v>
      </c>
      <c r="F10" s="544">
        <v>3</v>
      </c>
      <c r="G10" s="545">
        <v>3.5532988357253967</v>
      </c>
      <c r="H10" s="546">
        <v>12.84647124467328</v>
      </c>
      <c r="I10" s="546">
        <v>6.3566594470112108E-3</v>
      </c>
      <c r="J10" s="546">
        <v>0.86806370694442103</v>
      </c>
      <c r="K10" s="546">
        <v>2.6053267073361128E-2</v>
      </c>
      <c r="L10" s="547">
        <v>17.300243713863473</v>
      </c>
      <c r="M10" s="545">
        <v>3.9019666942462004</v>
      </c>
      <c r="N10" s="546">
        <v>13.321296539657379</v>
      </c>
      <c r="O10" s="546">
        <v>6.8833160787747233E-3</v>
      </c>
      <c r="P10" s="546">
        <v>0.79245763493026833</v>
      </c>
      <c r="Q10" s="546">
        <v>1.8148341810377513E-2</v>
      </c>
      <c r="R10" s="547">
        <v>18.040752526723001</v>
      </c>
      <c r="S10" s="545">
        <v>4.2538333634866818</v>
      </c>
      <c r="T10" s="546">
        <v>14.100334343469866</v>
      </c>
      <c r="U10" s="546">
        <v>7.2729388548712585E-3</v>
      </c>
      <c r="V10" s="546">
        <v>0.83731385540988734</v>
      </c>
      <c r="W10" s="546">
        <v>1.9175609371068523E-2</v>
      </c>
      <c r="X10" s="547">
        <v>19.217930110592377</v>
      </c>
      <c r="Y10" s="548">
        <v>4.302790070821044</v>
      </c>
      <c r="Z10" s="549">
        <v>13.824210000179015</v>
      </c>
      <c r="AA10" s="549">
        <v>7.1724885746505393E-3</v>
      </c>
      <c r="AB10" s="549">
        <v>0.8046340815455586</v>
      </c>
      <c r="AC10" s="549">
        <v>1.8834691808169574E-2</v>
      </c>
      <c r="AD10" s="547">
        <v>18.957641332928436</v>
      </c>
      <c r="AE10" s="545">
        <v>4.3845430821666431</v>
      </c>
      <c r="AF10" s="546">
        <v>14.731407760182414</v>
      </c>
      <c r="AG10" s="546">
        <v>7.3087658575688988E-3</v>
      </c>
      <c r="AH10" s="546">
        <v>0.81992212909492412</v>
      </c>
      <c r="AI10" s="546">
        <v>1.9192550952524794E-2</v>
      </c>
      <c r="AJ10" s="547">
        <v>19.962374288254075</v>
      </c>
      <c r="AK10" s="545">
        <v>4.4678494007278093</v>
      </c>
      <c r="AL10" s="546">
        <v>16.015492875125879</v>
      </c>
      <c r="AM10" s="546">
        <v>7.4476324088627067E-3</v>
      </c>
      <c r="AN10" s="546">
        <v>0.83550064954772763</v>
      </c>
      <c r="AO10" s="546">
        <v>1.9557209420622765E-2</v>
      </c>
      <c r="AP10" s="547">
        <v>21.3458477672309</v>
      </c>
      <c r="AQ10" s="545">
        <v>4.5527385393416369</v>
      </c>
      <c r="AR10" s="546">
        <v>17.694448459753271</v>
      </c>
      <c r="AS10" s="546">
        <v>7.5891374246310978E-3</v>
      </c>
      <c r="AT10" s="546">
        <v>0.85137516188913442</v>
      </c>
      <c r="AU10" s="546">
        <v>1.9928796399614597E-2</v>
      </c>
      <c r="AV10" s="547">
        <v>23.126080094808287</v>
      </c>
      <c r="AW10" s="545">
        <v>4.6392405715891272</v>
      </c>
      <c r="AX10" s="546">
        <v>18.923346552988583</v>
      </c>
      <c r="AY10" s="546">
        <v>7.7333310356990882E-3</v>
      </c>
      <c r="AZ10" s="546">
        <v>0.86755128996502795</v>
      </c>
      <c r="BA10" s="546">
        <v>2.0307443531207274E-2</v>
      </c>
      <c r="BB10" s="547">
        <v>24.458179189109647</v>
      </c>
      <c r="BC10" s="528"/>
      <c r="BD10" s="550"/>
      <c r="BE10" s="551"/>
      <c r="BG10" s="18">
        <v>0</v>
      </c>
      <c r="BH10" s="18"/>
      <c r="BJ10" s="351">
        <v>1</v>
      </c>
      <c r="BK10" s="352" t="s">
        <v>500</v>
      </c>
      <c r="BL10" s="353" t="s">
        <v>41</v>
      </c>
      <c r="BM10" s="544">
        <v>3</v>
      </c>
      <c r="BN10" s="361" t="s">
        <v>785</v>
      </c>
      <c r="BO10" s="362" t="s">
        <v>786</v>
      </c>
      <c r="BP10" s="362" t="s">
        <v>787</v>
      </c>
      <c r="BQ10" s="362" t="s">
        <v>788</v>
      </c>
      <c r="BR10" s="421" t="s">
        <v>789</v>
      </c>
      <c r="BS10" s="552" t="s">
        <v>790</v>
      </c>
      <c r="BU10" s="156"/>
      <c r="BV10" s="129"/>
      <c r="BW10" s="129"/>
      <c r="BX10" s="141">
        <v>0</v>
      </c>
      <c r="BY10" s="141">
        <v>0</v>
      </c>
      <c r="BZ10" s="141">
        <v>0</v>
      </c>
      <c r="CA10" s="141">
        <v>0</v>
      </c>
      <c r="CB10" s="141">
        <v>0</v>
      </c>
      <c r="CC10" s="450"/>
      <c r="CD10" s="141">
        <v>0</v>
      </c>
      <c r="CE10" s="141">
        <v>0</v>
      </c>
      <c r="CF10" s="141">
        <v>0</v>
      </c>
      <c r="CG10" s="141">
        <v>0</v>
      </c>
      <c r="CH10" s="141">
        <v>0</v>
      </c>
      <c r="CI10" s="135"/>
      <c r="CJ10" s="141">
        <v>0</v>
      </c>
      <c r="CK10" s="141">
        <v>0</v>
      </c>
      <c r="CL10" s="141">
        <v>0</v>
      </c>
      <c r="CM10" s="141">
        <v>0</v>
      </c>
      <c r="CN10" s="141">
        <v>0</v>
      </c>
      <c r="CO10" s="135"/>
      <c r="CP10" s="141">
        <v>0</v>
      </c>
      <c r="CQ10" s="141">
        <v>0</v>
      </c>
      <c r="CR10" s="141">
        <v>0</v>
      </c>
      <c r="CS10" s="141">
        <v>0</v>
      </c>
      <c r="CT10" s="141">
        <v>0</v>
      </c>
      <c r="CU10" s="135"/>
      <c r="CV10" s="141">
        <v>0</v>
      </c>
      <c r="CW10" s="141">
        <v>0</v>
      </c>
      <c r="CX10" s="141">
        <v>0</v>
      </c>
      <c r="CY10" s="141">
        <v>0</v>
      </c>
      <c r="CZ10" s="141">
        <v>0</v>
      </c>
      <c r="DA10" s="135"/>
      <c r="DB10" s="141">
        <v>0</v>
      </c>
      <c r="DC10" s="141">
        <v>0</v>
      </c>
      <c r="DD10" s="141">
        <v>0</v>
      </c>
      <c r="DE10" s="141">
        <v>0</v>
      </c>
      <c r="DF10" s="141">
        <v>0</v>
      </c>
      <c r="DG10" s="135"/>
      <c r="DH10" s="141">
        <v>0</v>
      </c>
      <c r="DI10" s="141">
        <v>0</v>
      </c>
      <c r="DJ10" s="141">
        <v>0</v>
      </c>
      <c r="DK10" s="141">
        <v>0</v>
      </c>
      <c r="DL10" s="141">
        <v>0</v>
      </c>
      <c r="DM10" s="135"/>
      <c r="DN10" s="141">
        <v>0</v>
      </c>
      <c r="DO10" s="141">
        <v>0</v>
      </c>
      <c r="DP10" s="141">
        <v>0</v>
      </c>
      <c r="DQ10" s="141">
        <v>0</v>
      </c>
      <c r="DR10" s="141">
        <v>0</v>
      </c>
      <c r="DS10" s="135"/>
      <c r="DT10" s="156"/>
      <c r="DU10" s="135"/>
      <c r="DV10" s="135"/>
      <c r="DW10" s="135"/>
      <c r="DX10" s="135"/>
      <c r="DY10" s="135"/>
      <c r="DZ10" s="450"/>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67"/>
      <c r="FQ10" s="6"/>
    </row>
    <row r="11" spans="2:173" s="5" customFormat="1" ht="14.25" customHeight="1" x14ac:dyDescent="0.6">
      <c r="B11" s="366">
        <v>2</v>
      </c>
      <c r="C11" s="367" t="s">
        <v>508</v>
      </c>
      <c r="D11" s="368" t="s">
        <v>509</v>
      </c>
      <c r="E11" s="368" t="s">
        <v>41</v>
      </c>
      <c r="F11" s="383">
        <v>3</v>
      </c>
      <c r="G11" s="553">
        <v>0</v>
      </c>
      <c r="H11" s="553">
        <v>0</v>
      </c>
      <c r="I11" s="553">
        <v>0</v>
      </c>
      <c r="J11" s="553">
        <v>0</v>
      </c>
      <c r="K11" s="553">
        <v>0</v>
      </c>
      <c r="L11" s="554">
        <v>0</v>
      </c>
      <c r="M11" s="553">
        <v>0</v>
      </c>
      <c r="N11" s="553">
        <v>0</v>
      </c>
      <c r="O11" s="553">
        <v>0</v>
      </c>
      <c r="P11" s="553">
        <v>0</v>
      </c>
      <c r="Q11" s="553">
        <v>0</v>
      </c>
      <c r="R11" s="554">
        <v>0</v>
      </c>
      <c r="S11" s="553">
        <v>0</v>
      </c>
      <c r="T11" s="553">
        <v>0</v>
      </c>
      <c r="U11" s="553">
        <v>0</v>
      </c>
      <c r="V11" s="553">
        <v>0</v>
      </c>
      <c r="W11" s="553">
        <v>0</v>
      </c>
      <c r="X11" s="554">
        <v>0</v>
      </c>
      <c r="Y11" s="555">
        <v>0</v>
      </c>
      <c r="Z11" s="555">
        <v>0</v>
      </c>
      <c r="AA11" s="555">
        <v>0</v>
      </c>
      <c r="AB11" s="555">
        <v>0</v>
      </c>
      <c r="AC11" s="555">
        <v>0</v>
      </c>
      <c r="AD11" s="554">
        <v>0</v>
      </c>
      <c r="AE11" s="553">
        <v>0</v>
      </c>
      <c r="AF11" s="553">
        <v>0</v>
      </c>
      <c r="AG11" s="553">
        <v>0</v>
      </c>
      <c r="AH11" s="553">
        <v>0</v>
      </c>
      <c r="AI11" s="553">
        <v>0</v>
      </c>
      <c r="AJ11" s="554">
        <v>0</v>
      </c>
      <c r="AK11" s="553">
        <v>0</v>
      </c>
      <c r="AL11" s="553">
        <v>0</v>
      </c>
      <c r="AM11" s="553">
        <v>0</v>
      </c>
      <c r="AN11" s="553">
        <v>0</v>
      </c>
      <c r="AO11" s="553">
        <v>0</v>
      </c>
      <c r="AP11" s="554">
        <v>0</v>
      </c>
      <c r="AQ11" s="553">
        <v>0</v>
      </c>
      <c r="AR11" s="553">
        <v>0</v>
      </c>
      <c r="AS11" s="553">
        <v>0</v>
      </c>
      <c r="AT11" s="553">
        <v>0</v>
      </c>
      <c r="AU11" s="553">
        <v>0</v>
      </c>
      <c r="AV11" s="554">
        <v>0</v>
      </c>
      <c r="AW11" s="553">
        <v>0</v>
      </c>
      <c r="AX11" s="553">
        <v>0</v>
      </c>
      <c r="AY11" s="553">
        <v>0</v>
      </c>
      <c r="AZ11" s="553">
        <v>0</v>
      </c>
      <c r="BA11" s="553">
        <v>0</v>
      </c>
      <c r="BB11" s="554">
        <v>0</v>
      </c>
      <c r="BC11" s="528"/>
      <c r="BD11" s="395"/>
      <c r="BE11" s="533"/>
      <c r="BG11" s="18">
        <v>0</v>
      </c>
      <c r="BH11" s="18"/>
      <c r="BJ11" s="366">
        <v>2</v>
      </c>
      <c r="BK11" s="367" t="s">
        <v>508</v>
      </c>
      <c r="BL11" s="368" t="s">
        <v>41</v>
      </c>
      <c r="BM11" s="383">
        <v>3</v>
      </c>
      <c r="BN11" s="376" t="s">
        <v>791</v>
      </c>
      <c r="BO11" s="377" t="s">
        <v>792</v>
      </c>
      <c r="BP11" s="377" t="s">
        <v>793</v>
      </c>
      <c r="BQ11" s="377" t="s">
        <v>794</v>
      </c>
      <c r="BR11" s="556" t="s">
        <v>795</v>
      </c>
      <c r="BS11" s="440" t="s">
        <v>796</v>
      </c>
      <c r="BU11" s="156"/>
      <c r="BV11" s="129"/>
      <c r="BW11" s="129"/>
      <c r="BX11" s="141">
        <v>0</v>
      </c>
      <c r="BY11" s="141">
        <v>0</v>
      </c>
      <c r="BZ11" s="141">
        <v>0</v>
      </c>
      <c r="CA11" s="141">
        <v>0</v>
      </c>
      <c r="CB11" s="141">
        <v>0</v>
      </c>
      <c r="CC11" s="450"/>
      <c r="CD11" s="141">
        <v>0</v>
      </c>
      <c r="CE11" s="141">
        <v>0</v>
      </c>
      <c r="CF11" s="141">
        <v>0</v>
      </c>
      <c r="CG11" s="141">
        <v>0</v>
      </c>
      <c r="CH11" s="141">
        <v>0</v>
      </c>
      <c r="CI11" s="135"/>
      <c r="CJ11" s="141">
        <v>0</v>
      </c>
      <c r="CK11" s="141">
        <v>0</v>
      </c>
      <c r="CL11" s="141">
        <v>0</v>
      </c>
      <c r="CM11" s="141">
        <v>0</v>
      </c>
      <c r="CN11" s="141">
        <v>0</v>
      </c>
      <c r="CO11" s="135"/>
      <c r="CP11" s="141">
        <v>0</v>
      </c>
      <c r="CQ11" s="141">
        <v>0</v>
      </c>
      <c r="CR11" s="141">
        <v>0</v>
      </c>
      <c r="CS11" s="141">
        <v>0</v>
      </c>
      <c r="CT11" s="141">
        <v>0</v>
      </c>
      <c r="CU11" s="135"/>
      <c r="CV11" s="141">
        <v>0</v>
      </c>
      <c r="CW11" s="141">
        <v>0</v>
      </c>
      <c r="CX11" s="141">
        <v>0</v>
      </c>
      <c r="CY11" s="141">
        <v>0</v>
      </c>
      <c r="CZ11" s="141">
        <v>0</v>
      </c>
      <c r="DA11" s="135"/>
      <c r="DB11" s="141">
        <v>0</v>
      </c>
      <c r="DC11" s="141">
        <v>0</v>
      </c>
      <c r="DD11" s="141">
        <v>0</v>
      </c>
      <c r="DE11" s="141">
        <v>0</v>
      </c>
      <c r="DF11" s="141">
        <v>0</v>
      </c>
      <c r="DG11" s="135"/>
      <c r="DH11" s="141">
        <v>0</v>
      </c>
      <c r="DI11" s="141">
        <v>0</v>
      </c>
      <c r="DJ11" s="141">
        <v>0</v>
      </c>
      <c r="DK11" s="141">
        <v>0</v>
      </c>
      <c r="DL11" s="141">
        <v>0</v>
      </c>
      <c r="DM11" s="135"/>
      <c r="DN11" s="141">
        <v>0</v>
      </c>
      <c r="DO11" s="141">
        <v>0</v>
      </c>
      <c r="DP11" s="141">
        <v>0</v>
      </c>
      <c r="DQ11" s="141">
        <v>0</v>
      </c>
      <c r="DR11" s="141">
        <v>0</v>
      </c>
      <c r="DS11" s="135"/>
      <c r="DT11" s="156"/>
      <c r="DU11" s="135"/>
      <c r="DV11" s="135"/>
      <c r="DW11" s="135"/>
      <c r="DX11" s="135"/>
      <c r="DY11" s="135"/>
      <c r="DZ11" s="450"/>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67"/>
      <c r="FQ11" s="6"/>
    </row>
    <row r="12" spans="2:173" s="5" customFormat="1" ht="14.25" customHeight="1" x14ac:dyDescent="0.6">
      <c r="B12" s="366">
        <v>3</v>
      </c>
      <c r="C12" s="367" t="s">
        <v>797</v>
      </c>
      <c r="D12" s="368" t="s">
        <v>516</v>
      </c>
      <c r="E12" s="368" t="s">
        <v>41</v>
      </c>
      <c r="F12" s="383">
        <v>3</v>
      </c>
      <c r="G12" s="553">
        <v>0.7564798386733449</v>
      </c>
      <c r="H12" s="553">
        <v>2.1690020030339334</v>
      </c>
      <c r="I12" s="553">
        <v>1.3207854450282668E-5</v>
      </c>
      <c r="J12" s="553">
        <v>2.101134755695792E-2</v>
      </c>
      <c r="K12" s="553">
        <v>3.5132476611914651E-6</v>
      </c>
      <c r="L12" s="554">
        <v>2.9465099103663479</v>
      </c>
      <c r="M12" s="553">
        <v>1.1789145833321375</v>
      </c>
      <c r="N12" s="553">
        <v>3.0726515805855237</v>
      </c>
      <c r="O12" s="553">
        <v>1.321142637509606E-5</v>
      </c>
      <c r="P12" s="553">
        <v>1.0521419596449299E-2</v>
      </c>
      <c r="Q12" s="553">
        <v>3.4649902761414847E-6</v>
      </c>
      <c r="R12" s="554">
        <v>4.2621042599307613</v>
      </c>
      <c r="S12" s="553">
        <v>1.2220674961433693</v>
      </c>
      <c r="T12" s="553">
        <v>3.1851227194033429</v>
      </c>
      <c r="U12" s="553">
        <v>1.3695016567750339E-5</v>
      </c>
      <c r="V12" s="553">
        <v>1.0906544955754525E-2</v>
      </c>
      <c r="W12" s="553">
        <v>3.5918225550801986E-6</v>
      </c>
      <c r="X12" s="554">
        <v>4.4181140473415894</v>
      </c>
      <c r="Y12" s="555">
        <v>1.1847448954229571</v>
      </c>
      <c r="Z12" s="555">
        <v>3.08629274703706</v>
      </c>
      <c r="AA12" s="555">
        <v>1.3239501635107779E-5</v>
      </c>
      <c r="AB12" s="555">
        <v>1.0461126239671333E-2</v>
      </c>
      <c r="AC12" s="555">
        <v>3.4719661317716669E-6</v>
      </c>
      <c r="AD12" s="554">
        <v>4.2815154801674558</v>
      </c>
      <c r="AE12" s="553">
        <v>1.1847448954229571</v>
      </c>
      <c r="AF12" s="553">
        <v>3.08629274703706</v>
      </c>
      <c r="AG12" s="553">
        <v>1.3239501635107779E-5</v>
      </c>
      <c r="AH12" s="553">
        <v>1.0461126239671333E-2</v>
      </c>
      <c r="AI12" s="553">
        <v>3.4719661317716669E-6</v>
      </c>
      <c r="AJ12" s="554">
        <v>4.2815154801674558</v>
      </c>
      <c r="AK12" s="553">
        <v>1.1847448954229571</v>
      </c>
      <c r="AL12" s="553">
        <v>3.08629274703706</v>
      </c>
      <c r="AM12" s="553">
        <v>1.3239501635107779E-5</v>
      </c>
      <c r="AN12" s="553">
        <v>1.0461126239671333E-2</v>
      </c>
      <c r="AO12" s="553">
        <v>3.4719661317716669E-6</v>
      </c>
      <c r="AP12" s="554">
        <v>4.2815154801674558</v>
      </c>
      <c r="AQ12" s="553">
        <v>1.1847448954229571</v>
      </c>
      <c r="AR12" s="553">
        <v>3.08629274703706</v>
      </c>
      <c r="AS12" s="553">
        <v>1.3239501635107779E-5</v>
      </c>
      <c r="AT12" s="553">
        <v>1.0461126239671333E-2</v>
      </c>
      <c r="AU12" s="553">
        <v>3.4719661317716669E-6</v>
      </c>
      <c r="AV12" s="554">
        <v>4.2815154801674558</v>
      </c>
      <c r="AW12" s="553">
        <v>1.1847448954229571</v>
      </c>
      <c r="AX12" s="553">
        <v>3.08629274703706</v>
      </c>
      <c r="AY12" s="553">
        <v>1.3239501635107779E-5</v>
      </c>
      <c r="AZ12" s="553">
        <v>1.0461126239671333E-2</v>
      </c>
      <c r="BA12" s="553">
        <v>3.4719661317716669E-6</v>
      </c>
      <c r="BB12" s="554">
        <v>4.2815154801674558</v>
      </c>
      <c r="BC12" s="528"/>
      <c r="BD12" s="395"/>
      <c r="BE12" s="533" t="s">
        <v>798</v>
      </c>
      <c r="BG12" s="18">
        <v>0</v>
      </c>
      <c r="BH12" s="18">
        <v>0</v>
      </c>
      <c r="BJ12" s="366">
        <v>3</v>
      </c>
      <c r="BK12" s="367" t="s">
        <v>797</v>
      </c>
      <c r="BL12" s="368" t="s">
        <v>41</v>
      </c>
      <c r="BM12" s="383">
        <v>3</v>
      </c>
      <c r="BN12" s="376" t="s">
        <v>799</v>
      </c>
      <c r="BO12" s="377" t="s">
        <v>800</v>
      </c>
      <c r="BP12" s="377" t="s">
        <v>801</v>
      </c>
      <c r="BQ12" s="377" t="s">
        <v>802</v>
      </c>
      <c r="BR12" s="556" t="s">
        <v>803</v>
      </c>
      <c r="BS12" s="440" t="s">
        <v>804</v>
      </c>
      <c r="BU12" s="156"/>
      <c r="BV12" s="129"/>
      <c r="BW12" s="129"/>
      <c r="BX12" s="141">
        <v>0</v>
      </c>
      <c r="BY12" s="141">
        <v>0</v>
      </c>
      <c r="BZ12" s="141">
        <v>0</v>
      </c>
      <c r="CA12" s="141">
        <v>0</v>
      </c>
      <c r="CB12" s="141">
        <v>0</v>
      </c>
      <c r="CC12" s="450"/>
      <c r="CD12" s="141">
        <v>0</v>
      </c>
      <c r="CE12" s="141">
        <v>0</v>
      </c>
      <c r="CF12" s="141">
        <v>0</v>
      </c>
      <c r="CG12" s="141">
        <v>0</v>
      </c>
      <c r="CH12" s="141">
        <v>0</v>
      </c>
      <c r="CI12" s="135"/>
      <c r="CJ12" s="141">
        <v>0</v>
      </c>
      <c r="CK12" s="141">
        <v>0</v>
      </c>
      <c r="CL12" s="141">
        <v>0</v>
      </c>
      <c r="CM12" s="141">
        <v>0</v>
      </c>
      <c r="CN12" s="141">
        <v>0</v>
      </c>
      <c r="CO12" s="135"/>
      <c r="CP12" s="141">
        <v>0</v>
      </c>
      <c r="CQ12" s="141">
        <v>0</v>
      </c>
      <c r="CR12" s="141">
        <v>0</v>
      </c>
      <c r="CS12" s="141">
        <v>0</v>
      </c>
      <c r="CT12" s="141">
        <v>0</v>
      </c>
      <c r="CU12" s="135"/>
      <c r="CV12" s="141">
        <v>0</v>
      </c>
      <c r="CW12" s="141">
        <v>0</v>
      </c>
      <c r="CX12" s="141">
        <v>0</v>
      </c>
      <c r="CY12" s="141">
        <v>0</v>
      </c>
      <c r="CZ12" s="141">
        <v>0</v>
      </c>
      <c r="DA12" s="135"/>
      <c r="DB12" s="141">
        <v>0</v>
      </c>
      <c r="DC12" s="141">
        <v>0</v>
      </c>
      <c r="DD12" s="141">
        <v>0</v>
      </c>
      <c r="DE12" s="141">
        <v>0</v>
      </c>
      <c r="DF12" s="141">
        <v>0</v>
      </c>
      <c r="DG12" s="135"/>
      <c r="DH12" s="141">
        <v>0</v>
      </c>
      <c r="DI12" s="141">
        <v>0</v>
      </c>
      <c r="DJ12" s="141">
        <v>0</v>
      </c>
      <c r="DK12" s="141">
        <v>0</v>
      </c>
      <c r="DL12" s="141">
        <v>0</v>
      </c>
      <c r="DM12" s="135"/>
      <c r="DN12" s="141">
        <v>0</v>
      </c>
      <c r="DO12" s="141">
        <v>0</v>
      </c>
      <c r="DP12" s="141">
        <v>0</v>
      </c>
      <c r="DQ12" s="141">
        <v>0</v>
      </c>
      <c r="DR12" s="141">
        <v>0</v>
      </c>
      <c r="DS12" s="135"/>
      <c r="DT12" s="156"/>
      <c r="DU12" s="135"/>
      <c r="DV12" s="135"/>
      <c r="DW12" s="135"/>
      <c r="DX12" s="135"/>
      <c r="DY12" s="135"/>
      <c r="DZ12" s="557">
        <v>0</v>
      </c>
      <c r="EA12" s="135"/>
      <c r="EB12" s="135"/>
      <c r="EC12" s="135"/>
      <c r="ED12" s="135"/>
      <c r="EE12" s="135"/>
      <c r="EF12" s="557">
        <v>0</v>
      </c>
      <c r="EG12" s="135"/>
      <c r="EH12" s="135"/>
      <c r="EI12" s="135"/>
      <c r="EJ12" s="135"/>
      <c r="EK12" s="135"/>
      <c r="EL12" s="557">
        <v>0</v>
      </c>
      <c r="EM12" s="135"/>
      <c r="EN12" s="135"/>
      <c r="EO12" s="135"/>
      <c r="EP12" s="135"/>
      <c r="EQ12" s="135"/>
      <c r="ER12" s="557">
        <v>0</v>
      </c>
      <c r="ES12" s="135"/>
      <c r="ET12" s="135"/>
      <c r="EU12" s="135"/>
      <c r="EV12" s="135"/>
      <c r="EW12" s="135"/>
      <c r="EX12" s="557">
        <v>0</v>
      </c>
      <c r="EY12" s="135"/>
      <c r="EZ12" s="135"/>
      <c r="FA12" s="135"/>
      <c r="FB12" s="135"/>
      <c r="FC12" s="135"/>
      <c r="FD12" s="557">
        <v>0</v>
      </c>
      <c r="FE12" s="135"/>
      <c r="FF12" s="135"/>
      <c r="FG12" s="135"/>
      <c r="FH12" s="135"/>
      <c r="FI12" s="135"/>
      <c r="FJ12" s="557">
        <v>0</v>
      </c>
      <c r="FK12" s="135"/>
      <c r="FL12" s="135"/>
      <c r="FM12" s="135"/>
      <c r="FN12" s="135"/>
      <c r="FO12" s="135"/>
      <c r="FP12" s="557">
        <v>0</v>
      </c>
      <c r="FQ12" s="6"/>
    </row>
    <row r="13" spans="2:173" s="5" customFormat="1" ht="14.25" customHeight="1" thickBot="1" x14ac:dyDescent="0.65">
      <c r="B13" s="366">
        <v>4</v>
      </c>
      <c r="C13" s="367" t="s">
        <v>805</v>
      </c>
      <c r="D13" s="368" t="s">
        <v>806</v>
      </c>
      <c r="E13" s="368" t="s">
        <v>41</v>
      </c>
      <c r="F13" s="383">
        <v>3</v>
      </c>
      <c r="G13" s="553">
        <v>6.3863406750128311E-3</v>
      </c>
      <c r="H13" s="553">
        <v>9.5769033188583791E-2</v>
      </c>
      <c r="I13" s="553">
        <v>9.8564252471989655E-6</v>
      </c>
      <c r="J13" s="553">
        <v>5.270317988586134E-3</v>
      </c>
      <c r="K13" s="553">
        <v>6.8651604463478559E-6</v>
      </c>
      <c r="L13" s="554">
        <v>0.10744241343787631</v>
      </c>
      <c r="M13" s="553">
        <v>2.4980748566184353E-4</v>
      </c>
      <c r="N13" s="553">
        <v>7.8938914909205571E-2</v>
      </c>
      <c r="O13" s="553">
        <v>7.6870900592209817E-8</v>
      </c>
      <c r="P13" s="553">
        <v>1.3074155552254411E-2</v>
      </c>
      <c r="Q13" s="553">
        <v>5.3541832153676039E-8</v>
      </c>
      <c r="R13" s="554">
        <v>9.226300835985457E-2</v>
      </c>
      <c r="S13" s="553">
        <v>2.56453347779768E-4</v>
      </c>
      <c r="T13" s="553">
        <v>8.1039000672589415E-2</v>
      </c>
      <c r="U13" s="553">
        <v>7.8915969037068422E-8</v>
      </c>
      <c r="V13" s="553">
        <v>1.3421979537105682E-2</v>
      </c>
      <c r="W13" s="553">
        <v>5.4966255577544382E-8</v>
      </c>
      <c r="X13" s="554">
        <v>9.4717567439699474E-2</v>
      </c>
      <c r="Y13" s="555">
        <v>1.9799999999999966E-4</v>
      </c>
      <c r="Z13" s="555">
        <v>7.7410085939999998E-2</v>
      </c>
      <c r="AA13" s="555">
        <v>0</v>
      </c>
      <c r="AB13" s="555">
        <v>1.290272148E-2</v>
      </c>
      <c r="AC13" s="555">
        <v>0</v>
      </c>
      <c r="AD13" s="554">
        <v>9.0510807420000006E-2</v>
      </c>
      <c r="AE13" s="553">
        <v>1.9601999999999966E-4</v>
      </c>
      <c r="AF13" s="553">
        <v>7.6635985080600003E-2</v>
      </c>
      <c r="AG13" s="553">
        <v>0</v>
      </c>
      <c r="AH13" s="553">
        <v>1.2773694265200001E-2</v>
      </c>
      <c r="AI13" s="553">
        <v>0</v>
      </c>
      <c r="AJ13" s="554">
        <v>8.9605699345800011E-2</v>
      </c>
      <c r="AK13" s="553">
        <v>1.9405979999999966E-4</v>
      </c>
      <c r="AL13" s="553">
        <v>7.5869625229793999E-2</v>
      </c>
      <c r="AM13" s="553">
        <v>0</v>
      </c>
      <c r="AN13" s="553">
        <v>1.2645957322548002E-2</v>
      </c>
      <c r="AO13" s="553">
        <v>0</v>
      </c>
      <c r="AP13" s="554">
        <v>8.8709642352341994E-2</v>
      </c>
      <c r="AQ13" s="553">
        <v>1.9211920199999966E-4</v>
      </c>
      <c r="AR13" s="553">
        <v>7.5110928977496064E-2</v>
      </c>
      <c r="AS13" s="553">
        <v>0</v>
      </c>
      <c r="AT13" s="553">
        <v>1.2519497749322522E-2</v>
      </c>
      <c r="AU13" s="553">
        <v>0</v>
      </c>
      <c r="AV13" s="554">
        <v>8.7822545928818593E-2</v>
      </c>
      <c r="AW13" s="553">
        <v>1.9019800997999967E-4</v>
      </c>
      <c r="AX13" s="553">
        <v>7.4359819687721096E-2</v>
      </c>
      <c r="AY13" s="553">
        <v>0</v>
      </c>
      <c r="AZ13" s="553">
        <v>1.2394302771829296E-2</v>
      </c>
      <c r="BA13" s="553">
        <v>0</v>
      </c>
      <c r="BB13" s="554">
        <v>8.6944320469530392E-2</v>
      </c>
      <c r="BC13" s="528"/>
      <c r="BD13" s="558"/>
      <c r="BE13" s="541"/>
      <c r="BG13" s="18">
        <v>0</v>
      </c>
      <c r="BH13" s="18"/>
      <c r="BJ13" s="366">
        <v>4</v>
      </c>
      <c r="BK13" s="367" t="s">
        <v>805</v>
      </c>
      <c r="BL13" s="368" t="s">
        <v>41</v>
      </c>
      <c r="BM13" s="383">
        <v>3</v>
      </c>
      <c r="BN13" s="376" t="s">
        <v>807</v>
      </c>
      <c r="BO13" s="377" t="s">
        <v>808</v>
      </c>
      <c r="BP13" s="377" t="s">
        <v>809</v>
      </c>
      <c r="BQ13" s="377" t="s">
        <v>810</v>
      </c>
      <c r="BR13" s="556" t="s">
        <v>811</v>
      </c>
      <c r="BS13" s="440" t="s">
        <v>812</v>
      </c>
      <c r="BU13" s="156"/>
      <c r="BV13" s="129"/>
      <c r="BW13" s="129"/>
      <c r="BX13" s="141">
        <v>0</v>
      </c>
      <c r="BY13" s="141">
        <v>0</v>
      </c>
      <c r="BZ13" s="141">
        <v>0</v>
      </c>
      <c r="CA13" s="141">
        <v>0</v>
      </c>
      <c r="CB13" s="141">
        <v>0</v>
      </c>
      <c r="CC13" s="450"/>
      <c r="CD13" s="141">
        <v>0</v>
      </c>
      <c r="CE13" s="141">
        <v>0</v>
      </c>
      <c r="CF13" s="141">
        <v>0</v>
      </c>
      <c r="CG13" s="141">
        <v>0</v>
      </c>
      <c r="CH13" s="141">
        <v>0</v>
      </c>
      <c r="CI13" s="135"/>
      <c r="CJ13" s="141">
        <v>0</v>
      </c>
      <c r="CK13" s="141">
        <v>0</v>
      </c>
      <c r="CL13" s="141">
        <v>0</v>
      </c>
      <c r="CM13" s="141">
        <v>0</v>
      </c>
      <c r="CN13" s="141">
        <v>0</v>
      </c>
      <c r="CO13" s="135"/>
      <c r="CP13" s="141">
        <v>0</v>
      </c>
      <c r="CQ13" s="141">
        <v>0</v>
      </c>
      <c r="CR13" s="141">
        <v>0</v>
      </c>
      <c r="CS13" s="141">
        <v>0</v>
      </c>
      <c r="CT13" s="141">
        <v>0</v>
      </c>
      <c r="CU13" s="135"/>
      <c r="CV13" s="141">
        <v>0</v>
      </c>
      <c r="CW13" s="141">
        <v>0</v>
      </c>
      <c r="CX13" s="141">
        <v>0</v>
      </c>
      <c r="CY13" s="141">
        <v>0</v>
      </c>
      <c r="CZ13" s="141">
        <v>0</v>
      </c>
      <c r="DA13" s="135"/>
      <c r="DB13" s="141">
        <v>0</v>
      </c>
      <c r="DC13" s="141">
        <v>0</v>
      </c>
      <c r="DD13" s="141">
        <v>0</v>
      </c>
      <c r="DE13" s="141">
        <v>0</v>
      </c>
      <c r="DF13" s="141">
        <v>0</v>
      </c>
      <c r="DG13" s="135"/>
      <c r="DH13" s="141">
        <v>0</v>
      </c>
      <c r="DI13" s="141">
        <v>0</v>
      </c>
      <c r="DJ13" s="141">
        <v>0</v>
      </c>
      <c r="DK13" s="141">
        <v>0</v>
      </c>
      <c r="DL13" s="141">
        <v>0</v>
      </c>
      <c r="DM13" s="135"/>
      <c r="DN13" s="141">
        <v>0</v>
      </c>
      <c r="DO13" s="141">
        <v>0</v>
      </c>
      <c r="DP13" s="141">
        <v>0</v>
      </c>
      <c r="DQ13" s="141">
        <v>0</v>
      </c>
      <c r="DR13" s="141">
        <v>0</v>
      </c>
      <c r="DS13" s="135"/>
      <c r="DT13" s="156"/>
      <c r="DU13" s="135"/>
      <c r="DV13" s="135"/>
      <c r="DW13" s="135"/>
      <c r="DX13" s="135"/>
      <c r="DY13" s="135"/>
      <c r="DZ13" s="450"/>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67"/>
      <c r="FQ13" s="6"/>
    </row>
    <row r="14" spans="2:173" s="5" customFormat="1" ht="14.25" customHeight="1" thickBot="1" x14ac:dyDescent="0.65">
      <c r="B14" s="366"/>
      <c r="C14" s="382" t="s">
        <v>530</v>
      </c>
      <c r="D14" s="559"/>
      <c r="E14" s="560"/>
      <c r="F14" s="560"/>
      <c r="G14" s="561"/>
      <c r="H14" s="561"/>
      <c r="I14" s="561"/>
      <c r="J14" s="561"/>
      <c r="K14" s="561"/>
      <c r="L14" s="562"/>
      <c r="M14" s="562"/>
      <c r="N14" s="562"/>
      <c r="O14" s="562"/>
      <c r="P14" s="562"/>
      <c r="Q14" s="562"/>
      <c r="R14" s="562"/>
      <c r="S14" s="562"/>
      <c r="T14" s="562"/>
      <c r="U14" s="562"/>
      <c r="V14" s="562"/>
      <c r="W14" s="562"/>
      <c r="X14" s="562"/>
      <c r="Y14" s="384"/>
      <c r="Z14" s="384"/>
      <c r="AA14" s="384"/>
      <c r="AB14" s="384"/>
      <c r="AC14" s="384"/>
      <c r="AD14" s="562"/>
      <c r="AE14" s="562"/>
      <c r="AF14" s="562"/>
      <c r="AG14" s="562"/>
      <c r="AH14" s="562"/>
      <c r="AI14" s="562"/>
      <c r="AJ14" s="562"/>
      <c r="AK14" s="562"/>
      <c r="AL14" s="562"/>
      <c r="AM14" s="562"/>
      <c r="AN14" s="562"/>
      <c r="AO14" s="562"/>
      <c r="AP14" s="562"/>
      <c r="AQ14" s="562"/>
      <c r="AR14" s="562"/>
      <c r="AS14" s="562"/>
      <c r="AT14" s="562"/>
      <c r="AU14" s="562"/>
      <c r="AV14" s="562"/>
      <c r="AW14" s="562"/>
      <c r="AX14" s="562"/>
      <c r="AY14" s="562"/>
      <c r="AZ14" s="562"/>
      <c r="BA14" s="562"/>
      <c r="BB14" s="562"/>
      <c r="BC14" s="563"/>
      <c r="BD14" s="375"/>
      <c r="BE14" s="158"/>
      <c r="BG14" s="18"/>
      <c r="BH14" s="18"/>
      <c r="BJ14" s="366"/>
      <c r="BK14" s="382" t="s">
        <v>530</v>
      </c>
      <c r="BL14" s="560"/>
      <c r="BM14" s="560"/>
      <c r="BN14" s="386"/>
      <c r="BO14" s="386"/>
      <c r="BP14" s="386"/>
      <c r="BQ14" s="386"/>
      <c r="BR14" s="386"/>
      <c r="BS14" s="564"/>
      <c r="BU14" s="156"/>
      <c r="BV14" s="129"/>
      <c r="BW14" s="129"/>
      <c r="BX14" s="135"/>
      <c r="BY14" s="135"/>
      <c r="BZ14" s="135"/>
      <c r="CA14" s="135"/>
      <c r="CB14" s="135"/>
      <c r="CC14" s="450"/>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56"/>
      <c r="DU14" s="135"/>
      <c r="DV14" s="135"/>
      <c r="DW14" s="135"/>
      <c r="DX14" s="135"/>
      <c r="DY14" s="135"/>
      <c r="DZ14" s="450"/>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67"/>
      <c r="FQ14" s="6"/>
    </row>
    <row r="15" spans="2:173" s="5" customFormat="1" ht="14.25" customHeight="1" x14ac:dyDescent="0.6">
      <c r="B15" s="389">
        <v>5</v>
      </c>
      <c r="C15" s="390" t="s">
        <v>531</v>
      </c>
      <c r="D15" s="391"/>
      <c r="E15" s="368" t="s">
        <v>41</v>
      </c>
      <c r="F15" s="565">
        <v>3</v>
      </c>
      <c r="G15" s="566">
        <v>10.978876779999997</v>
      </c>
      <c r="H15" s="553">
        <v>0</v>
      </c>
      <c r="I15" s="553">
        <v>0</v>
      </c>
      <c r="J15" s="553">
        <v>0</v>
      </c>
      <c r="K15" s="553">
        <v>0</v>
      </c>
      <c r="L15" s="554">
        <v>10.978876779999997</v>
      </c>
      <c r="M15" s="566">
        <v>12.870084214925507</v>
      </c>
      <c r="N15" s="553">
        <v>0</v>
      </c>
      <c r="O15" s="553">
        <v>0</v>
      </c>
      <c r="P15" s="553">
        <v>0</v>
      </c>
      <c r="Q15" s="553">
        <v>0</v>
      </c>
      <c r="R15" s="554">
        <v>12.870084214925507</v>
      </c>
      <c r="S15" s="566">
        <v>12.468918604563626</v>
      </c>
      <c r="T15" s="553">
        <v>0</v>
      </c>
      <c r="U15" s="553">
        <v>0</v>
      </c>
      <c r="V15" s="553">
        <v>0</v>
      </c>
      <c r="W15" s="553">
        <v>0</v>
      </c>
      <c r="X15" s="554">
        <v>12.468918604563626</v>
      </c>
      <c r="Y15" s="567">
        <v>13.370591669378697</v>
      </c>
      <c r="Z15" s="555">
        <v>0</v>
      </c>
      <c r="AA15" s="555">
        <v>0</v>
      </c>
      <c r="AB15" s="555">
        <v>0</v>
      </c>
      <c r="AC15" s="555">
        <v>0</v>
      </c>
      <c r="AD15" s="554">
        <v>13.370591669378697</v>
      </c>
      <c r="AE15" s="566">
        <v>13.370591669378697</v>
      </c>
      <c r="AF15" s="553">
        <v>0</v>
      </c>
      <c r="AG15" s="553">
        <v>0</v>
      </c>
      <c r="AH15" s="553">
        <v>0</v>
      </c>
      <c r="AI15" s="553">
        <v>0</v>
      </c>
      <c r="AJ15" s="554">
        <v>13.370591669378697</v>
      </c>
      <c r="AK15" s="566">
        <v>13.370591669378697</v>
      </c>
      <c r="AL15" s="553">
        <v>0</v>
      </c>
      <c r="AM15" s="553">
        <v>0</v>
      </c>
      <c r="AN15" s="553">
        <v>0</v>
      </c>
      <c r="AO15" s="553">
        <v>0</v>
      </c>
      <c r="AP15" s="554">
        <v>13.370591669378697</v>
      </c>
      <c r="AQ15" s="566">
        <v>13.370591669378697</v>
      </c>
      <c r="AR15" s="553">
        <v>0</v>
      </c>
      <c r="AS15" s="553">
        <v>0</v>
      </c>
      <c r="AT15" s="553">
        <v>0</v>
      </c>
      <c r="AU15" s="553">
        <v>0</v>
      </c>
      <c r="AV15" s="554">
        <v>13.370591669378697</v>
      </c>
      <c r="AW15" s="566">
        <v>13.370591669378697</v>
      </c>
      <c r="AX15" s="553">
        <v>0</v>
      </c>
      <c r="AY15" s="553">
        <v>0</v>
      </c>
      <c r="AZ15" s="553">
        <v>0</v>
      </c>
      <c r="BA15" s="553">
        <v>0</v>
      </c>
      <c r="BB15" s="554">
        <v>13.370591669378697</v>
      </c>
      <c r="BC15" s="528"/>
      <c r="BD15" s="394"/>
      <c r="BE15" s="551"/>
      <c r="BG15" s="18">
        <v>0</v>
      </c>
      <c r="BH15" s="18"/>
      <c r="BJ15" s="389">
        <v>5</v>
      </c>
      <c r="BK15" s="390" t="s">
        <v>531</v>
      </c>
      <c r="BL15" s="368" t="s">
        <v>41</v>
      </c>
      <c r="BM15" s="565">
        <v>3</v>
      </c>
      <c r="BN15" s="376" t="s">
        <v>813</v>
      </c>
      <c r="BO15" s="377" t="s">
        <v>814</v>
      </c>
      <c r="BP15" s="377" t="s">
        <v>815</v>
      </c>
      <c r="BQ15" s="377" t="s">
        <v>816</v>
      </c>
      <c r="BR15" s="556" t="s">
        <v>817</v>
      </c>
      <c r="BS15" s="440" t="s">
        <v>818</v>
      </c>
      <c r="BU15" s="156"/>
      <c r="BV15" s="129"/>
      <c r="BW15" s="129"/>
      <c r="BX15" s="141">
        <v>0</v>
      </c>
      <c r="BY15" s="141">
        <v>0</v>
      </c>
      <c r="BZ15" s="141">
        <v>0</v>
      </c>
      <c r="CA15" s="141">
        <v>0</v>
      </c>
      <c r="CB15" s="141">
        <v>0</v>
      </c>
      <c r="CC15" s="450"/>
      <c r="CD15" s="141">
        <v>0</v>
      </c>
      <c r="CE15" s="141">
        <v>0</v>
      </c>
      <c r="CF15" s="141">
        <v>0</v>
      </c>
      <c r="CG15" s="141">
        <v>0</v>
      </c>
      <c r="CH15" s="141">
        <v>0</v>
      </c>
      <c r="CI15" s="135"/>
      <c r="CJ15" s="141">
        <v>0</v>
      </c>
      <c r="CK15" s="141">
        <v>0</v>
      </c>
      <c r="CL15" s="141">
        <v>0</v>
      </c>
      <c r="CM15" s="141">
        <v>0</v>
      </c>
      <c r="CN15" s="141">
        <v>0</v>
      </c>
      <c r="CO15" s="135"/>
      <c r="CP15" s="141">
        <v>0</v>
      </c>
      <c r="CQ15" s="141">
        <v>0</v>
      </c>
      <c r="CR15" s="141">
        <v>0</v>
      </c>
      <c r="CS15" s="141">
        <v>0</v>
      </c>
      <c r="CT15" s="141">
        <v>0</v>
      </c>
      <c r="CU15" s="135"/>
      <c r="CV15" s="141">
        <v>0</v>
      </c>
      <c r="CW15" s="141">
        <v>0</v>
      </c>
      <c r="CX15" s="141">
        <v>0</v>
      </c>
      <c r="CY15" s="141">
        <v>0</v>
      </c>
      <c r="CZ15" s="141">
        <v>0</v>
      </c>
      <c r="DA15" s="135"/>
      <c r="DB15" s="141">
        <v>0</v>
      </c>
      <c r="DC15" s="141">
        <v>0</v>
      </c>
      <c r="DD15" s="141">
        <v>0</v>
      </c>
      <c r="DE15" s="141">
        <v>0</v>
      </c>
      <c r="DF15" s="141">
        <v>0</v>
      </c>
      <c r="DG15" s="135"/>
      <c r="DH15" s="141">
        <v>0</v>
      </c>
      <c r="DI15" s="141">
        <v>0</v>
      </c>
      <c r="DJ15" s="141">
        <v>0</v>
      </c>
      <c r="DK15" s="141">
        <v>0</v>
      </c>
      <c r="DL15" s="141">
        <v>0</v>
      </c>
      <c r="DM15" s="135"/>
      <c r="DN15" s="141">
        <v>0</v>
      </c>
      <c r="DO15" s="141">
        <v>0</v>
      </c>
      <c r="DP15" s="141">
        <v>0</v>
      </c>
      <c r="DQ15" s="141">
        <v>0</v>
      </c>
      <c r="DR15" s="141">
        <v>0</v>
      </c>
      <c r="DS15" s="135"/>
      <c r="DT15" s="156"/>
      <c r="DU15" s="135"/>
      <c r="DV15" s="135"/>
      <c r="DW15" s="135"/>
      <c r="DX15" s="135"/>
      <c r="DY15" s="135"/>
      <c r="DZ15" s="450"/>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67"/>
      <c r="FQ15" s="6"/>
    </row>
    <row r="16" spans="2:173" s="5" customFormat="1" ht="14.25" customHeight="1" x14ac:dyDescent="0.6">
      <c r="B16" s="366">
        <v>6</v>
      </c>
      <c r="C16" s="367" t="s">
        <v>537</v>
      </c>
      <c r="D16" s="391"/>
      <c r="E16" s="368" t="s">
        <v>41</v>
      </c>
      <c r="F16" s="565">
        <v>3</v>
      </c>
      <c r="G16" s="566">
        <v>0</v>
      </c>
      <c r="H16" s="553">
        <v>0</v>
      </c>
      <c r="I16" s="553">
        <v>0</v>
      </c>
      <c r="J16" s="553">
        <v>0</v>
      </c>
      <c r="K16" s="553">
        <v>0</v>
      </c>
      <c r="L16" s="554">
        <v>0</v>
      </c>
      <c r="M16" s="566">
        <v>0</v>
      </c>
      <c r="N16" s="553">
        <v>0</v>
      </c>
      <c r="O16" s="553">
        <v>0</v>
      </c>
      <c r="P16" s="553">
        <v>0</v>
      </c>
      <c r="Q16" s="553">
        <v>0</v>
      </c>
      <c r="R16" s="554">
        <v>0</v>
      </c>
      <c r="S16" s="566">
        <v>0</v>
      </c>
      <c r="T16" s="553">
        <v>0</v>
      </c>
      <c r="U16" s="553">
        <v>0</v>
      </c>
      <c r="V16" s="553">
        <v>0</v>
      </c>
      <c r="W16" s="553">
        <v>0</v>
      </c>
      <c r="X16" s="554">
        <v>0</v>
      </c>
      <c r="Y16" s="567">
        <v>0</v>
      </c>
      <c r="Z16" s="555">
        <v>0</v>
      </c>
      <c r="AA16" s="555">
        <v>0</v>
      </c>
      <c r="AB16" s="555">
        <v>0</v>
      </c>
      <c r="AC16" s="555">
        <v>0</v>
      </c>
      <c r="AD16" s="554">
        <v>0</v>
      </c>
      <c r="AE16" s="566">
        <v>0</v>
      </c>
      <c r="AF16" s="553">
        <v>0</v>
      </c>
      <c r="AG16" s="553">
        <v>0</v>
      </c>
      <c r="AH16" s="553">
        <v>0</v>
      </c>
      <c r="AI16" s="553">
        <v>0</v>
      </c>
      <c r="AJ16" s="554">
        <v>0</v>
      </c>
      <c r="AK16" s="566">
        <v>0</v>
      </c>
      <c r="AL16" s="553">
        <v>0</v>
      </c>
      <c r="AM16" s="553">
        <v>0</v>
      </c>
      <c r="AN16" s="553">
        <v>0</v>
      </c>
      <c r="AO16" s="553">
        <v>0</v>
      </c>
      <c r="AP16" s="554">
        <v>0</v>
      </c>
      <c r="AQ16" s="566">
        <v>0</v>
      </c>
      <c r="AR16" s="553">
        <v>0</v>
      </c>
      <c r="AS16" s="553">
        <v>0</v>
      </c>
      <c r="AT16" s="553">
        <v>0</v>
      </c>
      <c r="AU16" s="553">
        <v>0</v>
      </c>
      <c r="AV16" s="554">
        <v>0</v>
      </c>
      <c r="AW16" s="566">
        <v>0</v>
      </c>
      <c r="AX16" s="553">
        <v>0</v>
      </c>
      <c r="AY16" s="553">
        <v>0</v>
      </c>
      <c r="AZ16" s="553">
        <v>0</v>
      </c>
      <c r="BA16" s="553">
        <v>0</v>
      </c>
      <c r="BB16" s="554">
        <v>0</v>
      </c>
      <c r="BC16" s="528"/>
      <c r="BD16" s="395"/>
      <c r="BE16" s="533"/>
      <c r="BG16" s="18">
        <v>0</v>
      </c>
      <c r="BH16" s="18"/>
      <c r="BJ16" s="366">
        <v>6</v>
      </c>
      <c r="BK16" s="367" t="s">
        <v>537</v>
      </c>
      <c r="BL16" s="368" t="s">
        <v>41</v>
      </c>
      <c r="BM16" s="565">
        <v>3</v>
      </c>
      <c r="BN16" s="376" t="s">
        <v>819</v>
      </c>
      <c r="BO16" s="377" t="s">
        <v>820</v>
      </c>
      <c r="BP16" s="377" t="s">
        <v>821</v>
      </c>
      <c r="BQ16" s="377" t="s">
        <v>822</v>
      </c>
      <c r="BR16" s="556" t="s">
        <v>823</v>
      </c>
      <c r="BS16" s="440" t="s">
        <v>824</v>
      </c>
      <c r="BU16" s="156"/>
      <c r="BV16" s="129"/>
      <c r="BW16" s="129"/>
      <c r="BX16" s="141">
        <v>0</v>
      </c>
      <c r="BY16" s="141">
        <v>0</v>
      </c>
      <c r="BZ16" s="141">
        <v>0</v>
      </c>
      <c r="CA16" s="141">
        <v>0</v>
      </c>
      <c r="CB16" s="141">
        <v>0</v>
      </c>
      <c r="CC16" s="450"/>
      <c r="CD16" s="141">
        <v>0</v>
      </c>
      <c r="CE16" s="141">
        <v>0</v>
      </c>
      <c r="CF16" s="141">
        <v>0</v>
      </c>
      <c r="CG16" s="141">
        <v>0</v>
      </c>
      <c r="CH16" s="141">
        <v>0</v>
      </c>
      <c r="CI16" s="135"/>
      <c r="CJ16" s="141">
        <v>0</v>
      </c>
      <c r="CK16" s="141">
        <v>0</v>
      </c>
      <c r="CL16" s="141">
        <v>0</v>
      </c>
      <c r="CM16" s="141">
        <v>0</v>
      </c>
      <c r="CN16" s="141">
        <v>0</v>
      </c>
      <c r="CO16" s="135"/>
      <c r="CP16" s="141">
        <v>0</v>
      </c>
      <c r="CQ16" s="141">
        <v>0</v>
      </c>
      <c r="CR16" s="141">
        <v>0</v>
      </c>
      <c r="CS16" s="141">
        <v>0</v>
      </c>
      <c r="CT16" s="141">
        <v>0</v>
      </c>
      <c r="CU16" s="135"/>
      <c r="CV16" s="141">
        <v>0</v>
      </c>
      <c r="CW16" s="141">
        <v>0</v>
      </c>
      <c r="CX16" s="141">
        <v>0</v>
      </c>
      <c r="CY16" s="141">
        <v>0</v>
      </c>
      <c r="CZ16" s="141">
        <v>0</v>
      </c>
      <c r="DA16" s="135"/>
      <c r="DB16" s="141">
        <v>0</v>
      </c>
      <c r="DC16" s="141">
        <v>0</v>
      </c>
      <c r="DD16" s="141">
        <v>0</v>
      </c>
      <c r="DE16" s="141">
        <v>0</v>
      </c>
      <c r="DF16" s="141">
        <v>0</v>
      </c>
      <c r="DG16" s="135"/>
      <c r="DH16" s="141">
        <v>0</v>
      </c>
      <c r="DI16" s="141">
        <v>0</v>
      </c>
      <c r="DJ16" s="141">
        <v>0</v>
      </c>
      <c r="DK16" s="141">
        <v>0</v>
      </c>
      <c r="DL16" s="141">
        <v>0</v>
      </c>
      <c r="DM16" s="135"/>
      <c r="DN16" s="141">
        <v>0</v>
      </c>
      <c r="DO16" s="141">
        <v>0</v>
      </c>
      <c r="DP16" s="141">
        <v>0</v>
      </c>
      <c r="DQ16" s="141">
        <v>0</v>
      </c>
      <c r="DR16" s="141">
        <v>0</v>
      </c>
      <c r="DS16" s="135"/>
      <c r="DT16" s="156"/>
      <c r="DU16" s="135"/>
      <c r="DV16" s="135"/>
      <c r="DW16" s="135"/>
      <c r="DX16" s="135"/>
      <c r="DY16" s="135"/>
      <c r="DZ16" s="450"/>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67"/>
      <c r="FQ16" s="6"/>
    </row>
    <row r="17" spans="2:173" s="5" customFormat="1" ht="14.25" customHeight="1" x14ac:dyDescent="0.6">
      <c r="B17" s="366">
        <v>7</v>
      </c>
      <c r="C17" s="367" t="s">
        <v>543</v>
      </c>
      <c r="D17" s="391"/>
      <c r="E17" s="368" t="s">
        <v>41</v>
      </c>
      <c r="F17" s="565">
        <v>3</v>
      </c>
      <c r="G17" s="566">
        <v>14.143747312968433</v>
      </c>
      <c r="H17" s="553">
        <v>20.134096093365752</v>
      </c>
      <c r="I17" s="553">
        <v>5.1839057641761253</v>
      </c>
      <c r="J17" s="553">
        <v>4.4735143982008747</v>
      </c>
      <c r="K17" s="553">
        <v>5.4108259059475898</v>
      </c>
      <c r="L17" s="554">
        <v>49.346089474658775</v>
      </c>
      <c r="M17" s="566">
        <v>15.562145610363757</v>
      </c>
      <c r="N17" s="553">
        <v>19.51243668594525</v>
      </c>
      <c r="O17" s="553">
        <v>5.1662378172616403</v>
      </c>
      <c r="P17" s="553">
        <v>3.6735128518139599</v>
      </c>
      <c r="Q17" s="553">
        <v>5.8921808471812822</v>
      </c>
      <c r="R17" s="554">
        <v>49.806513812565882</v>
      </c>
      <c r="S17" s="566">
        <v>16.428781377173607</v>
      </c>
      <c r="T17" s="553">
        <v>20.572668650625303</v>
      </c>
      <c r="U17" s="553">
        <v>5.3553424506611673</v>
      </c>
      <c r="V17" s="553">
        <v>3.8129778775643506</v>
      </c>
      <c r="W17" s="553">
        <v>6.1078578520816365</v>
      </c>
      <c r="X17" s="554">
        <v>52.277628208106066</v>
      </c>
      <c r="Y17" s="567">
        <v>19.211772604770985</v>
      </c>
      <c r="Z17" s="555">
        <v>20.458608168684201</v>
      </c>
      <c r="AA17" s="555">
        <v>5.212691792467524</v>
      </c>
      <c r="AB17" s="555">
        <v>3.7044906461172942</v>
      </c>
      <c r="AC17" s="555">
        <v>5.9131103136797396</v>
      </c>
      <c r="AD17" s="554">
        <v>54.500673525719741</v>
      </c>
      <c r="AE17" s="566">
        <v>19.325495831382618</v>
      </c>
      <c r="AF17" s="553">
        <v>21.228637154329046</v>
      </c>
      <c r="AG17" s="553">
        <v>5.248816060535157</v>
      </c>
      <c r="AH17" s="553">
        <v>3.7293141645264818</v>
      </c>
      <c r="AI17" s="553">
        <v>5.9178041546420488</v>
      </c>
      <c r="AJ17" s="554">
        <v>55.450067365415343</v>
      </c>
      <c r="AK17" s="566">
        <v>19.440811183166808</v>
      </c>
      <c r="AL17" s="553">
        <v>22.360073614492919</v>
      </c>
      <c r="AM17" s="553">
        <v>5.2854460683557374</v>
      </c>
      <c r="AN17" s="553">
        <v>3.7544852121933978</v>
      </c>
      <c r="AO17" s="553">
        <v>5.9225637093778305</v>
      </c>
      <c r="AP17" s="554">
        <v>56.763379787586693</v>
      </c>
      <c r="AQ17" s="566">
        <v>19.557740949875985</v>
      </c>
      <c r="AR17" s="553">
        <v>23.863764400454087</v>
      </c>
      <c r="AS17" s="553">
        <v>5.3225888962858043</v>
      </c>
      <c r="AT17" s="553">
        <v>3.7800086545276512</v>
      </c>
      <c r="AU17" s="553">
        <v>5.9273898978799133</v>
      </c>
      <c r="AV17" s="554">
        <v>58.451492799023434</v>
      </c>
      <c r="AW17" s="566">
        <v>19.676307733319085</v>
      </c>
      <c r="AX17" s="553">
        <v>24.887303952838714</v>
      </c>
      <c r="AY17" s="553">
        <v>5.3602517238068934</v>
      </c>
      <c r="AZ17" s="553">
        <v>3.8058894250545836</v>
      </c>
      <c r="BA17" s="553">
        <v>5.9322836530210248</v>
      </c>
      <c r="BB17" s="554">
        <v>59.6620364880403</v>
      </c>
      <c r="BC17" s="528"/>
      <c r="BD17" s="395"/>
      <c r="BE17" s="533"/>
      <c r="BG17" s="18">
        <v>0</v>
      </c>
      <c r="BH17" s="18"/>
      <c r="BJ17" s="366">
        <v>7</v>
      </c>
      <c r="BK17" s="367" t="s">
        <v>543</v>
      </c>
      <c r="BL17" s="368" t="s">
        <v>41</v>
      </c>
      <c r="BM17" s="565">
        <v>3</v>
      </c>
      <c r="BN17" s="376" t="s">
        <v>825</v>
      </c>
      <c r="BO17" s="377" t="s">
        <v>826</v>
      </c>
      <c r="BP17" s="377" t="s">
        <v>827</v>
      </c>
      <c r="BQ17" s="377" t="s">
        <v>828</v>
      </c>
      <c r="BR17" s="556" t="s">
        <v>829</v>
      </c>
      <c r="BS17" s="440" t="s">
        <v>830</v>
      </c>
      <c r="BU17" s="156"/>
      <c r="BV17" s="129"/>
      <c r="BW17" s="129"/>
      <c r="BX17" s="141">
        <v>0</v>
      </c>
      <c r="BY17" s="141">
        <v>0</v>
      </c>
      <c r="BZ17" s="141">
        <v>0</v>
      </c>
      <c r="CA17" s="141">
        <v>0</v>
      </c>
      <c r="CB17" s="141">
        <v>0</v>
      </c>
      <c r="CC17" s="450"/>
      <c r="CD17" s="141">
        <v>0</v>
      </c>
      <c r="CE17" s="141">
        <v>0</v>
      </c>
      <c r="CF17" s="141">
        <v>0</v>
      </c>
      <c r="CG17" s="141">
        <v>0</v>
      </c>
      <c r="CH17" s="141">
        <v>0</v>
      </c>
      <c r="CI17" s="135"/>
      <c r="CJ17" s="141">
        <v>0</v>
      </c>
      <c r="CK17" s="141">
        <v>0</v>
      </c>
      <c r="CL17" s="141">
        <v>0</v>
      </c>
      <c r="CM17" s="141">
        <v>0</v>
      </c>
      <c r="CN17" s="141">
        <v>0</v>
      </c>
      <c r="CO17" s="135"/>
      <c r="CP17" s="141">
        <v>0</v>
      </c>
      <c r="CQ17" s="141">
        <v>0</v>
      </c>
      <c r="CR17" s="141">
        <v>0</v>
      </c>
      <c r="CS17" s="141">
        <v>0</v>
      </c>
      <c r="CT17" s="141">
        <v>0</v>
      </c>
      <c r="CU17" s="135"/>
      <c r="CV17" s="141">
        <v>0</v>
      </c>
      <c r="CW17" s="141">
        <v>0</v>
      </c>
      <c r="CX17" s="141">
        <v>0</v>
      </c>
      <c r="CY17" s="141">
        <v>0</v>
      </c>
      <c r="CZ17" s="141">
        <v>0</v>
      </c>
      <c r="DA17" s="135"/>
      <c r="DB17" s="141">
        <v>0</v>
      </c>
      <c r="DC17" s="141">
        <v>0</v>
      </c>
      <c r="DD17" s="141">
        <v>0</v>
      </c>
      <c r="DE17" s="141">
        <v>0</v>
      </c>
      <c r="DF17" s="141">
        <v>0</v>
      </c>
      <c r="DG17" s="135"/>
      <c r="DH17" s="141">
        <v>0</v>
      </c>
      <c r="DI17" s="141">
        <v>0</v>
      </c>
      <c r="DJ17" s="141">
        <v>0</v>
      </c>
      <c r="DK17" s="141">
        <v>0</v>
      </c>
      <c r="DL17" s="141">
        <v>0</v>
      </c>
      <c r="DM17" s="135"/>
      <c r="DN17" s="141">
        <v>0</v>
      </c>
      <c r="DO17" s="141">
        <v>0</v>
      </c>
      <c r="DP17" s="141">
        <v>0</v>
      </c>
      <c r="DQ17" s="141">
        <v>0</v>
      </c>
      <c r="DR17" s="141">
        <v>0</v>
      </c>
      <c r="DS17" s="135"/>
      <c r="DT17" s="156"/>
      <c r="DU17" s="135"/>
      <c r="DV17" s="135"/>
      <c r="DW17" s="135"/>
      <c r="DX17" s="135"/>
      <c r="DY17" s="135"/>
      <c r="DZ17" s="450"/>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67"/>
      <c r="FQ17" s="6"/>
    </row>
    <row r="18" spans="2:173" s="5" customFormat="1" ht="14.25" customHeight="1" x14ac:dyDescent="0.6">
      <c r="B18" s="366">
        <v>8</v>
      </c>
      <c r="C18" s="367" t="s">
        <v>549</v>
      </c>
      <c r="D18" s="368"/>
      <c r="E18" s="368" t="s">
        <v>41</v>
      </c>
      <c r="F18" s="565">
        <v>3</v>
      </c>
      <c r="G18" s="566">
        <v>2.880357459210886E-2</v>
      </c>
      <c r="H18" s="553">
        <v>7.0725206697887089</v>
      </c>
      <c r="I18" s="553">
        <v>6.8823883311344859E-3</v>
      </c>
      <c r="J18" s="553">
        <v>1.6368350683636634</v>
      </c>
      <c r="K18" s="553">
        <v>1.1324483719901128E-3</v>
      </c>
      <c r="L18" s="554">
        <v>8.7461741494476062</v>
      </c>
      <c r="M18" s="566">
        <v>3.242746871538936E-2</v>
      </c>
      <c r="N18" s="553">
        <v>7.8392967543278136</v>
      </c>
      <c r="O18" s="553">
        <v>6.9868637428118201E-3</v>
      </c>
      <c r="P18" s="553">
        <v>1.8384083446751232</v>
      </c>
      <c r="Q18" s="553">
        <v>1.0794071177828307E-3</v>
      </c>
      <c r="R18" s="554">
        <v>9.7181988385789193</v>
      </c>
      <c r="S18" s="566">
        <v>3.3290166986199042E-2</v>
      </c>
      <c r="T18" s="553">
        <v>8.0478528958410429</v>
      </c>
      <c r="U18" s="553">
        <v>7.1727418118714033E-3</v>
      </c>
      <c r="V18" s="553">
        <v>1.887317240830827</v>
      </c>
      <c r="W18" s="553">
        <v>1.1081235946125186E-3</v>
      </c>
      <c r="X18" s="554">
        <v>9.9767411690645513</v>
      </c>
      <c r="Y18" s="566">
        <v>0</v>
      </c>
      <c r="Z18" s="553">
        <v>7.0839999999999996</v>
      </c>
      <c r="AA18" s="553">
        <v>0</v>
      </c>
      <c r="AB18" s="553">
        <v>1.6619999999999999</v>
      </c>
      <c r="AC18" s="553">
        <v>0</v>
      </c>
      <c r="AD18" s="554">
        <v>8.7459999999999987</v>
      </c>
      <c r="AE18" s="566">
        <v>0</v>
      </c>
      <c r="AF18" s="553">
        <v>7.0839999999999996</v>
      </c>
      <c r="AG18" s="553">
        <v>0</v>
      </c>
      <c r="AH18" s="553">
        <v>1.6619999999999999</v>
      </c>
      <c r="AI18" s="553">
        <v>0</v>
      </c>
      <c r="AJ18" s="554">
        <v>8.7459999999999987</v>
      </c>
      <c r="AK18" s="566">
        <v>0</v>
      </c>
      <c r="AL18" s="553">
        <v>7.0839999999999996</v>
      </c>
      <c r="AM18" s="553">
        <v>0</v>
      </c>
      <c r="AN18" s="553">
        <v>1.6619999999999999</v>
      </c>
      <c r="AO18" s="553">
        <v>0</v>
      </c>
      <c r="AP18" s="554">
        <v>8.7459999999999987</v>
      </c>
      <c r="AQ18" s="566">
        <v>0</v>
      </c>
      <c r="AR18" s="553">
        <v>7.0839999999999996</v>
      </c>
      <c r="AS18" s="553">
        <v>0</v>
      </c>
      <c r="AT18" s="553">
        <v>1.6619999999999999</v>
      </c>
      <c r="AU18" s="553">
        <v>0</v>
      </c>
      <c r="AV18" s="554">
        <v>8.7459999999999987</v>
      </c>
      <c r="AW18" s="566">
        <v>0</v>
      </c>
      <c r="AX18" s="553">
        <v>7.0839999999999996</v>
      </c>
      <c r="AY18" s="553">
        <v>0</v>
      </c>
      <c r="AZ18" s="553">
        <v>1.6619999999999999</v>
      </c>
      <c r="BA18" s="553">
        <v>0</v>
      </c>
      <c r="BB18" s="554">
        <v>8.7459999999999987</v>
      </c>
      <c r="BC18" s="528"/>
      <c r="BD18" s="396"/>
      <c r="BE18" s="533"/>
      <c r="BG18" s="18">
        <v>0</v>
      </c>
      <c r="BH18" s="18"/>
      <c r="BJ18" s="366">
        <v>8</v>
      </c>
      <c r="BK18" s="367" t="s">
        <v>549</v>
      </c>
      <c r="BL18" s="368" t="s">
        <v>41</v>
      </c>
      <c r="BM18" s="565">
        <v>3</v>
      </c>
      <c r="BN18" s="376" t="s">
        <v>831</v>
      </c>
      <c r="BO18" s="377" t="s">
        <v>832</v>
      </c>
      <c r="BP18" s="377" t="s">
        <v>833</v>
      </c>
      <c r="BQ18" s="377" t="s">
        <v>834</v>
      </c>
      <c r="BR18" s="556" t="s">
        <v>835</v>
      </c>
      <c r="BS18" s="440" t="s">
        <v>836</v>
      </c>
      <c r="BU18" s="156"/>
      <c r="BV18" s="129"/>
      <c r="BW18" s="129"/>
      <c r="BX18" s="141">
        <v>0</v>
      </c>
      <c r="BY18" s="141">
        <v>0</v>
      </c>
      <c r="BZ18" s="141">
        <v>0</v>
      </c>
      <c r="CA18" s="141">
        <v>0</v>
      </c>
      <c r="CB18" s="141">
        <v>0</v>
      </c>
      <c r="CC18" s="450"/>
      <c r="CD18" s="141">
        <v>0</v>
      </c>
      <c r="CE18" s="141">
        <v>0</v>
      </c>
      <c r="CF18" s="141">
        <v>0</v>
      </c>
      <c r="CG18" s="141">
        <v>0</v>
      </c>
      <c r="CH18" s="141">
        <v>0</v>
      </c>
      <c r="CI18" s="135"/>
      <c r="CJ18" s="141">
        <v>0</v>
      </c>
      <c r="CK18" s="141">
        <v>0</v>
      </c>
      <c r="CL18" s="141">
        <v>0</v>
      </c>
      <c r="CM18" s="141">
        <v>0</v>
      </c>
      <c r="CN18" s="141">
        <v>0</v>
      </c>
      <c r="CO18" s="135"/>
      <c r="CP18" s="141">
        <v>0</v>
      </c>
      <c r="CQ18" s="141">
        <v>0</v>
      </c>
      <c r="CR18" s="141">
        <v>0</v>
      </c>
      <c r="CS18" s="141">
        <v>0</v>
      </c>
      <c r="CT18" s="141">
        <v>0</v>
      </c>
      <c r="CU18" s="135"/>
      <c r="CV18" s="141">
        <v>0</v>
      </c>
      <c r="CW18" s="141">
        <v>0</v>
      </c>
      <c r="CX18" s="141">
        <v>0</v>
      </c>
      <c r="CY18" s="141">
        <v>0</v>
      </c>
      <c r="CZ18" s="141">
        <v>0</v>
      </c>
      <c r="DA18" s="135"/>
      <c r="DB18" s="141">
        <v>0</v>
      </c>
      <c r="DC18" s="141">
        <v>0</v>
      </c>
      <c r="DD18" s="141">
        <v>0</v>
      </c>
      <c r="DE18" s="141">
        <v>0</v>
      </c>
      <c r="DF18" s="141">
        <v>0</v>
      </c>
      <c r="DG18" s="135"/>
      <c r="DH18" s="141">
        <v>0</v>
      </c>
      <c r="DI18" s="141">
        <v>0</v>
      </c>
      <c r="DJ18" s="141">
        <v>0</v>
      </c>
      <c r="DK18" s="141">
        <v>0</v>
      </c>
      <c r="DL18" s="141">
        <v>0</v>
      </c>
      <c r="DM18" s="135"/>
      <c r="DN18" s="141">
        <v>0</v>
      </c>
      <c r="DO18" s="141">
        <v>0</v>
      </c>
      <c r="DP18" s="141">
        <v>0</v>
      </c>
      <c r="DQ18" s="141">
        <v>0</v>
      </c>
      <c r="DR18" s="141">
        <v>0</v>
      </c>
      <c r="DS18" s="135"/>
      <c r="DT18" s="156"/>
      <c r="DU18" s="135"/>
      <c r="DV18" s="135"/>
      <c r="DW18" s="135"/>
      <c r="DX18" s="135"/>
      <c r="DY18" s="135"/>
      <c r="DZ18" s="450"/>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67"/>
      <c r="FQ18" s="6"/>
    </row>
    <row r="19" spans="2:173" s="5" customFormat="1" ht="14.25" customHeight="1" thickBot="1" x14ac:dyDescent="0.65">
      <c r="B19" s="399">
        <v>9</v>
      </c>
      <c r="C19" s="400" t="s">
        <v>837</v>
      </c>
      <c r="D19" s="401"/>
      <c r="E19" s="401" t="s">
        <v>41</v>
      </c>
      <c r="F19" s="568">
        <v>3</v>
      </c>
      <c r="G19" s="569">
        <v>29.46759268263429</v>
      </c>
      <c r="H19" s="570">
        <v>42.317859044050259</v>
      </c>
      <c r="I19" s="570">
        <v>5.1971678762339684</v>
      </c>
      <c r="J19" s="570">
        <v>7.0046948390545039</v>
      </c>
      <c r="K19" s="571">
        <v>5.4380219998010491</v>
      </c>
      <c r="L19" s="572">
        <v>89.425336441774078</v>
      </c>
      <c r="M19" s="569">
        <v>33.545788379068654</v>
      </c>
      <c r="N19" s="570">
        <v>43.824620475425171</v>
      </c>
      <c r="O19" s="570">
        <v>5.180121285380503</v>
      </c>
      <c r="P19" s="570">
        <v>6.327974406568055</v>
      </c>
      <c r="Q19" s="571">
        <v>5.9114121146415508</v>
      </c>
      <c r="R19" s="572">
        <v>94.78991666108395</v>
      </c>
      <c r="S19" s="569">
        <v>34.407147461701264</v>
      </c>
      <c r="T19" s="570">
        <v>45.987017610012145</v>
      </c>
      <c r="U19" s="570">
        <v>5.3698019052604469</v>
      </c>
      <c r="V19" s="570">
        <v>6.5619374982979251</v>
      </c>
      <c r="W19" s="571">
        <v>6.128145231836128</v>
      </c>
      <c r="X19" s="572">
        <v>98.454049707107913</v>
      </c>
      <c r="Y19" s="569">
        <v>38.070097240393686</v>
      </c>
      <c r="Z19" s="570">
        <v>44.53052100184027</v>
      </c>
      <c r="AA19" s="570">
        <v>5.2198775205438093</v>
      </c>
      <c r="AB19" s="570">
        <v>6.1944885753825245</v>
      </c>
      <c r="AC19" s="571">
        <v>5.931948477454041</v>
      </c>
      <c r="AD19" s="572">
        <v>99.946932815614332</v>
      </c>
      <c r="AE19" s="569">
        <v>38.265571498350916</v>
      </c>
      <c r="AF19" s="570">
        <v>46.206973646629123</v>
      </c>
      <c r="AG19" s="570">
        <v>5.2561380658943611</v>
      </c>
      <c r="AH19" s="570">
        <v>6.2344711141262774</v>
      </c>
      <c r="AI19" s="571">
        <v>5.9370001775607051</v>
      </c>
      <c r="AJ19" s="572">
        <v>101.90015450256139</v>
      </c>
      <c r="AK19" s="569">
        <v>38.464191208496274</v>
      </c>
      <c r="AL19" s="570">
        <v>48.621728861885657</v>
      </c>
      <c r="AM19" s="570">
        <v>5.292906940266235</v>
      </c>
      <c r="AN19" s="570">
        <v>6.2750929453033448</v>
      </c>
      <c r="AO19" s="571">
        <v>5.9421243907645849</v>
      </c>
      <c r="AP19" s="572">
        <v>104.5960443467161</v>
      </c>
      <c r="AQ19" s="569">
        <v>38.666008173221272</v>
      </c>
      <c r="AR19" s="570">
        <v>51.803616536221909</v>
      </c>
      <c r="AS19" s="570">
        <v>5.3301912732120709</v>
      </c>
      <c r="AT19" s="570">
        <v>6.3163644404057795</v>
      </c>
      <c r="AU19" s="571">
        <v>5.9473221662456597</v>
      </c>
      <c r="AV19" s="572">
        <v>108.06350258930668</v>
      </c>
      <c r="AW19" s="569">
        <v>38.871075067719843</v>
      </c>
      <c r="AX19" s="570">
        <v>54.055303072552078</v>
      </c>
      <c r="AY19" s="570">
        <v>5.3679982943442273</v>
      </c>
      <c r="AZ19" s="570">
        <v>6.3582961440311125</v>
      </c>
      <c r="BA19" s="571">
        <v>5.9525945685183634</v>
      </c>
      <c r="BB19" s="572">
        <v>110.60526714716563</v>
      </c>
      <c r="BC19" s="528"/>
      <c r="BD19" s="573" t="s">
        <v>838</v>
      </c>
      <c r="BE19" s="541" t="s">
        <v>839</v>
      </c>
      <c r="BG19" s="18"/>
      <c r="BH19" s="18">
        <v>0</v>
      </c>
      <c r="BJ19" s="399">
        <v>9</v>
      </c>
      <c r="BK19" s="400" t="s">
        <v>837</v>
      </c>
      <c r="BL19" s="401" t="s">
        <v>41</v>
      </c>
      <c r="BM19" s="568">
        <v>3</v>
      </c>
      <c r="BN19" s="574" t="s">
        <v>840</v>
      </c>
      <c r="BO19" s="575" t="s">
        <v>841</v>
      </c>
      <c r="BP19" s="575" t="s">
        <v>842</v>
      </c>
      <c r="BQ19" s="575" t="s">
        <v>843</v>
      </c>
      <c r="BR19" s="576" t="s">
        <v>844</v>
      </c>
      <c r="BS19" s="445" t="s">
        <v>845</v>
      </c>
      <c r="BU19" s="156"/>
      <c r="BV19" s="129"/>
      <c r="BW19" s="129"/>
      <c r="BX19" s="135"/>
      <c r="BY19" s="135"/>
      <c r="BZ19" s="135"/>
      <c r="CA19" s="135"/>
      <c r="CB19" s="135"/>
      <c r="CC19" s="450"/>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56"/>
      <c r="DU19" s="135"/>
      <c r="DV19" s="135"/>
      <c r="DW19" s="135"/>
      <c r="DX19" s="135"/>
      <c r="DY19" s="135"/>
      <c r="DZ19" s="557">
        <v>0</v>
      </c>
      <c r="EA19" s="135">
        <v>0</v>
      </c>
      <c r="EB19" s="135">
        <v>0</v>
      </c>
      <c r="EC19" s="135">
        <v>0</v>
      </c>
      <c r="ED19" s="135">
        <v>0</v>
      </c>
      <c r="EE19" s="135">
        <v>0</v>
      </c>
      <c r="EF19" s="557">
        <v>0</v>
      </c>
      <c r="EG19" s="135">
        <v>0</v>
      </c>
      <c r="EH19" s="135">
        <v>0</v>
      </c>
      <c r="EI19" s="135">
        <v>0</v>
      </c>
      <c r="EJ19" s="135">
        <v>0</v>
      </c>
      <c r="EK19" s="135">
        <v>0</v>
      </c>
      <c r="EL19" s="557">
        <v>0</v>
      </c>
      <c r="EM19" s="135">
        <v>0</v>
      </c>
      <c r="EN19" s="135">
        <v>0</v>
      </c>
      <c r="EO19" s="135">
        <v>0</v>
      </c>
      <c r="EP19" s="135">
        <v>0</v>
      </c>
      <c r="EQ19" s="135">
        <v>0</v>
      </c>
      <c r="ER19" s="557">
        <v>0</v>
      </c>
      <c r="ES19" s="135">
        <v>0</v>
      </c>
      <c r="ET19" s="135">
        <v>0</v>
      </c>
      <c r="EU19" s="135">
        <v>0</v>
      </c>
      <c r="EV19" s="135">
        <v>0</v>
      </c>
      <c r="EW19" s="135">
        <v>0</v>
      </c>
      <c r="EX19" s="557">
        <v>0</v>
      </c>
      <c r="EY19" s="135">
        <v>0</v>
      </c>
      <c r="EZ19" s="135">
        <v>0</v>
      </c>
      <c r="FA19" s="135">
        <v>0</v>
      </c>
      <c r="FB19" s="135">
        <v>0</v>
      </c>
      <c r="FC19" s="135">
        <v>0</v>
      </c>
      <c r="FD19" s="557">
        <v>0</v>
      </c>
      <c r="FE19" s="135">
        <v>0</v>
      </c>
      <c r="FF19" s="135">
        <v>0</v>
      </c>
      <c r="FG19" s="135">
        <v>0</v>
      </c>
      <c r="FH19" s="135">
        <v>0</v>
      </c>
      <c r="FI19" s="135">
        <v>0</v>
      </c>
      <c r="FJ19" s="557">
        <v>0</v>
      </c>
      <c r="FK19" s="135">
        <v>0</v>
      </c>
      <c r="FL19" s="135">
        <v>0</v>
      </c>
      <c r="FM19" s="135">
        <v>0</v>
      </c>
      <c r="FN19" s="135">
        <v>0</v>
      </c>
      <c r="FO19" s="135">
        <v>0</v>
      </c>
      <c r="FP19" s="557">
        <v>0</v>
      </c>
      <c r="FQ19" s="6"/>
    </row>
    <row r="20" spans="2:173" s="5" customFormat="1" ht="14.25" customHeight="1" thickBot="1" x14ac:dyDescent="0.65">
      <c r="B20" s="563"/>
      <c r="C20" s="563"/>
      <c r="D20" s="577"/>
      <c r="E20" s="563"/>
      <c r="F20" s="563"/>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28"/>
      <c r="BD20" s="418"/>
      <c r="BE20" s="158"/>
      <c r="BG20" s="18"/>
      <c r="BH20" s="18"/>
      <c r="BJ20" s="563"/>
      <c r="BK20" s="563"/>
      <c r="BL20" s="563"/>
      <c r="BM20" s="563"/>
      <c r="BN20" s="579"/>
      <c r="BO20" s="579"/>
      <c r="BP20" s="579"/>
      <c r="BQ20" s="579"/>
      <c r="BR20" s="579"/>
      <c r="BS20" s="579"/>
      <c r="BU20" s="156"/>
      <c r="BV20" s="129"/>
      <c r="BW20" s="129"/>
      <c r="BX20" s="135"/>
      <c r="BY20" s="135"/>
      <c r="BZ20" s="135"/>
      <c r="CA20" s="135"/>
      <c r="CB20" s="135"/>
      <c r="CC20" s="450"/>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56"/>
      <c r="DU20" s="135"/>
      <c r="DV20" s="135"/>
      <c r="DW20" s="135"/>
      <c r="DX20" s="135"/>
      <c r="DY20" s="135"/>
      <c r="DZ20" s="450"/>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67"/>
      <c r="FQ20" s="6"/>
    </row>
    <row r="21" spans="2:173" s="5" customFormat="1" ht="14.25" customHeight="1" x14ac:dyDescent="0.6">
      <c r="B21" s="351">
        <v>10</v>
      </c>
      <c r="C21" s="352" t="s">
        <v>562</v>
      </c>
      <c r="D21" s="353"/>
      <c r="E21" s="353" t="s">
        <v>41</v>
      </c>
      <c r="F21" s="544">
        <v>3</v>
      </c>
      <c r="G21" s="545">
        <v>0.48064449000000004</v>
      </c>
      <c r="H21" s="546">
        <v>0</v>
      </c>
      <c r="I21" s="546">
        <v>0</v>
      </c>
      <c r="J21" s="546">
        <v>0</v>
      </c>
      <c r="K21" s="546">
        <v>0</v>
      </c>
      <c r="L21" s="547">
        <v>0.48064449000000004</v>
      </c>
      <c r="M21" s="545">
        <v>0.105</v>
      </c>
      <c r="N21" s="546">
        <v>0</v>
      </c>
      <c r="O21" s="546">
        <v>0</v>
      </c>
      <c r="P21" s="546">
        <v>0</v>
      </c>
      <c r="Q21" s="546">
        <v>0</v>
      </c>
      <c r="R21" s="547">
        <v>0.105</v>
      </c>
      <c r="S21" s="545">
        <v>0.109</v>
      </c>
      <c r="T21" s="546">
        <v>0</v>
      </c>
      <c r="U21" s="546">
        <v>0</v>
      </c>
      <c r="V21" s="546">
        <v>0</v>
      </c>
      <c r="W21" s="546">
        <v>0</v>
      </c>
      <c r="X21" s="547">
        <v>0.109</v>
      </c>
      <c r="Y21" s="545">
        <v>0.10201000000000003</v>
      </c>
      <c r="Z21" s="546">
        <v>0</v>
      </c>
      <c r="AA21" s="546">
        <v>0</v>
      </c>
      <c r="AB21" s="546">
        <v>0</v>
      </c>
      <c r="AC21" s="546">
        <v>0</v>
      </c>
      <c r="AD21" s="547">
        <v>0.10201000000000003</v>
      </c>
      <c r="AE21" s="545">
        <v>0.10201000000000003</v>
      </c>
      <c r="AF21" s="546">
        <v>0</v>
      </c>
      <c r="AG21" s="546">
        <v>0</v>
      </c>
      <c r="AH21" s="546">
        <v>0</v>
      </c>
      <c r="AI21" s="546">
        <v>0</v>
      </c>
      <c r="AJ21" s="547">
        <v>0.10201000000000003</v>
      </c>
      <c r="AK21" s="545">
        <v>0.10201000000000003</v>
      </c>
      <c r="AL21" s="546">
        <v>0</v>
      </c>
      <c r="AM21" s="546">
        <v>0</v>
      </c>
      <c r="AN21" s="546">
        <v>0</v>
      </c>
      <c r="AO21" s="546">
        <v>0</v>
      </c>
      <c r="AP21" s="547">
        <v>0.10201000000000003</v>
      </c>
      <c r="AQ21" s="545">
        <v>0.10201000000000003</v>
      </c>
      <c r="AR21" s="546">
        <v>0</v>
      </c>
      <c r="AS21" s="546">
        <v>0</v>
      </c>
      <c r="AT21" s="546">
        <v>0</v>
      </c>
      <c r="AU21" s="546">
        <v>0</v>
      </c>
      <c r="AV21" s="547">
        <v>0.10201000000000003</v>
      </c>
      <c r="AW21" s="545">
        <v>0.10201000000000003</v>
      </c>
      <c r="AX21" s="546">
        <v>0</v>
      </c>
      <c r="AY21" s="546">
        <v>0</v>
      </c>
      <c r="AZ21" s="546">
        <v>0</v>
      </c>
      <c r="BA21" s="546">
        <v>0</v>
      </c>
      <c r="BB21" s="547">
        <v>0.10201000000000003</v>
      </c>
      <c r="BC21" s="528"/>
      <c r="BD21" s="394"/>
      <c r="BE21" s="551" t="s">
        <v>780</v>
      </c>
      <c r="BG21" s="18">
        <v>0</v>
      </c>
      <c r="BH21" s="18">
        <v>0</v>
      </c>
      <c r="BJ21" s="351">
        <v>10</v>
      </c>
      <c r="BK21" s="352" t="s">
        <v>562</v>
      </c>
      <c r="BL21" s="353" t="s">
        <v>41</v>
      </c>
      <c r="BM21" s="544">
        <v>3</v>
      </c>
      <c r="BN21" s="361" t="s">
        <v>846</v>
      </c>
      <c r="BO21" s="362" t="s">
        <v>847</v>
      </c>
      <c r="BP21" s="362" t="s">
        <v>848</v>
      </c>
      <c r="BQ21" s="362" t="s">
        <v>849</v>
      </c>
      <c r="BR21" s="421" t="s">
        <v>850</v>
      </c>
      <c r="BS21" s="552" t="s">
        <v>851</v>
      </c>
      <c r="BU21" s="156"/>
      <c r="BV21" s="129"/>
      <c r="BW21" s="129"/>
      <c r="BX21" s="141">
        <v>0</v>
      </c>
      <c r="BY21" s="141">
        <v>0</v>
      </c>
      <c r="BZ21" s="141">
        <v>0</v>
      </c>
      <c r="CA21" s="141">
        <v>0</v>
      </c>
      <c r="CB21" s="141">
        <v>0</v>
      </c>
      <c r="CC21" s="450"/>
      <c r="CD21" s="141">
        <v>0</v>
      </c>
      <c r="CE21" s="141">
        <v>0</v>
      </c>
      <c r="CF21" s="141">
        <v>0</v>
      </c>
      <c r="CG21" s="141">
        <v>0</v>
      </c>
      <c r="CH21" s="141">
        <v>0</v>
      </c>
      <c r="CI21" s="135"/>
      <c r="CJ21" s="141">
        <v>0</v>
      </c>
      <c r="CK21" s="141">
        <v>0</v>
      </c>
      <c r="CL21" s="141">
        <v>0</v>
      </c>
      <c r="CM21" s="141">
        <v>0</v>
      </c>
      <c r="CN21" s="141">
        <v>0</v>
      </c>
      <c r="CO21" s="135"/>
      <c r="CP21" s="141">
        <v>0</v>
      </c>
      <c r="CQ21" s="141">
        <v>0</v>
      </c>
      <c r="CR21" s="141">
        <v>0</v>
      </c>
      <c r="CS21" s="141">
        <v>0</v>
      </c>
      <c r="CT21" s="141">
        <v>0</v>
      </c>
      <c r="CU21" s="135"/>
      <c r="CV21" s="141">
        <v>0</v>
      </c>
      <c r="CW21" s="141">
        <v>0</v>
      </c>
      <c r="CX21" s="141">
        <v>0</v>
      </c>
      <c r="CY21" s="141">
        <v>0</v>
      </c>
      <c r="CZ21" s="141">
        <v>0</v>
      </c>
      <c r="DA21" s="135"/>
      <c r="DB21" s="141">
        <v>0</v>
      </c>
      <c r="DC21" s="141">
        <v>0</v>
      </c>
      <c r="DD21" s="141">
        <v>0</v>
      </c>
      <c r="DE21" s="141">
        <v>0</v>
      </c>
      <c r="DF21" s="141">
        <v>0</v>
      </c>
      <c r="DG21" s="135"/>
      <c r="DH21" s="141">
        <v>0</v>
      </c>
      <c r="DI21" s="141">
        <v>0</v>
      </c>
      <c r="DJ21" s="141">
        <v>0</v>
      </c>
      <c r="DK21" s="141">
        <v>0</v>
      </c>
      <c r="DL21" s="141">
        <v>0</v>
      </c>
      <c r="DM21" s="135"/>
      <c r="DN21" s="141">
        <v>0</v>
      </c>
      <c r="DO21" s="141">
        <v>0</v>
      </c>
      <c r="DP21" s="141">
        <v>0</v>
      </c>
      <c r="DQ21" s="141">
        <v>0</v>
      </c>
      <c r="DR21" s="141">
        <v>0</v>
      </c>
      <c r="DS21" s="135"/>
      <c r="DT21" s="156"/>
      <c r="DU21" s="557">
        <v>0</v>
      </c>
      <c r="DV21" s="557">
        <v>0</v>
      </c>
      <c r="DW21" s="557">
        <v>0</v>
      </c>
      <c r="DX21" s="557">
        <v>0</v>
      </c>
      <c r="DY21" s="557">
        <v>0</v>
      </c>
      <c r="DZ21" s="557">
        <v>0</v>
      </c>
      <c r="EA21" s="557">
        <v>0</v>
      </c>
      <c r="EB21" s="557">
        <v>0</v>
      </c>
      <c r="EC21" s="557">
        <v>0</v>
      </c>
      <c r="ED21" s="557">
        <v>0</v>
      </c>
      <c r="EE21" s="557">
        <v>0</v>
      </c>
      <c r="EF21" s="557">
        <v>0</v>
      </c>
      <c r="EG21" s="557">
        <v>0</v>
      </c>
      <c r="EH21" s="557">
        <v>0</v>
      </c>
      <c r="EI21" s="557">
        <v>0</v>
      </c>
      <c r="EJ21" s="557">
        <v>0</v>
      </c>
      <c r="EK21" s="557">
        <v>0</v>
      </c>
      <c r="EL21" s="557">
        <v>0</v>
      </c>
      <c r="EM21" s="557">
        <v>0</v>
      </c>
      <c r="EN21" s="557">
        <v>0</v>
      </c>
      <c r="EO21" s="557">
        <v>0</v>
      </c>
      <c r="EP21" s="557">
        <v>0</v>
      </c>
      <c r="EQ21" s="557">
        <v>0</v>
      </c>
      <c r="ER21" s="557">
        <v>0</v>
      </c>
      <c r="ES21" s="557">
        <v>0</v>
      </c>
      <c r="ET21" s="557">
        <v>0</v>
      </c>
      <c r="EU21" s="557">
        <v>0</v>
      </c>
      <c r="EV21" s="557">
        <v>0</v>
      </c>
      <c r="EW21" s="557">
        <v>0</v>
      </c>
      <c r="EX21" s="557">
        <v>0</v>
      </c>
      <c r="EY21" s="557">
        <v>0</v>
      </c>
      <c r="EZ21" s="557">
        <v>0</v>
      </c>
      <c r="FA21" s="557">
        <v>0</v>
      </c>
      <c r="FB21" s="557">
        <v>0</v>
      </c>
      <c r="FC21" s="557">
        <v>0</v>
      </c>
      <c r="FD21" s="557">
        <v>0</v>
      </c>
      <c r="FE21" s="557">
        <v>0</v>
      </c>
      <c r="FF21" s="557">
        <v>0</v>
      </c>
      <c r="FG21" s="557">
        <v>0</v>
      </c>
      <c r="FH21" s="557">
        <v>0</v>
      </c>
      <c r="FI21" s="557">
        <v>0</v>
      </c>
      <c r="FJ21" s="557">
        <v>0</v>
      </c>
      <c r="FK21" s="557">
        <v>0</v>
      </c>
      <c r="FL21" s="557">
        <v>0</v>
      </c>
      <c r="FM21" s="557">
        <v>0</v>
      </c>
      <c r="FN21" s="557">
        <v>0</v>
      </c>
      <c r="FO21" s="557">
        <v>0</v>
      </c>
      <c r="FP21" s="557">
        <v>0</v>
      </c>
      <c r="FQ21" s="6"/>
    </row>
    <row r="22" spans="2:173" s="5" customFormat="1" ht="14.25" customHeight="1" thickBot="1" x14ac:dyDescent="0.65">
      <c r="B22" s="399">
        <v>11</v>
      </c>
      <c r="C22" s="400" t="s">
        <v>569</v>
      </c>
      <c r="D22" s="401"/>
      <c r="E22" s="401" t="s">
        <v>41</v>
      </c>
      <c r="F22" s="568">
        <v>3</v>
      </c>
      <c r="G22" s="569">
        <v>29.94823717263429</v>
      </c>
      <c r="H22" s="570">
        <v>42.317859044050259</v>
      </c>
      <c r="I22" s="570">
        <v>5.1971678762339684</v>
      </c>
      <c r="J22" s="570">
        <v>7.0046948390545039</v>
      </c>
      <c r="K22" s="571">
        <v>5.4380219998010491</v>
      </c>
      <c r="L22" s="572">
        <v>89.905980931774067</v>
      </c>
      <c r="M22" s="569">
        <v>33.650788379068651</v>
      </c>
      <c r="N22" s="570">
        <v>43.824620475425171</v>
      </c>
      <c r="O22" s="570">
        <v>5.180121285380503</v>
      </c>
      <c r="P22" s="570">
        <v>6.327974406568055</v>
      </c>
      <c r="Q22" s="571">
        <v>5.9114121146415508</v>
      </c>
      <c r="R22" s="572">
        <v>94.89491666108394</v>
      </c>
      <c r="S22" s="569">
        <v>34.516147461701266</v>
      </c>
      <c r="T22" s="570">
        <v>45.987017610012145</v>
      </c>
      <c r="U22" s="570">
        <v>5.3698019052604469</v>
      </c>
      <c r="V22" s="570">
        <v>6.5619374982979251</v>
      </c>
      <c r="W22" s="571">
        <v>6.128145231836128</v>
      </c>
      <c r="X22" s="572">
        <v>98.563049707107908</v>
      </c>
      <c r="Y22" s="569">
        <v>38.172107240393686</v>
      </c>
      <c r="Z22" s="570">
        <v>44.53052100184027</v>
      </c>
      <c r="AA22" s="570">
        <v>5.2198775205438093</v>
      </c>
      <c r="AB22" s="570">
        <v>6.1944885753825245</v>
      </c>
      <c r="AC22" s="571">
        <v>5.931948477454041</v>
      </c>
      <c r="AD22" s="572">
        <v>100.04894281561432</v>
      </c>
      <c r="AE22" s="569">
        <v>38.367581498350916</v>
      </c>
      <c r="AF22" s="570">
        <v>46.206973646629123</v>
      </c>
      <c r="AG22" s="570">
        <v>5.2561380658943611</v>
      </c>
      <c r="AH22" s="570">
        <v>6.2344711141262774</v>
      </c>
      <c r="AI22" s="571">
        <v>5.9370001775607051</v>
      </c>
      <c r="AJ22" s="572">
        <v>102.00216450256139</v>
      </c>
      <c r="AK22" s="569">
        <v>38.566201208496274</v>
      </c>
      <c r="AL22" s="570">
        <v>48.621728861885657</v>
      </c>
      <c r="AM22" s="570">
        <v>5.292906940266235</v>
      </c>
      <c r="AN22" s="570">
        <v>6.2750929453033448</v>
      </c>
      <c r="AO22" s="571">
        <v>5.9421243907645849</v>
      </c>
      <c r="AP22" s="572">
        <v>104.69805434671609</v>
      </c>
      <c r="AQ22" s="569">
        <v>38.768018173221272</v>
      </c>
      <c r="AR22" s="570">
        <v>51.803616536221909</v>
      </c>
      <c r="AS22" s="570">
        <v>5.3301912732120709</v>
      </c>
      <c r="AT22" s="570">
        <v>6.3163644404057795</v>
      </c>
      <c r="AU22" s="571">
        <v>5.9473221662456597</v>
      </c>
      <c r="AV22" s="572">
        <v>108.16551258930667</v>
      </c>
      <c r="AW22" s="569">
        <v>38.973085067719843</v>
      </c>
      <c r="AX22" s="570">
        <v>54.055303072552078</v>
      </c>
      <c r="AY22" s="570">
        <v>5.3679982943442273</v>
      </c>
      <c r="AZ22" s="570">
        <v>6.3582961440311125</v>
      </c>
      <c r="BA22" s="571">
        <v>5.9525945685183634</v>
      </c>
      <c r="BB22" s="572">
        <v>110.70727714716563</v>
      </c>
      <c r="BC22" s="528"/>
      <c r="BD22" s="408" t="s">
        <v>570</v>
      </c>
      <c r="BE22" s="541"/>
      <c r="BG22" s="18"/>
      <c r="BH22" s="18"/>
      <c r="BJ22" s="399">
        <v>11</v>
      </c>
      <c r="BK22" s="400" t="s">
        <v>569</v>
      </c>
      <c r="BL22" s="401" t="s">
        <v>41</v>
      </c>
      <c r="BM22" s="568">
        <v>3</v>
      </c>
      <c r="BN22" s="574" t="s">
        <v>141</v>
      </c>
      <c r="BO22" s="575" t="s">
        <v>143</v>
      </c>
      <c r="BP22" s="575" t="s">
        <v>145</v>
      </c>
      <c r="BQ22" s="575" t="s">
        <v>147</v>
      </c>
      <c r="BR22" s="576" t="s">
        <v>149</v>
      </c>
      <c r="BS22" s="445" t="s">
        <v>151</v>
      </c>
      <c r="BU22" s="156"/>
      <c r="BV22" s="129"/>
      <c r="BW22" s="129"/>
      <c r="BX22" s="135"/>
      <c r="BY22" s="135"/>
      <c r="BZ22" s="135"/>
      <c r="CA22" s="135"/>
      <c r="CB22" s="135"/>
      <c r="CC22" s="450"/>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56"/>
      <c r="DU22" s="135"/>
      <c r="DV22" s="135"/>
      <c r="DW22" s="135"/>
      <c r="DX22" s="135"/>
      <c r="DY22" s="135"/>
      <c r="DZ22" s="450"/>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67"/>
      <c r="FQ22" s="6"/>
    </row>
    <row r="23" spans="2:173" s="5" customFormat="1" ht="14.25" customHeight="1" thickBot="1" x14ac:dyDescent="0.65">
      <c r="B23" s="563"/>
      <c r="C23" s="563"/>
      <c r="D23" s="539"/>
      <c r="E23" s="539"/>
      <c r="F23" s="539"/>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540"/>
      <c r="AW23" s="540"/>
      <c r="AX23" s="540"/>
      <c r="AY23" s="540"/>
      <c r="AZ23" s="540"/>
      <c r="BA23" s="540"/>
      <c r="BB23" s="540"/>
      <c r="BC23" s="528"/>
      <c r="BD23" s="580"/>
      <c r="BE23" s="158"/>
      <c r="BG23" s="18"/>
      <c r="BH23" s="18"/>
      <c r="BJ23" s="563"/>
      <c r="BK23" s="563"/>
      <c r="BL23" s="539"/>
      <c r="BM23" s="539"/>
      <c r="BN23" s="581"/>
      <c r="BO23" s="581"/>
      <c r="BP23" s="581"/>
      <c r="BQ23" s="581"/>
      <c r="BR23" s="581"/>
      <c r="BS23" s="581"/>
      <c r="BU23" s="156"/>
      <c r="BV23" s="129"/>
      <c r="BW23" s="129"/>
      <c r="BX23" s="135"/>
      <c r="BY23" s="135"/>
      <c r="BZ23" s="135"/>
      <c r="CA23" s="135"/>
      <c r="CB23" s="135"/>
      <c r="CC23" s="450"/>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56"/>
      <c r="DU23" s="135"/>
      <c r="DV23" s="135"/>
      <c r="DW23" s="135"/>
      <c r="DX23" s="135"/>
      <c r="DY23" s="135"/>
      <c r="DZ23" s="450"/>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67"/>
      <c r="FQ23" s="6"/>
    </row>
    <row r="24" spans="2:173" s="5" customFormat="1" ht="15.75" thickBot="1" x14ac:dyDescent="0.65">
      <c r="B24" s="349" t="s">
        <v>272</v>
      </c>
      <c r="C24" s="350" t="s">
        <v>852</v>
      </c>
      <c r="D24" s="582"/>
      <c r="E24" s="529"/>
      <c r="F24" s="529"/>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28"/>
      <c r="BD24" s="580"/>
      <c r="BE24" s="158"/>
      <c r="BG24" s="18"/>
      <c r="BH24" s="18"/>
      <c r="BJ24" s="349" t="s">
        <v>272</v>
      </c>
      <c r="BK24" s="350" t="s">
        <v>852</v>
      </c>
      <c r="BL24" s="529"/>
      <c r="BM24" s="529"/>
      <c r="BN24" s="579"/>
      <c r="BO24" s="579"/>
      <c r="BP24" s="579"/>
      <c r="BQ24" s="579"/>
      <c r="BR24" s="579"/>
      <c r="BS24" s="579"/>
      <c r="BU24" s="156"/>
      <c r="BV24" s="129"/>
      <c r="BW24" s="129"/>
      <c r="BX24" s="135"/>
      <c r="BY24" s="135"/>
      <c r="BZ24" s="135"/>
      <c r="CA24" s="135"/>
      <c r="CB24" s="135"/>
      <c r="CC24" s="450"/>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66"/>
      <c r="DU24" s="135"/>
      <c r="DV24" s="135"/>
      <c r="DW24" s="135"/>
      <c r="DX24" s="135"/>
      <c r="DY24" s="135"/>
      <c r="DZ24" s="450"/>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67"/>
      <c r="FQ24" s="6"/>
    </row>
    <row r="25" spans="2:173" s="5" customFormat="1" ht="14.25" customHeight="1" x14ac:dyDescent="0.6">
      <c r="B25" s="351">
        <v>12</v>
      </c>
      <c r="C25" s="352" t="s">
        <v>572</v>
      </c>
      <c r="D25" s="353"/>
      <c r="E25" s="353" t="s">
        <v>41</v>
      </c>
      <c r="F25" s="544">
        <v>3</v>
      </c>
      <c r="G25" s="545">
        <v>12.38894214082638</v>
      </c>
      <c r="H25" s="546">
        <v>0</v>
      </c>
      <c r="I25" s="546">
        <v>0</v>
      </c>
      <c r="J25" s="546">
        <v>0</v>
      </c>
      <c r="K25" s="546">
        <v>0</v>
      </c>
      <c r="L25" s="547">
        <v>12.38894214082638</v>
      </c>
      <c r="M25" s="545">
        <v>12.023695697889787</v>
      </c>
      <c r="N25" s="546">
        <v>0</v>
      </c>
      <c r="O25" s="546">
        <v>0</v>
      </c>
      <c r="P25" s="546">
        <v>0</v>
      </c>
      <c r="Q25" s="546">
        <v>0</v>
      </c>
      <c r="R25" s="547">
        <v>12.023695697889787</v>
      </c>
      <c r="S25" s="545">
        <v>11.648912352039133</v>
      </c>
      <c r="T25" s="546">
        <v>0</v>
      </c>
      <c r="U25" s="546">
        <v>0</v>
      </c>
      <c r="V25" s="546">
        <v>0</v>
      </c>
      <c r="W25" s="546">
        <v>0</v>
      </c>
      <c r="X25" s="547">
        <v>11.648912352039133</v>
      </c>
      <c r="Y25" s="545">
        <v>12.491287768491123</v>
      </c>
      <c r="Z25" s="546">
        <v>0</v>
      </c>
      <c r="AA25" s="546">
        <v>0</v>
      </c>
      <c r="AB25" s="546">
        <v>0</v>
      </c>
      <c r="AC25" s="546">
        <v>0</v>
      </c>
      <c r="AD25" s="547">
        <v>12.491287768491123</v>
      </c>
      <c r="AE25" s="545">
        <v>12.491287768491123</v>
      </c>
      <c r="AF25" s="546">
        <v>0</v>
      </c>
      <c r="AG25" s="546">
        <v>0</v>
      </c>
      <c r="AH25" s="546">
        <v>0</v>
      </c>
      <c r="AI25" s="546">
        <v>0</v>
      </c>
      <c r="AJ25" s="547">
        <v>12.491287768491123</v>
      </c>
      <c r="AK25" s="545">
        <v>12.491287768491123</v>
      </c>
      <c r="AL25" s="546">
        <v>0</v>
      </c>
      <c r="AM25" s="546">
        <v>0</v>
      </c>
      <c r="AN25" s="546">
        <v>0</v>
      </c>
      <c r="AO25" s="546">
        <v>0</v>
      </c>
      <c r="AP25" s="547">
        <v>12.491287768491123</v>
      </c>
      <c r="AQ25" s="545">
        <v>12.491287768491123</v>
      </c>
      <c r="AR25" s="546">
        <v>0</v>
      </c>
      <c r="AS25" s="546">
        <v>0</v>
      </c>
      <c r="AT25" s="546">
        <v>0</v>
      </c>
      <c r="AU25" s="546">
        <v>0</v>
      </c>
      <c r="AV25" s="547">
        <v>12.491287768491123</v>
      </c>
      <c r="AW25" s="545">
        <v>12.491287768491123</v>
      </c>
      <c r="AX25" s="546">
        <v>0</v>
      </c>
      <c r="AY25" s="546">
        <v>0</v>
      </c>
      <c r="AZ25" s="546">
        <v>0</v>
      </c>
      <c r="BA25" s="546">
        <v>0</v>
      </c>
      <c r="BB25" s="547">
        <v>12.491287768491123</v>
      </c>
      <c r="BC25" s="528"/>
      <c r="BD25" s="394"/>
      <c r="BE25" s="551"/>
      <c r="BG25" s="18">
        <v>0</v>
      </c>
      <c r="BH25" s="18"/>
      <c r="BJ25" s="351">
        <v>12</v>
      </c>
      <c r="BK25" s="352" t="s">
        <v>572</v>
      </c>
      <c r="BL25" s="353" t="s">
        <v>41</v>
      </c>
      <c r="BM25" s="544">
        <v>3</v>
      </c>
      <c r="BN25" s="583" t="s">
        <v>853</v>
      </c>
      <c r="BO25" s="584" t="s">
        <v>854</v>
      </c>
      <c r="BP25" s="584" t="s">
        <v>855</v>
      </c>
      <c r="BQ25" s="584" t="s">
        <v>856</v>
      </c>
      <c r="BR25" s="585" t="s">
        <v>857</v>
      </c>
      <c r="BS25" s="552" t="s">
        <v>858</v>
      </c>
      <c r="BU25" s="156"/>
      <c r="BV25" s="129"/>
      <c r="BW25" s="129"/>
      <c r="BX25" s="141">
        <v>0</v>
      </c>
      <c r="BY25" s="141">
        <v>0</v>
      </c>
      <c r="BZ25" s="141">
        <v>0</v>
      </c>
      <c r="CA25" s="141">
        <v>0</v>
      </c>
      <c r="CB25" s="141">
        <v>0</v>
      </c>
      <c r="CC25" s="450"/>
      <c r="CD25" s="141">
        <v>0</v>
      </c>
      <c r="CE25" s="141">
        <v>0</v>
      </c>
      <c r="CF25" s="141">
        <v>0</v>
      </c>
      <c r="CG25" s="141">
        <v>0</v>
      </c>
      <c r="CH25" s="141">
        <v>0</v>
      </c>
      <c r="CI25" s="135"/>
      <c r="CJ25" s="141">
        <v>0</v>
      </c>
      <c r="CK25" s="141">
        <v>0</v>
      </c>
      <c r="CL25" s="141">
        <v>0</v>
      </c>
      <c r="CM25" s="141">
        <v>0</v>
      </c>
      <c r="CN25" s="141">
        <v>0</v>
      </c>
      <c r="CO25" s="135"/>
      <c r="CP25" s="141">
        <v>0</v>
      </c>
      <c r="CQ25" s="141">
        <v>0</v>
      </c>
      <c r="CR25" s="141">
        <v>0</v>
      </c>
      <c r="CS25" s="141">
        <v>0</v>
      </c>
      <c r="CT25" s="141">
        <v>0</v>
      </c>
      <c r="CU25" s="135"/>
      <c r="CV25" s="141">
        <v>0</v>
      </c>
      <c r="CW25" s="141">
        <v>0</v>
      </c>
      <c r="CX25" s="141">
        <v>0</v>
      </c>
      <c r="CY25" s="141">
        <v>0</v>
      </c>
      <c r="CZ25" s="141">
        <v>0</v>
      </c>
      <c r="DA25" s="135"/>
      <c r="DB25" s="141">
        <v>0</v>
      </c>
      <c r="DC25" s="141">
        <v>0</v>
      </c>
      <c r="DD25" s="141">
        <v>0</v>
      </c>
      <c r="DE25" s="141">
        <v>0</v>
      </c>
      <c r="DF25" s="141">
        <v>0</v>
      </c>
      <c r="DG25" s="135"/>
      <c r="DH25" s="141">
        <v>0</v>
      </c>
      <c r="DI25" s="141">
        <v>0</v>
      </c>
      <c r="DJ25" s="141">
        <v>0</v>
      </c>
      <c r="DK25" s="141">
        <v>0</v>
      </c>
      <c r="DL25" s="141">
        <v>0</v>
      </c>
      <c r="DM25" s="135"/>
      <c r="DN25" s="141">
        <v>0</v>
      </c>
      <c r="DO25" s="141">
        <v>0</v>
      </c>
      <c r="DP25" s="141">
        <v>0</v>
      </c>
      <c r="DQ25" s="141">
        <v>0</v>
      </c>
      <c r="DR25" s="141">
        <v>0</v>
      </c>
      <c r="DS25" s="135"/>
      <c r="DT25" s="166"/>
      <c r="DU25" s="135"/>
      <c r="DV25" s="135"/>
      <c r="DW25" s="135"/>
      <c r="DX25" s="135"/>
      <c r="DY25" s="135"/>
      <c r="DZ25" s="450"/>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67"/>
      <c r="FQ25" s="6"/>
    </row>
    <row r="26" spans="2:173" s="5" customFormat="1" ht="14.25" customHeight="1" x14ac:dyDescent="0.6">
      <c r="B26" s="366">
        <v>13</v>
      </c>
      <c r="C26" s="367" t="s">
        <v>859</v>
      </c>
      <c r="D26" s="368"/>
      <c r="E26" s="368" t="s">
        <v>41</v>
      </c>
      <c r="F26" s="383">
        <v>3</v>
      </c>
      <c r="G26" s="553">
        <v>9.7974158551311579</v>
      </c>
      <c r="H26" s="553">
        <v>50.606682637347305</v>
      </c>
      <c r="I26" s="553">
        <v>2.5625813735882899</v>
      </c>
      <c r="J26" s="553">
        <v>12.386580750638155</v>
      </c>
      <c r="K26" s="553">
        <v>0.40754114138866626</v>
      </c>
      <c r="L26" s="554">
        <v>75.760801758093564</v>
      </c>
      <c r="M26" s="553">
        <v>8.5357335242977666</v>
      </c>
      <c r="N26" s="553">
        <v>48.602373706007157</v>
      </c>
      <c r="O26" s="553">
        <v>0.15422192844459745</v>
      </c>
      <c r="P26" s="553">
        <v>13.03959510380257</v>
      </c>
      <c r="Q26" s="553">
        <v>0.11716770456967873</v>
      </c>
      <c r="R26" s="554">
        <v>70.449091967121774</v>
      </c>
      <c r="S26" s="553">
        <v>7.0727198643513836</v>
      </c>
      <c r="T26" s="553">
        <v>39.946387858288261</v>
      </c>
      <c r="U26" s="553">
        <v>0.14304774992819233</v>
      </c>
      <c r="V26" s="553">
        <v>18.30858237915492</v>
      </c>
      <c r="W26" s="553">
        <v>0.13948612431377558</v>
      </c>
      <c r="X26" s="554">
        <v>65.610223976036536</v>
      </c>
      <c r="Y26" s="553">
        <v>3.668936793618145</v>
      </c>
      <c r="Z26" s="553">
        <v>45.086576219233713</v>
      </c>
      <c r="AA26" s="553">
        <v>0.12733394985008917</v>
      </c>
      <c r="AB26" s="553">
        <v>5.5321950677933041</v>
      </c>
      <c r="AC26" s="553">
        <v>0.60705676763425775</v>
      </c>
      <c r="AD26" s="554">
        <v>55.022098798129505</v>
      </c>
      <c r="AE26" s="553">
        <v>9.065976312848921</v>
      </c>
      <c r="AF26" s="553">
        <v>44.117933288464492</v>
      </c>
      <c r="AG26" s="553">
        <v>0.12733394985008917</v>
      </c>
      <c r="AH26" s="553">
        <v>4.7271710293317666</v>
      </c>
      <c r="AI26" s="553">
        <v>0.60705676763425775</v>
      </c>
      <c r="AJ26" s="554">
        <v>58.645471348129526</v>
      </c>
      <c r="AK26" s="553">
        <v>16.722309197464305</v>
      </c>
      <c r="AL26" s="553">
        <v>33.754961778849129</v>
      </c>
      <c r="AM26" s="553">
        <v>0.12733394985008917</v>
      </c>
      <c r="AN26" s="553">
        <v>6.8387094908702268</v>
      </c>
      <c r="AO26" s="553">
        <v>0.60705676763425775</v>
      </c>
      <c r="AP26" s="554">
        <v>58.050371184668009</v>
      </c>
      <c r="AQ26" s="553">
        <v>10.047261024387378</v>
      </c>
      <c r="AR26" s="553">
        <v>38.344319888464518</v>
      </c>
      <c r="AS26" s="553">
        <v>0.12733394985008917</v>
      </c>
      <c r="AT26" s="553">
        <v>4.5529691062548432</v>
      </c>
      <c r="AU26" s="553">
        <v>0.60705676763425775</v>
      </c>
      <c r="AV26" s="554">
        <v>53.67894073659108</v>
      </c>
      <c r="AW26" s="553">
        <v>11.767531409002764</v>
      </c>
      <c r="AX26" s="553">
        <v>36.491927375002973</v>
      </c>
      <c r="AY26" s="553">
        <v>0.12733394985008917</v>
      </c>
      <c r="AZ26" s="553">
        <v>6.3240219908702278</v>
      </c>
      <c r="BA26" s="553">
        <v>0.60705676763425775</v>
      </c>
      <c r="BB26" s="554">
        <v>55.317871492360311</v>
      </c>
      <c r="BC26" s="528"/>
      <c r="BD26" s="395"/>
      <c r="BE26" s="533"/>
      <c r="BG26" s="18">
        <v>0</v>
      </c>
      <c r="BH26" s="18"/>
      <c r="BJ26" s="366">
        <v>13</v>
      </c>
      <c r="BK26" s="367" t="s">
        <v>859</v>
      </c>
      <c r="BL26" s="368" t="s">
        <v>41</v>
      </c>
      <c r="BM26" s="383">
        <v>3</v>
      </c>
      <c r="BN26" s="586" t="s">
        <v>860</v>
      </c>
      <c r="BO26" s="587" t="s">
        <v>861</v>
      </c>
      <c r="BP26" s="587" t="s">
        <v>862</v>
      </c>
      <c r="BQ26" s="587" t="s">
        <v>863</v>
      </c>
      <c r="BR26" s="588" t="s">
        <v>864</v>
      </c>
      <c r="BS26" s="440" t="s">
        <v>865</v>
      </c>
      <c r="BU26" s="156"/>
      <c r="BV26" s="129"/>
      <c r="BW26" s="129"/>
      <c r="BX26" s="141">
        <v>0</v>
      </c>
      <c r="BY26" s="141">
        <v>0</v>
      </c>
      <c r="BZ26" s="141">
        <v>0</v>
      </c>
      <c r="CA26" s="141">
        <v>0</v>
      </c>
      <c r="CB26" s="141">
        <v>0</v>
      </c>
      <c r="CC26" s="450"/>
      <c r="CD26" s="141">
        <v>0</v>
      </c>
      <c r="CE26" s="141">
        <v>0</v>
      </c>
      <c r="CF26" s="141">
        <v>0</v>
      </c>
      <c r="CG26" s="141">
        <v>0</v>
      </c>
      <c r="CH26" s="141">
        <v>0</v>
      </c>
      <c r="CI26" s="135"/>
      <c r="CJ26" s="141">
        <v>0</v>
      </c>
      <c r="CK26" s="141">
        <v>0</v>
      </c>
      <c r="CL26" s="141">
        <v>0</v>
      </c>
      <c r="CM26" s="141">
        <v>0</v>
      </c>
      <c r="CN26" s="141">
        <v>0</v>
      </c>
      <c r="CO26" s="135"/>
      <c r="CP26" s="141">
        <v>0</v>
      </c>
      <c r="CQ26" s="141">
        <v>0</v>
      </c>
      <c r="CR26" s="141">
        <v>0</v>
      </c>
      <c r="CS26" s="141">
        <v>0</v>
      </c>
      <c r="CT26" s="141">
        <v>0</v>
      </c>
      <c r="CU26" s="135"/>
      <c r="CV26" s="141">
        <v>0</v>
      </c>
      <c r="CW26" s="141">
        <v>0</v>
      </c>
      <c r="CX26" s="141">
        <v>0</v>
      </c>
      <c r="CY26" s="141">
        <v>0</v>
      </c>
      <c r="CZ26" s="141">
        <v>0</v>
      </c>
      <c r="DA26" s="135"/>
      <c r="DB26" s="141">
        <v>0</v>
      </c>
      <c r="DC26" s="141">
        <v>0</v>
      </c>
      <c r="DD26" s="141">
        <v>0</v>
      </c>
      <c r="DE26" s="141">
        <v>0</v>
      </c>
      <c r="DF26" s="141">
        <v>0</v>
      </c>
      <c r="DG26" s="135"/>
      <c r="DH26" s="141">
        <v>0</v>
      </c>
      <c r="DI26" s="141">
        <v>0</v>
      </c>
      <c r="DJ26" s="141">
        <v>0</v>
      </c>
      <c r="DK26" s="141">
        <v>0</v>
      </c>
      <c r="DL26" s="141">
        <v>0</v>
      </c>
      <c r="DM26" s="135"/>
      <c r="DN26" s="141">
        <v>0</v>
      </c>
      <c r="DO26" s="141">
        <v>0</v>
      </c>
      <c r="DP26" s="141">
        <v>0</v>
      </c>
      <c r="DQ26" s="141">
        <v>0</v>
      </c>
      <c r="DR26" s="141">
        <v>0</v>
      </c>
      <c r="DS26" s="135"/>
      <c r="DT26" s="166"/>
      <c r="DU26" s="135"/>
      <c r="DV26" s="135"/>
      <c r="DW26" s="135"/>
      <c r="DX26" s="135"/>
      <c r="DY26" s="135"/>
      <c r="DZ26" s="450"/>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67"/>
      <c r="FQ26" s="6"/>
    </row>
    <row r="27" spans="2:173" s="5" customFormat="1" ht="14.25" customHeight="1" x14ac:dyDescent="0.6">
      <c r="B27" s="366">
        <v>14</v>
      </c>
      <c r="C27" s="367" t="s">
        <v>584</v>
      </c>
      <c r="D27" s="368"/>
      <c r="E27" s="368" t="s">
        <v>41</v>
      </c>
      <c r="F27" s="383">
        <v>3</v>
      </c>
      <c r="G27" s="553">
        <v>27.402360874450014</v>
      </c>
      <c r="H27" s="553">
        <v>2.0311745839999999</v>
      </c>
      <c r="I27" s="553">
        <v>0</v>
      </c>
      <c r="J27" s="553">
        <v>0</v>
      </c>
      <c r="K27" s="553">
        <v>0</v>
      </c>
      <c r="L27" s="554">
        <v>29.433535458450013</v>
      </c>
      <c r="M27" s="553">
        <v>18.788245017866927</v>
      </c>
      <c r="N27" s="553">
        <v>0.37294084071114508</v>
      </c>
      <c r="O27" s="553">
        <v>0</v>
      </c>
      <c r="P27" s="553">
        <v>0</v>
      </c>
      <c r="Q27" s="553">
        <v>0</v>
      </c>
      <c r="R27" s="554">
        <v>19.161185858578072</v>
      </c>
      <c r="S27" s="553">
        <v>21.740244313033767</v>
      </c>
      <c r="T27" s="553">
        <v>1.7555513066818926</v>
      </c>
      <c r="U27" s="553">
        <v>0</v>
      </c>
      <c r="V27" s="553">
        <v>0</v>
      </c>
      <c r="W27" s="553">
        <v>0</v>
      </c>
      <c r="X27" s="554">
        <v>23.495795619715658</v>
      </c>
      <c r="Y27" s="553">
        <v>25.305030874185142</v>
      </c>
      <c r="Z27" s="553">
        <v>0.58031411538461541</v>
      </c>
      <c r="AA27" s="553">
        <v>0</v>
      </c>
      <c r="AB27" s="553">
        <v>0</v>
      </c>
      <c r="AC27" s="553">
        <v>0</v>
      </c>
      <c r="AD27" s="554">
        <v>25.885344989569759</v>
      </c>
      <c r="AE27" s="553">
        <v>38.323068113428953</v>
      </c>
      <c r="AF27" s="553">
        <v>1.0950649615384613</v>
      </c>
      <c r="AG27" s="553">
        <v>0</v>
      </c>
      <c r="AH27" s="553">
        <v>0</v>
      </c>
      <c r="AI27" s="553">
        <v>0</v>
      </c>
      <c r="AJ27" s="554">
        <v>39.418133074967415</v>
      </c>
      <c r="AK27" s="553">
        <v>20.952130124511086</v>
      </c>
      <c r="AL27" s="553">
        <v>1.5006070384615386</v>
      </c>
      <c r="AM27" s="553">
        <v>0</v>
      </c>
      <c r="AN27" s="553">
        <v>0</v>
      </c>
      <c r="AO27" s="553">
        <v>0</v>
      </c>
      <c r="AP27" s="554">
        <v>22.452737162972625</v>
      </c>
      <c r="AQ27" s="553">
        <v>14.739509769230771</v>
      </c>
      <c r="AR27" s="553">
        <v>2.7415581923076924</v>
      </c>
      <c r="AS27" s="553">
        <v>0</v>
      </c>
      <c r="AT27" s="553">
        <v>0</v>
      </c>
      <c r="AU27" s="553">
        <v>0</v>
      </c>
      <c r="AV27" s="554">
        <v>17.481067961538464</v>
      </c>
      <c r="AW27" s="553">
        <v>14.739509769230771</v>
      </c>
      <c r="AX27" s="553">
        <v>1.4766621923076921</v>
      </c>
      <c r="AY27" s="553">
        <v>0</v>
      </c>
      <c r="AZ27" s="553">
        <v>0</v>
      </c>
      <c r="BA27" s="553">
        <v>0</v>
      </c>
      <c r="BB27" s="554">
        <v>16.216171961538464</v>
      </c>
      <c r="BC27" s="528"/>
      <c r="BD27" s="395"/>
      <c r="BE27" s="533" t="s">
        <v>783</v>
      </c>
      <c r="BG27" s="18">
        <v>0</v>
      </c>
      <c r="BH27" s="18">
        <v>0</v>
      </c>
      <c r="BJ27" s="366">
        <v>14</v>
      </c>
      <c r="BK27" s="367" t="s">
        <v>584</v>
      </c>
      <c r="BL27" s="368" t="s">
        <v>41</v>
      </c>
      <c r="BM27" s="383">
        <v>3</v>
      </c>
      <c r="BN27" s="586" t="s">
        <v>866</v>
      </c>
      <c r="BO27" s="587" t="s">
        <v>867</v>
      </c>
      <c r="BP27" s="587" t="s">
        <v>868</v>
      </c>
      <c r="BQ27" s="587" t="s">
        <v>869</v>
      </c>
      <c r="BR27" s="588" t="s">
        <v>870</v>
      </c>
      <c r="BS27" s="440" t="s">
        <v>871</v>
      </c>
      <c r="BU27" s="156"/>
      <c r="BV27" s="129"/>
      <c r="BW27" s="129"/>
      <c r="BX27" s="141">
        <v>0</v>
      </c>
      <c r="BY27" s="141">
        <v>0</v>
      </c>
      <c r="BZ27" s="141">
        <v>0</v>
      </c>
      <c r="CA27" s="141">
        <v>0</v>
      </c>
      <c r="CB27" s="141">
        <v>0</v>
      </c>
      <c r="CC27" s="450"/>
      <c r="CD27" s="141">
        <v>0</v>
      </c>
      <c r="CE27" s="141">
        <v>0</v>
      </c>
      <c r="CF27" s="141">
        <v>0</v>
      </c>
      <c r="CG27" s="141">
        <v>0</v>
      </c>
      <c r="CH27" s="141">
        <v>0</v>
      </c>
      <c r="CI27" s="135"/>
      <c r="CJ27" s="141">
        <v>0</v>
      </c>
      <c r="CK27" s="141">
        <v>0</v>
      </c>
      <c r="CL27" s="141">
        <v>0</v>
      </c>
      <c r="CM27" s="141">
        <v>0</v>
      </c>
      <c r="CN27" s="141">
        <v>0</v>
      </c>
      <c r="CO27" s="135"/>
      <c r="CP27" s="141">
        <v>0</v>
      </c>
      <c r="CQ27" s="141">
        <v>0</v>
      </c>
      <c r="CR27" s="141">
        <v>0</v>
      </c>
      <c r="CS27" s="141">
        <v>0</v>
      </c>
      <c r="CT27" s="141">
        <v>0</v>
      </c>
      <c r="CU27" s="135"/>
      <c r="CV27" s="141">
        <v>0</v>
      </c>
      <c r="CW27" s="141">
        <v>0</v>
      </c>
      <c r="CX27" s="141">
        <v>0</v>
      </c>
      <c r="CY27" s="141">
        <v>0</v>
      </c>
      <c r="CZ27" s="141">
        <v>0</v>
      </c>
      <c r="DA27" s="135"/>
      <c r="DB27" s="141">
        <v>0</v>
      </c>
      <c r="DC27" s="141">
        <v>0</v>
      </c>
      <c r="DD27" s="141">
        <v>0</v>
      </c>
      <c r="DE27" s="141">
        <v>0</v>
      </c>
      <c r="DF27" s="141">
        <v>0</v>
      </c>
      <c r="DG27" s="135"/>
      <c r="DH27" s="141">
        <v>0</v>
      </c>
      <c r="DI27" s="141">
        <v>0</v>
      </c>
      <c r="DJ27" s="141">
        <v>0</v>
      </c>
      <c r="DK27" s="141">
        <v>0</v>
      </c>
      <c r="DL27" s="141">
        <v>0</v>
      </c>
      <c r="DM27" s="135"/>
      <c r="DN27" s="141">
        <v>0</v>
      </c>
      <c r="DO27" s="141">
        <v>0</v>
      </c>
      <c r="DP27" s="141">
        <v>0</v>
      </c>
      <c r="DQ27" s="141">
        <v>0</v>
      </c>
      <c r="DR27" s="141">
        <v>0</v>
      </c>
      <c r="DS27" s="135"/>
      <c r="DT27" s="156"/>
      <c r="DU27" s="141">
        <v>0</v>
      </c>
      <c r="DV27" s="141">
        <v>0</v>
      </c>
      <c r="DW27" s="141">
        <v>0</v>
      </c>
      <c r="DX27" s="141">
        <v>0</v>
      </c>
      <c r="DY27" s="141">
        <v>0</v>
      </c>
      <c r="DZ27" s="450"/>
      <c r="EA27" s="141">
        <v>0</v>
      </c>
      <c r="EB27" s="141">
        <v>0</v>
      </c>
      <c r="EC27" s="141">
        <v>0</v>
      </c>
      <c r="ED27" s="141">
        <v>0</v>
      </c>
      <c r="EE27" s="141">
        <v>0</v>
      </c>
      <c r="EF27" s="135"/>
      <c r="EG27" s="141">
        <v>0</v>
      </c>
      <c r="EH27" s="141">
        <v>0</v>
      </c>
      <c r="EI27" s="141">
        <v>0</v>
      </c>
      <c r="EJ27" s="141">
        <v>0</v>
      </c>
      <c r="EK27" s="141">
        <v>0</v>
      </c>
      <c r="EL27" s="135"/>
      <c r="EM27" s="141">
        <v>0</v>
      </c>
      <c r="EN27" s="141">
        <v>0</v>
      </c>
      <c r="EO27" s="141">
        <v>0</v>
      </c>
      <c r="EP27" s="141">
        <v>0</v>
      </c>
      <c r="EQ27" s="141">
        <v>0</v>
      </c>
      <c r="ER27" s="135"/>
      <c r="ES27" s="141">
        <v>0</v>
      </c>
      <c r="ET27" s="141">
        <v>0</v>
      </c>
      <c r="EU27" s="141">
        <v>0</v>
      </c>
      <c r="EV27" s="141">
        <v>0</v>
      </c>
      <c r="EW27" s="141">
        <v>0</v>
      </c>
      <c r="EX27" s="135"/>
      <c r="EY27" s="141">
        <v>0</v>
      </c>
      <c r="EZ27" s="141">
        <v>0</v>
      </c>
      <c r="FA27" s="141">
        <v>0</v>
      </c>
      <c r="FB27" s="141">
        <v>0</v>
      </c>
      <c r="FC27" s="141">
        <v>0</v>
      </c>
      <c r="FD27" s="135"/>
      <c r="FE27" s="141">
        <v>0</v>
      </c>
      <c r="FF27" s="141">
        <v>0</v>
      </c>
      <c r="FG27" s="141">
        <v>0</v>
      </c>
      <c r="FH27" s="141">
        <v>0</v>
      </c>
      <c r="FI27" s="141">
        <v>0</v>
      </c>
      <c r="FJ27" s="135"/>
      <c r="FK27" s="141">
        <v>0</v>
      </c>
      <c r="FL27" s="141">
        <v>0</v>
      </c>
      <c r="FM27" s="141">
        <v>0</v>
      </c>
      <c r="FN27" s="141">
        <v>0</v>
      </c>
      <c r="FO27" s="141">
        <v>0</v>
      </c>
      <c r="FP27" s="67"/>
      <c r="FQ27" s="6"/>
    </row>
    <row r="28" spans="2:173" s="5" customFormat="1" ht="14.25" customHeight="1" x14ac:dyDescent="0.6">
      <c r="B28" s="366">
        <v>15</v>
      </c>
      <c r="C28" s="367" t="s">
        <v>872</v>
      </c>
      <c r="D28" s="368"/>
      <c r="E28" s="368" t="s">
        <v>41</v>
      </c>
      <c r="F28" s="383">
        <v>3</v>
      </c>
      <c r="G28" s="553">
        <v>4.1495176677499988</v>
      </c>
      <c r="H28" s="553">
        <v>29.384715164399999</v>
      </c>
      <c r="I28" s="553">
        <v>0</v>
      </c>
      <c r="J28" s="553">
        <v>1.8930612231000001</v>
      </c>
      <c r="K28" s="553">
        <v>0</v>
      </c>
      <c r="L28" s="554">
        <v>35.427294055249995</v>
      </c>
      <c r="M28" s="553">
        <v>3.2375018566098324</v>
      </c>
      <c r="N28" s="553">
        <v>27.623101718023754</v>
      </c>
      <c r="O28" s="553">
        <v>0</v>
      </c>
      <c r="P28" s="553">
        <v>6.0987152862470042</v>
      </c>
      <c r="Q28" s="553">
        <v>0</v>
      </c>
      <c r="R28" s="554">
        <v>36.959318860880593</v>
      </c>
      <c r="S28" s="553">
        <v>1.1387573360842083</v>
      </c>
      <c r="T28" s="553">
        <v>23.608567025582488</v>
      </c>
      <c r="U28" s="553">
        <v>0</v>
      </c>
      <c r="V28" s="553">
        <v>4.7992784453965944</v>
      </c>
      <c r="W28" s="553">
        <v>0</v>
      </c>
      <c r="X28" s="554">
        <v>29.546602807063291</v>
      </c>
      <c r="Y28" s="553">
        <v>28.888683920769232</v>
      </c>
      <c r="Z28" s="553">
        <v>107.76575060713547</v>
      </c>
      <c r="AA28" s="553">
        <v>0</v>
      </c>
      <c r="AB28" s="553">
        <v>0</v>
      </c>
      <c r="AC28" s="553">
        <v>0</v>
      </c>
      <c r="AD28" s="554">
        <v>136.6544345279047</v>
      </c>
      <c r="AE28" s="553">
        <v>16.983547269230769</v>
      </c>
      <c r="AF28" s="553">
        <v>74.7235057606526</v>
      </c>
      <c r="AG28" s="553">
        <v>0</v>
      </c>
      <c r="AH28" s="553">
        <v>0</v>
      </c>
      <c r="AI28" s="553">
        <v>0</v>
      </c>
      <c r="AJ28" s="554">
        <v>91.707053029883369</v>
      </c>
      <c r="AK28" s="553">
        <v>15.995769576923083</v>
      </c>
      <c r="AL28" s="553">
        <v>94.480053391906395</v>
      </c>
      <c r="AM28" s="553">
        <v>0</v>
      </c>
      <c r="AN28" s="553">
        <v>0.62522653846153842</v>
      </c>
      <c r="AO28" s="553">
        <v>0</v>
      </c>
      <c r="AP28" s="554">
        <v>111.10104950729101</v>
      </c>
      <c r="AQ28" s="553">
        <v>18.089169923076923</v>
      </c>
      <c r="AR28" s="553">
        <v>92.205865420314481</v>
      </c>
      <c r="AS28" s="553">
        <v>0</v>
      </c>
      <c r="AT28" s="553">
        <v>1.0420442307692308</v>
      </c>
      <c r="AU28" s="553">
        <v>0</v>
      </c>
      <c r="AV28" s="554">
        <v>111.33707957416064</v>
      </c>
      <c r="AW28" s="553">
        <v>14.317043711538464</v>
      </c>
      <c r="AX28" s="553">
        <v>81.360645246131128</v>
      </c>
      <c r="AY28" s="553">
        <v>0</v>
      </c>
      <c r="AZ28" s="553">
        <v>2.5009061538461537</v>
      </c>
      <c r="BA28" s="553">
        <v>0</v>
      </c>
      <c r="BB28" s="554">
        <v>98.178595111515747</v>
      </c>
      <c r="BC28" s="528"/>
      <c r="BD28" s="396"/>
      <c r="BE28" s="533" t="s">
        <v>783</v>
      </c>
      <c r="BG28" s="18">
        <v>0</v>
      </c>
      <c r="BH28" s="18">
        <v>0</v>
      </c>
      <c r="BJ28" s="366">
        <v>15</v>
      </c>
      <c r="BK28" s="367" t="s">
        <v>872</v>
      </c>
      <c r="BL28" s="368" t="s">
        <v>41</v>
      </c>
      <c r="BM28" s="383">
        <v>3</v>
      </c>
      <c r="BN28" s="586" t="s">
        <v>873</v>
      </c>
      <c r="BO28" s="587" t="s">
        <v>874</v>
      </c>
      <c r="BP28" s="587" t="s">
        <v>875</v>
      </c>
      <c r="BQ28" s="587" t="s">
        <v>876</v>
      </c>
      <c r="BR28" s="588" t="s">
        <v>877</v>
      </c>
      <c r="BS28" s="440" t="s">
        <v>878</v>
      </c>
      <c r="BU28" s="156"/>
      <c r="BV28" s="129"/>
      <c r="BW28" s="129"/>
      <c r="BX28" s="141">
        <v>0</v>
      </c>
      <c r="BY28" s="141">
        <v>0</v>
      </c>
      <c r="BZ28" s="141">
        <v>0</v>
      </c>
      <c r="CA28" s="141">
        <v>0</v>
      </c>
      <c r="CB28" s="141">
        <v>0</v>
      </c>
      <c r="CC28" s="450"/>
      <c r="CD28" s="141">
        <v>0</v>
      </c>
      <c r="CE28" s="141">
        <v>0</v>
      </c>
      <c r="CF28" s="141">
        <v>0</v>
      </c>
      <c r="CG28" s="141">
        <v>0</v>
      </c>
      <c r="CH28" s="141">
        <v>0</v>
      </c>
      <c r="CI28" s="135"/>
      <c r="CJ28" s="141">
        <v>0</v>
      </c>
      <c r="CK28" s="141">
        <v>0</v>
      </c>
      <c r="CL28" s="141">
        <v>0</v>
      </c>
      <c r="CM28" s="141">
        <v>0</v>
      </c>
      <c r="CN28" s="141">
        <v>0</v>
      </c>
      <c r="CO28" s="135"/>
      <c r="CP28" s="141">
        <v>0</v>
      </c>
      <c r="CQ28" s="141">
        <v>0</v>
      </c>
      <c r="CR28" s="141">
        <v>0</v>
      </c>
      <c r="CS28" s="141">
        <v>0</v>
      </c>
      <c r="CT28" s="141">
        <v>0</v>
      </c>
      <c r="CU28" s="135"/>
      <c r="CV28" s="141">
        <v>0</v>
      </c>
      <c r="CW28" s="141">
        <v>0</v>
      </c>
      <c r="CX28" s="141">
        <v>0</v>
      </c>
      <c r="CY28" s="141">
        <v>0</v>
      </c>
      <c r="CZ28" s="141">
        <v>0</v>
      </c>
      <c r="DA28" s="135"/>
      <c r="DB28" s="141">
        <v>0</v>
      </c>
      <c r="DC28" s="141">
        <v>0</v>
      </c>
      <c r="DD28" s="141">
        <v>0</v>
      </c>
      <c r="DE28" s="141">
        <v>0</v>
      </c>
      <c r="DF28" s="141">
        <v>0</v>
      </c>
      <c r="DG28" s="135"/>
      <c r="DH28" s="141">
        <v>0</v>
      </c>
      <c r="DI28" s="141">
        <v>0</v>
      </c>
      <c r="DJ28" s="141">
        <v>0</v>
      </c>
      <c r="DK28" s="141">
        <v>0</v>
      </c>
      <c r="DL28" s="141">
        <v>0</v>
      </c>
      <c r="DM28" s="135"/>
      <c r="DN28" s="141">
        <v>0</v>
      </c>
      <c r="DO28" s="141">
        <v>0</v>
      </c>
      <c r="DP28" s="141">
        <v>0</v>
      </c>
      <c r="DQ28" s="141">
        <v>0</v>
      </c>
      <c r="DR28" s="141">
        <v>0</v>
      </c>
      <c r="DS28" s="135"/>
      <c r="DT28" s="156"/>
      <c r="DU28" s="135"/>
      <c r="DV28" s="135"/>
      <c r="DW28" s="135"/>
      <c r="DX28" s="135"/>
      <c r="DY28" s="135"/>
      <c r="DZ28" s="450"/>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67"/>
      <c r="FQ28" s="6"/>
    </row>
    <row r="29" spans="2:173" s="5" customFormat="1" ht="14.25" customHeight="1" x14ac:dyDescent="0.6">
      <c r="B29" s="366">
        <v>16</v>
      </c>
      <c r="C29" s="367" t="s">
        <v>596</v>
      </c>
      <c r="D29" s="368"/>
      <c r="E29" s="368" t="s">
        <v>41</v>
      </c>
      <c r="F29" s="383">
        <v>3</v>
      </c>
      <c r="G29" s="566">
        <v>2.058489695</v>
      </c>
      <c r="H29" s="553">
        <v>0</v>
      </c>
      <c r="I29" s="553">
        <v>0</v>
      </c>
      <c r="J29" s="553">
        <v>0</v>
      </c>
      <c r="K29" s="553">
        <v>0</v>
      </c>
      <c r="L29" s="554">
        <v>2.058489695</v>
      </c>
      <c r="M29" s="566">
        <v>3.2654058535879078</v>
      </c>
      <c r="N29" s="553">
        <v>0</v>
      </c>
      <c r="O29" s="553">
        <v>0</v>
      </c>
      <c r="P29" s="553">
        <v>0</v>
      </c>
      <c r="Q29" s="553">
        <v>0</v>
      </c>
      <c r="R29" s="554">
        <v>3.2654058535879078</v>
      </c>
      <c r="S29" s="566">
        <v>2.0644016019156308</v>
      </c>
      <c r="T29" s="553">
        <v>0</v>
      </c>
      <c r="U29" s="553">
        <v>0</v>
      </c>
      <c r="V29" s="553">
        <v>0</v>
      </c>
      <c r="W29" s="553">
        <v>0</v>
      </c>
      <c r="X29" s="554">
        <v>2.0644016019156308</v>
      </c>
      <c r="Y29" s="566">
        <v>3.5765077411994786</v>
      </c>
      <c r="Z29" s="553">
        <v>0</v>
      </c>
      <c r="AA29" s="553">
        <v>0</v>
      </c>
      <c r="AB29" s="553">
        <v>0</v>
      </c>
      <c r="AC29" s="553">
        <v>0</v>
      </c>
      <c r="AD29" s="554">
        <v>3.5765077411994786</v>
      </c>
      <c r="AE29" s="566">
        <v>7.0759801173402872</v>
      </c>
      <c r="AF29" s="553">
        <v>0</v>
      </c>
      <c r="AG29" s="553">
        <v>0</v>
      </c>
      <c r="AH29" s="553">
        <v>0</v>
      </c>
      <c r="AI29" s="553">
        <v>0</v>
      </c>
      <c r="AJ29" s="554">
        <v>7.0759801173402872</v>
      </c>
      <c r="AK29" s="566">
        <v>2.576658490873533</v>
      </c>
      <c r="AL29" s="553">
        <v>0</v>
      </c>
      <c r="AM29" s="553">
        <v>0</v>
      </c>
      <c r="AN29" s="553">
        <v>0</v>
      </c>
      <c r="AO29" s="553">
        <v>0</v>
      </c>
      <c r="AP29" s="554">
        <v>2.576658490873533</v>
      </c>
      <c r="AQ29" s="566">
        <v>1.0768846153846154</v>
      </c>
      <c r="AR29" s="553">
        <v>0</v>
      </c>
      <c r="AS29" s="553">
        <v>0</v>
      </c>
      <c r="AT29" s="553">
        <v>0</v>
      </c>
      <c r="AU29" s="553">
        <v>0</v>
      </c>
      <c r="AV29" s="554">
        <v>1.0768846153846154</v>
      </c>
      <c r="AW29" s="566">
        <v>1.0768846153846154</v>
      </c>
      <c r="AX29" s="553">
        <v>0</v>
      </c>
      <c r="AY29" s="553">
        <v>0</v>
      </c>
      <c r="AZ29" s="553">
        <v>0</v>
      </c>
      <c r="BA29" s="553">
        <v>0</v>
      </c>
      <c r="BB29" s="554">
        <v>1.0768846153846154</v>
      </c>
      <c r="BC29" s="528"/>
      <c r="BD29" s="396"/>
      <c r="BE29" s="533" t="s">
        <v>783</v>
      </c>
      <c r="BG29" s="18">
        <v>0</v>
      </c>
      <c r="BH29" s="18">
        <v>0</v>
      </c>
      <c r="BJ29" s="366">
        <v>16</v>
      </c>
      <c r="BK29" s="367" t="s">
        <v>596</v>
      </c>
      <c r="BL29" s="368" t="s">
        <v>41</v>
      </c>
      <c r="BM29" s="383">
        <v>3</v>
      </c>
      <c r="BN29" s="586" t="s">
        <v>879</v>
      </c>
      <c r="BO29" s="587" t="s">
        <v>880</v>
      </c>
      <c r="BP29" s="587" t="s">
        <v>881</v>
      </c>
      <c r="BQ29" s="587" t="s">
        <v>882</v>
      </c>
      <c r="BR29" s="588" t="s">
        <v>883</v>
      </c>
      <c r="BS29" s="440" t="s">
        <v>884</v>
      </c>
      <c r="BU29" s="156"/>
      <c r="BV29" s="129"/>
      <c r="BW29" s="129"/>
      <c r="BX29" s="141">
        <v>0</v>
      </c>
      <c r="BY29" s="141">
        <v>0</v>
      </c>
      <c r="BZ29" s="141">
        <v>0</v>
      </c>
      <c r="CA29" s="141">
        <v>0</v>
      </c>
      <c r="CB29" s="141">
        <v>0</v>
      </c>
      <c r="CC29" s="450"/>
      <c r="CD29" s="141">
        <v>0</v>
      </c>
      <c r="CE29" s="141">
        <v>0</v>
      </c>
      <c r="CF29" s="141">
        <v>0</v>
      </c>
      <c r="CG29" s="141">
        <v>0</v>
      </c>
      <c r="CH29" s="141">
        <v>0</v>
      </c>
      <c r="CI29" s="135"/>
      <c r="CJ29" s="141">
        <v>0</v>
      </c>
      <c r="CK29" s="141">
        <v>0</v>
      </c>
      <c r="CL29" s="141">
        <v>0</v>
      </c>
      <c r="CM29" s="141">
        <v>0</v>
      </c>
      <c r="CN29" s="141">
        <v>0</v>
      </c>
      <c r="CO29" s="135"/>
      <c r="CP29" s="141">
        <v>0</v>
      </c>
      <c r="CQ29" s="141">
        <v>0</v>
      </c>
      <c r="CR29" s="141">
        <v>0</v>
      </c>
      <c r="CS29" s="141">
        <v>0</v>
      </c>
      <c r="CT29" s="141">
        <v>0</v>
      </c>
      <c r="CU29" s="135"/>
      <c r="CV29" s="141">
        <v>0</v>
      </c>
      <c r="CW29" s="141">
        <v>0</v>
      </c>
      <c r="CX29" s="141">
        <v>0</v>
      </c>
      <c r="CY29" s="141">
        <v>0</v>
      </c>
      <c r="CZ29" s="141">
        <v>0</v>
      </c>
      <c r="DA29" s="135"/>
      <c r="DB29" s="141">
        <v>0</v>
      </c>
      <c r="DC29" s="141">
        <v>0</v>
      </c>
      <c r="DD29" s="141">
        <v>0</v>
      </c>
      <c r="DE29" s="141">
        <v>0</v>
      </c>
      <c r="DF29" s="141">
        <v>0</v>
      </c>
      <c r="DG29" s="135"/>
      <c r="DH29" s="141">
        <v>0</v>
      </c>
      <c r="DI29" s="141">
        <v>0</v>
      </c>
      <c r="DJ29" s="141">
        <v>0</v>
      </c>
      <c r="DK29" s="141">
        <v>0</v>
      </c>
      <c r="DL29" s="141">
        <v>0</v>
      </c>
      <c r="DM29" s="135"/>
      <c r="DN29" s="141">
        <v>0</v>
      </c>
      <c r="DO29" s="141">
        <v>0</v>
      </c>
      <c r="DP29" s="141">
        <v>0</v>
      </c>
      <c r="DQ29" s="141">
        <v>0</v>
      </c>
      <c r="DR29" s="141">
        <v>0</v>
      </c>
      <c r="DS29" s="135"/>
      <c r="DT29" s="156"/>
      <c r="DU29" s="135"/>
      <c r="DV29" s="135"/>
      <c r="DW29" s="135"/>
      <c r="DX29" s="135"/>
      <c r="DY29" s="135"/>
      <c r="DZ29" s="450"/>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67"/>
      <c r="FQ29" s="6"/>
    </row>
    <row r="30" spans="2:173" s="5" customFormat="1" ht="14.25" customHeight="1" x14ac:dyDescent="0.6">
      <c r="B30" s="366">
        <v>17</v>
      </c>
      <c r="C30" s="367" t="s">
        <v>602</v>
      </c>
      <c r="D30" s="368"/>
      <c r="E30" s="368" t="s">
        <v>41</v>
      </c>
      <c r="F30" s="383">
        <v>3</v>
      </c>
      <c r="G30" s="589">
        <v>55.796726233157543</v>
      </c>
      <c r="H30" s="590">
        <v>82.02257238574731</v>
      </c>
      <c r="I30" s="590">
        <v>2.5625813735882899</v>
      </c>
      <c r="J30" s="590">
        <v>14.279641973738155</v>
      </c>
      <c r="K30" s="591">
        <v>0.40754114138866626</v>
      </c>
      <c r="L30" s="554">
        <v>155.06906310761997</v>
      </c>
      <c r="M30" s="589">
        <v>45.85058195025222</v>
      </c>
      <c r="N30" s="590">
        <v>76.598416264742056</v>
      </c>
      <c r="O30" s="590">
        <v>0.15422192844459745</v>
      </c>
      <c r="P30" s="590">
        <v>19.138310390049575</v>
      </c>
      <c r="Q30" s="591">
        <v>0.11716770456967873</v>
      </c>
      <c r="R30" s="554">
        <v>141.85869823805814</v>
      </c>
      <c r="S30" s="589">
        <v>43.665035467424133</v>
      </c>
      <c r="T30" s="590">
        <v>65.310506190552644</v>
      </c>
      <c r="U30" s="590">
        <v>0.14304774992819233</v>
      </c>
      <c r="V30" s="590">
        <v>23.107860824551516</v>
      </c>
      <c r="W30" s="591">
        <v>0.13948612431377558</v>
      </c>
      <c r="X30" s="554">
        <v>132.36593635677025</v>
      </c>
      <c r="Y30" s="589">
        <v>73.930447098263116</v>
      </c>
      <c r="Z30" s="590">
        <v>153.43264094175379</v>
      </c>
      <c r="AA30" s="590">
        <v>0.12733394985008917</v>
      </c>
      <c r="AB30" s="590">
        <v>5.5321950677933041</v>
      </c>
      <c r="AC30" s="591">
        <v>0.60705676763425775</v>
      </c>
      <c r="AD30" s="554">
        <v>233.62967382529456</v>
      </c>
      <c r="AE30" s="589">
        <v>83.939859581340059</v>
      </c>
      <c r="AF30" s="590">
        <v>119.93650401065555</v>
      </c>
      <c r="AG30" s="590">
        <v>0.12733394985008917</v>
      </c>
      <c r="AH30" s="590">
        <v>4.7271710293317666</v>
      </c>
      <c r="AI30" s="591">
        <v>0.60705676763425775</v>
      </c>
      <c r="AJ30" s="554">
        <v>209.33792533881171</v>
      </c>
      <c r="AK30" s="589">
        <v>68.738155158263126</v>
      </c>
      <c r="AL30" s="590">
        <v>129.73562220921707</v>
      </c>
      <c r="AM30" s="590">
        <v>0.12733394985008917</v>
      </c>
      <c r="AN30" s="590">
        <v>7.4639360293317649</v>
      </c>
      <c r="AO30" s="591">
        <v>0.60705676763425775</v>
      </c>
      <c r="AP30" s="554">
        <v>206.67210411429627</v>
      </c>
      <c r="AQ30" s="589">
        <v>56.44411310057081</v>
      </c>
      <c r="AR30" s="590">
        <v>133.2917435010867</v>
      </c>
      <c r="AS30" s="590">
        <v>0.12733394985008917</v>
      </c>
      <c r="AT30" s="590">
        <v>5.5950133370240742</v>
      </c>
      <c r="AU30" s="591">
        <v>0.60705676763425775</v>
      </c>
      <c r="AV30" s="554">
        <v>196.06526065616592</v>
      </c>
      <c r="AW30" s="589">
        <v>54.392257273647729</v>
      </c>
      <c r="AX30" s="590">
        <v>119.32923481344179</v>
      </c>
      <c r="AY30" s="590">
        <v>0.12733394985008917</v>
      </c>
      <c r="AZ30" s="590">
        <v>8.824928144716381</v>
      </c>
      <c r="BA30" s="591">
        <v>0.60705676763425775</v>
      </c>
      <c r="BB30" s="554">
        <v>183.28081094929024</v>
      </c>
      <c r="BC30" s="528"/>
      <c r="BD30" s="435" t="s">
        <v>603</v>
      </c>
      <c r="BE30" s="533"/>
      <c r="BG30" s="18"/>
      <c r="BH30" s="18"/>
      <c r="BJ30" s="366">
        <v>17</v>
      </c>
      <c r="BK30" s="367" t="s">
        <v>602</v>
      </c>
      <c r="BL30" s="368" t="s">
        <v>41</v>
      </c>
      <c r="BM30" s="383">
        <v>3</v>
      </c>
      <c r="BN30" s="592" t="s">
        <v>885</v>
      </c>
      <c r="BO30" s="439" t="s">
        <v>886</v>
      </c>
      <c r="BP30" s="439" t="s">
        <v>887</v>
      </c>
      <c r="BQ30" s="439" t="s">
        <v>888</v>
      </c>
      <c r="BR30" s="387" t="s">
        <v>889</v>
      </c>
      <c r="BS30" s="440" t="s">
        <v>890</v>
      </c>
      <c r="BU30" s="156"/>
      <c r="BV30" s="129"/>
      <c r="BW30" s="129"/>
      <c r="BX30" s="135"/>
      <c r="BY30" s="135"/>
      <c r="BZ30" s="135"/>
      <c r="CA30" s="135"/>
      <c r="CB30" s="135"/>
      <c r="CC30" s="450"/>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56"/>
      <c r="DU30" s="135"/>
      <c r="DV30" s="135"/>
      <c r="DW30" s="135"/>
      <c r="DX30" s="135"/>
      <c r="DY30" s="135"/>
      <c r="DZ30" s="450"/>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67"/>
      <c r="FQ30" s="6"/>
    </row>
    <row r="31" spans="2:173" s="5" customFormat="1" ht="14.25" customHeight="1" x14ac:dyDescent="0.6">
      <c r="B31" s="366">
        <v>18</v>
      </c>
      <c r="C31" s="367" t="s">
        <v>562</v>
      </c>
      <c r="D31" s="368"/>
      <c r="E31" s="368" t="s">
        <v>41</v>
      </c>
      <c r="F31" s="383">
        <v>3</v>
      </c>
      <c r="G31" s="566">
        <v>0</v>
      </c>
      <c r="H31" s="553">
        <v>0</v>
      </c>
      <c r="I31" s="553">
        <v>0</v>
      </c>
      <c r="J31" s="553">
        <v>0</v>
      </c>
      <c r="K31" s="553">
        <v>0</v>
      </c>
      <c r="L31" s="554">
        <v>0</v>
      </c>
      <c r="M31" s="566">
        <v>0</v>
      </c>
      <c r="N31" s="553">
        <v>0</v>
      </c>
      <c r="O31" s="553">
        <v>0</v>
      </c>
      <c r="P31" s="553">
        <v>0</v>
      </c>
      <c r="Q31" s="553">
        <v>0</v>
      </c>
      <c r="R31" s="554">
        <v>0</v>
      </c>
      <c r="S31" s="566">
        <v>0</v>
      </c>
      <c r="T31" s="553">
        <v>0</v>
      </c>
      <c r="U31" s="553">
        <v>0</v>
      </c>
      <c r="V31" s="553">
        <v>0</v>
      </c>
      <c r="W31" s="553">
        <v>0</v>
      </c>
      <c r="X31" s="554">
        <v>0</v>
      </c>
      <c r="Y31" s="566">
        <v>0</v>
      </c>
      <c r="Z31" s="553">
        <v>0</v>
      </c>
      <c r="AA31" s="553">
        <v>0</v>
      </c>
      <c r="AB31" s="553">
        <v>0</v>
      </c>
      <c r="AC31" s="553">
        <v>0</v>
      </c>
      <c r="AD31" s="554">
        <v>0</v>
      </c>
      <c r="AE31" s="566">
        <v>0</v>
      </c>
      <c r="AF31" s="553">
        <v>0</v>
      </c>
      <c r="AG31" s="553">
        <v>0</v>
      </c>
      <c r="AH31" s="553">
        <v>0</v>
      </c>
      <c r="AI31" s="553">
        <v>0</v>
      </c>
      <c r="AJ31" s="554">
        <v>0</v>
      </c>
      <c r="AK31" s="566">
        <v>0</v>
      </c>
      <c r="AL31" s="553">
        <v>0</v>
      </c>
      <c r="AM31" s="553">
        <v>0</v>
      </c>
      <c r="AN31" s="553">
        <v>0</v>
      </c>
      <c r="AO31" s="553">
        <v>0</v>
      </c>
      <c r="AP31" s="554">
        <v>0</v>
      </c>
      <c r="AQ31" s="566">
        <v>0</v>
      </c>
      <c r="AR31" s="553">
        <v>0</v>
      </c>
      <c r="AS31" s="553">
        <v>0</v>
      </c>
      <c r="AT31" s="553">
        <v>0</v>
      </c>
      <c r="AU31" s="553">
        <v>0</v>
      </c>
      <c r="AV31" s="554">
        <v>0</v>
      </c>
      <c r="AW31" s="566">
        <v>0</v>
      </c>
      <c r="AX31" s="553">
        <v>0</v>
      </c>
      <c r="AY31" s="553">
        <v>0</v>
      </c>
      <c r="AZ31" s="553">
        <v>0</v>
      </c>
      <c r="BA31" s="553">
        <v>0</v>
      </c>
      <c r="BB31" s="554">
        <v>0</v>
      </c>
      <c r="BC31" s="528"/>
      <c r="BD31" s="395"/>
      <c r="BE31" s="533"/>
      <c r="BG31" s="18">
        <v>0</v>
      </c>
      <c r="BH31" s="18"/>
      <c r="BJ31" s="366">
        <v>18</v>
      </c>
      <c r="BK31" s="367" t="s">
        <v>562</v>
      </c>
      <c r="BL31" s="368" t="s">
        <v>41</v>
      </c>
      <c r="BM31" s="383">
        <v>3</v>
      </c>
      <c r="BN31" s="593" t="s">
        <v>891</v>
      </c>
      <c r="BO31" s="587" t="s">
        <v>892</v>
      </c>
      <c r="BP31" s="587" t="s">
        <v>893</v>
      </c>
      <c r="BQ31" s="587" t="s">
        <v>894</v>
      </c>
      <c r="BR31" s="588" t="s">
        <v>895</v>
      </c>
      <c r="BS31" s="440" t="s">
        <v>896</v>
      </c>
      <c r="BU31" s="156"/>
      <c r="BV31" s="129"/>
      <c r="BW31" s="129"/>
      <c r="BX31" s="141">
        <v>0</v>
      </c>
      <c r="BY31" s="141">
        <v>0</v>
      </c>
      <c r="BZ31" s="141">
        <v>0</v>
      </c>
      <c r="CA31" s="141">
        <v>0</v>
      </c>
      <c r="CB31" s="141">
        <v>0</v>
      </c>
      <c r="CC31" s="450"/>
      <c r="CD31" s="141">
        <v>0</v>
      </c>
      <c r="CE31" s="141">
        <v>0</v>
      </c>
      <c r="CF31" s="141">
        <v>0</v>
      </c>
      <c r="CG31" s="141">
        <v>0</v>
      </c>
      <c r="CH31" s="141">
        <v>0</v>
      </c>
      <c r="CI31" s="135"/>
      <c r="CJ31" s="141">
        <v>0</v>
      </c>
      <c r="CK31" s="141">
        <v>0</v>
      </c>
      <c r="CL31" s="141">
        <v>0</v>
      </c>
      <c r="CM31" s="141">
        <v>0</v>
      </c>
      <c r="CN31" s="141">
        <v>0</v>
      </c>
      <c r="CO31" s="135"/>
      <c r="CP31" s="141">
        <v>0</v>
      </c>
      <c r="CQ31" s="141">
        <v>0</v>
      </c>
      <c r="CR31" s="141">
        <v>0</v>
      </c>
      <c r="CS31" s="141">
        <v>0</v>
      </c>
      <c r="CT31" s="141">
        <v>0</v>
      </c>
      <c r="CU31" s="135"/>
      <c r="CV31" s="141">
        <v>0</v>
      </c>
      <c r="CW31" s="141">
        <v>0</v>
      </c>
      <c r="CX31" s="141">
        <v>0</v>
      </c>
      <c r="CY31" s="141">
        <v>0</v>
      </c>
      <c r="CZ31" s="141">
        <v>0</v>
      </c>
      <c r="DA31" s="135"/>
      <c r="DB31" s="141">
        <v>0</v>
      </c>
      <c r="DC31" s="141">
        <v>0</v>
      </c>
      <c r="DD31" s="141">
        <v>0</v>
      </c>
      <c r="DE31" s="141">
        <v>0</v>
      </c>
      <c r="DF31" s="141">
        <v>0</v>
      </c>
      <c r="DG31" s="135"/>
      <c r="DH31" s="141">
        <v>0</v>
      </c>
      <c r="DI31" s="141">
        <v>0</v>
      </c>
      <c r="DJ31" s="141">
        <v>0</v>
      </c>
      <c r="DK31" s="141">
        <v>0</v>
      </c>
      <c r="DL31" s="141">
        <v>0</v>
      </c>
      <c r="DM31" s="135"/>
      <c r="DN31" s="141">
        <v>0</v>
      </c>
      <c r="DO31" s="141">
        <v>0</v>
      </c>
      <c r="DP31" s="141">
        <v>0</v>
      </c>
      <c r="DQ31" s="141">
        <v>0</v>
      </c>
      <c r="DR31" s="141">
        <v>0</v>
      </c>
      <c r="DS31" s="135"/>
      <c r="DT31" s="166"/>
      <c r="DU31" s="135"/>
      <c r="DV31" s="135"/>
      <c r="DW31" s="135"/>
      <c r="DX31" s="135"/>
      <c r="DY31" s="135"/>
      <c r="DZ31" s="450"/>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67"/>
      <c r="FQ31" s="6"/>
    </row>
    <row r="32" spans="2:173" s="5" customFormat="1" ht="14.25" customHeight="1" x14ac:dyDescent="0.6">
      <c r="B32" s="366">
        <v>19</v>
      </c>
      <c r="C32" s="367" t="s">
        <v>614</v>
      </c>
      <c r="D32" s="368"/>
      <c r="E32" s="368" t="s">
        <v>41</v>
      </c>
      <c r="F32" s="383">
        <v>3</v>
      </c>
      <c r="G32" s="589">
        <v>55.796726233157543</v>
      </c>
      <c r="H32" s="590">
        <v>82.02257238574731</v>
      </c>
      <c r="I32" s="590">
        <v>2.5625813735882899</v>
      </c>
      <c r="J32" s="590">
        <v>14.279641973738155</v>
      </c>
      <c r="K32" s="591">
        <v>0.40754114138866626</v>
      </c>
      <c r="L32" s="554">
        <v>155.06906310761997</v>
      </c>
      <c r="M32" s="589">
        <v>45.85058195025222</v>
      </c>
      <c r="N32" s="590">
        <v>76.598416264742056</v>
      </c>
      <c r="O32" s="590">
        <v>0.15422192844459745</v>
      </c>
      <c r="P32" s="590">
        <v>19.138310390049575</v>
      </c>
      <c r="Q32" s="591">
        <v>0.11716770456967873</v>
      </c>
      <c r="R32" s="554">
        <v>141.85869823805814</v>
      </c>
      <c r="S32" s="589">
        <v>43.665035467424133</v>
      </c>
      <c r="T32" s="590">
        <v>65.310506190552644</v>
      </c>
      <c r="U32" s="590">
        <v>0.14304774992819233</v>
      </c>
      <c r="V32" s="590">
        <v>23.107860824551516</v>
      </c>
      <c r="W32" s="591">
        <v>0.13948612431377558</v>
      </c>
      <c r="X32" s="554">
        <v>132.36593635677025</v>
      </c>
      <c r="Y32" s="589">
        <v>73.930447098263116</v>
      </c>
      <c r="Z32" s="590">
        <v>153.43264094175379</v>
      </c>
      <c r="AA32" s="590">
        <v>0.12733394985008917</v>
      </c>
      <c r="AB32" s="590">
        <v>5.5321950677933041</v>
      </c>
      <c r="AC32" s="591">
        <v>0.60705676763425775</v>
      </c>
      <c r="AD32" s="554">
        <v>233.62967382529456</v>
      </c>
      <c r="AE32" s="589">
        <v>83.939859581340059</v>
      </c>
      <c r="AF32" s="590">
        <v>119.93650401065555</v>
      </c>
      <c r="AG32" s="590">
        <v>0.12733394985008917</v>
      </c>
      <c r="AH32" s="590">
        <v>4.7271710293317666</v>
      </c>
      <c r="AI32" s="591">
        <v>0.60705676763425775</v>
      </c>
      <c r="AJ32" s="554">
        <v>209.33792533881171</v>
      </c>
      <c r="AK32" s="589">
        <v>68.738155158263126</v>
      </c>
      <c r="AL32" s="590">
        <v>129.73562220921707</v>
      </c>
      <c r="AM32" s="590">
        <v>0.12733394985008917</v>
      </c>
      <c r="AN32" s="590">
        <v>7.4639360293317649</v>
      </c>
      <c r="AO32" s="591">
        <v>0.60705676763425775</v>
      </c>
      <c r="AP32" s="554">
        <v>206.67210411429627</v>
      </c>
      <c r="AQ32" s="589">
        <v>56.44411310057081</v>
      </c>
      <c r="AR32" s="590">
        <v>133.2917435010867</v>
      </c>
      <c r="AS32" s="590">
        <v>0.12733394985008917</v>
      </c>
      <c r="AT32" s="590">
        <v>5.5950133370240742</v>
      </c>
      <c r="AU32" s="591">
        <v>0.60705676763425775</v>
      </c>
      <c r="AV32" s="554">
        <v>196.06526065616592</v>
      </c>
      <c r="AW32" s="589">
        <v>54.392257273647729</v>
      </c>
      <c r="AX32" s="590">
        <v>119.32923481344179</v>
      </c>
      <c r="AY32" s="590">
        <v>0.12733394985008917</v>
      </c>
      <c r="AZ32" s="590">
        <v>8.824928144716381</v>
      </c>
      <c r="BA32" s="591">
        <v>0.60705676763425775</v>
      </c>
      <c r="BB32" s="554">
        <v>183.28081094929024</v>
      </c>
      <c r="BC32" s="528"/>
      <c r="BD32" s="435" t="s">
        <v>615</v>
      </c>
      <c r="BE32" s="533"/>
      <c r="BG32" s="18"/>
      <c r="BH32" s="18"/>
      <c r="BJ32" s="366">
        <v>19</v>
      </c>
      <c r="BK32" s="367" t="s">
        <v>614</v>
      </c>
      <c r="BL32" s="368" t="s">
        <v>41</v>
      </c>
      <c r="BM32" s="383">
        <v>3</v>
      </c>
      <c r="BN32" s="592" t="s">
        <v>153</v>
      </c>
      <c r="BO32" s="439" t="s">
        <v>155</v>
      </c>
      <c r="BP32" s="439" t="s">
        <v>157</v>
      </c>
      <c r="BQ32" s="439" t="s">
        <v>159</v>
      </c>
      <c r="BR32" s="387" t="s">
        <v>161</v>
      </c>
      <c r="BS32" s="440" t="s">
        <v>163</v>
      </c>
      <c r="BU32" s="156"/>
      <c r="BV32" s="129"/>
      <c r="BW32" s="129"/>
      <c r="BX32" s="135"/>
      <c r="BY32" s="135"/>
      <c r="BZ32" s="135"/>
      <c r="CA32" s="135"/>
      <c r="CB32" s="135"/>
      <c r="CC32" s="450"/>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56"/>
      <c r="DU32" s="135"/>
      <c r="DV32" s="135"/>
      <c r="DW32" s="135"/>
      <c r="DX32" s="135"/>
      <c r="DY32" s="135"/>
      <c r="DZ32" s="450"/>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67"/>
      <c r="FQ32" s="6"/>
    </row>
    <row r="33" spans="2:173" s="5" customFormat="1" ht="14.25" customHeight="1" thickBot="1" x14ac:dyDescent="0.65">
      <c r="B33" s="563"/>
      <c r="C33" s="563"/>
      <c r="D33" s="539"/>
      <c r="E33" s="539"/>
      <c r="F33" s="539"/>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28"/>
      <c r="BD33" s="580"/>
      <c r="BE33" s="158"/>
      <c r="BG33" s="18"/>
      <c r="BH33" s="18"/>
      <c r="BJ33" s="563"/>
      <c r="BK33" s="563"/>
      <c r="BL33" s="539"/>
      <c r="BM33" s="539"/>
      <c r="BN33" s="581"/>
      <c r="BO33" s="581"/>
      <c r="BP33" s="581"/>
      <c r="BQ33" s="581"/>
      <c r="BR33" s="581"/>
      <c r="BS33" s="581"/>
      <c r="BU33" s="156"/>
      <c r="BV33" s="129"/>
      <c r="BW33" s="129"/>
      <c r="BX33" s="135"/>
      <c r="BY33" s="135"/>
      <c r="BZ33" s="135"/>
      <c r="CA33" s="135"/>
      <c r="CB33" s="135"/>
      <c r="CC33" s="450"/>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56"/>
      <c r="DU33" s="135"/>
      <c r="DV33" s="135"/>
      <c r="DW33" s="135"/>
      <c r="DX33" s="135"/>
      <c r="DY33" s="135"/>
      <c r="DZ33" s="450"/>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67"/>
      <c r="FQ33" s="6"/>
    </row>
    <row r="34" spans="2:173" s="5" customFormat="1" ht="15.75" thickBot="1" x14ac:dyDescent="0.65">
      <c r="B34" s="349" t="s">
        <v>221</v>
      </c>
      <c r="C34" s="350" t="s">
        <v>27</v>
      </c>
      <c r="D34" s="582"/>
      <c r="E34" s="529"/>
      <c r="F34" s="529"/>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28"/>
      <c r="BD34" s="580"/>
      <c r="BE34" s="158"/>
      <c r="BG34" s="18"/>
      <c r="BH34" s="18"/>
      <c r="BJ34" s="349" t="s">
        <v>221</v>
      </c>
      <c r="BK34" s="350" t="s">
        <v>27</v>
      </c>
      <c r="BL34" s="529"/>
      <c r="BM34" s="529"/>
      <c r="BN34" s="579"/>
      <c r="BO34" s="579"/>
      <c r="BP34" s="579"/>
      <c r="BQ34" s="579"/>
      <c r="BR34" s="579"/>
      <c r="BS34" s="579"/>
      <c r="BU34" s="156"/>
      <c r="BV34" s="129"/>
      <c r="BW34" s="129"/>
      <c r="BX34" s="135"/>
      <c r="BY34" s="135"/>
      <c r="BZ34" s="135"/>
      <c r="CA34" s="135"/>
      <c r="CB34" s="135"/>
      <c r="CC34" s="450"/>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66"/>
      <c r="DU34" s="135"/>
      <c r="DV34" s="135"/>
      <c r="DW34" s="135"/>
      <c r="DX34" s="135"/>
      <c r="DY34" s="135"/>
      <c r="DZ34" s="450"/>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67"/>
      <c r="FQ34" s="6"/>
    </row>
    <row r="35" spans="2:173" s="5" customFormat="1" ht="14.25" customHeight="1" x14ac:dyDescent="0.6">
      <c r="B35" s="351">
        <v>20</v>
      </c>
      <c r="C35" s="352" t="s">
        <v>616</v>
      </c>
      <c r="D35" s="353"/>
      <c r="E35" s="353" t="s">
        <v>41</v>
      </c>
      <c r="F35" s="544">
        <v>3</v>
      </c>
      <c r="G35" s="545">
        <v>0.2</v>
      </c>
      <c r="H35" s="546">
        <v>0</v>
      </c>
      <c r="I35" s="546">
        <v>0</v>
      </c>
      <c r="J35" s="546">
        <v>0</v>
      </c>
      <c r="K35" s="546">
        <v>0</v>
      </c>
      <c r="L35" s="547">
        <v>0.2</v>
      </c>
      <c r="M35" s="545">
        <v>9.2600011652794176E-2</v>
      </c>
      <c r="N35" s="546">
        <v>0</v>
      </c>
      <c r="O35" s="546">
        <v>0</v>
      </c>
      <c r="P35" s="546">
        <v>0</v>
      </c>
      <c r="Q35" s="546">
        <v>0</v>
      </c>
      <c r="R35" s="547">
        <v>9.2600011652794176E-2</v>
      </c>
      <c r="S35" s="545">
        <v>0.09</v>
      </c>
      <c r="T35" s="546">
        <v>0</v>
      </c>
      <c r="U35" s="546">
        <v>0</v>
      </c>
      <c r="V35" s="546">
        <v>0</v>
      </c>
      <c r="W35" s="546">
        <v>0</v>
      </c>
      <c r="X35" s="547">
        <v>0.09</v>
      </c>
      <c r="Y35" s="545">
        <v>0.09</v>
      </c>
      <c r="Z35" s="546">
        <v>0</v>
      </c>
      <c r="AA35" s="546">
        <v>0</v>
      </c>
      <c r="AB35" s="546">
        <v>0</v>
      </c>
      <c r="AC35" s="546">
        <v>0</v>
      </c>
      <c r="AD35" s="547">
        <v>0.09</v>
      </c>
      <c r="AE35" s="545">
        <v>0.09</v>
      </c>
      <c r="AF35" s="546">
        <v>0</v>
      </c>
      <c r="AG35" s="546">
        <v>0</v>
      </c>
      <c r="AH35" s="546">
        <v>0</v>
      </c>
      <c r="AI35" s="546">
        <v>0</v>
      </c>
      <c r="AJ35" s="547">
        <v>0.09</v>
      </c>
      <c r="AK35" s="545">
        <v>0.09</v>
      </c>
      <c r="AL35" s="546">
        <v>0</v>
      </c>
      <c r="AM35" s="546">
        <v>0</v>
      </c>
      <c r="AN35" s="546">
        <v>0</v>
      </c>
      <c r="AO35" s="546">
        <v>0</v>
      </c>
      <c r="AP35" s="547">
        <v>0.09</v>
      </c>
      <c r="AQ35" s="545">
        <v>0.09</v>
      </c>
      <c r="AR35" s="546">
        <v>0</v>
      </c>
      <c r="AS35" s="546">
        <v>0</v>
      </c>
      <c r="AT35" s="546">
        <v>0</v>
      </c>
      <c r="AU35" s="546">
        <v>0</v>
      </c>
      <c r="AV35" s="547">
        <v>0.09</v>
      </c>
      <c r="AW35" s="545">
        <v>0.09</v>
      </c>
      <c r="AX35" s="546">
        <v>0</v>
      </c>
      <c r="AY35" s="546">
        <v>0</v>
      </c>
      <c r="AZ35" s="546">
        <v>0</v>
      </c>
      <c r="BA35" s="546">
        <v>0</v>
      </c>
      <c r="BB35" s="547">
        <v>0.09</v>
      </c>
      <c r="BC35" s="528"/>
      <c r="BD35" s="394"/>
      <c r="BE35" s="551"/>
      <c r="BG35" s="18">
        <v>0</v>
      </c>
      <c r="BH35" s="18"/>
      <c r="BJ35" s="351">
        <v>20</v>
      </c>
      <c r="BK35" s="352" t="s">
        <v>616</v>
      </c>
      <c r="BL35" s="353" t="s">
        <v>41</v>
      </c>
      <c r="BM35" s="544">
        <v>3</v>
      </c>
      <c r="BN35" s="583" t="s">
        <v>897</v>
      </c>
      <c r="BO35" s="584" t="s">
        <v>898</v>
      </c>
      <c r="BP35" s="584" t="s">
        <v>899</v>
      </c>
      <c r="BQ35" s="584" t="s">
        <v>900</v>
      </c>
      <c r="BR35" s="585" t="s">
        <v>901</v>
      </c>
      <c r="BS35" s="552" t="s">
        <v>902</v>
      </c>
      <c r="BU35" s="156"/>
      <c r="BV35" s="129"/>
      <c r="BW35" s="129"/>
      <c r="BX35" s="141">
        <v>0</v>
      </c>
      <c r="BY35" s="141">
        <v>0</v>
      </c>
      <c r="BZ35" s="141">
        <v>0</v>
      </c>
      <c r="CA35" s="141">
        <v>0</v>
      </c>
      <c r="CB35" s="141">
        <v>0</v>
      </c>
      <c r="CC35" s="450"/>
      <c r="CD35" s="141">
        <v>0</v>
      </c>
      <c r="CE35" s="141">
        <v>0</v>
      </c>
      <c r="CF35" s="141">
        <v>0</v>
      </c>
      <c r="CG35" s="141">
        <v>0</v>
      </c>
      <c r="CH35" s="141">
        <v>0</v>
      </c>
      <c r="CI35" s="135"/>
      <c r="CJ35" s="141">
        <v>0</v>
      </c>
      <c r="CK35" s="141">
        <v>0</v>
      </c>
      <c r="CL35" s="141">
        <v>0</v>
      </c>
      <c r="CM35" s="141">
        <v>0</v>
      </c>
      <c r="CN35" s="141">
        <v>0</v>
      </c>
      <c r="CO35" s="135"/>
      <c r="CP35" s="141">
        <v>0</v>
      </c>
      <c r="CQ35" s="141">
        <v>0</v>
      </c>
      <c r="CR35" s="141">
        <v>0</v>
      </c>
      <c r="CS35" s="141">
        <v>0</v>
      </c>
      <c r="CT35" s="141">
        <v>0</v>
      </c>
      <c r="CU35" s="135"/>
      <c r="CV35" s="141">
        <v>0</v>
      </c>
      <c r="CW35" s="141">
        <v>0</v>
      </c>
      <c r="CX35" s="141">
        <v>0</v>
      </c>
      <c r="CY35" s="141">
        <v>0</v>
      </c>
      <c r="CZ35" s="141">
        <v>0</v>
      </c>
      <c r="DA35" s="135"/>
      <c r="DB35" s="141">
        <v>0</v>
      </c>
      <c r="DC35" s="141">
        <v>0</v>
      </c>
      <c r="DD35" s="141">
        <v>0</v>
      </c>
      <c r="DE35" s="141">
        <v>0</v>
      </c>
      <c r="DF35" s="141">
        <v>0</v>
      </c>
      <c r="DG35" s="135"/>
      <c r="DH35" s="141">
        <v>0</v>
      </c>
      <c r="DI35" s="141">
        <v>0</v>
      </c>
      <c r="DJ35" s="141">
        <v>0</v>
      </c>
      <c r="DK35" s="141">
        <v>0</v>
      </c>
      <c r="DL35" s="141">
        <v>0</v>
      </c>
      <c r="DM35" s="135"/>
      <c r="DN35" s="141">
        <v>0</v>
      </c>
      <c r="DO35" s="141">
        <v>0</v>
      </c>
      <c r="DP35" s="141">
        <v>0</v>
      </c>
      <c r="DQ35" s="141">
        <v>0</v>
      </c>
      <c r="DR35" s="141">
        <v>0</v>
      </c>
      <c r="DS35" s="135"/>
      <c r="DT35" s="166"/>
      <c r="DU35" s="135"/>
      <c r="DV35" s="135"/>
      <c r="DW35" s="135"/>
      <c r="DX35" s="135"/>
      <c r="DY35" s="135"/>
      <c r="DZ35" s="450"/>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67"/>
      <c r="FQ35" s="6"/>
    </row>
    <row r="36" spans="2:173" s="5" customFormat="1" ht="14.25" customHeight="1" x14ac:dyDescent="0.6">
      <c r="B36" s="366">
        <v>21</v>
      </c>
      <c r="C36" s="367" t="s">
        <v>622</v>
      </c>
      <c r="D36" s="368"/>
      <c r="E36" s="368" t="s">
        <v>41</v>
      </c>
      <c r="F36" s="369">
        <v>3</v>
      </c>
      <c r="G36" s="566">
        <v>6.7041229499999995</v>
      </c>
      <c r="H36" s="553">
        <v>0</v>
      </c>
      <c r="I36" s="553">
        <v>0</v>
      </c>
      <c r="J36" s="553">
        <v>0</v>
      </c>
      <c r="K36" s="553">
        <v>0</v>
      </c>
      <c r="L36" s="554">
        <v>6.7041229499999995</v>
      </c>
      <c r="M36" s="566">
        <v>4.5220000000000002</v>
      </c>
      <c r="N36" s="553">
        <v>0</v>
      </c>
      <c r="O36" s="553">
        <v>0</v>
      </c>
      <c r="P36" s="553">
        <v>0</v>
      </c>
      <c r="Q36" s="553">
        <v>0</v>
      </c>
      <c r="R36" s="554">
        <v>4.5220000000000002</v>
      </c>
      <c r="S36" s="566">
        <v>4.4720000000000004</v>
      </c>
      <c r="T36" s="553">
        <v>0</v>
      </c>
      <c r="U36" s="553">
        <v>0</v>
      </c>
      <c r="V36" s="553">
        <v>0</v>
      </c>
      <c r="W36" s="553">
        <v>0</v>
      </c>
      <c r="X36" s="554">
        <v>4.4720000000000004</v>
      </c>
      <c r="Y36" s="566">
        <v>9.058501923076923</v>
      </c>
      <c r="Z36" s="553">
        <v>0</v>
      </c>
      <c r="AA36" s="553">
        <v>0</v>
      </c>
      <c r="AB36" s="553">
        <v>0</v>
      </c>
      <c r="AC36" s="553">
        <v>0</v>
      </c>
      <c r="AD36" s="554">
        <v>9.058501923076923</v>
      </c>
      <c r="AE36" s="566">
        <v>9.058501923076923</v>
      </c>
      <c r="AF36" s="553">
        <v>0</v>
      </c>
      <c r="AG36" s="553">
        <v>0</v>
      </c>
      <c r="AH36" s="553">
        <v>0</v>
      </c>
      <c r="AI36" s="553">
        <v>0</v>
      </c>
      <c r="AJ36" s="554">
        <v>9.058501923076923</v>
      </c>
      <c r="AK36" s="566">
        <v>9.058501923076923</v>
      </c>
      <c r="AL36" s="553">
        <v>0</v>
      </c>
      <c r="AM36" s="553">
        <v>0</v>
      </c>
      <c r="AN36" s="553">
        <v>0</v>
      </c>
      <c r="AO36" s="553">
        <v>0</v>
      </c>
      <c r="AP36" s="554">
        <v>9.058501923076923</v>
      </c>
      <c r="AQ36" s="566">
        <v>9.058501923076923</v>
      </c>
      <c r="AR36" s="553">
        <v>0</v>
      </c>
      <c r="AS36" s="553">
        <v>0</v>
      </c>
      <c r="AT36" s="553">
        <v>0</v>
      </c>
      <c r="AU36" s="553">
        <v>0</v>
      </c>
      <c r="AV36" s="554">
        <v>9.058501923076923</v>
      </c>
      <c r="AW36" s="566">
        <v>9.058501923076923</v>
      </c>
      <c r="AX36" s="553">
        <v>0</v>
      </c>
      <c r="AY36" s="553">
        <v>0</v>
      </c>
      <c r="AZ36" s="553">
        <v>0</v>
      </c>
      <c r="BA36" s="553">
        <v>0</v>
      </c>
      <c r="BB36" s="554">
        <v>9.058501923076923</v>
      </c>
      <c r="BC36" s="528"/>
      <c r="BD36" s="396"/>
      <c r="BE36" s="533"/>
      <c r="BG36" s="18">
        <v>0</v>
      </c>
      <c r="BH36" s="18"/>
      <c r="BJ36" s="366">
        <v>21</v>
      </c>
      <c r="BK36" s="367" t="s">
        <v>622</v>
      </c>
      <c r="BL36" s="368" t="s">
        <v>41</v>
      </c>
      <c r="BM36" s="369">
        <v>3</v>
      </c>
      <c r="BN36" s="593" t="s">
        <v>903</v>
      </c>
      <c r="BO36" s="587" t="s">
        <v>904</v>
      </c>
      <c r="BP36" s="587" t="s">
        <v>905</v>
      </c>
      <c r="BQ36" s="587" t="s">
        <v>906</v>
      </c>
      <c r="BR36" s="588" t="s">
        <v>907</v>
      </c>
      <c r="BS36" s="440" t="s">
        <v>908</v>
      </c>
      <c r="BU36" s="156"/>
      <c r="BV36" s="129"/>
      <c r="BW36" s="129"/>
      <c r="BX36" s="141">
        <v>0</v>
      </c>
      <c r="BY36" s="141">
        <v>0</v>
      </c>
      <c r="BZ36" s="141">
        <v>0</v>
      </c>
      <c r="CA36" s="141">
        <v>0</v>
      </c>
      <c r="CB36" s="141">
        <v>0</v>
      </c>
      <c r="CC36" s="450"/>
      <c r="CD36" s="141">
        <v>0</v>
      </c>
      <c r="CE36" s="141">
        <v>0</v>
      </c>
      <c r="CF36" s="141">
        <v>0</v>
      </c>
      <c r="CG36" s="141">
        <v>0</v>
      </c>
      <c r="CH36" s="141">
        <v>0</v>
      </c>
      <c r="CI36" s="135"/>
      <c r="CJ36" s="141">
        <v>0</v>
      </c>
      <c r="CK36" s="141">
        <v>0</v>
      </c>
      <c r="CL36" s="141">
        <v>0</v>
      </c>
      <c r="CM36" s="141">
        <v>0</v>
      </c>
      <c r="CN36" s="141">
        <v>0</v>
      </c>
      <c r="CO36" s="135"/>
      <c r="CP36" s="141">
        <v>0</v>
      </c>
      <c r="CQ36" s="141">
        <v>0</v>
      </c>
      <c r="CR36" s="141">
        <v>0</v>
      </c>
      <c r="CS36" s="141">
        <v>0</v>
      </c>
      <c r="CT36" s="141">
        <v>0</v>
      </c>
      <c r="CU36" s="135"/>
      <c r="CV36" s="141">
        <v>0</v>
      </c>
      <c r="CW36" s="141">
        <v>0</v>
      </c>
      <c r="CX36" s="141">
        <v>0</v>
      </c>
      <c r="CY36" s="141">
        <v>0</v>
      </c>
      <c r="CZ36" s="141">
        <v>0</v>
      </c>
      <c r="DA36" s="135"/>
      <c r="DB36" s="141">
        <v>0</v>
      </c>
      <c r="DC36" s="141">
        <v>0</v>
      </c>
      <c r="DD36" s="141">
        <v>0</v>
      </c>
      <c r="DE36" s="141">
        <v>0</v>
      </c>
      <c r="DF36" s="141">
        <v>0</v>
      </c>
      <c r="DG36" s="135"/>
      <c r="DH36" s="141">
        <v>0</v>
      </c>
      <c r="DI36" s="141">
        <v>0</v>
      </c>
      <c r="DJ36" s="141">
        <v>0</v>
      </c>
      <c r="DK36" s="141">
        <v>0</v>
      </c>
      <c r="DL36" s="141">
        <v>0</v>
      </c>
      <c r="DM36" s="135"/>
      <c r="DN36" s="141">
        <v>0</v>
      </c>
      <c r="DO36" s="141">
        <v>0</v>
      </c>
      <c r="DP36" s="141">
        <v>0</v>
      </c>
      <c r="DQ36" s="141">
        <v>0</v>
      </c>
      <c r="DR36" s="141">
        <v>0</v>
      </c>
      <c r="DS36" s="135"/>
      <c r="DT36" s="156"/>
      <c r="DU36" s="135"/>
      <c r="DV36" s="135"/>
      <c r="DW36" s="135"/>
      <c r="DX36" s="135"/>
      <c r="DY36" s="135"/>
      <c r="DZ36" s="450"/>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67"/>
      <c r="FQ36" s="6"/>
    </row>
    <row r="37" spans="2:173" s="5" customFormat="1" ht="14.25" customHeight="1" thickBot="1" x14ac:dyDescent="0.65">
      <c r="B37" s="399">
        <v>22</v>
      </c>
      <c r="C37" s="400" t="s">
        <v>27</v>
      </c>
      <c r="D37" s="401"/>
      <c r="E37" s="401" t="s">
        <v>41</v>
      </c>
      <c r="F37" s="594">
        <v>3</v>
      </c>
      <c r="G37" s="595">
        <v>78.840840455791835</v>
      </c>
      <c r="H37" s="570">
        <v>124.34043142979758</v>
      </c>
      <c r="I37" s="570">
        <v>7.7597492498222582</v>
      </c>
      <c r="J37" s="570">
        <v>21.28433681279266</v>
      </c>
      <c r="K37" s="596">
        <v>5.8455631411897153</v>
      </c>
      <c r="L37" s="572">
        <v>238.07092108939403</v>
      </c>
      <c r="M37" s="595">
        <v>74.886770317668081</v>
      </c>
      <c r="N37" s="570">
        <v>120.42303674016722</v>
      </c>
      <c r="O37" s="570">
        <v>5.3343432138251003</v>
      </c>
      <c r="P37" s="570">
        <v>25.466284796617629</v>
      </c>
      <c r="Q37" s="596">
        <v>6.0285798192112292</v>
      </c>
      <c r="R37" s="572">
        <v>232.13901488748925</v>
      </c>
      <c r="S37" s="595">
        <v>73.619182929125401</v>
      </c>
      <c r="T37" s="570">
        <v>111.29752380056479</v>
      </c>
      <c r="U37" s="570">
        <v>5.5128496551886395</v>
      </c>
      <c r="V37" s="570">
        <v>29.669798322849442</v>
      </c>
      <c r="W37" s="596">
        <v>6.267631356149904</v>
      </c>
      <c r="X37" s="572">
        <v>226.36698606387816</v>
      </c>
      <c r="Y37" s="595">
        <v>102.95405241557988</v>
      </c>
      <c r="Z37" s="570">
        <v>197.96316194359406</v>
      </c>
      <c r="AA37" s="570">
        <v>5.3472114703938987</v>
      </c>
      <c r="AB37" s="570">
        <v>11.726683643175829</v>
      </c>
      <c r="AC37" s="596">
        <v>6.5390052450882985</v>
      </c>
      <c r="AD37" s="572">
        <v>324.53011471783196</v>
      </c>
      <c r="AE37" s="595">
        <v>113.15893915661405</v>
      </c>
      <c r="AF37" s="570">
        <v>166.14347765728468</v>
      </c>
      <c r="AG37" s="570">
        <v>5.3834720157444504</v>
      </c>
      <c r="AH37" s="570">
        <v>10.961642143458043</v>
      </c>
      <c r="AI37" s="596">
        <v>6.5440569451949626</v>
      </c>
      <c r="AJ37" s="572">
        <v>302.19158791829619</v>
      </c>
      <c r="AK37" s="595">
        <v>98.155854443682486</v>
      </c>
      <c r="AL37" s="570">
        <v>178.35735107110273</v>
      </c>
      <c r="AM37" s="570">
        <v>5.4202408901163244</v>
      </c>
      <c r="AN37" s="570">
        <v>13.73902897463511</v>
      </c>
      <c r="AO37" s="596">
        <v>6.5491811583988424</v>
      </c>
      <c r="AP37" s="572">
        <v>302.22165653793547</v>
      </c>
      <c r="AQ37" s="595">
        <v>86.063629350715161</v>
      </c>
      <c r="AR37" s="570">
        <v>185.09536003730861</v>
      </c>
      <c r="AS37" s="570">
        <v>5.4575252230621603</v>
      </c>
      <c r="AT37" s="570">
        <v>11.911377777429854</v>
      </c>
      <c r="AU37" s="596">
        <v>6.5543789338799172</v>
      </c>
      <c r="AV37" s="572">
        <v>295.08227132239563</v>
      </c>
      <c r="AW37" s="595">
        <v>84.216840418290658</v>
      </c>
      <c r="AX37" s="570">
        <v>173.38453788599386</v>
      </c>
      <c r="AY37" s="570">
        <v>5.4953322441943167</v>
      </c>
      <c r="AZ37" s="570">
        <v>15.183224288747493</v>
      </c>
      <c r="BA37" s="596">
        <v>6.559651336152621</v>
      </c>
      <c r="BB37" s="572">
        <v>284.83958617337902</v>
      </c>
      <c r="BC37" s="528"/>
      <c r="BD37" s="443" t="s">
        <v>909</v>
      </c>
      <c r="BE37" s="541"/>
      <c r="BG37" s="18"/>
      <c r="BH37" s="18"/>
      <c r="BJ37" s="399">
        <v>22</v>
      </c>
      <c r="BK37" s="400" t="s">
        <v>27</v>
      </c>
      <c r="BL37" s="401" t="s">
        <v>41</v>
      </c>
      <c r="BM37" s="594">
        <v>3</v>
      </c>
      <c r="BN37" s="597" t="s">
        <v>101</v>
      </c>
      <c r="BO37" s="575" t="s">
        <v>103</v>
      </c>
      <c r="BP37" s="575" t="s">
        <v>105</v>
      </c>
      <c r="BQ37" s="575" t="s">
        <v>910</v>
      </c>
      <c r="BR37" s="598" t="s">
        <v>109</v>
      </c>
      <c r="BS37" s="445" t="s">
        <v>111</v>
      </c>
      <c r="BU37" s="156"/>
      <c r="BV37" s="129"/>
      <c r="BW37" s="129"/>
      <c r="BX37" s="135"/>
      <c r="BY37" s="135"/>
      <c r="BZ37" s="135"/>
      <c r="CA37" s="135"/>
      <c r="CB37" s="135"/>
      <c r="CC37" s="450"/>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56"/>
      <c r="DU37" s="135"/>
      <c r="DV37" s="135"/>
      <c r="DW37" s="135"/>
      <c r="DX37" s="135"/>
      <c r="DY37" s="135"/>
      <c r="DZ37" s="450"/>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67"/>
      <c r="FQ37" s="6"/>
    </row>
    <row r="38" spans="2:173" s="5" customFormat="1" ht="14.25" customHeight="1" thickBot="1" x14ac:dyDescent="0.65">
      <c r="B38" s="528"/>
      <c r="C38" s="528"/>
      <c r="D38" s="539"/>
      <c r="E38" s="539"/>
      <c r="F38" s="539"/>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28"/>
      <c r="BD38" s="423"/>
      <c r="BE38" s="158"/>
      <c r="BG38" s="18"/>
      <c r="BH38" s="18"/>
      <c r="BJ38" s="528"/>
      <c r="BK38" s="528"/>
      <c r="BL38" s="539"/>
      <c r="BM38" s="539"/>
      <c r="BN38" s="581"/>
      <c r="BO38" s="581"/>
      <c r="BP38" s="581"/>
      <c r="BQ38" s="581"/>
      <c r="BR38" s="581"/>
      <c r="BS38" s="581"/>
      <c r="BU38" s="156"/>
      <c r="BV38" s="129"/>
      <c r="BW38" s="129"/>
      <c r="BX38" s="135"/>
      <c r="BY38" s="135"/>
      <c r="BZ38" s="135"/>
      <c r="CA38" s="135"/>
      <c r="CB38" s="135"/>
      <c r="CC38" s="450"/>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56"/>
      <c r="DU38" s="135"/>
      <c r="DV38" s="135"/>
      <c r="DW38" s="135"/>
      <c r="DX38" s="135"/>
      <c r="DY38" s="135"/>
      <c r="DZ38" s="450"/>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67"/>
      <c r="FQ38" s="6"/>
    </row>
    <row r="39" spans="2:173" s="5" customFormat="1" ht="15.75" thickBot="1" x14ac:dyDescent="0.65">
      <c r="B39" s="349" t="s">
        <v>214</v>
      </c>
      <c r="C39" s="350" t="s">
        <v>911</v>
      </c>
      <c r="D39" s="582"/>
      <c r="E39" s="529"/>
      <c r="F39" s="529"/>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c r="AL39" s="578"/>
      <c r="AM39" s="578"/>
      <c r="AN39" s="578"/>
      <c r="AO39" s="578"/>
      <c r="AP39" s="578"/>
      <c r="AQ39" s="578"/>
      <c r="AR39" s="578"/>
      <c r="AS39" s="578"/>
      <c r="AT39" s="578"/>
      <c r="AU39" s="578"/>
      <c r="AV39" s="578"/>
      <c r="AW39" s="578"/>
      <c r="AX39" s="578"/>
      <c r="AY39" s="578"/>
      <c r="AZ39" s="578"/>
      <c r="BA39" s="578"/>
      <c r="BB39" s="578"/>
      <c r="BC39" s="528"/>
      <c r="BD39" s="418"/>
      <c r="BE39" s="158"/>
      <c r="BG39" s="18"/>
      <c r="BH39" s="18"/>
      <c r="BJ39" s="349" t="s">
        <v>214</v>
      </c>
      <c r="BK39" s="350" t="s">
        <v>911</v>
      </c>
      <c r="BL39" s="529"/>
      <c r="BM39" s="529"/>
      <c r="BN39" s="579"/>
      <c r="BO39" s="579"/>
      <c r="BP39" s="579"/>
      <c r="BQ39" s="579"/>
      <c r="BR39" s="579"/>
      <c r="BS39" s="579"/>
      <c r="BU39" s="156"/>
      <c r="BV39" s="129"/>
      <c r="BW39" s="129"/>
      <c r="BX39" s="135"/>
      <c r="BY39" s="135"/>
      <c r="BZ39" s="135"/>
      <c r="CA39" s="135"/>
      <c r="CB39" s="135"/>
      <c r="CC39" s="450"/>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56"/>
      <c r="DU39" s="135"/>
      <c r="DV39" s="135"/>
      <c r="DW39" s="135"/>
      <c r="DX39" s="135"/>
      <c r="DY39" s="135"/>
      <c r="DZ39" s="450"/>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67"/>
      <c r="FQ39" s="6"/>
    </row>
    <row r="40" spans="2:173" s="5" customFormat="1" ht="14.25" customHeight="1" x14ac:dyDescent="0.6">
      <c r="B40" s="351">
        <v>23</v>
      </c>
      <c r="C40" s="352" t="s">
        <v>630</v>
      </c>
      <c r="D40" s="353"/>
      <c r="E40" s="353" t="s">
        <v>41</v>
      </c>
      <c r="F40" s="354">
        <v>3</v>
      </c>
      <c r="G40" s="545">
        <v>2.0107960644007159</v>
      </c>
      <c r="H40" s="546">
        <v>2.9880053667262971</v>
      </c>
      <c r="I40" s="546">
        <v>0.75169946332737037</v>
      </c>
      <c r="J40" s="546">
        <v>0.46981216457960651</v>
      </c>
      <c r="K40" s="546">
        <v>0.15033989266547407</v>
      </c>
      <c r="L40" s="599">
        <v>6.3706529516994648</v>
      </c>
      <c r="M40" s="545">
        <v>2.0804661654135339</v>
      </c>
      <c r="N40" s="546">
        <v>3.0915338345864658</v>
      </c>
      <c r="O40" s="546">
        <v>0.77753424657534242</v>
      </c>
      <c r="P40" s="546">
        <v>0.48595890410958908</v>
      </c>
      <c r="Q40" s="546">
        <v>0.1555068493150685</v>
      </c>
      <c r="R40" s="599">
        <v>6.5910000000000002</v>
      </c>
      <c r="S40" s="545">
        <v>2.1516654135338347</v>
      </c>
      <c r="T40" s="546">
        <v>3.1973345864661651</v>
      </c>
      <c r="U40" s="546">
        <v>0.80438356164383551</v>
      </c>
      <c r="V40" s="546">
        <v>0.50273972602739725</v>
      </c>
      <c r="W40" s="546">
        <v>0.1608767123287671</v>
      </c>
      <c r="X40" s="599">
        <v>6.8170000000000002</v>
      </c>
      <c r="Y40" s="545">
        <v>2.0740300751879697</v>
      </c>
      <c r="Z40" s="546">
        <v>3.0819699248120296</v>
      </c>
      <c r="AA40" s="546">
        <v>0.77534246575342458</v>
      </c>
      <c r="AB40" s="546">
        <v>0.48458904109589046</v>
      </c>
      <c r="AC40" s="546">
        <v>0.15506849315068494</v>
      </c>
      <c r="AD40" s="599">
        <v>6.5709999999999988</v>
      </c>
      <c r="AE40" s="545">
        <v>2.0804661654135339</v>
      </c>
      <c r="AF40" s="546">
        <v>3.0915338345864658</v>
      </c>
      <c r="AG40" s="546">
        <v>0.77808219178082183</v>
      </c>
      <c r="AH40" s="546">
        <v>0.4863013698630137</v>
      </c>
      <c r="AI40" s="546">
        <v>0.15561643835616437</v>
      </c>
      <c r="AJ40" s="599">
        <v>6.5919999999999996</v>
      </c>
      <c r="AK40" s="545">
        <v>2.0860977443609023</v>
      </c>
      <c r="AL40" s="546">
        <v>3.0999022556390976</v>
      </c>
      <c r="AM40" s="546">
        <v>0.77972602739726027</v>
      </c>
      <c r="AN40" s="546">
        <v>0.48732876712328776</v>
      </c>
      <c r="AO40" s="546">
        <v>0.15594520547945204</v>
      </c>
      <c r="AP40" s="599">
        <v>6.6090000000000009</v>
      </c>
      <c r="AQ40" s="545">
        <v>2.0941428571428573</v>
      </c>
      <c r="AR40" s="546">
        <v>3.1118571428571427</v>
      </c>
      <c r="AS40" s="546">
        <v>0.78301369863013692</v>
      </c>
      <c r="AT40" s="546">
        <v>0.48938356164383567</v>
      </c>
      <c r="AU40" s="546">
        <v>0.1566027397260274</v>
      </c>
      <c r="AV40" s="599">
        <v>6.6349999999999998</v>
      </c>
      <c r="AW40" s="545">
        <v>2.0989699248120299</v>
      </c>
      <c r="AX40" s="546">
        <v>3.1190300751879696</v>
      </c>
      <c r="AY40" s="546">
        <v>0.78465753424657525</v>
      </c>
      <c r="AZ40" s="546">
        <v>0.49041095890410963</v>
      </c>
      <c r="BA40" s="546">
        <v>0.15693150684931506</v>
      </c>
      <c r="BB40" s="599">
        <v>6.6499999999999995</v>
      </c>
      <c r="BC40" s="528"/>
      <c r="BD40" s="394"/>
      <c r="BE40" s="551"/>
      <c r="BG40" s="18">
        <v>0</v>
      </c>
      <c r="BH40" s="18"/>
      <c r="BJ40" s="351">
        <v>23</v>
      </c>
      <c r="BK40" s="352" t="s">
        <v>630</v>
      </c>
      <c r="BL40" s="353" t="s">
        <v>41</v>
      </c>
      <c r="BM40" s="354">
        <v>3</v>
      </c>
      <c r="BN40" s="361" t="s">
        <v>912</v>
      </c>
      <c r="BO40" s="362" t="s">
        <v>913</v>
      </c>
      <c r="BP40" s="362" t="s">
        <v>914</v>
      </c>
      <c r="BQ40" s="421" t="s">
        <v>915</v>
      </c>
      <c r="BR40" s="421" t="s">
        <v>916</v>
      </c>
      <c r="BS40" s="600" t="s">
        <v>917</v>
      </c>
      <c r="BU40" s="156"/>
      <c r="BV40" s="129"/>
      <c r="BW40" s="129"/>
      <c r="BX40" s="141">
        <v>0</v>
      </c>
      <c r="BY40" s="141">
        <v>0</v>
      </c>
      <c r="BZ40" s="141">
        <v>0</v>
      </c>
      <c r="CA40" s="141">
        <v>0</v>
      </c>
      <c r="CB40" s="141">
        <v>0</v>
      </c>
      <c r="CC40" s="450"/>
      <c r="CD40" s="141">
        <v>0</v>
      </c>
      <c r="CE40" s="141">
        <v>0</v>
      </c>
      <c r="CF40" s="141">
        <v>0</v>
      </c>
      <c r="CG40" s="141">
        <v>0</v>
      </c>
      <c r="CH40" s="141">
        <v>0</v>
      </c>
      <c r="CI40" s="135"/>
      <c r="CJ40" s="141">
        <v>0</v>
      </c>
      <c r="CK40" s="141">
        <v>0</v>
      </c>
      <c r="CL40" s="141">
        <v>0</v>
      </c>
      <c r="CM40" s="141">
        <v>0</v>
      </c>
      <c r="CN40" s="141">
        <v>0</v>
      </c>
      <c r="CO40" s="135"/>
      <c r="CP40" s="141">
        <v>0</v>
      </c>
      <c r="CQ40" s="141">
        <v>0</v>
      </c>
      <c r="CR40" s="141">
        <v>0</v>
      </c>
      <c r="CS40" s="141">
        <v>0</v>
      </c>
      <c r="CT40" s="141">
        <v>0</v>
      </c>
      <c r="CU40" s="135"/>
      <c r="CV40" s="141">
        <v>0</v>
      </c>
      <c r="CW40" s="141">
        <v>0</v>
      </c>
      <c r="CX40" s="141">
        <v>0</v>
      </c>
      <c r="CY40" s="141">
        <v>0</v>
      </c>
      <c r="CZ40" s="141">
        <v>0</v>
      </c>
      <c r="DA40" s="135"/>
      <c r="DB40" s="141">
        <v>0</v>
      </c>
      <c r="DC40" s="141">
        <v>0</v>
      </c>
      <c r="DD40" s="141">
        <v>0</v>
      </c>
      <c r="DE40" s="141">
        <v>0</v>
      </c>
      <c r="DF40" s="141">
        <v>0</v>
      </c>
      <c r="DG40" s="135"/>
      <c r="DH40" s="141">
        <v>0</v>
      </c>
      <c r="DI40" s="141">
        <v>0</v>
      </c>
      <c r="DJ40" s="141">
        <v>0</v>
      </c>
      <c r="DK40" s="141">
        <v>0</v>
      </c>
      <c r="DL40" s="141">
        <v>0</v>
      </c>
      <c r="DM40" s="135"/>
      <c r="DN40" s="141">
        <v>0</v>
      </c>
      <c r="DO40" s="141">
        <v>0</v>
      </c>
      <c r="DP40" s="141">
        <v>0</v>
      </c>
      <c r="DQ40" s="141">
        <v>0</v>
      </c>
      <c r="DR40" s="141">
        <v>0</v>
      </c>
      <c r="DS40" s="135"/>
      <c r="DT40" s="169"/>
      <c r="DU40" s="135"/>
      <c r="DV40" s="135"/>
      <c r="DW40" s="135"/>
      <c r="DX40" s="135"/>
      <c r="DY40" s="135"/>
      <c r="DZ40" s="450"/>
      <c r="EA40" s="135"/>
      <c r="EB40" s="135"/>
      <c r="EC40" s="135"/>
      <c r="ED40" s="135"/>
      <c r="EE40" s="135"/>
      <c r="EF40" s="135"/>
      <c r="EG40" s="135"/>
      <c r="EH40" s="135"/>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35"/>
      <c r="FI40" s="135"/>
      <c r="FJ40" s="135"/>
      <c r="FK40" s="135"/>
      <c r="FL40" s="135"/>
      <c r="FM40" s="135"/>
      <c r="FN40" s="135"/>
      <c r="FO40" s="135"/>
      <c r="FP40" s="67"/>
      <c r="FQ40" s="6"/>
    </row>
    <row r="41" spans="2:173" s="5" customFormat="1" ht="14.25" customHeight="1" x14ac:dyDescent="0.6">
      <c r="B41" s="366">
        <v>24</v>
      </c>
      <c r="C41" s="367" t="s">
        <v>636</v>
      </c>
      <c r="D41" s="368"/>
      <c r="E41" s="368" t="s">
        <v>41</v>
      </c>
      <c r="F41" s="369">
        <v>3</v>
      </c>
      <c r="G41" s="566">
        <v>0</v>
      </c>
      <c r="H41" s="553">
        <v>0</v>
      </c>
      <c r="I41" s="553">
        <v>0</v>
      </c>
      <c r="J41" s="553">
        <v>0</v>
      </c>
      <c r="K41" s="553">
        <v>0</v>
      </c>
      <c r="L41" s="601">
        <v>0</v>
      </c>
      <c r="M41" s="553">
        <v>0</v>
      </c>
      <c r="N41" s="553">
        <v>0</v>
      </c>
      <c r="O41" s="553">
        <v>0</v>
      </c>
      <c r="P41" s="553">
        <v>0</v>
      </c>
      <c r="Q41" s="553">
        <v>0</v>
      </c>
      <c r="R41" s="601">
        <v>0</v>
      </c>
      <c r="S41" s="553">
        <v>0</v>
      </c>
      <c r="T41" s="553">
        <v>0</v>
      </c>
      <c r="U41" s="553">
        <v>0</v>
      </c>
      <c r="V41" s="553">
        <v>0</v>
      </c>
      <c r="W41" s="553">
        <v>0</v>
      </c>
      <c r="X41" s="601">
        <v>0</v>
      </c>
      <c r="Y41" s="553">
        <v>0</v>
      </c>
      <c r="Z41" s="553">
        <v>0</v>
      </c>
      <c r="AA41" s="553">
        <v>0</v>
      </c>
      <c r="AB41" s="553">
        <v>0</v>
      </c>
      <c r="AC41" s="553">
        <v>0</v>
      </c>
      <c r="AD41" s="601">
        <v>0</v>
      </c>
      <c r="AE41" s="553">
        <v>0</v>
      </c>
      <c r="AF41" s="553">
        <v>0</v>
      </c>
      <c r="AG41" s="553">
        <v>0</v>
      </c>
      <c r="AH41" s="553">
        <v>0</v>
      </c>
      <c r="AI41" s="553">
        <v>0</v>
      </c>
      <c r="AJ41" s="601">
        <v>0</v>
      </c>
      <c r="AK41" s="553">
        <v>0</v>
      </c>
      <c r="AL41" s="553">
        <v>0</v>
      </c>
      <c r="AM41" s="553">
        <v>0</v>
      </c>
      <c r="AN41" s="553">
        <v>0</v>
      </c>
      <c r="AO41" s="553">
        <v>0</v>
      </c>
      <c r="AP41" s="601">
        <v>0</v>
      </c>
      <c r="AQ41" s="553">
        <v>0</v>
      </c>
      <c r="AR41" s="553">
        <v>0</v>
      </c>
      <c r="AS41" s="553">
        <v>0</v>
      </c>
      <c r="AT41" s="553">
        <v>0</v>
      </c>
      <c r="AU41" s="553">
        <v>0</v>
      </c>
      <c r="AV41" s="601">
        <v>0</v>
      </c>
      <c r="AW41" s="553">
        <v>0</v>
      </c>
      <c r="AX41" s="553">
        <v>0</v>
      </c>
      <c r="AY41" s="553">
        <v>0</v>
      </c>
      <c r="AZ41" s="553">
        <v>0</v>
      </c>
      <c r="BA41" s="553">
        <v>0</v>
      </c>
      <c r="BB41" s="601">
        <v>0</v>
      </c>
      <c r="BC41" s="528"/>
      <c r="BD41" s="395"/>
      <c r="BE41" s="533"/>
      <c r="BG41" s="18">
        <v>0</v>
      </c>
      <c r="BH41" s="18"/>
      <c r="BJ41" s="366">
        <v>24</v>
      </c>
      <c r="BK41" s="367" t="s">
        <v>636</v>
      </c>
      <c r="BL41" s="368" t="s">
        <v>41</v>
      </c>
      <c r="BM41" s="369">
        <v>3</v>
      </c>
      <c r="BN41" s="376" t="s">
        <v>918</v>
      </c>
      <c r="BO41" s="377" t="s">
        <v>919</v>
      </c>
      <c r="BP41" s="377" t="s">
        <v>920</v>
      </c>
      <c r="BQ41" s="556" t="s">
        <v>921</v>
      </c>
      <c r="BR41" s="556" t="s">
        <v>922</v>
      </c>
      <c r="BS41" s="602" t="s">
        <v>923</v>
      </c>
      <c r="BU41" s="156"/>
      <c r="BV41" s="129"/>
      <c r="BW41" s="129"/>
      <c r="BX41" s="141">
        <v>0</v>
      </c>
      <c r="BY41" s="141">
        <v>0</v>
      </c>
      <c r="BZ41" s="141">
        <v>0</v>
      </c>
      <c r="CA41" s="141">
        <v>0</v>
      </c>
      <c r="CB41" s="141">
        <v>0</v>
      </c>
      <c r="CC41" s="450"/>
      <c r="CD41" s="141">
        <v>0</v>
      </c>
      <c r="CE41" s="141">
        <v>0</v>
      </c>
      <c r="CF41" s="141">
        <v>0</v>
      </c>
      <c r="CG41" s="141">
        <v>0</v>
      </c>
      <c r="CH41" s="141">
        <v>0</v>
      </c>
      <c r="CI41" s="135"/>
      <c r="CJ41" s="141">
        <v>0</v>
      </c>
      <c r="CK41" s="141">
        <v>0</v>
      </c>
      <c r="CL41" s="141">
        <v>0</v>
      </c>
      <c r="CM41" s="141">
        <v>0</v>
      </c>
      <c r="CN41" s="141">
        <v>0</v>
      </c>
      <c r="CO41" s="135"/>
      <c r="CP41" s="141">
        <v>0</v>
      </c>
      <c r="CQ41" s="141">
        <v>0</v>
      </c>
      <c r="CR41" s="141">
        <v>0</v>
      </c>
      <c r="CS41" s="141">
        <v>0</v>
      </c>
      <c r="CT41" s="141">
        <v>0</v>
      </c>
      <c r="CU41" s="135"/>
      <c r="CV41" s="141">
        <v>0</v>
      </c>
      <c r="CW41" s="141">
        <v>0</v>
      </c>
      <c r="CX41" s="141">
        <v>0</v>
      </c>
      <c r="CY41" s="141">
        <v>0</v>
      </c>
      <c r="CZ41" s="141">
        <v>0</v>
      </c>
      <c r="DA41" s="135"/>
      <c r="DB41" s="141">
        <v>0</v>
      </c>
      <c r="DC41" s="141">
        <v>0</v>
      </c>
      <c r="DD41" s="141">
        <v>0</v>
      </c>
      <c r="DE41" s="141">
        <v>0</v>
      </c>
      <c r="DF41" s="141">
        <v>0</v>
      </c>
      <c r="DG41" s="135"/>
      <c r="DH41" s="141">
        <v>0</v>
      </c>
      <c r="DI41" s="141">
        <v>0</v>
      </c>
      <c r="DJ41" s="141">
        <v>0</v>
      </c>
      <c r="DK41" s="141">
        <v>0</v>
      </c>
      <c r="DL41" s="141">
        <v>0</v>
      </c>
      <c r="DM41" s="135"/>
      <c r="DN41" s="141">
        <v>0</v>
      </c>
      <c r="DO41" s="141">
        <v>0</v>
      </c>
      <c r="DP41" s="141">
        <v>0</v>
      </c>
      <c r="DQ41" s="141">
        <v>0</v>
      </c>
      <c r="DR41" s="141">
        <v>0</v>
      </c>
      <c r="DS41" s="135"/>
      <c r="DT41" s="169"/>
      <c r="DU41" s="135"/>
      <c r="DV41" s="135"/>
      <c r="DW41" s="135"/>
      <c r="DX41" s="135"/>
      <c r="DY41" s="135"/>
      <c r="DZ41" s="450"/>
      <c r="EA41" s="135"/>
      <c r="EB41" s="135"/>
      <c r="EC41" s="135"/>
      <c r="ED41" s="135"/>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67"/>
      <c r="FQ41" s="6"/>
    </row>
    <row r="42" spans="2:173" s="5" customFormat="1" ht="14.25" customHeight="1" thickBot="1" x14ac:dyDescent="0.65">
      <c r="B42" s="399">
        <v>25</v>
      </c>
      <c r="C42" s="400" t="s">
        <v>642</v>
      </c>
      <c r="D42" s="401"/>
      <c r="E42" s="401" t="s">
        <v>41</v>
      </c>
      <c r="F42" s="402">
        <v>3</v>
      </c>
      <c r="G42" s="603">
        <v>80.851636520192557</v>
      </c>
      <c r="H42" s="604">
        <v>127.32843679652387</v>
      </c>
      <c r="I42" s="604">
        <v>8.5114487131496279</v>
      </c>
      <c r="J42" s="605">
        <v>21.754148977372267</v>
      </c>
      <c r="K42" s="605">
        <v>5.9959030338551891</v>
      </c>
      <c r="L42" s="606">
        <v>244.44157404109353</v>
      </c>
      <c r="M42" s="603">
        <v>76.967236483081621</v>
      </c>
      <c r="N42" s="604">
        <v>123.51457057475369</v>
      </c>
      <c r="O42" s="604">
        <v>6.1118774604004429</v>
      </c>
      <c r="P42" s="605">
        <v>25.952243700727216</v>
      </c>
      <c r="Q42" s="605">
        <v>6.1840866685262981</v>
      </c>
      <c r="R42" s="606">
        <v>238.73001488748929</v>
      </c>
      <c r="S42" s="603">
        <v>75.770848342659235</v>
      </c>
      <c r="T42" s="604">
        <v>114.49485838703096</v>
      </c>
      <c r="U42" s="604">
        <v>6.3172332168324754</v>
      </c>
      <c r="V42" s="605">
        <v>30.172538048876838</v>
      </c>
      <c r="W42" s="605">
        <v>6.4285080684786706</v>
      </c>
      <c r="X42" s="606">
        <v>233.18398606387817</v>
      </c>
      <c r="Y42" s="603">
        <v>105.02808249076784</v>
      </c>
      <c r="Z42" s="604">
        <v>201.04513186840609</v>
      </c>
      <c r="AA42" s="604">
        <v>6.1225539361473231</v>
      </c>
      <c r="AB42" s="605">
        <v>12.211272684271719</v>
      </c>
      <c r="AC42" s="605">
        <v>6.6940737382389832</v>
      </c>
      <c r="AD42" s="606">
        <v>331.10111471783188</v>
      </c>
      <c r="AE42" s="603">
        <v>115.23940532202759</v>
      </c>
      <c r="AF42" s="604">
        <v>169.23501149187115</v>
      </c>
      <c r="AG42" s="604">
        <v>6.1615542075252723</v>
      </c>
      <c r="AH42" s="605">
        <v>11.447943513321057</v>
      </c>
      <c r="AI42" s="605">
        <v>6.6996733835511266</v>
      </c>
      <c r="AJ42" s="606">
        <v>308.78358791829618</v>
      </c>
      <c r="AK42" s="603">
        <v>100.24195218804338</v>
      </c>
      <c r="AL42" s="604">
        <v>181.45725332674184</v>
      </c>
      <c r="AM42" s="604">
        <v>6.199966917513585</v>
      </c>
      <c r="AN42" s="605">
        <v>14.226357741758397</v>
      </c>
      <c r="AO42" s="605">
        <v>6.7051263638782945</v>
      </c>
      <c r="AP42" s="606">
        <v>308.83065653793551</v>
      </c>
      <c r="AQ42" s="603">
        <v>88.157772207858017</v>
      </c>
      <c r="AR42" s="604">
        <v>188.20721718016574</v>
      </c>
      <c r="AS42" s="604">
        <v>6.2405389216922975</v>
      </c>
      <c r="AT42" s="605">
        <v>12.400761339073689</v>
      </c>
      <c r="AU42" s="605">
        <v>6.7109816736059447</v>
      </c>
      <c r="AV42" s="606">
        <v>301.71727132239573</v>
      </c>
      <c r="AW42" s="603">
        <v>86.315810343102683</v>
      </c>
      <c r="AX42" s="604">
        <v>176.50356796118183</v>
      </c>
      <c r="AY42" s="604">
        <v>6.2799897784408918</v>
      </c>
      <c r="AZ42" s="605">
        <v>15.673635247651601</v>
      </c>
      <c r="BA42" s="605">
        <v>6.7165828430019356</v>
      </c>
      <c r="BB42" s="606">
        <v>291.48958617337894</v>
      </c>
      <c r="BC42" s="528"/>
      <c r="BD42" s="443" t="s">
        <v>643</v>
      </c>
      <c r="BE42" s="541"/>
      <c r="BG42" s="18"/>
      <c r="BH42" s="18"/>
      <c r="BJ42" s="399">
        <v>25</v>
      </c>
      <c r="BK42" s="400" t="s">
        <v>642</v>
      </c>
      <c r="BL42" s="401" t="s">
        <v>41</v>
      </c>
      <c r="BM42" s="402">
        <v>3</v>
      </c>
      <c r="BN42" s="410" t="s">
        <v>924</v>
      </c>
      <c r="BO42" s="412" t="s">
        <v>925</v>
      </c>
      <c r="BP42" s="412" t="s">
        <v>926</v>
      </c>
      <c r="BQ42" s="413" t="s">
        <v>927</v>
      </c>
      <c r="BR42" s="413" t="s">
        <v>928</v>
      </c>
      <c r="BS42" s="607" t="s">
        <v>929</v>
      </c>
      <c r="BU42" s="156"/>
      <c r="BV42" s="129"/>
      <c r="BW42" s="129"/>
      <c r="BX42" s="135"/>
      <c r="BY42" s="135"/>
      <c r="BZ42" s="135"/>
      <c r="CA42" s="135"/>
      <c r="CB42" s="135"/>
      <c r="CC42" s="450"/>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69"/>
      <c r="DU42" s="135"/>
      <c r="DV42" s="135"/>
      <c r="DW42" s="135"/>
      <c r="DX42" s="135"/>
      <c r="DY42" s="135"/>
      <c r="DZ42" s="450"/>
      <c r="EA42" s="135"/>
      <c r="EB42" s="135"/>
      <c r="EC42" s="135"/>
      <c r="ED42" s="135"/>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67"/>
      <c r="FQ42" s="6"/>
    </row>
    <row r="43" spans="2:173" s="5" customFormat="1" ht="14.25" customHeight="1" thickBot="1" x14ac:dyDescent="0.65">
      <c r="B43" s="608"/>
      <c r="C43" s="609"/>
      <c r="D43" s="539"/>
      <c r="E43" s="539"/>
      <c r="F43" s="539"/>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28"/>
      <c r="BD43" s="423"/>
      <c r="BE43" s="158"/>
      <c r="BG43" s="18"/>
      <c r="BH43" s="18"/>
      <c r="BJ43" s="608"/>
      <c r="BK43" s="609"/>
      <c r="BL43" s="539"/>
      <c r="BM43" s="539"/>
      <c r="BN43" s="540"/>
      <c r="BO43" s="540"/>
      <c r="BP43" s="540"/>
      <c r="BQ43" s="540"/>
      <c r="BR43" s="540"/>
      <c r="BS43" s="540"/>
      <c r="BU43" s="156"/>
      <c r="BV43" s="129"/>
      <c r="BW43" s="129"/>
      <c r="BX43" s="135"/>
      <c r="BY43" s="135"/>
      <c r="BZ43" s="135"/>
      <c r="CA43" s="135"/>
      <c r="CB43" s="135"/>
      <c r="CC43" s="450"/>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69"/>
      <c r="DU43" s="135"/>
      <c r="DV43" s="135"/>
      <c r="DW43" s="135"/>
      <c r="DX43" s="135"/>
      <c r="DY43" s="135"/>
      <c r="DZ43" s="450"/>
      <c r="EA43" s="135"/>
      <c r="EB43" s="135"/>
      <c r="EC43" s="135"/>
      <c r="ED43" s="135"/>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67"/>
      <c r="FQ43" s="6"/>
    </row>
    <row r="44" spans="2:173" s="5" customFormat="1" ht="15.75" thickBot="1" x14ac:dyDescent="0.65">
      <c r="B44" s="349" t="s">
        <v>649</v>
      </c>
      <c r="C44" s="454" t="s">
        <v>650</v>
      </c>
      <c r="D44" s="582"/>
      <c r="E44" s="529"/>
      <c r="F44" s="529"/>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578"/>
      <c r="AM44" s="578"/>
      <c r="AN44" s="578"/>
      <c r="AO44" s="578"/>
      <c r="AP44" s="578"/>
      <c r="AQ44" s="578"/>
      <c r="AR44" s="578"/>
      <c r="AS44" s="578"/>
      <c r="AT44" s="578"/>
      <c r="AU44" s="578"/>
      <c r="AV44" s="578"/>
      <c r="AW44" s="578"/>
      <c r="AX44" s="578"/>
      <c r="AY44" s="578"/>
      <c r="AZ44" s="578"/>
      <c r="BA44" s="578"/>
      <c r="BB44" s="578"/>
      <c r="BC44" s="528"/>
      <c r="BD44" s="418"/>
      <c r="BE44" s="158"/>
      <c r="BG44" s="18"/>
      <c r="BH44" s="18"/>
      <c r="BJ44" s="349" t="s">
        <v>649</v>
      </c>
      <c r="BK44" s="454" t="s">
        <v>650</v>
      </c>
      <c r="BL44" s="529"/>
      <c r="BM44" s="529"/>
      <c r="BN44" s="610"/>
      <c r="BO44" s="610"/>
      <c r="BP44" s="610"/>
      <c r="BQ44" s="610"/>
      <c r="BR44" s="610"/>
      <c r="BS44" s="610"/>
      <c r="BU44" s="156"/>
      <c r="BV44" s="129"/>
      <c r="BW44" s="129"/>
      <c r="BX44" s="135"/>
      <c r="BY44" s="135"/>
      <c r="BZ44" s="135"/>
      <c r="CA44" s="135"/>
      <c r="CB44" s="135"/>
      <c r="CC44" s="450"/>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69"/>
      <c r="DU44" s="135"/>
      <c r="DV44" s="135"/>
      <c r="DW44" s="135"/>
      <c r="DX44" s="135"/>
      <c r="DY44" s="135"/>
      <c r="DZ44" s="450"/>
      <c r="EA44" s="135"/>
      <c r="EB44" s="135"/>
      <c r="EC44" s="135"/>
      <c r="ED44" s="135"/>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5"/>
      <c r="FC44" s="135"/>
      <c r="FD44" s="135"/>
      <c r="FE44" s="135"/>
      <c r="FF44" s="135"/>
      <c r="FG44" s="135"/>
      <c r="FH44" s="135"/>
      <c r="FI44" s="135"/>
      <c r="FJ44" s="135"/>
      <c r="FK44" s="135"/>
      <c r="FL44" s="135"/>
      <c r="FM44" s="135"/>
      <c r="FN44" s="135"/>
      <c r="FO44" s="135"/>
      <c r="FP44" s="67"/>
      <c r="FQ44" s="6"/>
    </row>
    <row r="45" spans="2:173" s="5" customFormat="1" ht="14.25" customHeight="1" x14ac:dyDescent="0.6">
      <c r="B45" s="611">
        <v>26</v>
      </c>
      <c r="C45" s="612" t="s">
        <v>651</v>
      </c>
      <c r="D45" s="458"/>
      <c r="E45" s="353" t="s">
        <v>41</v>
      </c>
      <c r="F45" s="544">
        <v>3</v>
      </c>
      <c r="G45" s="545">
        <v>-5.991422918840497</v>
      </c>
      <c r="H45" s="546">
        <v>-10.920953149360457</v>
      </c>
      <c r="I45" s="546">
        <v>-2.5170927528458975</v>
      </c>
      <c r="J45" s="546">
        <v>-1.060039438134238</v>
      </c>
      <c r="K45" s="546">
        <v>-0.65922886598128194</v>
      </c>
      <c r="L45" s="613">
        <v>-21.148737125162377</v>
      </c>
      <c r="M45" s="545">
        <v>0</v>
      </c>
      <c r="N45" s="546">
        <v>0</v>
      </c>
      <c r="O45" s="546">
        <v>0</v>
      </c>
      <c r="P45" s="546">
        <v>0</v>
      </c>
      <c r="Q45" s="546">
        <v>0</v>
      </c>
      <c r="R45" s="613">
        <v>0</v>
      </c>
      <c r="S45" s="545">
        <v>0</v>
      </c>
      <c r="T45" s="546">
        <v>0</v>
      </c>
      <c r="U45" s="546">
        <v>0</v>
      </c>
      <c r="V45" s="546">
        <v>0</v>
      </c>
      <c r="W45" s="546">
        <v>0</v>
      </c>
      <c r="X45" s="613">
        <v>0</v>
      </c>
      <c r="Y45" s="545">
        <v>0</v>
      </c>
      <c r="Z45" s="546">
        <v>0</v>
      </c>
      <c r="AA45" s="546">
        <v>0</v>
      </c>
      <c r="AB45" s="546">
        <v>0</v>
      </c>
      <c r="AC45" s="546">
        <v>0</v>
      </c>
      <c r="AD45" s="613">
        <v>0</v>
      </c>
      <c r="AE45" s="545">
        <v>0</v>
      </c>
      <c r="AF45" s="546">
        <v>0</v>
      </c>
      <c r="AG45" s="546">
        <v>0</v>
      </c>
      <c r="AH45" s="546">
        <v>0</v>
      </c>
      <c r="AI45" s="546">
        <v>0</v>
      </c>
      <c r="AJ45" s="613">
        <v>0</v>
      </c>
      <c r="AK45" s="545">
        <v>0</v>
      </c>
      <c r="AL45" s="546">
        <v>0</v>
      </c>
      <c r="AM45" s="546">
        <v>0</v>
      </c>
      <c r="AN45" s="546">
        <v>0</v>
      </c>
      <c r="AO45" s="546">
        <v>0</v>
      </c>
      <c r="AP45" s="613">
        <v>0</v>
      </c>
      <c r="AQ45" s="545">
        <v>0</v>
      </c>
      <c r="AR45" s="546">
        <v>0</v>
      </c>
      <c r="AS45" s="546">
        <v>0</v>
      </c>
      <c r="AT45" s="546">
        <v>0</v>
      </c>
      <c r="AU45" s="546">
        <v>0</v>
      </c>
      <c r="AV45" s="613">
        <v>0</v>
      </c>
      <c r="AW45" s="545">
        <v>0</v>
      </c>
      <c r="AX45" s="546">
        <v>0</v>
      </c>
      <c r="AY45" s="546">
        <v>0</v>
      </c>
      <c r="AZ45" s="546">
        <v>0</v>
      </c>
      <c r="BA45" s="546">
        <v>0</v>
      </c>
      <c r="BB45" s="613">
        <v>0</v>
      </c>
      <c r="BC45" s="528"/>
      <c r="BD45" s="394"/>
      <c r="BE45" s="551" t="s">
        <v>930</v>
      </c>
      <c r="BG45" s="614">
        <v>0</v>
      </c>
      <c r="BH45" s="18"/>
      <c r="BJ45" s="351">
        <v>26</v>
      </c>
      <c r="BK45" s="460" t="s">
        <v>653</v>
      </c>
      <c r="BL45" s="353" t="s">
        <v>41</v>
      </c>
      <c r="BM45" s="544">
        <v>3</v>
      </c>
      <c r="BN45" s="461" t="s">
        <v>931</v>
      </c>
      <c r="BO45" s="462" t="s">
        <v>932</v>
      </c>
      <c r="BP45" s="462" t="s">
        <v>933</v>
      </c>
      <c r="BQ45" s="615" t="s">
        <v>934</v>
      </c>
      <c r="BR45" s="615" t="s">
        <v>935</v>
      </c>
      <c r="BS45" s="616" t="s">
        <v>936</v>
      </c>
      <c r="BU45" s="156"/>
      <c r="BV45" s="617">
        <v>0</v>
      </c>
      <c r="BW45" s="129"/>
      <c r="BX45" s="141">
        <v>0</v>
      </c>
      <c r="BY45" s="141">
        <v>0</v>
      </c>
      <c r="BZ45" s="141">
        <v>0</v>
      </c>
      <c r="CA45" s="141">
        <v>0</v>
      </c>
      <c r="CB45" s="141">
        <v>0</v>
      </c>
      <c r="CC45" s="450"/>
      <c r="CD45" s="141">
        <v>0</v>
      </c>
      <c r="CE45" s="141">
        <v>0</v>
      </c>
      <c r="CF45" s="141">
        <v>0</v>
      </c>
      <c r="CG45" s="141">
        <v>0</v>
      </c>
      <c r="CH45" s="141">
        <v>0</v>
      </c>
      <c r="CI45" s="135"/>
      <c r="CJ45" s="141">
        <v>0</v>
      </c>
      <c r="CK45" s="141">
        <v>0</v>
      </c>
      <c r="CL45" s="141">
        <v>0</v>
      </c>
      <c r="CM45" s="141">
        <v>0</v>
      </c>
      <c r="CN45" s="141">
        <v>0</v>
      </c>
      <c r="CO45" s="135"/>
      <c r="CP45" s="141">
        <v>0</v>
      </c>
      <c r="CQ45" s="141">
        <v>0</v>
      </c>
      <c r="CR45" s="141">
        <v>0</v>
      </c>
      <c r="CS45" s="141">
        <v>0</v>
      </c>
      <c r="CT45" s="141">
        <v>0</v>
      </c>
      <c r="CU45" s="135"/>
      <c r="CV45" s="141">
        <v>0</v>
      </c>
      <c r="CW45" s="141">
        <v>0</v>
      </c>
      <c r="CX45" s="141">
        <v>0</v>
      </c>
      <c r="CY45" s="141">
        <v>0</v>
      </c>
      <c r="CZ45" s="141">
        <v>0</v>
      </c>
      <c r="DA45" s="135"/>
      <c r="DB45" s="141">
        <v>0</v>
      </c>
      <c r="DC45" s="141">
        <v>0</v>
      </c>
      <c r="DD45" s="141">
        <v>0</v>
      </c>
      <c r="DE45" s="141">
        <v>0</v>
      </c>
      <c r="DF45" s="141">
        <v>0</v>
      </c>
      <c r="DG45" s="135"/>
      <c r="DH45" s="141">
        <v>0</v>
      </c>
      <c r="DI45" s="141">
        <v>0</v>
      </c>
      <c r="DJ45" s="141">
        <v>0</v>
      </c>
      <c r="DK45" s="141">
        <v>0</v>
      </c>
      <c r="DL45" s="141">
        <v>0</v>
      </c>
      <c r="DM45" s="135"/>
      <c r="DN45" s="141">
        <v>0</v>
      </c>
      <c r="DO45" s="141">
        <v>0</v>
      </c>
      <c r="DP45" s="141">
        <v>0</v>
      </c>
      <c r="DQ45" s="141">
        <v>0</v>
      </c>
      <c r="DR45" s="141">
        <v>0</v>
      </c>
      <c r="DS45" s="135" t="s">
        <v>659</v>
      </c>
      <c r="DT45" s="169"/>
      <c r="DU45" s="135"/>
      <c r="DV45" s="135"/>
      <c r="DW45" s="135"/>
      <c r="DX45" s="135"/>
      <c r="DY45" s="135"/>
      <c r="DZ45" s="450"/>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67"/>
      <c r="FQ45" s="6"/>
    </row>
    <row r="46" spans="2:173" s="5" customFormat="1" ht="14.25" customHeight="1" x14ac:dyDescent="0.6">
      <c r="B46" s="618">
        <v>27</v>
      </c>
      <c r="C46" s="619" t="s">
        <v>660</v>
      </c>
      <c r="D46" s="468"/>
      <c r="E46" s="368" t="s">
        <v>41</v>
      </c>
      <c r="F46" s="383">
        <v>3</v>
      </c>
      <c r="G46" s="566"/>
      <c r="H46" s="553"/>
      <c r="I46" s="553"/>
      <c r="J46" s="553"/>
      <c r="K46" s="553"/>
      <c r="L46" s="620">
        <v>0</v>
      </c>
      <c r="M46" s="566"/>
      <c r="N46" s="553"/>
      <c r="O46" s="553"/>
      <c r="P46" s="553"/>
      <c r="Q46" s="553"/>
      <c r="R46" s="620">
        <v>0</v>
      </c>
      <c r="S46" s="566"/>
      <c r="T46" s="553"/>
      <c r="U46" s="553"/>
      <c r="V46" s="553"/>
      <c r="W46" s="553"/>
      <c r="X46" s="620">
        <v>0</v>
      </c>
      <c r="Y46" s="566"/>
      <c r="Z46" s="553"/>
      <c r="AA46" s="553"/>
      <c r="AB46" s="553"/>
      <c r="AC46" s="553"/>
      <c r="AD46" s="620">
        <v>0</v>
      </c>
      <c r="AE46" s="566"/>
      <c r="AF46" s="553"/>
      <c r="AG46" s="553"/>
      <c r="AH46" s="553"/>
      <c r="AI46" s="553"/>
      <c r="AJ46" s="620">
        <v>0</v>
      </c>
      <c r="AK46" s="566"/>
      <c r="AL46" s="553"/>
      <c r="AM46" s="553"/>
      <c r="AN46" s="553"/>
      <c r="AO46" s="553"/>
      <c r="AP46" s="620">
        <v>0</v>
      </c>
      <c r="AQ46" s="566"/>
      <c r="AR46" s="553"/>
      <c r="AS46" s="553"/>
      <c r="AT46" s="553"/>
      <c r="AU46" s="553"/>
      <c r="AV46" s="620">
        <v>0</v>
      </c>
      <c r="AW46" s="566"/>
      <c r="AX46" s="553"/>
      <c r="AY46" s="553"/>
      <c r="AZ46" s="553"/>
      <c r="BA46" s="553"/>
      <c r="BB46" s="620">
        <v>0</v>
      </c>
      <c r="BC46" s="528"/>
      <c r="BD46" s="395"/>
      <c r="BE46" s="533" t="s">
        <v>930</v>
      </c>
      <c r="BG46" s="614">
        <v>0</v>
      </c>
      <c r="BH46" s="18"/>
      <c r="BJ46" s="366">
        <v>27</v>
      </c>
      <c r="BK46" s="470" t="s">
        <v>661</v>
      </c>
      <c r="BL46" s="368" t="s">
        <v>41</v>
      </c>
      <c r="BM46" s="383">
        <v>3</v>
      </c>
      <c r="BN46" s="471" t="s">
        <v>937</v>
      </c>
      <c r="BO46" s="472" t="s">
        <v>938</v>
      </c>
      <c r="BP46" s="472" t="s">
        <v>939</v>
      </c>
      <c r="BQ46" s="621" t="s">
        <v>940</v>
      </c>
      <c r="BR46" s="621" t="s">
        <v>941</v>
      </c>
      <c r="BS46" s="622" t="s">
        <v>942</v>
      </c>
      <c r="BU46" s="156"/>
      <c r="BV46" s="617">
        <v>0</v>
      </c>
      <c r="BW46" s="129"/>
      <c r="BX46" s="141">
        <v>0</v>
      </c>
      <c r="BY46" s="141">
        <v>0</v>
      </c>
      <c r="BZ46" s="141">
        <v>0</v>
      </c>
      <c r="CA46" s="141">
        <v>0</v>
      </c>
      <c r="CB46" s="141">
        <v>0</v>
      </c>
      <c r="CC46" s="450"/>
      <c r="CD46" s="141">
        <v>0</v>
      </c>
      <c r="CE46" s="141">
        <v>0</v>
      </c>
      <c r="CF46" s="141">
        <v>0</v>
      </c>
      <c r="CG46" s="141">
        <v>0</v>
      </c>
      <c r="CH46" s="141">
        <v>0</v>
      </c>
      <c r="CI46" s="135"/>
      <c r="CJ46" s="141">
        <v>0</v>
      </c>
      <c r="CK46" s="141">
        <v>0</v>
      </c>
      <c r="CL46" s="141">
        <v>0</v>
      </c>
      <c r="CM46" s="141">
        <v>0</v>
      </c>
      <c r="CN46" s="141">
        <v>0</v>
      </c>
      <c r="CO46" s="135"/>
      <c r="CP46" s="141">
        <v>0</v>
      </c>
      <c r="CQ46" s="141">
        <v>0</v>
      </c>
      <c r="CR46" s="141">
        <v>0</v>
      </c>
      <c r="CS46" s="141">
        <v>0</v>
      </c>
      <c r="CT46" s="141">
        <v>0</v>
      </c>
      <c r="CU46" s="135"/>
      <c r="CV46" s="141">
        <v>0</v>
      </c>
      <c r="CW46" s="141">
        <v>0</v>
      </c>
      <c r="CX46" s="141">
        <v>0</v>
      </c>
      <c r="CY46" s="141">
        <v>0</v>
      </c>
      <c r="CZ46" s="141">
        <v>0</v>
      </c>
      <c r="DA46" s="135"/>
      <c r="DB46" s="141">
        <v>0</v>
      </c>
      <c r="DC46" s="141">
        <v>0</v>
      </c>
      <c r="DD46" s="141">
        <v>0</v>
      </c>
      <c r="DE46" s="141">
        <v>0</v>
      </c>
      <c r="DF46" s="141">
        <v>0</v>
      </c>
      <c r="DG46" s="135"/>
      <c r="DH46" s="141">
        <v>0</v>
      </c>
      <c r="DI46" s="141">
        <v>0</v>
      </c>
      <c r="DJ46" s="141">
        <v>0</v>
      </c>
      <c r="DK46" s="141">
        <v>0</v>
      </c>
      <c r="DL46" s="141">
        <v>0</v>
      </c>
      <c r="DM46" s="135"/>
      <c r="DN46" s="141">
        <v>0</v>
      </c>
      <c r="DO46" s="141">
        <v>0</v>
      </c>
      <c r="DP46" s="141">
        <v>0</v>
      </c>
      <c r="DQ46" s="141">
        <v>0</v>
      </c>
      <c r="DR46" s="141">
        <v>0</v>
      </c>
      <c r="DS46" s="135" t="s">
        <v>660</v>
      </c>
      <c r="DT46" s="169"/>
      <c r="DU46" s="135"/>
      <c r="DV46" s="135"/>
      <c r="DW46" s="135"/>
      <c r="DX46" s="135"/>
      <c r="DY46" s="135"/>
      <c r="DZ46" s="450"/>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67"/>
      <c r="FQ46" s="6"/>
    </row>
    <row r="47" spans="2:173" s="5" customFormat="1" ht="14.25" customHeight="1" x14ac:dyDescent="0.6">
      <c r="B47" s="618">
        <v>28</v>
      </c>
      <c r="C47" s="619" t="s">
        <v>667</v>
      </c>
      <c r="D47" s="468"/>
      <c r="E47" s="368" t="s">
        <v>41</v>
      </c>
      <c r="F47" s="383">
        <v>3</v>
      </c>
      <c r="G47" s="566"/>
      <c r="H47" s="553"/>
      <c r="I47" s="553"/>
      <c r="J47" s="553"/>
      <c r="K47" s="553"/>
      <c r="L47" s="620">
        <v>0</v>
      </c>
      <c r="M47" s="566"/>
      <c r="N47" s="553"/>
      <c r="O47" s="553"/>
      <c r="P47" s="553"/>
      <c r="Q47" s="553"/>
      <c r="R47" s="620">
        <v>0</v>
      </c>
      <c r="S47" s="566"/>
      <c r="T47" s="553"/>
      <c r="U47" s="553"/>
      <c r="V47" s="553"/>
      <c r="W47" s="553"/>
      <c r="X47" s="620">
        <v>0</v>
      </c>
      <c r="Y47" s="566"/>
      <c r="Z47" s="553"/>
      <c r="AA47" s="553"/>
      <c r="AB47" s="553"/>
      <c r="AC47" s="553"/>
      <c r="AD47" s="620">
        <v>0</v>
      </c>
      <c r="AE47" s="566"/>
      <c r="AF47" s="553"/>
      <c r="AG47" s="553"/>
      <c r="AH47" s="553"/>
      <c r="AI47" s="553"/>
      <c r="AJ47" s="620">
        <v>0</v>
      </c>
      <c r="AK47" s="566"/>
      <c r="AL47" s="553"/>
      <c r="AM47" s="553"/>
      <c r="AN47" s="553"/>
      <c r="AO47" s="553"/>
      <c r="AP47" s="620">
        <v>0</v>
      </c>
      <c r="AQ47" s="566"/>
      <c r="AR47" s="553"/>
      <c r="AS47" s="553"/>
      <c r="AT47" s="553"/>
      <c r="AU47" s="553"/>
      <c r="AV47" s="620">
        <v>0</v>
      </c>
      <c r="AW47" s="566"/>
      <c r="AX47" s="553"/>
      <c r="AY47" s="553"/>
      <c r="AZ47" s="553"/>
      <c r="BA47" s="553"/>
      <c r="BB47" s="620">
        <v>0</v>
      </c>
      <c r="BC47" s="528"/>
      <c r="BD47" s="395"/>
      <c r="BE47" s="533" t="s">
        <v>930</v>
      </c>
      <c r="BG47" s="614">
        <v>0</v>
      </c>
      <c r="BH47" s="18"/>
      <c r="BJ47" s="366">
        <v>28</v>
      </c>
      <c r="BK47" s="470" t="s">
        <v>668</v>
      </c>
      <c r="BL47" s="368" t="s">
        <v>41</v>
      </c>
      <c r="BM47" s="383">
        <v>3</v>
      </c>
      <c r="BN47" s="471" t="s">
        <v>943</v>
      </c>
      <c r="BO47" s="472" t="s">
        <v>944</v>
      </c>
      <c r="BP47" s="472" t="s">
        <v>945</v>
      </c>
      <c r="BQ47" s="621" t="s">
        <v>946</v>
      </c>
      <c r="BR47" s="621" t="s">
        <v>947</v>
      </c>
      <c r="BS47" s="622" t="s">
        <v>948</v>
      </c>
      <c r="BU47" s="156"/>
      <c r="BV47" s="617">
        <v>0</v>
      </c>
      <c r="BW47" s="129"/>
      <c r="BX47" s="141">
        <v>0</v>
      </c>
      <c r="BY47" s="141">
        <v>0</v>
      </c>
      <c r="BZ47" s="141">
        <v>0</v>
      </c>
      <c r="CA47" s="141">
        <v>0</v>
      </c>
      <c r="CB47" s="141">
        <v>0</v>
      </c>
      <c r="CC47" s="450"/>
      <c r="CD47" s="141">
        <v>0</v>
      </c>
      <c r="CE47" s="141">
        <v>0</v>
      </c>
      <c r="CF47" s="141">
        <v>0</v>
      </c>
      <c r="CG47" s="141">
        <v>0</v>
      </c>
      <c r="CH47" s="141">
        <v>0</v>
      </c>
      <c r="CI47" s="135"/>
      <c r="CJ47" s="141">
        <v>0</v>
      </c>
      <c r="CK47" s="141">
        <v>0</v>
      </c>
      <c r="CL47" s="141">
        <v>0</v>
      </c>
      <c r="CM47" s="141">
        <v>0</v>
      </c>
      <c r="CN47" s="141">
        <v>0</v>
      </c>
      <c r="CO47" s="135"/>
      <c r="CP47" s="141">
        <v>0</v>
      </c>
      <c r="CQ47" s="141">
        <v>0</v>
      </c>
      <c r="CR47" s="141">
        <v>0</v>
      </c>
      <c r="CS47" s="141">
        <v>0</v>
      </c>
      <c r="CT47" s="141">
        <v>0</v>
      </c>
      <c r="CU47" s="135"/>
      <c r="CV47" s="141">
        <v>0</v>
      </c>
      <c r="CW47" s="141">
        <v>0</v>
      </c>
      <c r="CX47" s="141">
        <v>0</v>
      </c>
      <c r="CY47" s="141">
        <v>0</v>
      </c>
      <c r="CZ47" s="141">
        <v>0</v>
      </c>
      <c r="DA47" s="135"/>
      <c r="DB47" s="141">
        <v>0</v>
      </c>
      <c r="DC47" s="141">
        <v>0</v>
      </c>
      <c r="DD47" s="141">
        <v>0</v>
      </c>
      <c r="DE47" s="141">
        <v>0</v>
      </c>
      <c r="DF47" s="141">
        <v>0</v>
      </c>
      <c r="DG47" s="135"/>
      <c r="DH47" s="141">
        <v>0</v>
      </c>
      <c r="DI47" s="141">
        <v>0</v>
      </c>
      <c r="DJ47" s="141">
        <v>0</v>
      </c>
      <c r="DK47" s="141">
        <v>0</v>
      </c>
      <c r="DL47" s="141">
        <v>0</v>
      </c>
      <c r="DM47" s="135"/>
      <c r="DN47" s="141">
        <v>0</v>
      </c>
      <c r="DO47" s="141">
        <v>0</v>
      </c>
      <c r="DP47" s="141">
        <v>0</v>
      </c>
      <c r="DQ47" s="141">
        <v>0</v>
      </c>
      <c r="DR47" s="141">
        <v>0</v>
      </c>
      <c r="DS47" s="135" t="s">
        <v>667</v>
      </c>
      <c r="DT47" s="169"/>
      <c r="DU47" s="135"/>
      <c r="DV47" s="135"/>
      <c r="DW47" s="135"/>
      <c r="DX47" s="135"/>
      <c r="DY47" s="135"/>
      <c r="DZ47" s="450"/>
      <c r="EA47" s="135"/>
      <c r="EB47" s="135"/>
      <c r="EC47" s="135"/>
      <c r="ED47" s="135"/>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5"/>
      <c r="FC47" s="135"/>
      <c r="FD47" s="135"/>
      <c r="FE47" s="135"/>
      <c r="FF47" s="135"/>
      <c r="FG47" s="135"/>
      <c r="FH47" s="135"/>
      <c r="FI47" s="135"/>
      <c r="FJ47" s="135"/>
      <c r="FK47" s="135"/>
      <c r="FL47" s="135"/>
      <c r="FM47" s="135"/>
      <c r="FN47" s="135"/>
      <c r="FO47" s="135"/>
      <c r="FP47" s="67"/>
      <c r="FQ47" s="6"/>
    </row>
    <row r="48" spans="2:173" s="5" customFormat="1" ht="14.25" customHeight="1" x14ac:dyDescent="0.6">
      <c r="B48" s="623">
        <v>29</v>
      </c>
      <c r="C48" s="619" t="s">
        <v>674</v>
      </c>
      <c r="D48" s="468"/>
      <c r="E48" s="368" t="s">
        <v>41</v>
      </c>
      <c r="F48" s="383">
        <v>3</v>
      </c>
      <c r="G48" s="566"/>
      <c r="H48" s="553"/>
      <c r="I48" s="553"/>
      <c r="J48" s="553"/>
      <c r="K48" s="553"/>
      <c r="L48" s="620">
        <v>0</v>
      </c>
      <c r="M48" s="566"/>
      <c r="N48" s="553"/>
      <c r="O48" s="553"/>
      <c r="P48" s="553"/>
      <c r="Q48" s="553"/>
      <c r="R48" s="620">
        <v>0</v>
      </c>
      <c r="S48" s="566"/>
      <c r="T48" s="553"/>
      <c r="U48" s="553"/>
      <c r="V48" s="553"/>
      <c r="W48" s="553"/>
      <c r="X48" s="620">
        <v>0</v>
      </c>
      <c r="Y48" s="566"/>
      <c r="Z48" s="553"/>
      <c r="AA48" s="553"/>
      <c r="AB48" s="553"/>
      <c r="AC48" s="553"/>
      <c r="AD48" s="620">
        <v>0</v>
      </c>
      <c r="AE48" s="566"/>
      <c r="AF48" s="553"/>
      <c r="AG48" s="553"/>
      <c r="AH48" s="553"/>
      <c r="AI48" s="553"/>
      <c r="AJ48" s="620">
        <v>0</v>
      </c>
      <c r="AK48" s="566"/>
      <c r="AL48" s="553"/>
      <c r="AM48" s="553"/>
      <c r="AN48" s="553"/>
      <c r="AO48" s="553"/>
      <c r="AP48" s="620">
        <v>0</v>
      </c>
      <c r="AQ48" s="566"/>
      <c r="AR48" s="553"/>
      <c r="AS48" s="553"/>
      <c r="AT48" s="553"/>
      <c r="AU48" s="553"/>
      <c r="AV48" s="620">
        <v>0</v>
      </c>
      <c r="AW48" s="566"/>
      <c r="AX48" s="553"/>
      <c r="AY48" s="553"/>
      <c r="AZ48" s="553"/>
      <c r="BA48" s="553"/>
      <c r="BB48" s="620">
        <v>0</v>
      </c>
      <c r="BC48" s="528"/>
      <c r="BD48" s="395"/>
      <c r="BE48" s="533" t="s">
        <v>930</v>
      </c>
      <c r="BG48" s="614">
        <v>0</v>
      </c>
      <c r="BH48" s="18"/>
      <c r="BJ48" s="475">
        <v>29</v>
      </c>
      <c r="BK48" s="470" t="s">
        <v>675</v>
      </c>
      <c r="BL48" s="368" t="s">
        <v>41</v>
      </c>
      <c r="BM48" s="383">
        <v>3</v>
      </c>
      <c r="BN48" s="471" t="s">
        <v>949</v>
      </c>
      <c r="BO48" s="472" t="s">
        <v>950</v>
      </c>
      <c r="BP48" s="472" t="s">
        <v>951</v>
      </c>
      <c r="BQ48" s="621" t="s">
        <v>952</v>
      </c>
      <c r="BR48" s="621" t="s">
        <v>953</v>
      </c>
      <c r="BS48" s="622" t="s">
        <v>954</v>
      </c>
      <c r="BU48" s="156"/>
      <c r="BV48" s="617">
        <v>0</v>
      </c>
      <c r="BW48" s="129"/>
      <c r="BX48" s="141">
        <v>0</v>
      </c>
      <c r="BY48" s="141">
        <v>0</v>
      </c>
      <c r="BZ48" s="141">
        <v>0</v>
      </c>
      <c r="CA48" s="141">
        <v>0</v>
      </c>
      <c r="CB48" s="141">
        <v>0</v>
      </c>
      <c r="CC48" s="450"/>
      <c r="CD48" s="141">
        <v>0</v>
      </c>
      <c r="CE48" s="141">
        <v>0</v>
      </c>
      <c r="CF48" s="141">
        <v>0</v>
      </c>
      <c r="CG48" s="141">
        <v>0</v>
      </c>
      <c r="CH48" s="141">
        <v>0</v>
      </c>
      <c r="CI48" s="135"/>
      <c r="CJ48" s="141">
        <v>0</v>
      </c>
      <c r="CK48" s="141">
        <v>0</v>
      </c>
      <c r="CL48" s="141">
        <v>0</v>
      </c>
      <c r="CM48" s="141">
        <v>0</v>
      </c>
      <c r="CN48" s="141">
        <v>0</v>
      </c>
      <c r="CO48" s="135"/>
      <c r="CP48" s="141">
        <v>0</v>
      </c>
      <c r="CQ48" s="141">
        <v>0</v>
      </c>
      <c r="CR48" s="141">
        <v>0</v>
      </c>
      <c r="CS48" s="141">
        <v>0</v>
      </c>
      <c r="CT48" s="141">
        <v>0</v>
      </c>
      <c r="CU48" s="135"/>
      <c r="CV48" s="141">
        <v>0</v>
      </c>
      <c r="CW48" s="141">
        <v>0</v>
      </c>
      <c r="CX48" s="141">
        <v>0</v>
      </c>
      <c r="CY48" s="141">
        <v>0</v>
      </c>
      <c r="CZ48" s="141">
        <v>0</v>
      </c>
      <c r="DA48" s="135"/>
      <c r="DB48" s="141">
        <v>0</v>
      </c>
      <c r="DC48" s="141">
        <v>0</v>
      </c>
      <c r="DD48" s="141">
        <v>0</v>
      </c>
      <c r="DE48" s="141">
        <v>0</v>
      </c>
      <c r="DF48" s="141">
        <v>0</v>
      </c>
      <c r="DG48" s="135"/>
      <c r="DH48" s="141">
        <v>0</v>
      </c>
      <c r="DI48" s="141">
        <v>0</v>
      </c>
      <c r="DJ48" s="141">
        <v>0</v>
      </c>
      <c r="DK48" s="141">
        <v>0</v>
      </c>
      <c r="DL48" s="141">
        <v>0</v>
      </c>
      <c r="DM48" s="135"/>
      <c r="DN48" s="141">
        <v>0</v>
      </c>
      <c r="DO48" s="141">
        <v>0</v>
      </c>
      <c r="DP48" s="141">
        <v>0</v>
      </c>
      <c r="DQ48" s="141">
        <v>0</v>
      </c>
      <c r="DR48" s="141">
        <v>0</v>
      </c>
      <c r="DS48" s="135" t="s">
        <v>674</v>
      </c>
      <c r="DT48" s="166"/>
      <c r="DU48" s="135"/>
      <c r="DV48" s="135"/>
      <c r="DW48" s="135"/>
      <c r="DX48" s="135"/>
      <c r="DY48" s="135"/>
      <c r="DZ48" s="450"/>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67"/>
      <c r="FQ48" s="6"/>
    </row>
    <row r="49" spans="2:173" s="5" customFormat="1" ht="14.25" customHeight="1" x14ac:dyDescent="0.6">
      <c r="B49" s="618">
        <v>30</v>
      </c>
      <c r="C49" s="619" t="s">
        <v>681</v>
      </c>
      <c r="D49" s="468"/>
      <c r="E49" s="368" t="s">
        <v>41</v>
      </c>
      <c r="F49" s="383">
        <v>3</v>
      </c>
      <c r="G49" s="566"/>
      <c r="H49" s="553"/>
      <c r="I49" s="553"/>
      <c r="J49" s="553"/>
      <c r="K49" s="553"/>
      <c r="L49" s="620">
        <v>0</v>
      </c>
      <c r="M49" s="566"/>
      <c r="N49" s="553"/>
      <c r="O49" s="553"/>
      <c r="P49" s="553"/>
      <c r="Q49" s="553"/>
      <c r="R49" s="620">
        <v>0</v>
      </c>
      <c r="S49" s="566"/>
      <c r="T49" s="553"/>
      <c r="U49" s="553"/>
      <c r="V49" s="553"/>
      <c r="W49" s="553"/>
      <c r="X49" s="620">
        <v>0</v>
      </c>
      <c r="Y49" s="566"/>
      <c r="Z49" s="553"/>
      <c r="AA49" s="553"/>
      <c r="AB49" s="553"/>
      <c r="AC49" s="553"/>
      <c r="AD49" s="620">
        <v>0</v>
      </c>
      <c r="AE49" s="566"/>
      <c r="AF49" s="553"/>
      <c r="AG49" s="553"/>
      <c r="AH49" s="553"/>
      <c r="AI49" s="553"/>
      <c r="AJ49" s="620">
        <v>0</v>
      </c>
      <c r="AK49" s="566"/>
      <c r="AL49" s="553"/>
      <c r="AM49" s="553"/>
      <c r="AN49" s="553"/>
      <c r="AO49" s="553"/>
      <c r="AP49" s="620">
        <v>0</v>
      </c>
      <c r="AQ49" s="566"/>
      <c r="AR49" s="553"/>
      <c r="AS49" s="553"/>
      <c r="AT49" s="553"/>
      <c r="AU49" s="553"/>
      <c r="AV49" s="620">
        <v>0</v>
      </c>
      <c r="AW49" s="566"/>
      <c r="AX49" s="553"/>
      <c r="AY49" s="553"/>
      <c r="AZ49" s="553"/>
      <c r="BA49" s="553"/>
      <c r="BB49" s="620">
        <v>0</v>
      </c>
      <c r="BC49" s="528"/>
      <c r="BD49" s="395"/>
      <c r="BE49" s="533" t="s">
        <v>930</v>
      </c>
      <c r="BG49" s="614">
        <v>0</v>
      </c>
      <c r="BH49" s="18"/>
      <c r="BJ49" s="366">
        <v>30</v>
      </c>
      <c r="BK49" s="470" t="s">
        <v>682</v>
      </c>
      <c r="BL49" s="368" t="s">
        <v>41</v>
      </c>
      <c r="BM49" s="383">
        <v>3</v>
      </c>
      <c r="BN49" s="471" t="s">
        <v>955</v>
      </c>
      <c r="BO49" s="472" t="s">
        <v>956</v>
      </c>
      <c r="BP49" s="472" t="s">
        <v>957</v>
      </c>
      <c r="BQ49" s="621" t="s">
        <v>958</v>
      </c>
      <c r="BR49" s="621" t="s">
        <v>959</v>
      </c>
      <c r="BS49" s="622" t="s">
        <v>960</v>
      </c>
      <c r="BU49" s="156"/>
      <c r="BV49" s="617">
        <v>0</v>
      </c>
      <c r="BW49" s="129"/>
      <c r="BX49" s="141">
        <v>0</v>
      </c>
      <c r="BY49" s="141">
        <v>0</v>
      </c>
      <c r="BZ49" s="141">
        <v>0</v>
      </c>
      <c r="CA49" s="141">
        <v>0</v>
      </c>
      <c r="CB49" s="141">
        <v>0</v>
      </c>
      <c r="CC49" s="450"/>
      <c r="CD49" s="141">
        <v>0</v>
      </c>
      <c r="CE49" s="141">
        <v>0</v>
      </c>
      <c r="CF49" s="141">
        <v>0</v>
      </c>
      <c r="CG49" s="141">
        <v>0</v>
      </c>
      <c r="CH49" s="141">
        <v>0</v>
      </c>
      <c r="CI49" s="135"/>
      <c r="CJ49" s="141">
        <v>0</v>
      </c>
      <c r="CK49" s="141">
        <v>0</v>
      </c>
      <c r="CL49" s="141">
        <v>0</v>
      </c>
      <c r="CM49" s="141">
        <v>0</v>
      </c>
      <c r="CN49" s="141">
        <v>0</v>
      </c>
      <c r="CO49" s="135"/>
      <c r="CP49" s="141">
        <v>0</v>
      </c>
      <c r="CQ49" s="141">
        <v>0</v>
      </c>
      <c r="CR49" s="141">
        <v>0</v>
      </c>
      <c r="CS49" s="141">
        <v>0</v>
      </c>
      <c r="CT49" s="141">
        <v>0</v>
      </c>
      <c r="CU49" s="135"/>
      <c r="CV49" s="141">
        <v>0</v>
      </c>
      <c r="CW49" s="141">
        <v>0</v>
      </c>
      <c r="CX49" s="141">
        <v>0</v>
      </c>
      <c r="CY49" s="141">
        <v>0</v>
      </c>
      <c r="CZ49" s="141">
        <v>0</v>
      </c>
      <c r="DA49" s="135"/>
      <c r="DB49" s="141">
        <v>0</v>
      </c>
      <c r="DC49" s="141">
        <v>0</v>
      </c>
      <c r="DD49" s="141">
        <v>0</v>
      </c>
      <c r="DE49" s="141">
        <v>0</v>
      </c>
      <c r="DF49" s="141">
        <v>0</v>
      </c>
      <c r="DG49" s="135"/>
      <c r="DH49" s="141">
        <v>0</v>
      </c>
      <c r="DI49" s="141">
        <v>0</v>
      </c>
      <c r="DJ49" s="141">
        <v>0</v>
      </c>
      <c r="DK49" s="141">
        <v>0</v>
      </c>
      <c r="DL49" s="141">
        <v>0</v>
      </c>
      <c r="DM49" s="135"/>
      <c r="DN49" s="141">
        <v>0</v>
      </c>
      <c r="DO49" s="141">
        <v>0</v>
      </c>
      <c r="DP49" s="141">
        <v>0</v>
      </c>
      <c r="DQ49" s="141">
        <v>0</v>
      </c>
      <c r="DR49" s="141">
        <v>0</v>
      </c>
      <c r="DS49" s="135" t="s">
        <v>681</v>
      </c>
      <c r="DT49" s="166"/>
      <c r="DU49" s="135"/>
      <c r="DV49" s="135"/>
      <c r="DW49" s="135"/>
      <c r="DX49" s="135"/>
      <c r="DY49" s="135"/>
      <c r="DZ49" s="450"/>
      <c r="EA49" s="135"/>
      <c r="EB49" s="135"/>
      <c r="EC49" s="135"/>
      <c r="ED49" s="135"/>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67"/>
      <c r="FQ49" s="6"/>
    </row>
    <row r="50" spans="2:173" s="5" customFormat="1" ht="14.25" customHeight="1" x14ac:dyDescent="0.6">
      <c r="B50" s="618">
        <v>31</v>
      </c>
      <c r="C50" s="619" t="s">
        <v>688</v>
      </c>
      <c r="D50" s="468"/>
      <c r="E50" s="368" t="s">
        <v>41</v>
      </c>
      <c r="F50" s="383">
        <v>3</v>
      </c>
      <c r="G50" s="566"/>
      <c r="H50" s="553"/>
      <c r="I50" s="553"/>
      <c r="J50" s="553"/>
      <c r="K50" s="553"/>
      <c r="L50" s="620">
        <v>0</v>
      </c>
      <c r="M50" s="566"/>
      <c r="N50" s="553"/>
      <c r="O50" s="553"/>
      <c r="P50" s="553"/>
      <c r="Q50" s="553"/>
      <c r="R50" s="620">
        <v>0</v>
      </c>
      <c r="S50" s="566"/>
      <c r="T50" s="553"/>
      <c r="U50" s="553"/>
      <c r="V50" s="553"/>
      <c r="W50" s="553"/>
      <c r="X50" s="620">
        <v>0</v>
      </c>
      <c r="Y50" s="566"/>
      <c r="Z50" s="553"/>
      <c r="AA50" s="553"/>
      <c r="AB50" s="553"/>
      <c r="AC50" s="553"/>
      <c r="AD50" s="620">
        <v>0</v>
      </c>
      <c r="AE50" s="566"/>
      <c r="AF50" s="553"/>
      <c r="AG50" s="553"/>
      <c r="AH50" s="553"/>
      <c r="AI50" s="553"/>
      <c r="AJ50" s="620">
        <v>0</v>
      </c>
      <c r="AK50" s="566"/>
      <c r="AL50" s="553"/>
      <c r="AM50" s="553"/>
      <c r="AN50" s="553"/>
      <c r="AO50" s="553"/>
      <c r="AP50" s="620">
        <v>0</v>
      </c>
      <c r="AQ50" s="566"/>
      <c r="AR50" s="553"/>
      <c r="AS50" s="553"/>
      <c r="AT50" s="553"/>
      <c r="AU50" s="553"/>
      <c r="AV50" s="620">
        <v>0</v>
      </c>
      <c r="AW50" s="566"/>
      <c r="AX50" s="553"/>
      <c r="AY50" s="553"/>
      <c r="AZ50" s="553"/>
      <c r="BA50" s="553"/>
      <c r="BB50" s="620">
        <v>0</v>
      </c>
      <c r="BC50" s="528"/>
      <c r="BD50" s="395"/>
      <c r="BE50" s="533" t="s">
        <v>930</v>
      </c>
      <c r="BG50" s="614">
        <v>0</v>
      </c>
      <c r="BH50" s="18"/>
      <c r="BJ50" s="366">
        <v>31</v>
      </c>
      <c r="BK50" s="470" t="s">
        <v>689</v>
      </c>
      <c r="BL50" s="368" t="s">
        <v>41</v>
      </c>
      <c r="BM50" s="383">
        <v>4</v>
      </c>
      <c r="BN50" s="471" t="s">
        <v>961</v>
      </c>
      <c r="BO50" s="472" t="s">
        <v>962</v>
      </c>
      <c r="BP50" s="472" t="s">
        <v>963</v>
      </c>
      <c r="BQ50" s="621" t="s">
        <v>964</v>
      </c>
      <c r="BR50" s="621" t="s">
        <v>965</v>
      </c>
      <c r="BS50" s="622" t="s">
        <v>966</v>
      </c>
      <c r="BU50" s="156"/>
      <c r="BV50" s="617">
        <v>0</v>
      </c>
      <c r="BW50" s="129"/>
      <c r="BX50" s="141">
        <v>0</v>
      </c>
      <c r="BY50" s="141">
        <v>0</v>
      </c>
      <c r="BZ50" s="141">
        <v>0</v>
      </c>
      <c r="CA50" s="141">
        <v>0</v>
      </c>
      <c r="CB50" s="141">
        <v>0</v>
      </c>
      <c r="CC50" s="450"/>
      <c r="CD50" s="141">
        <v>0</v>
      </c>
      <c r="CE50" s="141">
        <v>0</v>
      </c>
      <c r="CF50" s="141">
        <v>0</v>
      </c>
      <c r="CG50" s="141">
        <v>0</v>
      </c>
      <c r="CH50" s="141">
        <v>0</v>
      </c>
      <c r="CI50" s="135"/>
      <c r="CJ50" s="141">
        <v>0</v>
      </c>
      <c r="CK50" s="141">
        <v>0</v>
      </c>
      <c r="CL50" s="141">
        <v>0</v>
      </c>
      <c r="CM50" s="141">
        <v>0</v>
      </c>
      <c r="CN50" s="141">
        <v>0</v>
      </c>
      <c r="CO50" s="135"/>
      <c r="CP50" s="141">
        <v>0</v>
      </c>
      <c r="CQ50" s="141">
        <v>0</v>
      </c>
      <c r="CR50" s="141">
        <v>0</v>
      </c>
      <c r="CS50" s="141">
        <v>0</v>
      </c>
      <c r="CT50" s="141">
        <v>0</v>
      </c>
      <c r="CU50" s="135"/>
      <c r="CV50" s="141">
        <v>0</v>
      </c>
      <c r="CW50" s="141">
        <v>0</v>
      </c>
      <c r="CX50" s="141">
        <v>0</v>
      </c>
      <c r="CY50" s="141">
        <v>0</v>
      </c>
      <c r="CZ50" s="141">
        <v>0</v>
      </c>
      <c r="DA50" s="135"/>
      <c r="DB50" s="141">
        <v>0</v>
      </c>
      <c r="DC50" s="141">
        <v>0</v>
      </c>
      <c r="DD50" s="141">
        <v>0</v>
      </c>
      <c r="DE50" s="141">
        <v>0</v>
      </c>
      <c r="DF50" s="141">
        <v>0</v>
      </c>
      <c r="DG50" s="135"/>
      <c r="DH50" s="141">
        <v>0</v>
      </c>
      <c r="DI50" s="141">
        <v>0</v>
      </c>
      <c r="DJ50" s="141">
        <v>0</v>
      </c>
      <c r="DK50" s="141">
        <v>0</v>
      </c>
      <c r="DL50" s="141">
        <v>0</v>
      </c>
      <c r="DM50" s="135"/>
      <c r="DN50" s="141">
        <v>0</v>
      </c>
      <c r="DO50" s="141">
        <v>0</v>
      </c>
      <c r="DP50" s="141">
        <v>0</v>
      </c>
      <c r="DQ50" s="141">
        <v>0</v>
      </c>
      <c r="DR50" s="141">
        <v>0</v>
      </c>
      <c r="DS50" s="135" t="s">
        <v>688</v>
      </c>
      <c r="DT50" s="166"/>
      <c r="DU50" s="135"/>
      <c r="DV50" s="135"/>
      <c r="DW50" s="135"/>
      <c r="DX50" s="135"/>
      <c r="DY50" s="135"/>
      <c r="DZ50" s="450"/>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67"/>
      <c r="FQ50" s="6"/>
    </row>
    <row r="51" spans="2:173" s="5" customFormat="1" ht="14.25" customHeight="1" x14ac:dyDescent="0.6">
      <c r="B51" s="618">
        <v>32</v>
      </c>
      <c r="C51" s="619" t="s">
        <v>695</v>
      </c>
      <c r="D51" s="468"/>
      <c r="E51" s="368" t="s">
        <v>41</v>
      </c>
      <c r="F51" s="383">
        <v>3</v>
      </c>
      <c r="G51" s="566"/>
      <c r="H51" s="553"/>
      <c r="I51" s="553"/>
      <c r="J51" s="553"/>
      <c r="K51" s="553"/>
      <c r="L51" s="620">
        <v>0</v>
      </c>
      <c r="M51" s="566"/>
      <c r="N51" s="553"/>
      <c r="O51" s="553"/>
      <c r="P51" s="553"/>
      <c r="Q51" s="553"/>
      <c r="R51" s="620">
        <v>0</v>
      </c>
      <c r="S51" s="566"/>
      <c r="T51" s="553"/>
      <c r="U51" s="553"/>
      <c r="V51" s="553"/>
      <c r="W51" s="553"/>
      <c r="X51" s="620">
        <v>0</v>
      </c>
      <c r="Y51" s="566"/>
      <c r="Z51" s="553"/>
      <c r="AA51" s="553"/>
      <c r="AB51" s="553"/>
      <c r="AC51" s="553"/>
      <c r="AD51" s="620">
        <v>0</v>
      </c>
      <c r="AE51" s="566"/>
      <c r="AF51" s="553"/>
      <c r="AG51" s="553"/>
      <c r="AH51" s="553"/>
      <c r="AI51" s="553"/>
      <c r="AJ51" s="620">
        <v>0</v>
      </c>
      <c r="AK51" s="566"/>
      <c r="AL51" s="553"/>
      <c r="AM51" s="553"/>
      <c r="AN51" s="553"/>
      <c r="AO51" s="553"/>
      <c r="AP51" s="620">
        <v>0</v>
      </c>
      <c r="AQ51" s="566"/>
      <c r="AR51" s="553"/>
      <c r="AS51" s="553"/>
      <c r="AT51" s="553"/>
      <c r="AU51" s="553"/>
      <c r="AV51" s="620">
        <v>0</v>
      </c>
      <c r="AW51" s="566"/>
      <c r="AX51" s="553"/>
      <c r="AY51" s="553"/>
      <c r="AZ51" s="553"/>
      <c r="BA51" s="553"/>
      <c r="BB51" s="620">
        <v>0</v>
      </c>
      <c r="BC51" s="528"/>
      <c r="BD51" s="395"/>
      <c r="BE51" s="533" t="s">
        <v>930</v>
      </c>
      <c r="BG51" s="614">
        <v>0</v>
      </c>
      <c r="BH51" s="18"/>
      <c r="BJ51" s="366">
        <v>32</v>
      </c>
      <c r="BK51" s="470" t="s">
        <v>696</v>
      </c>
      <c r="BL51" s="368" t="s">
        <v>41</v>
      </c>
      <c r="BM51" s="383">
        <v>5</v>
      </c>
      <c r="BN51" s="471" t="s">
        <v>967</v>
      </c>
      <c r="BO51" s="472" t="s">
        <v>968</v>
      </c>
      <c r="BP51" s="472" t="s">
        <v>969</v>
      </c>
      <c r="BQ51" s="621" t="s">
        <v>970</v>
      </c>
      <c r="BR51" s="621" t="s">
        <v>971</v>
      </c>
      <c r="BS51" s="622" t="s">
        <v>972</v>
      </c>
      <c r="BU51" s="156"/>
      <c r="BV51" s="617">
        <v>0</v>
      </c>
      <c r="BW51" s="129"/>
      <c r="BX51" s="141">
        <v>0</v>
      </c>
      <c r="BY51" s="141">
        <v>0</v>
      </c>
      <c r="BZ51" s="141">
        <v>0</v>
      </c>
      <c r="CA51" s="141">
        <v>0</v>
      </c>
      <c r="CB51" s="141">
        <v>0</v>
      </c>
      <c r="CC51" s="450"/>
      <c r="CD51" s="141">
        <v>0</v>
      </c>
      <c r="CE51" s="141">
        <v>0</v>
      </c>
      <c r="CF51" s="141">
        <v>0</v>
      </c>
      <c r="CG51" s="141">
        <v>0</v>
      </c>
      <c r="CH51" s="141">
        <v>0</v>
      </c>
      <c r="CI51" s="135"/>
      <c r="CJ51" s="141">
        <v>0</v>
      </c>
      <c r="CK51" s="141">
        <v>0</v>
      </c>
      <c r="CL51" s="141">
        <v>0</v>
      </c>
      <c r="CM51" s="141">
        <v>0</v>
      </c>
      <c r="CN51" s="141">
        <v>0</v>
      </c>
      <c r="CO51" s="135"/>
      <c r="CP51" s="141">
        <v>0</v>
      </c>
      <c r="CQ51" s="141">
        <v>0</v>
      </c>
      <c r="CR51" s="141">
        <v>0</v>
      </c>
      <c r="CS51" s="141">
        <v>0</v>
      </c>
      <c r="CT51" s="141">
        <v>0</v>
      </c>
      <c r="CU51" s="135"/>
      <c r="CV51" s="141">
        <v>0</v>
      </c>
      <c r="CW51" s="141">
        <v>0</v>
      </c>
      <c r="CX51" s="141">
        <v>0</v>
      </c>
      <c r="CY51" s="141">
        <v>0</v>
      </c>
      <c r="CZ51" s="141">
        <v>0</v>
      </c>
      <c r="DA51" s="135"/>
      <c r="DB51" s="141">
        <v>0</v>
      </c>
      <c r="DC51" s="141">
        <v>0</v>
      </c>
      <c r="DD51" s="141">
        <v>0</v>
      </c>
      <c r="DE51" s="141">
        <v>0</v>
      </c>
      <c r="DF51" s="141">
        <v>0</v>
      </c>
      <c r="DG51" s="135"/>
      <c r="DH51" s="141">
        <v>0</v>
      </c>
      <c r="DI51" s="141">
        <v>0</v>
      </c>
      <c r="DJ51" s="141">
        <v>0</v>
      </c>
      <c r="DK51" s="141">
        <v>0</v>
      </c>
      <c r="DL51" s="141">
        <v>0</v>
      </c>
      <c r="DM51" s="135"/>
      <c r="DN51" s="141">
        <v>0</v>
      </c>
      <c r="DO51" s="141">
        <v>0</v>
      </c>
      <c r="DP51" s="141">
        <v>0</v>
      </c>
      <c r="DQ51" s="141">
        <v>0</v>
      </c>
      <c r="DR51" s="141">
        <v>0</v>
      </c>
      <c r="DS51" s="135" t="s">
        <v>695</v>
      </c>
      <c r="DT51" s="170"/>
      <c r="DU51" s="135"/>
      <c r="DV51" s="135"/>
      <c r="DW51" s="135"/>
      <c r="DX51" s="135"/>
      <c r="DY51" s="135"/>
      <c r="DZ51" s="450"/>
      <c r="EA51" s="135"/>
      <c r="EB51" s="135"/>
      <c r="EC51" s="135"/>
      <c r="ED51" s="135"/>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67"/>
      <c r="FQ51" s="6"/>
    </row>
    <row r="52" spans="2:173" s="5" customFormat="1" ht="14.25" customHeight="1" x14ac:dyDescent="0.6">
      <c r="B52" s="618">
        <v>33</v>
      </c>
      <c r="C52" s="619" t="s">
        <v>702</v>
      </c>
      <c r="D52" s="468"/>
      <c r="E52" s="368" t="s">
        <v>41</v>
      </c>
      <c r="F52" s="383">
        <v>3</v>
      </c>
      <c r="G52" s="566"/>
      <c r="H52" s="553"/>
      <c r="I52" s="553"/>
      <c r="J52" s="553"/>
      <c r="K52" s="553"/>
      <c r="L52" s="620">
        <v>0</v>
      </c>
      <c r="M52" s="566"/>
      <c r="N52" s="553"/>
      <c r="O52" s="553"/>
      <c r="P52" s="553"/>
      <c r="Q52" s="553"/>
      <c r="R52" s="620">
        <v>0</v>
      </c>
      <c r="S52" s="566"/>
      <c r="T52" s="553"/>
      <c r="U52" s="553"/>
      <c r="V52" s="553"/>
      <c r="W52" s="553"/>
      <c r="X52" s="620">
        <v>0</v>
      </c>
      <c r="Y52" s="566"/>
      <c r="Z52" s="553"/>
      <c r="AA52" s="553"/>
      <c r="AB52" s="553"/>
      <c r="AC52" s="553"/>
      <c r="AD52" s="620">
        <v>0</v>
      </c>
      <c r="AE52" s="566"/>
      <c r="AF52" s="553"/>
      <c r="AG52" s="553"/>
      <c r="AH52" s="553"/>
      <c r="AI52" s="553"/>
      <c r="AJ52" s="620">
        <v>0</v>
      </c>
      <c r="AK52" s="566"/>
      <c r="AL52" s="553"/>
      <c r="AM52" s="553"/>
      <c r="AN52" s="553"/>
      <c r="AO52" s="553"/>
      <c r="AP52" s="620">
        <v>0</v>
      </c>
      <c r="AQ52" s="566"/>
      <c r="AR52" s="553"/>
      <c r="AS52" s="553"/>
      <c r="AT52" s="553"/>
      <c r="AU52" s="553"/>
      <c r="AV52" s="620">
        <v>0</v>
      </c>
      <c r="AW52" s="566"/>
      <c r="AX52" s="553"/>
      <c r="AY52" s="553"/>
      <c r="AZ52" s="553"/>
      <c r="BA52" s="553"/>
      <c r="BB52" s="620">
        <v>0</v>
      </c>
      <c r="BC52" s="528"/>
      <c r="BD52" s="395"/>
      <c r="BE52" s="533" t="s">
        <v>930</v>
      </c>
      <c r="BG52" s="614">
        <v>0</v>
      </c>
      <c r="BH52" s="18"/>
      <c r="BJ52" s="366">
        <v>33</v>
      </c>
      <c r="BK52" s="470" t="s">
        <v>703</v>
      </c>
      <c r="BL52" s="368" t="s">
        <v>41</v>
      </c>
      <c r="BM52" s="383">
        <v>6</v>
      </c>
      <c r="BN52" s="471" t="s">
        <v>973</v>
      </c>
      <c r="BO52" s="472" t="s">
        <v>974</v>
      </c>
      <c r="BP52" s="472" t="s">
        <v>975</v>
      </c>
      <c r="BQ52" s="621" t="s">
        <v>976</v>
      </c>
      <c r="BR52" s="621" t="s">
        <v>977</v>
      </c>
      <c r="BS52" s="622" t="s">
        <v>978</v>
      </c>
      <c r="BU52" s="156"/>
      <c r="BV52" s="617">
        <v>0</v>
      </c>
      <c r="BW52" s="129"/>
      <c r="BX52" s="141">
        <v>0</v>
      </c>
      <c r="BY52" s="141">
        <v>0</v>
      </c>
      <c r="BZ52" s="141">
        <v>0</v>
      </c>
      <c r="CA52" s="141">
        <v>0</v>
      </c>
      <c r="CB52" s="141">
        <v>0</v>
      </c>
      <c r="CC52" s="450"/>
      <c r="CD52" s="141">
        <v>0</v>
      </c>
      <c r="CE52" s="141">
        <v>0</v>
      </c>
      <c r="CF52" s="141">
        <v>0</v>
      </c>
      <c r="CG52" s="141">
        <v>0</v>
      </c>
      <c r="CH52" s="141">
        <v>0</v>
      </c>
      <c r="CI52" s="135"/>
      <c r="CJ52" s="141">
        <v>0</v>
      </c>
      <c r="CK52" s="141">
        <v>0</v>
      </c>
      <c r="CL52" s="141">
        <v>0</v>
      </c>
      <c r="CM52" s="141">
        <v>0</v>
      </c>
      <c r="CN52" s="141">
        <v>0</v>
      </c>
      <c r="CO52" s="135"/>
      <c r="CP52" s="141">
        <v>0</v>
      </c>
      <c r="CQ52" s="141">
        <v>0</v>
      </c>
      <c r="CR52" s="141">
        <v>0</v>
      </c>
      <c r="CS52" s="141">
        <v>0</v>
      </c>
      <c r="CT52" s="141">
        <v>0</v>
      </c>
      <c r="CU52" s="135"/>
      <c r="CV52" s="141">
        <v>0</v>
      </c>
      <c r="CW52" s="141">
        <v>0</v>
      </c>
      <c r="CX52" s="141">
        <v>0</v>
      </c>
      <c r="CY52" s="141">
        <v>0</v>
      </c>
      <c r="CZ52" s="141">
        <v>0</v>
      </c>
      <c r="DA52" s="135"/>
      <c r="DB52" s="141">
        <v>0</v>
      </c>
      <c r="DC52" s="141">
        <v>0</v>
      </c>
      <c r="DD52" s="141">
        <v>0</v>
      </c>
      <c r="DE52" s="141">
        <v>0</v>
      </c>
      <c r="DF52" s="141">
        <v>0</v>
      </c>
      <c r="DG52" s="135"/>
      <c r="DH52" s="141">
        <v>0</v>
      </c>
      <c r="DI52" s="141">
        <v>0</v>
      </c>
      <c r="DJ52" s="141">
        <v>0</v>
      </c>
      <c r="DK52" s="141">
        <v>0</v>
      </c>
      <c r="DL52" s="141">
        <v>0</v>
      </c>
      <c r="DM52" s="135"/>
      <c r="DN52" s="141">
        <v>0</v>
      </c>
      <c r="DO52" s="141">
        <v>0</v>
      </c>
      <c r="DP52" s="141">
        <v>0</v>
      </c>
      <c r="DQ52" s="141">
        <v>0</v>
      </c>
      <c r="DR52" s="141">
        <v>0</v>
      </c>
      <c r="DS52" s="135" t="s">
        <v>702</v>
      </c>
      <c r="DT52" s="170"/>
      <c r="DU52" s="135"/>
      <c r="DV52" s="135"/>
      <c r="DW52" s="135"/>
      <c r="DX52" s="135"/>
      <c r="DY52" s="135"/>
      <c r="DZ52" s="450"/>
      <c r="EA52" s="135"/>
      <c r="EB52" s="135"/>
      <c r="EC52" s="135"/>
      <c r="ED52" s="135"/>
      <c r="EE52" s="135"/>
      <c r="EF52" s="135"/>
      <c r="EG52" s="135"/>
      <c r="EH52" s="135"/>
      <c r="EI52" s="135"/>
      <c r="EJ52" s="135"/>
      <c r="EK52" s="135"/>
      <c r="EL52" s="135"/>
      <c r="EM52" s="135"/>
      <c r="EN52" s="135"/>
      <c r="EO52" s="135"/>
      <c r="EP52" s="135"/>
      <c r="EQ52" s="135"/>
      <c r="ER52" s="135"/>
      <c r="ES52" s="135"/>
      <c r="ET52" s="135"/>
      <c r="EU52" s="135"/>
      <c r="EV52" s="135"/>
      <c r="EW52" s="135"/>
      <c r="EX52" s="135"/>
      <c r="EY52" s="135"/>
      <c r="EZ52" s="135"/>
      <c r="FA52" s="135"/>
      <c r="FB52" s="135"/>
      <c r="FC52" s="135"/>
      <c r="FD52" s="135"/>
      <c r="FE52" s="135"/>
      <c r="FF52" s="135"/>
      <c r="FG52" s="135"/>
      <c r="FH52" s="135"/>
      <c r="FI52" s="135"/>
      <c r="FJ52" s="135"/>
      <c r="FK52" s="135"/>
      <c r="FL52" s="135"/>
      <c r="FM52" s="135"/>
      <c r="FN52" s="135"/>
      <c r="FO52" s="135"/>
      <c r="FP52" s="67"/>
      <c r="FQ52" s="6"/>
    </row>
    <row r="53" spans="2:173" s="5" customFormat="1" ht="14.25" customHeight="1" x14ac:dyDescent="0.6">
      <c r="B53" s="618">
        <v>34</v>
      </c>
      <c r="C53" s="619" t="s">
        <v>709</v>
      </c>
      <c r="D53" s="468"/>
      <c r="E53" s="368" t="s">
        <v>41</v>
      </c>
      <c r="F53" s="383">
        <v>3</v>
      </c>
      <c r="G53" s="566"/>
      <c r="H53" s="553"/>
      <c r="I53" s="553"/>
      <c r="J53" s="553"/>
      <c r="K53" s="553"/>
      <c r="L53" s="620">
        <v>0</v>
      </c>
      <c r="M53" s="566"/>
      <c r="N53" s="553"/>
      <c r="O53" s="553"/>
      <c r="P53" s="553"/>
      <c r="Q53" s="553"/>
      <c r="R53" s="620">
        <v>0</v>
      </c>
      <c r="S53" s="566"/>
      <c r="T53" s="553"/>
      <c r="U53" s="553"/>
      <c r="V53" s="553"/>
      <c r="W53" s="553"/>
      <c r="X53" s="620">
        <v>0</v>
      </c>
      <c r="Y53" s="566"/>
      <c r="Z53" s="553"/>
      <c r="AA53" s="553"/>
      <c r="AB53" s="553"/>
      <c r="AC53" s="553"/>
      <c r="AD53" s="620">
        <v>0</v>
      </c>
      <c r="AE53" s="566"/>
      <c r="AF53" s="553"/>
      <c r="AG53" s="553"/>
      <c r="AH53" s="553"/>
      <c r="AI53" s="553"/>
      <c r="AJ53" s="620">
        <v>0</v>
      </c>
      <c r="AK53" s="566"/>
      <c r="AL53" s="553"/>
      <c r="AM53" s="553"/>
      <c r="AN53" s="553"/>
      <c r="AO53" s="553"/>
      <c r="AP53" s="620">
        <v>0</v>
      </c>
      <c r="AQ53" s="566"/>
      <c r="AR53" s="553"/>
      <c r="AS53" s="553"/>
      <c r="AT53" s="553"/>
      <c r="AU53" s="553"/>
      <c r="AV53" s="620">
        <v>0</v>
      </c>
      <c r="AW53" s="566"/>
      <c r="AX53" s="553"/>
      <c r="AY53" s="553"/>
      <c r="AZ53" s="553"/>
      <c r="BA53" s="553"/>
      <c r="BB53" s="620">
        <v>0</v>
      </c>
      <c r="BC53" s="528"/>
      <c r="BD53" s="395"/>
      <c r="BE53" s="533" t="s">
        <v>930</v>
      </c>
      <c r="BG53" s="614">
        <v>0</v>
      </c>
      <c r="BH53" s="18"/>
      <c r="BJ53" s="366">
        <v>34</v>
      </c>
      <c r="BK53" s="470" t="s">
        <v>710</v>
      </c>
      <c r="BL53" s="368" t="s">
        <v>41</v>
      </c>
      <c r="BM53" s="383">
        <v>7</v>
      </c>
      <c r="BN53" s="471" t="s">
        <v>979</v>
      </c>
      <c r="BO53" s="472" t="s">
        <v>980</v>
      </c>
      <c r="BP53" s="472" t="s">
        <v>981</v>
      </c>
      <c r="BQ53" s="621" t="s">
        <v>982</v>
      </c>
      <c r="BR53" s="621" t="s">
        <v>983</v>
      </c>
      <c r="BS53" s="622" t="s">
        <v>984</v>
      </c>
      <c r="BU53" s="156"/>
      <c r="BV53" s="617">
        <v>0</v>
      </c>
      <c r="BW53" s="129"/>
      <c r="BX53" s="141">
        <v>0</v>
      </c>
      <c r="BY53" s="141">
        <v>0</v>
      </c>
      <c r="BZ53" s="141">
        <v>0</v>
      </c>
      <c r="CA53" s="141">
        <v>0</v>
      </c>
      <c r="CB53" s="141">
        <v>0</v>
      </c>
      <c r="CC53" s="450"/>
      <c r="CD53" s="141">
        <v>0</v>
      </c>
      <c r="CE53" s="141">
        <v>0</v>
      </c>
      <c r="CF53" s="141">
        <v>0</v>
      </c>
      <c r="CG53" s="141">
        <v>0</v>
      </c>
      <c r="CH53" s="141">
        <v>0</v>
      </c>
      <c r="CI53" s="135"/>
      <c r="CJ53" s="141">
        <v>0</v>
      </c>
      <c r="CK53" s="141">
        <v>0</v>
      </c>
      <c r="CL53" s="141">
        <v>0</v>
      </c>
      <c r="CM53" s="141">
        <v>0</v>
      </c>
      <c r="CN53" s="141">
        <v>0</v>
      </c>
      <c r="CO53" s="135"/>
      <c r="CP53" s="141">
        <v>0</v>
      </c>
      <c r="CQ53" s="141">
        <v>0</v>
      </c>
      <c r="CR53" s="141">
        <v>0</v>
      </c>
      <c r="CS53" s="141">
        <v>0</v>
      </c>
      <c r="CT53" s="141">
        <v>0</v>
      </c>
      <c r="CU53" s="135"/>
      <c r="CV53" s="141">
        <v>0</v>
      </c>
      <c r="CW53" s="141">
        <v>0</v>
      </c>
      <c r="CX53" s="141">
        <v>0</v>
      </c>
      <c r="CY53" s="141">
        <v>0</v>
      </c>
      <c r="CZ53" s="141">
        <v>0</v>
      </c>
      <c r="DA53" s="135"/>
      <c r="DB53" s="141">
        <v>0</v>
      </c>
      <c r="DC53" s="141">
        <v>0</v>
      </c>
      <c r="DD53" s="141">
        <v>0</v>
      </c>
      <c r="DE53" s="141">
        <v>0</v>
      </c>
      <c r="DF53" s="141">
        <v>0</v>
      </c>
      <c r="DG53" s="135"/>
      <c r="DH53" s="141">
        <v>0</v>
      </c>
      <c r="DI53" s="141">
        <v>0</v>
      </c>
      <c r="DJ53" s="141">
        <v>0</v>
      </c>
      <c r="DK53" s="141">
        <v>0</v>
      </c>
      <c r="DL53" s="141">
        <v>0</v>
      </c>
      <c r="DM53" s="135"/>
      <c r="DN53" s="141">
        <v>0</v>
      </c>
      <c r="DO53" s="141">
        <v>0</v>
      </c>
      <c r="DP53" s="141">
        <v>0</v>
      </c>
      <c r="DQ53" s="141">
        <v>0</v>
      </c>
      <c r="DR53" s="141">
        <v>0</v>
      </c>
      <c r="DS53" s="135" t="s">
        <v>709</v>
      </c>
      <c r="DT53" s="170"/>
      <c r="DU53" s="135"/>
      <c r="DV53" s="135"/>
      <c r="DW53" s="135"/>
      <c r="DX53" s="135"/>
      <c r="DY53" s="135"/>
      <c r="DZ53" s="450"/>
      <c r="EA53" s="135"/>
      <c r="EB53" s="135"/>
      <c r="EC53" s="135"/>
      <c r="ED53" s="135"/>
      <c r="EE53" s="135"/>
      <c r="EF53" s="135"/>
      <c r="EG53" s="135"/>
      <c r="EH53" s="135"/>
      <c r="EI53" s="135"/>
      <c r="EJ53" s="135"/>
      <c r="EK53" s="135"/>
      <c r="EL53" s="135"/>
      <c r="EM53" s="135"/>
      <c r="EN53" s="135"/>
      <c r="EO53" s="135"/>
      <c r="EP53" s="135"/>
      <c r="EQ53" s="135"/>
      <c r="ER53" s="135"/>
      <c r="ES53" s="135"/>
      <c r="ET53" s="135"/>
      <c r="EU53" s="135"/>
      <c r="EV53" s="135"/>
      <c r="EW53" s="135"/>
      <c r="EX53" s="135"/>
      <c r="EY53" s="135"/>
      <c r="EZ53" s="135"/>
      <c r="FA53" s="135"/>
      <c r="FB53" s="135"/>
      <c r="FC53" s="135"/>
      <c r="FD53" s="135"/>
      <c r="FE53" s="135"/>
      <c r="FF53" s="135"/>
      <c r="FG53" s="135"/>
      <c r="FH53" s="135"/>
      <c r="FI53" s="135"/>
      <c r="FJ53" s="135"/>
      <c r="FK53" s="135"/>
      <c r="FL53" s="135"/>
      <c r="FM53" s="135"/>
      <c r="FN53" s="135"/>
      <c r="FO53" s="135"/>
      <c r="FP53" s="67"/>
      <c r="FQ53" s="6"/>
    </row>
    <row r="54" spans="2:173" s="5" customFormat="1" ht="14.25" customHeight="1" x14ac:dyDescent="0.6">
      <c r="B54" s="618">
        <v>35</v>
      </c>
      <c r="C54" s="619" t="s">
        <v>716</v>
      </c>
      <c r="D54" s="468"/>
      <c r="E54" s="368" t="s">
        <v>41</v>
      </c>
      <c r="F54" s="383">
        <v>3</v>
      </c>
      <c r="G54" s="566"/>
      <c r="H54" s="553"/>
      <c r="I54" s="553"/>
      <c r="J54" s="553"/>
      <c r="K54" s="553"/>
      <c r="L54" s="620">
        <v>0</v>
      </c>
      <c r="M54" s="566"/>
      <c r="N54" s="553"/>
      <c r="O54" s="553"/>
      <c r="P54" s="553"/>
      <c r="Q54" s="553"/>
      <c r="R54" s="620">
        <v>0</v>
      </c>
      <c r="S54" s="566"/>
      <c r="T54" s="553"/>
      <c r="U54" s="553"/>
      <c r="V54" s="553"/>
      <c r="W54" s="553"/>
      <c r="X54" s="620">
        <v>0</v>
      </c>
      <c r="Y54" s="566"/>
      <c r="Z54" s="553"/>
      <c r="AA54" s="553"/>
      <c r="AB54" s="553"/>
      <c r="AC54" s="553"/>
      <c r="AD54" s="620">
        <v>0</v>
      </c>
      <c r="AE54" s="566"/>
      <c r="AF54" s="553"/>
      <c r="AG54" s="553"/>
      <c r="AH54" s="553"/>
      <c r="AI54" s="553"/>
      <c r="AJ54" s="620">
        <v>0</v>
      </c>
      <c r="AK54" s="566"/>
      <c r="AL54" s="553"/>
      <c r="AM54" s="553"/>
      <c r="AN54" s="553"/>
      <c r="AO54" s="553"/>
      <c r="AP54" s="620">
        <v>0</v>
      </c>
      <c r="AQ54" s="566"/>
      <c r="AR54" s="553"/>
      <c r="AS54" s="553"/>
      <c r="AT54" s="553"/>
      <c r="AU54" s="553"/>
      <c r="AV54" s="620">
        <v>0</v>
      </c>
      <c r="AW54" s="566"/>
      <c r="AX54" s="553"/>
      <c r="AY54" s="553"/>
      <c r="AZ54" s="553"/>
      <c r="BA54" s="553"/>
      <c r="BB54" s="620">
        <v>0</v>
      </c>
      <c r="BC54" s="528"/>
      <c r="BD54" s="395"/>
      <c r="BE54" s="533" t="s">
        <v>930</v>
      </c>
      <c r="BG54" s="614">
        <v>0</v>
      </c>
      <c r="BH54" s="18"/>
      <c r="BJ54" s="366">
        <v>35</v>
      </c>
      <c r="BK54" s="470" t="s">
        <v>717</v>
      </c>
      <c r="BL54" s="368" t="s">
        <v>41</v>
      </c>
      <c r="BM54" s="383">
        <v>8</v>
      </c>
      <c r="BN54" s="471" t="s">
        <v>985</v>
      </c>
      <c r="BO54" s="472" t="s">
        <v>986</v>
      </c>
      <c r="BP54" s="472" t="s">
        <v>987</v>
      </c>
      <c r="BQ54" s="621" t="s">
        <v>988</v>
      </c>
      <c r="BR54" s="621" t="s">
        <v>989</v>
      </c>
      <c r="BS54" s="622" t="s">
        <v>990</v>
      </c>
      <c r="BU54" s="156"/>
      <c r="BV54" s="617">
        <v>0</v>
      </c>
      <c r="BW54" s="129"/>
      <c r="BX54" s="141">
        <v>0</v>
      </c>
      <c r="BY54" s="141">
        <v>0</v>
      </c>
      <c r="BZ54" s="141">
        <v>0</v>
      </c>
      <c r="CA54" s="141">
        <v>0</v>
      </c>
      <c r="CB54" s="141">
        <v>0</v>
      </c>
      <c r="CC54" s="450"/>
      <c r="CD54" s="141">
        <v>0</v>
      </c>
      <c r="CE54" s="141">
        <v>0</v>
      </c>
      <c r="CF54" s="141">
        <v>0</v>
      </c>
      <c r="CG54" s="141">
        <v>0</v>
      </c>
      <c r="CH54" s="141">
        <v>0</v>
      </c>
      <c r="CI54" s="135"/>
      <c r="CJ54" s="141">
        <v>0</v>
      </c>
      <c r="CK54" s="141">
        <v>0</v>
      </c>
      <c r="CL54" s="141">
        <v>0</v>
      </c>
      <c r="CM54" s="141">
        <v>0</v>
      </c>
      <c r="CN54" s="141">
        <v>0</v>
      </c>
      <c r="CO54" s="135"/>
      <c r="CP54" s="141">
        <v>0</v>
      </c>
      <c r="CQ54" s="141">
        <v>0</v>
      </c>
      <c r="CR54" s="141">
        <v>0</v>
      </c>
      <c r="CS54" s="141">
        <v>0</v>
      </c>
      <c r="CT54" s="141">
        <v>0</v>
      </c>
      <c r="CU54" s="135"/>
      <c r="CV54" s="141">
        <v>0</v>
      </c>
      <c r="CW54" s="141">
        <v>0</v>
      </c>
      <c r="CX54" s="141">
        <v>0</v>
      </c>
      <c r="CY54" s="141">
        <v>0</v>
      </c>
      <c r="CZ54" s="141">
        <v>0</v>
      </c>
      <c r="DA54" s="135"/>
      <c r="DB54" s="141">
        <v>0</v>
      </c>
      <c r="DC54" s="141">
        <v>0</v>
      </c>
      <c r="DD54" s="141">
        <v>0</v>
      </c>
      <c r="DE54" s="141">
        <v>0</v>
      </c>
      <c r="DF54" s="141">
        <v>0</v>
      </c>
      <c r="DG54" s="135"/>
      <c r="DH54" s="141">
        <v>0</v>
      </c>
      <c r="DI54" s="141">
        <v>0</v>
      </c>
      <c r="DJ54" s="141">
        <v>0</v>
      </c>
      <c r="DK54" s="141">
        <v>0</v>
      </c>
      <c r="DL54" s="141">
        <v>0</v>
      </c>
      <c r="DM54" s="135"/>
      <c r="DN54" s="141">
        <v>0</v>
      </c>
      <c r="DO54" s="141">
        <v>0</v>
      </c>
      <c r="DP54" s="141">
        <v>0</v>
      </c>
      <c r="DQ54" s="141">
        <v>0</v>
      </c>
      <c r="DR54" s="141">
        <v>0</v>
      </c>
      <c r="DS54" s="135" t="s">
        <v>716</v>
      </c>
      <c r="DT54" s="170"/>
      <c r="DU54" s="135"/>
      <c r="DV54" s="135"/>
      <c r="DW54" s="135"/>
      <c r="DX54" s="135"/>
      <c r="DY54" s="135"/>
      <c r="DZ54" s="450"/>
      <c r="EA54" s="135"/>
      <c r="EB54" s="135"/>
      <c r="EC54" s="135"/>
      <c r="ED54" s="135"/>
      <c r="EE54" s="135"/>
      <c r="EF54" s="135"/>
      <c r="EG54" s="135"/>
      <c r="EH54" s="135"/>
      <c r="EI54" s="135"/>
      <c r="EJ54" s="135"/>
      <c r="EK54" s="135"/>
      <c r="EL54" s="135"/>
      <c r="EM54" s="135"/>
      <c r="EN54" s="135"/>
      <c r="EO54" s="135"/>
      <c r="EP54" s="135"/>
      <c r="EQ54" s="135"/>
      <c r="ER54" s="135"/>
      <c r="ES54" s="135"/>
      <c r="ET54" s="135"/>
      <c r="EU54" s="135"/>
      <c r="EV54" s="135"/>
      <c r="EW54" s="135"/>
      <c r="EX54" s="135"/>
      <c r="EY54" s="135"/>
      <c r="EZ54" s="135"/>
      <c r="FA54" s="135"/>
      <c r="FB54" s="135"/>
      <c r="FC54" s="135"/>
      <c r="FD54" s="135"/>
      <c r="FE54" s="135"/>
      <c r="FF54" s="135"/>
      <c r="FG54" s="135"/>
      <c r="FH54" s="135"/>
      <c r="FI54" s="135"/>
      <c r="FJ54" s="135"/>
      <c r="FK54" s="135"/>
      <c r="FL54" s="135"/>
      <c r="FM54" s="135"/>
      <c r="FN54" s="135"/>
      <c r="FO54" s="135"/>
      <c r="FP54" s="67"/>
      <c r="FQ54" s="6"/>
    </row>
    <row r="55" spans="2:173" s="5" customFormat="1" ht="14.25" customHeight="1" thickBot="1" x14ac:dyDescent="0.65">
      <c r="B55" s="399">
        <v>36</v>
      </c>
      <c r="C55" s="400" t="s">
        <v>723</v>
      </c>
      <c r="D55" s="478"/>
      <c r="E55" s="401" t="s">
        <v>41</v>
      </c>
      <c r="F55" s="568">
        <v>3</v>
      </c>
      <c r="G55" s="624">
        <v>-5.991422918840497</v>
      </c>
      <c r="H55" s="625">
        <v>-10.920953149360457</v>
      </c>
      <c r="I55" s="625">
        <v>-2.5170927528458975</v>
      </c>
      <c r="J55" s="626">
        <v>-1.060039438134238</v>
      </c>
      <c r="K55" s="626">
        <v>-0.65922886598128194</v>
      </c>
      <c r="L55" s="627">
        <v>-21.148737125162377</v>
      </c>
      <c r="M55" s="624">
        <v>0</v>
      </c>
      <c r="N55" s="625">
        <v>0</v>
      </c>
      <c r="O55" s="625">
        <v>0</v>
      </c>
      <c r="P55" s="626">
        <v>0</v>
      </c>
      <c r="Q55" s="626">
        <v>0</v>
      </c>
      <c r="R55" s="627">
        <v>0</v>
      </c>
      <c r="S55" s="624">
        <v>0</v>
      </c>
      <c r="T55" s="625">
        <v>0</v>
      </c>
      <c r="U55" s="625">
        <v>0</v>
      </c>
      <c r="V55" s="626">
        <v>0</v>
      </c>
      <c r="W55" s="626">
        <v>0</v>
      </c>
      <c r="X55" s="627">
        <v>0</v>
      </c>
      <c r="Y55" s="624">
        <v>0</v>
      </c>
      <c r="Z55" s="625">
        <v>0</v>
      </c>
      <c r="AA55" s="625">
        <v>0</v>
      </c>
      <c r="AB55" s="626">
        <v>0</v>
      </c>
      <c r="AC55" s="626">
        <v>0</v>
      </c>
      <c r="AD55" s="627">
        <v>0</v>
      </c>
      <c r="AE55" s="624">
        <v>0</v>
      </c>
      <c r="AF55" s="625">
        <v>0</v>
      </c>
      <c r="AG55" s="625">
        <v>0</v>
      </c>
      <c r="AH55" s="626">
        <v>0</v>
      </c>
      <c r="AI55" s="626">
        <v>0</v>
      </c>
      <c r="AJ55" s="627">
        <v>0</v>
      </c>
      <c r="AK55" s="624">
        <v>0</v>
      </c>
      <c r="AL55" s="625">
        <v>0</v>
      </c>
      <c r="AM55" s="625">
        <v>0</v>
      </c>
      <c r="AN55" s="626">
        <v>0</v>
      </c>
      <c r="AO55" s="626">
        <v>0</v>
      </c>
      <c r="AP55" s="627">
        <v>0</v>
      </c>
      <c r="AQ55" s="624">
        <v>0</v>
      </c>
      <c r="AR55" s="625">
        <v>0</v>
      </c>
      <c r="AS55" s="625">
        <v>0</v>
      </c>
      <c r="AT55" s="626">
        <v>0</v>
      </c>
      <c r="AU55" s="626">
        <v>0</v>
      </c>
      <c r="AV55" s="627">
        <v>0</v>
      </c>
      <c r="AW55" s="624">
        <v>0</v>
      </c>
      <c r="AX55" s="625">
        <v>0</v>
      </c>
      <c r="AY55" s="625">
        <v>0</v>
      </c>
      <c r="AZ55" s="626">
        <v>0</v>
      </c>
      <c r="BA55" s="626">
        <v>0</v>
      </c>
      <c r="BB55" s="627">
        <v>0</v>
      </c>
      <c r="BC55" s="528"/>
      <c r="BD55" s="443" t="s">
        <v>991</v>
      </c>
      <c r="BE55" s="541"/>
      <c r="BG55" s="18"/>
      <c r="BH55" s="18"/>
      <c r="BJ55" s="399">
        <v>36</v>
      </c>
      <c r="BK55" s="400" t="s">
        <v>723</v>
      </c>
      <c r="BL55" s="401" t="s">
        <v>41</v>
      </c>
      <c r="BM55" s="568">
        <v>3</v>
      </c>
      <c r="BN55" s="483" t="s">
        <v>992</v>
      </c>
      <c r="BO55" s="484" t="s">
        <v>993</v>
      </c>
      <c r="BP55" s="484" t="s">
        <v>994</v>
      </c>
      <c r="BQ55" s="628" t="s">
        <v>995</v>
      </c>
      <c r="BR55" s="628" t="s">
        <v>996</v>
      </c>
      <c r="BS55" s="629" t="s">
        <v>997</v>
      </c>
      <c r="BU55" s="156"/>
      <c r="BV55" s="129"/>
      <c r="BW55" s="129"/>
      <c r="BX55" s="135"/>
      <c r="BY55" s="135"/>
      <c r="BZ55" s="135"/>
      <c r="CA55" s="135"/>
      <c r="CB55" s="135"/>
      <c r="CC55" s="450"/>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70"/>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
    </row>
    <row r="56" spans="2:173" s="5" customFormat="1" ht="14.25" customHeight="1" thickBot="1" x14ac:dyDescent="0.65">
      <c r="B56" s="450"/>
      <c r="C56" s="451"/>
      <c r="D56" s="539"/>
      <c r="E56" s="539"/>
      <c r="F56" s="539"/>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28"/>
      <c r="BD56" s="423"/>
      <c r="BE56" s="158"/>
      <c r="BG56" s="18"/>
      <c r="BH56" s="18"/>
      <c r="BJ56" s="450"/>
      <c r="BK56" s="451"/>
      <c r="BL56" s="539"/>
      <c r="BM56" s="539"/>
      <c r="BN56" s="540"/>
      <c r="BO56" s="540"/>
      <c r="BP56" s="540"/>
      <c r="BQ56" s="540"/>
      <c r="BR56" s="540"/>
      <c r="BS56" s="540"/>
      <c r="BU56" s="156"/>
      <c r="BV56" s="129"/>
      <c r="BW56" s="129"/>
      <c r="BX56" s="135"/>
      <c r="BY56" s="135"/>
      <c r="BZ56" s="135"/>
      <c r="CA56" s="135"/>
      <c r="CB56" s="135"/>
      <c r="CC56" s="450"/>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70"/>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
    </row>
    <row r="57" spans="2:173" s="5" customFormat="1" ht="15" customHeight="1" thickBot="1" x14ac:dyDescent="0.65">
      <c r="B57" s="349" t="s">
        <v>730</v>
      </c>
      <c r="C57" s="454" t="s">
        <v>731</v>
      </c>
      <c r="D57" s="582"/>
      <c r="E57" s="529"/>
      <c r="F57" s="529"/>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578"/>
      <c r="AY57" s="578"/>
      <c r="AZ57" s="578"/>
      <c r="BA57" s="578"/>
      <c r="BB57" s="578"/>
      <c r="BC57" s="528"/>
      <c r="BD57" s="418"/>
      <c r="BE57" s="158"/>
      <c r="BG57" s="18"/>
      <c r="BH57" s="18"/>
      <c r="BJ57" s="349" t="s">
        <v>730</v>
      </c>
      <c r="BK57" s="454" t="s">
        <v>731</v>
      </c>
      <c r="BL57" s="529"/>
      <c r="BM57" s="529"/>
      <c r="BN57" s="610"/>
      <c r="BO57" s="610"/>
      <c r="BP57" s="610"/>
      <c r="BQ57" s="610"/>
      <c r="BR57" s="610"/>
      <c r="BS57" s="610"/>
      <c r="BU57" s="156"/>
      <c r="BV57" s="129"/>
      <c r="BW57" s="129"/>
      <c r="BX57" s="135"/>
      <c r="BY57" s="135"/>
      <c r="BZ57" s="135"/>
      <c r="CA57" s="135"/>
      <c r="CB57" s="135"/>
      <c r="CC57" s="450"/>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71"/>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
    </row>
    <row r="58" spans="2:173" s="5" customFormat="1" ht="14.25" customHeight="1" thickBot="1" x14ac:dyDescent="0.65">
      <c r="B58" s="487">
        <v>37</v>
      </c>
      <c r="C58" s="488" t="s">
        <v>734</v>
      </c>
      <c r="D58" s="489"/>
      <c r="E58" s="489" t="s">
        <v>41</v>
      </c>
      <c r="F58" s="630">
        <v>3</v>
      </c>
      <c r="G58" s="631">
        <v>74.860213601352058</v>
      </c>
      <c r="H58" s="632">
        <v>116.40748364716342</v>
      </c>
      <c r="I58" s="632">
        <v>5.9943559603037304</v>
      </c>
      <c r="J58" s="633">
        <v>20.694109539238028</v>
      </c>
      <c r="K58" s="634">
        <v>5.3366741678739071</v>
      </c>
      <c r="L58" s="632">
        <v>223.29283691593113</v>
      </c>
      <c r="M58" s="631">
        <v>76.967236483081621</v>
      </c>
      <c r="N58" s="632">
        <v>123.51457057475369</v>
      </c>
      <c r="O58" s="632">
        <v>6.1118774604004429</v>
      </c>
      <c r="P58" s="633">
        <v>25.952243700727216</v>
      </c>
      <c r="Q58" s="634">
        <v>6.1840866685262981</v>
      </c>
      <c r="R58" s="632">
        <v>238.73001488748929</v>
      </c>
      <c r="S58" s="631">
        <v>75.770848342659235</v>
      </c>
      <c r="T58" s="632">
        <v>114.49485838703096</v>
      </c>
      <c r="U58" s="632">
        <v>6.3172332168324754</v>
      </c>
      <c r="V58" s="633">
        <v>30.172538048876838</v>
      </c>
      <c r="W58" s="634">
        <v>6.4285080684786706</v>
      </c>
      <c r="X58" s="632">
        <v>233.18398606387817</v>
      </c>
      <c r="Y58" s="631">
        <v>105.02808249076784</v>
      </c>
      <c r="Z58" s="632">
        <v>201.04513186840609</v>
      </c>
      <c r="AA58" s="632">
        <v>6.1225539361473231</v>
      </c>
      <c r="AB58" s="633">
        <v>12.211272684271719</v>
      </c>
      <c r="AC58" s="634">
        <v>6.6940737382389832</v>
      </c>
      <c r="AD58" s="632">
        <v>331.10111471783188</v>
      </c>
      <c r="AE58" s="631">
        <v>115.23940532202759</v>
      </c>
      <c r="AF58" s="632">
        <v>169.23501149187115</v>
      </c>
      <c r="AG58" s="632">
        <v>6.1615542075252723</v>
      </c>
      <c r="AH58" s="633">
        <v>11.447943513321057</v>
      </c>
      <c r="AI58" s="634">
        <v>6.6996733835511266</v>
      </c>
      <c r="AJ58" s="632">
        <v>308.78358791829618</v>
      </c>
      <c r="AK58" s="631">
        <v>100.24195218804338</v>
      </c>
      <c r="AL58" s="632">
        <v>181.45725332674184</v>
      </c>
      <c r="AM58" s="632">
        <v>6.199966917513585</v>
      </c>
      <c r="AN58" s="633">
        <v>14.226357741758397</v>
      </c>
      <c r="AO58" s="634">
        <v>6.7051263638782945</v>
      </c>
      <c r="AP58" s="632">
        <v>308.83065653793551</v>
      </c>
      <c r="AQ58" s="631">
        <v>88.157772207858017</v>
      </c>
      <c r="AR58" s="632">
        <v>188.20721718016574</v>
      </c>
      <c r="AS58" s="632">
        <v>6.2405389216922975</v>
      </c>
      <c r="AT58" s="633">
        <v>12.400761339073689</v>
      </c>
      <c r="AU58" s="634">
        <v>6.7109816736059447</v>
      </c>
      <c r="AV58" s="632">
        <v>301.71727132239573</v>
      </c>
      <c r="AW58" s="631">
        <v>86.315810343102683</v>
      </c>
      <c r="AX58" s="632">
        <v>176.50356796118183</v>
      </c>
      <c r="AY58" s="632">
        <v>6.2799897784408918</v>
      </c>
      <c r="AZ58" s="633">
        <v>15.673635247651601</v>
      </c>
      <c r="BA58" s="634">
        <v>6.7165828430019356</v>
      </c>
      <c r="BB58" s="635">
        <v>291.48958617337894</v>
      </c>
      <c r="BC58" s="528"/>
      <c r="BD58" s="495" t="s">
        <v>733</v>
      </c>
      <c r="BE58" s="636"/>
      <c r="BG58" s="18"/>
      <c r="BH58" s="18"/>
      <c r="BJ58" s="487">
        <v>37</v>
      </c>
      <c r="BK58" s="488" t="s">
        <v>734</v>
      </c>
      <c r="BL58" s="489" t="s">
        <v>41</v>
      </c>
      <c r="BM58" s="630">
        <v>3</v>
      </c>
      <c r="BN58" s="497" t="s">
        <v>998</v>
      </c>
      <c r="BO58" s="498" t="s">
        <v>999</v>
      </c>
      <c r="BP58" s="498" t="s">
        <v>1000</v>
      </c>
      <c r="BQ58" s="499" t="s">
        <v>1001</v>
      </c>
      <c r="BR58" s="637" t="s">
        <v>1002</v>
      </c>
      <c r="BS58" s="638" t="s">
        <v>1003</v>
      </c>
      <c r="BU58" s="156"/>
      <c r="BV58" s="129"/>
      <c r="BW58" s="129"/>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71"/>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
    </row>
  </sheetData>
  <mergeCells count="66">
    <mergeCell ref="BD1:BH1"/>
    <mergeCell ref="G3:L3"/>
    <mergeCell ref="M3:R3"/>
    <mergeCell ref="S3:X3"/>
    <mergeCell ref="Y3:AD3"/>
    <mergeCell ref="AE3:AJ3"/>
    <mergeCell ref="AK3:AP3"/>
    <mergeCell ref="AQ3:AV3"/>
    <mergeCell ref="AW3:BB3"/>
    <mergeCell ref="BN3:BS3"/>
    <mergeCell ref="BX3:DR3"/>
    <mergeCell ref="DU3:FO3"/>
    <mergeCell ref="B4:C5"/>
    <mergeCell ref="D4:D5"/>
    <mergeCell ref="E4:E5"/>
    <mergeCell ref="F4:F5"/>
    <mergeCell ref="G4:G5"/>
    <mergeCell ref="H4:H5"/>
    <mergeCell ref="I4:K4"/>
    <mergeCell ref="AA4:AC4"/>
    <mergeCell ref="L4:L5"/>
    <mergeCell ref="M4:M5"/>
    <mergeCell ref="N4:N5"/>
    <mergeCell ref="O4:Q4"/>
    <mergeCell ref="R4:R5"/>
    <mergeCell ref="S4:S5"/>
    <mergeCell ref="T4:T5"/>
    <mergeCell ref="U4:W4"/>
    <mergeCell ref="X4:X5"/>
    <mergeCell ref="Y4:Y5"/>
    <mergeCell ref="Z4:Z5"/>
    <mergeCell ref="AD4:AD5"/>
    <mergeCell ref="AE4:AE5"/>
    <mergeCell ref="AF4:AF5"/>
    <mergeCell ref="AG4:AI4"/>
    <mergeCell ref="AJ4:AJ5"/>
    <mergeCell ref="BP4:BR4"/>
    <mergeCell ref="BS4:BS5"/>
    <mergeCell ref="AV4:AV5"/>
    <mergeCell ref="AW4:AW5"/>
    <mergeCell ref="AX4:AX5"/>
    <mergeCell ref="AY4:BA4"/>
    <mergeCell ref="BB4:BB5"/>
    <mergeCell ref="BJ4:BK5"/>
    <mergeCell ref="AK4:AK5"/>
    <mergeCell ref="BN4:BN5"/>
    <mergeCell ref="BO4:BO5"/>
    <mergeCell ref="BL4:BL5"/>
    <mergeCell ref="BM4:BM5"/>
    <mergeCell ref="AL4:AL5"/>
    <mergeCell ref="AM4:AO4"/>
    <mergeCell ref="AP4:AP5"/>
    <mergeCell ref="AQ4:AQ5"/>
    <mergeCell ref="AR4:AR5"/>
    <mergeCell ref="AS4:AU4"/>
    <mergeCell ref="BN7:BS7"/>
    <mergeCell ref="B7:F7"/>
    <mergeCell ref="G7:L7"/>
    <mergeCell ref="M7:R7"/>
    <mergeCell ref="S7:X7"/>
    <mergeCell ref="Y7:AD7"/>
    <mergeCell ref="AE7:AJ7"/>
    <mergeCell ref="AK7:AP7"/>
    <mergeCell ref="AQ7:AV7"/>
    <mergeCell ref="AW7:BB7"/>
    <mergeCell ref="BJ7:BM7"/>
  </mergeCells>
  <conditionalFormatting sqref="BG7:BH7">
    <cfRule type="cellIs" dxfId="2" priority="113" operator="equal">
      <formula>0</formula>
    </cfRule>
  </conditionalFormatting>
  <conditionalFormatting sqref="BG8:BH32 BG36:BH58">
    <cfRule type="cellIs" dxfId="1" priority="112" operator="equal">
      <formula>0</formula>
    </cfRule>
  </conditionalFormatting>
  <conditionalFormatting sqref="BG33:BH34 BH35">
    <cfRule type="cellIs" dxfId="0" priority="29" operator="equal">
      <formula>0</formula>
    </cfRule>
  </conditionalFormatting>
  <dataValidations count="1">
    <dataValidation type="custom" errorStyle="warning" showErrorMessage="1" errorTitle="No label" error="You must enter a description in column C for any additional values." sqref="G41:AT50">
      <formula1>AND(SUM($G$41:$AT$50)&gt;0,ISTEXT($C41))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4 and 14) in worksheet WS8._x000a__x000a_'Yes' to keep value, 'No' to edit value, or 'Cancel' to undo latest input.">
          <x14:formula1>
            <xm:f>ROUND(AS20,3)=ROUND(SUM([2]WS8!#REF!,[2]WS8!#REF!),3)</xm:f>
          </x14:formula1>
          <xm:sqref>AS20</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14:formula1>
            <xm:f>ROUND(SUM(G$26:G$28),3)=ROUND([2]WS2!#REF!,3)</xm:f>
          </x14:formula1>
          <xm:sqref>G26:AT28</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14:formula1>
            <xm:f>ROUND(G11,3)=ROUND(SUM([2]WS5!#REF!),3)</xm:f>
          </x14:formula1>
          <xm:sqref>G11:AT11</xm:sqref>
        </x14:dataValidation>
        <x14:dataValidation type="custom" errorStyle="warning" showErrorMessage="1" errorTitle="Unexpected value" error="Value should equal the sum of the equivalent column (lines 1-5.20) in worksheet WS8._x000a__x000a_'Yes' to keep value, 'No' to edit value, or 'Cancel' to undo latest input.">
          <x14:formula1>
            <xm:f>ROUND(G20,3)=ROUND(SUM([2]WS8!#REF!,[2]WS8!#REF!),3)</xm:f>
          </x14:formula1>
          <xm:sqref>G20:AR20 AT20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P51"/>
  <sheetViews>
    <sheetView workbookViewId="0"/>
  </sheetViews>
  <sheetFormatPr defaultColWidth="0" defaultRowHeight="13.5" zeroHeight="1" x14ac:dyDescent="0.35"/>
  <cols>
    <col min="1" max="1" width="64" bestFit="1" customWidth="1"/>
    <col min="2" max="2" width="10.0625" style="189" bestFit="1" customWidth="1"/>
    <col min="3" max="5" width="9" style="189" customWidth="1"/>
    <col min="6" max="6" width="9.25" style="189" bestFit="1" customWidth="1"/>
    <col min="7" max="7" width="8.5625" customWidth="1"/>
    <col min="8" max="8" width="4.25" customWidth="1"/>
    <col min="9" max="16" width="9" customWidth="1"/>
    <col min="17" max="16384" width="9" hidden="1"/>
  </cols>
  <sheetData>
    <row r="1" spans="1:13" s="8" customFormat="1" ht="18.75" x14ac:dyDescent="0.35">
      <c r="A1" s="178" t="s">
        <v>0</v>
      </c>
      <c r="B1" s="648" t="s">
        <v>1043</v>
      </c>
      <c r="C1" s="648"/>
      <c r="D1" s="648"/>
      <c r="E1" s="648"/>
      <c r="F1" s="648"/>
      <c r="I1" s="648" t="s">
        <v>1</v>
      </c>
      <c r="J1" s="648"/>
      <c r="K1" s="648"/>
      <c r="L1" s="648"/>
      <c r="M1" s="648"/>
    </row>
    <row r="2" spans="1:13" s="8" customFormat="1" ht="13.9" thickBot="1" x14ac:dyDescent="0.4">
      <c r="A2" s="179"/>
      <c r="B2" s="180"/>
      <c r="C2" s="180"/>
      <c r="D2" s="180"/>
      <c r="E2" s="180"/>
      <c r="F2" s="180"/>
    </row>
    <row r="3" spans="1:13" s="8" customFormat="1" ht="13.9" thickBot="1" x14ac:dyDescent="0.4">
      <c r="A3" s="181" t="s">
        <v>2</v>
      </c>
      <c r="B3" s="182" t="s">
        <v>3</v>
      </c>
      <c r="C3" s="182" t="s">
        <v>4</v>
      </c>
      <c r="D3" s="182" t="s">
        <v>5</v>
      </c>
      <c r="E3" s="182" t="s">
        <v>6</v>
      </c>
      <c r="F3" s="183" t="s">
        <v>7</v>
      </c>
      <c r="G3" s="184"/>
      <c r="H3" s="184"/>
      <c r="I3" s="182" t="s">
        <v>3</v>
      </c>
      <c r="J3" s="182" t="s">
        <v>4</v>
      </c>
      <c r="K3" s="182" t="s">
        <v>5</v>
      </c>
      <c r="L3" s="182" t="s">
        <v>6</v>
      </c>
      <c r="M3" s="183" t="s">
        <v>7</v>
      </c>
    </row>
    <row r="4" spans="1:13" s="8" customFormat="1" ht="13.9" thickBot="1" x14ac:dyDescent="0.4">
      <c r="A4" s="185" t="s">
        <v>8</v>
      </c>
      <c r="B4" s="25">
        <f>'Wr4'!H27</f>
        <v>0.40978972674212316</v>
      </c>
      <c r="C4" s="25">
        <f>'Wr4'!I27</f>
        <v>0.60603267528192095</v>
      </c>
      <c r="D4" s="25">
        <f>'Wr4'!J27</f>
        <v>0.73206014468652891</v>
      </c>
      <c r="E4" s="25">
        <f>'Wr4'!K27</f>
        <v>0.76064978996463206</v>
      </c>
      <c r="F4" s="25">
        <f>'Wr4'!L27</f>
        <v>0.77367971674845348</v>
      </c>
      <c r="I4" s="25">
        <f>PAYG!I10</f>
        <v>0.40647279622387616</v>
      </c>
      <c r="J4" s="25">
        <f>PAYG!J10</f>
        <v>0.60271426546358731</v>
      </c>
      <c r="K4" s="25">
        <f>PAYG!K10</f>
        <v>0.72878132858965672</v>
      </c>
      <c r="L4" s="25">
        <f>PAYG!L10</f>
        <v>0.75816369798363792</v>
      </c>
      <c r="M4" s="25">
        <f>PAYG!M10</f>
        <v>0.77128827063819538</v>
      </c>
    </row>
    <row r="5" spans="1:13" s="8" customFormat="1" ht="13.9" thickBot="1" x14ac:dyDescent="0.4">
      <c r="A5" s="185" t="s">
        <v>9</v>
      </c>
      <c r="B5" s="25">
        <f>'Wr4'!H28</f>
        <v>0</v>
      </c>
      <c r="C5" s="25">
        <f>'Wr4'!I28</f>
        <v>0</v>
      </c>
      <c r="D5" s="25">
        <f>'Wr4'!J28</f>
        <v>0</v>
      </c>
      <c r="E5" s="25">
        <f>'Wr4'!K28</f>
        <v>0</v>
      </c>
      <c r="F5" s="25">
        <f>'Wr4'!L28</f>
        <v>0</v>
      </c>
      <c r="I5" s="34">
        <v>0</v>
      </c>
      <c r="J5" s="34">
        <v>0</v>
      </c>
      <c r="K5" s="34">
        <v>0</v>
      </c>
      <c r="L5" s="34">
        <v>0</v>
      </c>
      <c r="M5" s="34">
        <v>0</v>
      </c>
    </row>
    <row r="6" spans="1:13" s="8" customFormat="1" x14ac:dyDescent="0.35">
      <c r="A6" s="185" t="s">
        <v>10</v>
      </c>
      <c r="B6" s="25">
        <f>'Wr4'!H29</f>
        <v>0</v>
      </c>
      <c r="C6" s="25">
        <f>'Wr4'!I29</f>
        <v>0</v>
      </c>
      <c r="D6" s="25">
        <f>'Wr4'!J29</f>
        <v>0</v>
      </c>
      <c r="E6" s="25">
        <f>'Wr4'!K29</f>
        <v>0</v>
      </c>
      <c r="F6" s="25">
        <f>'Wr4'!L29</f>
        <v>0</v>
      </c>
      <c r="I6" s="34">
        <v>0</v>
      </c>
      <c r="J6" s="34">
        <v>0</v>
      </c>
      <c r="K6" s="34">
        <v>0</v>
      </c>
      <c r="L6" s="34">
        <v>0</v>
      </c>
      <c r="M6" s="34">
        <v>0</v>
      </c>
    </row>
    <row r="7" spans="1:13" s="8" customFormat="1" x14ac:dyDescent="0.35">
      <c r="A7" s="275" t="s">
        <v>448</v>
      </c>
      <c r="B7" s="276">
        <v>0</v>
      </c>
      <c r="C7" s="277">
        <v>0</v>
      </c>
      <c r="D7" s="277">
        <v>0</v>
      </c>
      <c r="E7" s="277">
        <v>0</v>
      </c>
      <c r="F7" s="278">
        <v>0</v>
      </c>
      <c r="I7" s="269">
        <v>0</v>
      </c>
      <c r="J7" s="269">
        <v>0</v>
      </c>
      <c r="K7" s="269">
        <v>0</v>
      </c>
      <c r="L7" s="269">
        <v>0</v>
      </c>
      <c r="M7" s="269">
        <v>0</v>
      </c>
    </row>
    <row r="8" spans="1:13" s="8" customFormat="1" ht="13.9" thickBot="1" x14ac:dyDescent="0.4">
      <c r="A8" s="186" t="s">
        <v>11</v>
      </c>
      <c r="B8" s="39">
        <f>SUM(B4:B7)</f>
        <v>0.40978972674212316</v>
      </c>
      <c r="C8" s="39">
        <f t="shared" ref="C8:F8" si="0">SUM(C4:C7)</f>
        <v>0.60603267528192095</v>
      </c>
      <c r="D8" s="39">
        <f t="shared" si="0"/>
        <v>0.73206014468652891</v>
      </c>
      <c r="E8" s="39">
        <f t="shared" si="0"/>
        <v>0.76064978996463206</v>
      </c>
      <c r="F8" s="39">
        <f t="shared" si="0"/>
        <v>0.77367971674845348</v>
      </c>
      <c r="I8" s="187">
        <f>SUM(I4:I7)</f>
        <v>0.40647279622387616</v>
      </c>
      <c r="J8" s="187">
        <f t="shared" ref="J8:M8" si="1">SUM(J4:J7)</f>
        <v>0.60271426546358731</v>
      </c>
      <c r="K8" s="187">
        <f t="shared" si="1"/>
        <v>0.72878132858965672</v>
      </c>
      <c r="L8" s="187">
        <f t="shared" si="1"/>
        <v>0.75816369798363792</v>
      </c>
      <c r="M8" s="187">
        <f t="shared" si="1"/>
        <v>0.77128827063819538</v>
      </c>
    </row>
    <row r="9" spans="1:13" s="8" customFormat="1" ht="13.9" thickBot="1" x14ac:dyDescent="0.4">
      <c r="A9" s="188"/>
      <c r="B9" s="180"/>
      <c r="C9" s="180"/>
      <c r="I9" s="180"/>
      <c r="J9" s="180"/>
    </row>
    <row r="10" spans="1:13" s="8" customFormat="1" ht="13.9" thickBot="1" x14ac:dyDescent="0.4">
      <c r="A10" s="181" t="s">
        <v>12</v>
      </c>
      <c r="B10" s="182" t="s">
        <v>3</v>
      </c>
      <c r="C10" s="182" t="s">
        <v>4</v>
      </c>
      <c r="D10" s="182" t="s">
        <v>5</v>
      </c>
      <c r="E10" s="182" t="s">
        <v>6</v>
      </c>
      <c r="F10" s="183" t="s">
        <v>7</v>
      </c>
      <c r="I10" s="182" t="s">
        <v>3</v>
      </c>
      <c r="J10" s="182" t="s">
        <v>4</v>
      </c>
      <c r="K10" s="182" t="s">
        <v>5</v>
      </c>
      <c r="L10" s="182" t="s">
        <v>6</v>
      </c>
      <c r="M10" s="183" t="s">
        <v>7</v>
      </c>
    </row>
    <row r="11" spans="1:13" s="8" customFormat="1" ht="13.9" thickBot="1" x14ac:dyDescent="0.4">
      <c r="A11" s="185" t="s">
        <v>13</v>
      </c>
      <c r="B11" s="25">
        <f>'Wn4'!H20</f>
        <v>0.6908152413176688</v>
      </c>
      <c r="C11" s="25">
        <f>'Wn4'!I20</f>
        <v>0.70288882083386894</v>
      </c>
      <c r="D11" s="25">
        <f>'Wn4'!J20</f>
        <v>0.60096640649480215</v>
      </c>
      <c r="E11" s="25">
        <f>'Wn4'!K20</f>
        <v>0.69836526309498836</v>
      </c>
      <c r="F11" s="25">
        <f>'Wn4'!L20</f>
        <v>0.74295474052195665</v>
      </c>
      <c r="I11" s="25">
        <f>PAYG!I19</f>
        <v>0.66681041526356166</v>
      </c>
      <c r="J11" s="25">
        <f>PAYG!J19</f>
        <v>0.68154837359144549</v>
      </c>
      <c r="K11" s="25">
        <f>PAYG!K19</f>
        <v>0.5846188290544696</v>
      </c>
      <c r="L11" s="25">
        <f>PAYG!L19</f>
        <v>0.68023193760665179</v>
      </c>
      <c r="M11" s="25">
        <f>PAYG!M19</f>
        <v>0.72546506108392617</v>
      </c>
    </row>
    <row r="12" spans="1:13" s="8" customFormat="1" ht="13.9" thickBot="1" x14ac:dyDescent="0.4">
      <c r="A12" s="185" t="s">
        <v>14</v>
      </c>
      <c r="B12" s="25">
        <f>'Wn4'!H21</f>
        <v>0</v>
      </c>
      <c r="C12" s="25">
        <f>'Wn4'!I21</f>
        <v>0</v>
      </c>
      <c r="D12" s="25">
        <f>'Wn4'!J21</f>
        <v>0</v>
      </c>
      <c r="E12" s="25">
        <f>'Wn4'!K21</f>
        <v>0</v>
      </c>
      <c r="F12" s="25">
        <f>'Wn4'!L21</f>
        <v>0</v>
      </c>
      <c r="I12" s="34">
        <v>0</v>
      </c>
      <c r="J12" s="34">
        <v>0</v>
      </c>
      <c r="K12" s="34">
        <v>0</v>
      </c>
      <c r="L12" s="34">
        <v>0</v>
      </c>
      <c r="M12" s="34">
        <v>0</v>
      </c>
    </row>
    <row r="13" spans="1:13" s="8" customFormat="1" x14ac:dyDescent="0.35">
      <c r="A13" s="185" t="s">
        <v>15</v>
      </c>
      <c r="B13" s="25">
        <f>'Wn4'!H22</f>
        <v>0</v>
      </c>
      <c r="C13" s="25">
        <f>'Wn4'!I22</f>
        <v>0</v>
      </c>
      <c r="D13" s="25">
        <f>'Wn4'!J22</f>
        <v>0</v>
      </c>
      <c r="E13" s="25">
        <f>'Wn4'!K22</f>
        <v>0</v>
      </c>
      <c r="F13" s="25">
        <f>'Wn4'!L22</f>
        <v>0</v>
      </c>
      <c r="I13" s="34">
        <v>0</v>
      </c>
      <c r="J13" s="34">
        <v>0</v>
      </c>
      <c r="K13" s="34">
        <v>0</v>
      </c>
      <c r="L13" s="34">
        <v>0</v>
      </c>
      <c r="M13" s="34">
        <v>0</v>
      </c>
    </row>
    <row r="14" spans="1:13" s="8" customFormat="1" x14ac:dyDescent="0.35">
      <c r="A14" s="275" t="s">
        <v>449</v>
      </c>
      <c r="B14" s="276">
        <f>'Recalculated natural rate'!H12</f>
        <v>-2.3435861253599283E-2</v>
      </c>
      <c r="C14" s="277">
        <f>'Recalculated natural rate'!I12</f>
        <v>-2.2184005226547791E-2</v>
      </c>
      <c r="D14" s="277">
        <f>'Recalculated natural rate'!J12</f>
        <v>-1.8086575164460324E-2</v>
      </c>
      <c r="E14" s="277">
        <f>'Recalculated natural rate'!K12</f>
        <v>-2.0236511318490122E-2</v>
      </c>
      <c r="F14" s="278">
        <f>'Recalculated natural rate'!L12</f>
        <v>-2.0339081969126618E-2</v>
      </c>
      <c r="I14" s="269">
        <v>0</v>
      </c>
      <c r="J14" s="269">
        <v>0</v>
      </c>
      <c r="K14" s="269">
        <v>0</v>
      </c>
      <c r="L14" s="269">
        <v>0</v>
      </c>
      <c r="M14" s="269">
        <v>0</v>
      </c>
    </row>
    <row r="15" spans="1:13" s="8" customFormat="1" ht="13.9" thickBot="1" x14ac:dyDescent="0.4">
      <c r="A15" s="186" t="s">
        <v>16</v>
      </c>
      <c r="B15" s="39">
        <f>SUM(B11:B14)</f>
        <v>0.66737938006406949</v>
      </c>
      <c r="C15" s="39">
        <f t="shared" ref="C15:F15" si="2">SUM(C11:C14)</f>
        <v>0.6807048156073211</v>
      </c>
      <c r="D15" s="39">
        <f t="shared" si="2"/>
        <v>0.58287983133034182</v>
      </c>
      <c r="E15" s="39">
        <f t="shared" si="2"/>
        <v>0.67812875177649823</v>
      </c>
      <c r="F15" s="39">
        <f t="shared" si="2"/>
        <v>0.72261565855283005</v>
      </c>
      <c r="I15" s="187">
        <f>SUM(I11:I14)</f>
        <v>0.66681041526356166</v>
      </c>
      <c r="J15" s="187">
        <f t="shared" ref="J15" si="3">SUM(J11:J14)</f>
        <v>0.68154837359144549</v>
      </c>
      <c r="K15" s="187">
        <f t="shared" ref="K15" si="4">SUM(K11:K14)</f>
        <v>0.5846188290544696</v>
      </c>
      <c r="L15" s="187">
        <f t="shared" ref="L15" si="5">SUM(L11:L14)</f>
        <v>0.68023193760665179</v>
      </c>
      <c r="M15" s="187">
        <f t="shared" ref="M15" si="6">SUM(M11:M14)</f>
        <v>0.72546506108392617</v>
      </c>
    </row>
    <row r="16" spans="1:13" s="8" customFormat="1" ht="13.9" thickBot="1" x14ac:dyDescent="0.4">
      <c r="A16" s="188"/>
      <c r="B16" s="180"/>
      <c r="C16" s="180"/>
      <c r="I16" s="180"/>
      <c r="J16" s="180"/>
    </row>
    <row r="17" spans="1:14" s="8" customFormat="1" ht="13.9" thickBot="1" x14ac:dyDescent="0.4">
      <c r="A17" s="181" t="s">
        <v>17</v>
      </c>
      <c r="B17" s="182" t="s">
        <v>3</v>
      </c>
      <c r="C17" s="182" t="s">
        <v>4</v>
      </c>
      <c r="D17" s="182" t="s">
        <v>5</v>
      </c>
      <c r="E17" s="182" t="s">
        <v>6</v>
      </c>
      <c r="F17" s="183" t="s">
        <v>7</v>
      </c>
      <c r="I17" s="182" t="s">
        <v>3</v>
      </c>
      <c r="J17" s="182" t="s">
        <v>4</v>
      </c>
      <c r="K17" s="182" t="s">
        <v>5</v>
      </c>
      <c r="L17" s="182" t="s">
        <v>6</v>
      </c>
      <c r="M17" s="183" t="s">
        <v>7</v>
      </c>
    </row>
    <row r="18" spans="1:14" s="8" customFormat="1" ht="13.9" thickBot="1" x14ac:dyDescent="0.4">
      <c r="A18" s="185" t="s">
        <v>18</v>
      </c>
      <c r="B18" s="136">
        <f>'WWn6'!H20</f>
        <v>0.31566106704812807</v>
      </c>
      <c r="C18" s="136">
        <f>'WWn6'!I20</f>
        <v>0.34669606658606145</v>
      </c>
      <c r="D18" s="136">
        <f>'WWn6'!J20</f>
        <v>0.35960480094197078</v>
      </c>
      <c r="E18" s="136">
        <f>'WWn6'!K20</f>
        <v>0.37912215868666188</v>
      </c>
      <c r="F18" s="136">
        <f>'WWn6'!L20</f>
        <v>0.40851625404117387</v>
      </c>
      <c r="I18" s="25">
        <f>PAYG!I28</f>
        <v>0.31348221795915537</v>
      </c>
      <c r="J18" s="25">
        <f>PAYG!J28</f>
        <v>0.34417400543201626</v>
      </c>
      <c r="K18" s="25">
        <f>PAYG!K28</f>
        <v>0.35698150052395045</v>
      </c>
      <c r="L18" s="25">
        <f>PAYG!L28</f>
        <v>0.3763343851101012</v>
      </c>
      <c r="M18" s="25">
        <f>PAYG!M28</f>
        <v>0.40540112361095554</v>
      </c>
    </row>
    <row r="19" spans="1:14" s="8" customFormat="1" ht="13.9" thickBot="1" x14ac:dyDescent="0.4">
      <c r="A19" s="185" t="s">
        <v>19</v>
      </c>
      <c r="B19" s="136">
        <f>'WWn6'!H21</f>
        <v>0</v>
      </c>
      <c r="C19" s="136">
        <f>'WWn6'!I21</f>
        <v>0</v>
      </c>
      <c r="D19" s="136">
        <f>'WWn6'!J21</f>
        <v>0</v>
      </c>
      <c r="E19" s="136">
        <f>'WWn6'!K21</f>
        <v>0</v>
      </c>
      <c r="F19" s="136">
        <f>'WWn6'!L21</f>
        <v>0</v>
      </c>
      <c r="I19" s="34">
        <v>0</v>
      </c>
      <c r="J19" s="34">
        <v>0</v>
      </c>
      <c r="K19" s="34">
        <v>0</v>
      </c>
      <c r="L19" s="34">
        <v>0</v>
      </c>
      <c r="M19" s="34">
        <v>0</v>
      </c>
    </row>
    <row r="20" spans="1:14" s="8" customFormat="1" x14ac:dyDescent="0.35">
      <c r="A20" s="185" t="s">
        <v>20</v>
      </c>
      <c r="B20" s="136">
        <f>'WWn6'!H22</f>
        <v>0</v>
      </c>
      <c r="C20" s="136">
        <f>'WWn6'!I22</f>
        <v>0</v>
      </c>
      <c r="D20" s="136">
        <f>'WWn6'!J22</f>
        <v>0</v>
      </c>
      <c r="E20" s="136">
        <f>'WWn6'!K22</f>
        <v>0</v>
      </c>
      <c r="F20" s="136">
        <f>'WWn6'!L22</f>
        <v>0</v>
      </c>
      <c r="I20" s="34">
        <v>0</v>
      </c>
      <c r="J20" s="34">
        <v>0</v>
      </c>
      <c r="K20" s="34">
        <v>0</v>
      </c>
      <c r="L20" s="34">
        <v>0</v>
      </c>
      <c r="M20" s="34">
        <v>0</v>
      </c>
    </row>
    <row r="21" spans="1:14" s="8" customFormat="1" x14ac:dyDescent="0.35">
      <c r="A21" s="275" t="s">
        <v>450</v>
      </c>
      <c r="B21" s="276">
        <f>B22-B18</f>
        <v>3.8598995567667993E-4</v>
      </c>
      <c r="C21" s="277">
        <f t="shared" ref="C21:F21" si="7">C22-C18</f>
        <v>5.1181333935912399E-4</v>
      </c>
      <c r="D21" s="277">
        <f t="shared" si="7"/>
        <v>5.552131687290851E-4</v>
      </c>
      <c r="E21" s="277">
        <f t="shared" si="7"/>
        <v>6.2921976624741305E-4</v>
      </c>
      <c r="F21" s="278">
        <f t="shared" si="7"/>
        <v>7.595064148266939E-4</v>
      </c>
      <c r="I21" s="269">
        <v>0</v>
      </c>
      <c r="J21" s="269">
        <v>0</v>
      </c>
      <c r="K21" s="269">
        <v>0</v>
      </c>
      <c r="L21" s="269">
        <v>0</v>
      </c>
      <c r="M21" s="269">
        <v>0</v>
      </c>
    </row>
    <row r="22" spans="1:14" s="8" customFormat="1" ht="13.9" thickBot="1" x14ac:dyDescent="0.4">
      <c r="A22" s="186" t="s">
        <v>21</v>
      </c>
      <c r="B22" s="39">
        <f>PAYG!B28</f>
        <v>0.31604705700380475</v>
      </c>
      <c r="C22" s="39">
        <f>PAYG!C28</f>
        <v>0.34720787992542057</v>
      </c>
      <c r="D22" s="39">
        <f>PAYG!D28</f>
        <v>0.36016001411069987</v>
      </c>
      <c r="E22" s="39">
        <f>PAYG!E28</f>
        <v>0.37975137845290929</v>
      </c>
      <c r="F22" s="39">
        <f>PAYG!F28</f>
        <v>0.40927576045600056</v>
      </c>
      <c r="I22" s="187">
        <f>SUM(I18:I21)</f>
        <v>0.31348221795915537</v>
      </c>
      <c r="J22" s="187">
        <f t="shared" ref="J22" si="8">SUM(J18:J21)</f>
        <v>0.34417400543201626</v>
      </c>
      <c r="K22" s="187">
        <f t="shared" ref="K22" si="9">SUM(K18:K21)</f>
        <v>0.35698150052395045</v>
      </c>
      <c r="L22" s="187">
        <f t="shared" ref="L22" si="10">SUM(L18:L21)</f>
        <v>0.3763343851101012</v>
      </c>
      <c r="M22" s="187">
        <f t="shared" ref="M22" si="11">SUM(M18:M21)</f>
        <v>0.40540112361095554</v>
      </c>
    </row>
    <row r="23" spans="1:14" s="8" customFormat="1" ht="13.9" thickBot="1" x14ac:dyDescent="0.4">
      <c r="A23" s="188"/>
      <c r="B23" s="180"/>
      <c r="C23" s="180"/>
      <c r="I23" s="180"/>
      <c r="J23" s="180"/>
    </row>
    <row r="24" spans="1:14" s="8" customFormat="1" ht="13.9" thickBot="1" x14ac:dyDescent="0.4">
      <c r="A24" s="181" t="s">
        <v>22</v>
      </c>
      <c r="B24" s="182" t="s">
        <v>3</v>
      </c>
      <c r="C24" s="182" t="s">
        <v>4</v>
      </c>
      <c r="D24" s="182" t="s">
        <v>5</v>
      </c>
      <c r="E24" s="182" t="s">
        <v>6</v>
      </c>
      <c r="F24" s="183" t="s">
        <v>7</v>
      </c>
      <c r="I24" s="182" t="s">
        <v>3</v>
      </c>
      <c r="J24" s="182" t="s">
        <v>4</v>
      </c>
      <c r="K24" s="182" t="s">
        <v>5</v>
      </c>
      <c r="L24" s="182" t="s">
        <v>6</v>
      </c>
      <c r="M24" s="183" t="s">
        <v>7</v>
      </c>
    </row>
    <row r="25" spans="1:14" s="8" customFormat="1" ht="13.9" thickBot="1" x14ac:dyDescent="0.4">
      <c r="A25" s="185" t="s">
        <v>23</v>
      </c>
      <c r="B25" s="136">
        <f>'Bio5'!H27</f>
        <v>0.73460000000000003</v>
      </c>
      <c r="C25" s="136">
        <f>'Bio5'!I27</f>
        <v>0.76139999999999997</v>
      </c>
      <c r="D25" s="136">
        <f>'Bio5'!J27</f>
        <v>0.68110000000000004</v>
      </c>
      <c r="E25" s="136">
        <f>'Bio5'!K27</f>
        <v>0.73540000000000005</v>
      </c>
      <c r="F25" s="136">
        <f>'Bio5'!L27</f>
        <v>0.64900000000000002</v>
      </c>
      <c r="I25" s="136">
        <f>PAYG!I37</f>
        <v>0.73460000000000003</v>
      </c>
      <c r="J25" s="136">
        <f>PAYG!J37</f>
        <v>0.76139999999999808</v>
      </c>
      <c r="K25" s="136">
        <f>PAYG!K37</f>
        <v>0.68109999999999971</v>
      </c>
      <c r="L25" s="136">
        <f>PAYG!L37</f>
        <v>0.73540000000000172</v>
      </c>
      <c r="M25" s="136">
        <f>PAYG!M37</f>
        <v>0.64900000000000058</v>
      </c>
    </row>
    <row r="26" spans="1:14" s="8" customFormat="1" ht="13.9" thickBot="1" x14ac:dyDescent="0.4">
      <c r="A26" s="185" t="s">
        <v>24</v>
      </c>
      <c r="B26" s="136">
        <f>'Bio5'!H28</f>
        <v>0</v>
      </c>
      <c r="C26" s="136">
        <f>'Bio5'!I28</f>
        <v>0</v>
      </c>
      <c r="D26" s="136">
        <f>'Bio5'!J28</f>
        <v>0</v>
      </c>
      <c r="E26" s="136">
        <f>'Bio5'!K28</f>
        <v>0</v>
      </c>
      <c r="F26" s="136">
        <f>'Bio5'!L28</f>
        <v>0</v>
      </c>
      <c r="I26" s="34">
        <v>0</v>
      </c>
      <c r="J26" s="34">
        <v>0</v>
      </c>
      <c r="K26" s="34">
        <v>0</v>
      </c>
      <c r="L26" s="34">
        <v>0</v>
      </c>
      <c r="M26" s="34">
        <v>0</v>
      </c>
    </row>
    <row r="27" spans="1:14" s="8" customFormat="1" x14ac:dyDescent="0.35">
      <c r="A27" s="185" t="s">
        <v>25</v>
      </c>
      <c r="B27" s="136">
        <f>'Bio5'!H29</f>
        <v>0</v>
      </c>
      <c r="C27" s="136">
        <f>'Bio5'!I29</f>
        <v>0</v>
      </c>
      <c r="D27" s="136">
        <f>'Bio5'!J29</f>
        <v>0</v>
      </c>
      <c r="E27" s="136">
        <f>'Bio5'!K29</f>
        <v>0</v>
      </c>
      <c r="F27" s="136">
        <f>'Bio5'!L29</f>
        <v>0</v>
      </c>
      <c r="I27" s="34">
        <v>0</v>
      </c>
      <c r="J27" s="34">
        <v>0</v>
      </c>
      <c r="K27" s="34">
        <v>0</v>
      </c>
      <c r="L27" s="34">
        <v>0</v>
      </c>
      <c r="M27" s="34">
        <v>0</v>
      </c>
    </row>
    <row r="28" spans="1:14" s="8" customFormat="1" x14ac:dyDescent="0.35">
      <c r="A28" s="275" t="s">
        <v>451</v>
      </c>
      <c r="B28" s="279">
        <v>0</v>
      </c>
      <c r="C28" s="280">
        <v>0</v>
      </c>
      <c r="D28" s="280">
        <v>0</v>
      </c>
      <c r="E28" s="280">
        <v>0</v>
      </c>
      <c r="F28" s="281">
        <v>0</v>
      </c>
      <c r="I28" s="269">
        <v>0</v>
      </c>
      <c r="J28" s="269">
        <v>0</v>
      </c>
      <c r="K28" s="269">
        <v>0</v>
      </c>
      <c r="L28" s="269">
        <v>0</v>
      </c>
      <c r="M28" s="269">
        <v>0</v>
      </c>
    </row>
    <row r="29" spans="1:14" s="8" customFormat="1" ht="13.9" thickBot="1" x14ac:dyDescent="0.4">
      <c r="A29" s="186" t="s">
        <v>26</v>
      </c>
      <c r="B29" s="39">
        <f>SUM(B25:B28)</f>
        <v>0.73460000000000003</v>
      </c>
      <c r="C29" s="39">
        <f t="shared" ref="C29:F29" si="12">SUM(C25:C28)</f>
        <v>0.76139999999999997</v>
      </c>
      <c r="D29" s="39">
        <f t="shared" si="12"/>
        <v>0.68110000000000004</v>
      </c>
      <c r="E29" s="39">
        <f t="shared" si="12"/>
        <v>0.73540000000000005</v>
      </c>
      <c r="F29" s="39">
        <f t="shared" si="12"/>
        <v>0.64900000000000002</v>
      </c>
      <c r="I29" s="187">
        <f>SUM(I25:I28)</f>
        <v>0.73460000000000003</v>
      </c>
      <c r="J29" s="187">
        <f t="shared" ref="J29" si="13">SUM(J25:J28)</f>
        <v>0.76139999999999808</v>
      </c>
      <c r="K29" s="187">
        <f t="shared" ref="K29" si="14">SUM(K25:K28)</f>
        <v>0.68109999999999971</v>
      </c>
      <c r="L29" s="187">
        <f t="shared" ref="L29" si="15">SUM(L25:L28)</f>
        <v>0.73540000000000172</v>
      </c>
      <c r="M29" s="187">
        <f t="shared" ref="M29" si="16">SUM(M25:M28)</f>
        <v>0.64900000000000058</v>
      </c>
    </row>
    <row r="30" spans="1:14" s="8" customFormat="1" x14ac:dyDescent="0.35">
      <c r="A30" s="179"/>
      <c r="B30" s="180"/>
      <c r="C30" s="180"/>
      <c r="D30" s="180"/>
      <c r="E30" s="180"/>
      <c r="F30" s="180"/>
    </row>
    <row r="31" spans="1:14" ht="13.9" thickBot="1" x14ac:dyDescent="0.4"/>
    <row r="32" spans="1:14" ht="13.9" thickBot="1" x14ac:dyDescent="0.4">
      <c r="A32" s="181" t="s">
        <v>27</v>
      </c>
      <c r="B32" s="182" t="s">
        <v>3</v>
      </c>
      <c r="C32" s="182" t="s">
        <v>4</v>
      </c>
      <c r="D32" s="182" t="s">
        <v>5</v>
      </c>
      <c r="E32" s="182" t="s">
        <v>6</v>
      </c>
      <c r="F32" s="183" t="s">
        <v>7</v>
      </c>
      <c r="G32" s="183" t="s">
        <v>457</v>
      </c>
      <c r="H32" s="8"/>
      <c r="I32" s="182" t="s">
        <v>3</v>
      </c>
      <c r="J32" s="182" t="s">
        <v>4</v>
      </c>
      <c r="K32" s="182" t="s">
        <v>5</v>
      </c>
      <c r="L32" s="182" t="s">
        <v>6</v>
      </c>
      <c r="M32" s="183" t="s">
        <v>7</v>
      </c>
      <c r="N32" s="183" t="s">
        <v>457</v>
      </c>
    </row>
    <row r="33" spans="1:14" x14ac:dyDescent="0.35">
      <c r="A33" s="185" t="s">
        <v>80</v>
      </c>
      <c r="B33" s="284">
        <f>PAYG!B7</f>
        <v>25.118385301867001</v>
      </c>
      <c r="C33" s="285">
        <f>PAYG!C7</f>
        <v>17.235628378356498</v>
      </c>
      <c r="D33" s="285">
        <f>PAYG!D7</f>
        <v>16.869303749583</v>
      </c>
      <c r="E33" s="285">
        <f>PAYG!E7</f>
        <v>13.5593979538617</v>
      </c>
      <c r="F33" s="286">
        <f>PAYG!F7</f>
        <v>13.431136739557299</v>
      </c>
      <c r="G33" s="287">
        <f>SUM(B33:F33)</f>
        <v>86.213852123225507</v>
      </c>
      <c r="H33" s="8"/>
      <c r="I33" s="284">
        <f>PAYG!I7</f>
        <v>25.025434675548901</v>
      </c>
      <c r="J33" s="285">
        <f>PAYG!J7</f>
        <v>17.126634182308539</v>
      </c>
      <c r="K33" s="285">
        <f>PAYG!K7</f>
        <v>16.745842964256248</v>
      </c>
      <c r="L33" s="285">
        <f>PAYG!L7</f>
        <v>13.443814176229701</v>
      </c>
      <c r="M33" s="286">
        <f>PAYG!M7</f>
        <v>13.314276909233209</v>
      </c>
      <c r="N33" s="287">
        <f>SUM(I33:M33)</f>
        <v>85.656002907576607</v>
      </c>
    </row>
    <row r="34" spans="1:14" x14ac:dyDescent="0.35">
      <c r="A34" s="185" t="s">
        <v>452</v>
      </c>
      <c r="B34" s="288">
        <f>PAYG!B16</f>
        <v>104.8821287139195</v>
      </c>
      <c r="C34" s="289">
        <f>PAYG!C16</f>
        <v>104.0841656818714</v>
      </c>
      <c r="D34" s="289">
        <f>PAYG!D16</f>
        <v>123.13019291753849</v>
      </c>
      <c r="E34" s="289">
        <f>PAYG!E16</f>
        <v>107.4794462694131</v>
      </c>
      <c r="F34" s="290">
        <f>PAYG!F16</f>
        <v>102.80717210388201</v>
      </c>
      <c r="G34" s="291">
        <f t="shared" ref="G34:G36" si="17">SUM(B34:F34)</f>
        <v>542.3831056866245</v>
      </c>
      <c r="H34" s="184"/>
      <c r="I34" s="288">
        <f>PAYG!I16</f>
        <v>98.782325929516759</v>
      </c>
      <c r="J34" s="289">
        <f>PAYG!J16</f>
        <v>98.033837453102549</v>
      </c>
      <c r="K34" s="289">
        <f>PAYG!K16</f>
        <v>115.89899076826005</v>
      </c>
      <c r="L34" s="289">
        <f>PAYG!L16</f>
        <v>101.21860703753445</v>
      </c>
      <c r="M34" s="290">
        <f>PAYG!M16</f>
        <v>96.836018833452044</v>
      </c>
      <c r="N34" s="291">
        <f t="shared" ref="N34:N36" si="18">SUM(I34:M34)</f>
        <v>510.76978002186587</v>
      </c>
    </row>
    <row r="35" spans="1:14" x14ac:dyDescent="0.35">
      <c r="A35" s="282" t="s">
        <v>453</v>
      </c>
      <c r="B35" s="288">
        <f>PAYG!B25</f>
        <v>300.91721435917401</v>
      </c>
      <c r="C35" s="289">
        <f>PAYG!C25</f>
        <v>279.30241681389896</v>
      </c>
      <c r="D35" s="289">
        <f>PAYG!D25</f>
        <v>276.51320551478551</v>
      </c>
      <c r="E35" s="289">
        <f>PAYG!E25</f>
        <v>271.15898938802422</v>
      </c>
      <c r="F35" s="290">
        <f>PAYG!F25</f>
        <v>257.60137830428471</v>
      </c>
      <c r="G35" s="291">
        <f t="shared" si="17"/>
        <v>1385.4932043801675</v>
      </c>
      <c r="H35" s="8"/>
      <c r="I35" s="288">
        <f>PAYG!I25</f>
        <v>261.86965914704831</v>
      </c>
      <c r="J35" s="289">
        <f>PAYG!J25</f>
        <v>243.21228664712601</v>
      </c>
      <c r="K35" s="289">
        <f>PAYG!K25</f>
        <v>240.80470665108095</v>
      </c>
      <c r="L35" s="289">
        <f>PAYG!L25</f>
        <v>236.18307628360566</v>
      </c>
      <c r="M35" s="290">
        <f>PAYG!M25</f>
        <v>224.48047302449243</v>
      </c>
      <c r="N35" s="291">
        <f t="shared" si="18"/>
        <v>1206.5502017533536</v>
      </c>
    </row>
    <row r="36" spans="1:14" ht="13.9" thickBot="1" x14ac:dyDescent="0.4">
      <c r="A36" s="283" t="s">
        <v>88</v>
      </c>
      <c r="B36" s="292">
        <f>PAYG!B34</f>
        <v>23.612900358658003</v>
      </c>
      <c r="C36" s="293">
        <f>PAYG!C34</f>
        <v>22.889171104397409</v>
      </c>
      <c r="D36" s="293">
        <f>PAYG!D34</f>
        <v>25.708451023150261</v>
      </c>
      <c r="E36" s="293">
        <f>PAYG!E34</f>
        <v>23.923281934371982</v>
      </c>
      <c r="F36" s="294">
        <f>PAYG!F34</f>
        <v>27.238207869094438</v>
      </c>
      <c r="G36" s="295">
        <f t="shared" si="17"/>
        <v>123.3720122896721</v>
      </c>
      <c r="H36" s="8"/>
      <c r="I36" s="292">
        <f>PAYG!I34</f>
        <v>26.629157146682889</v>
      </c>
      <c r="J36" s="293">
        <f>PAYG!J34</f>
        <v>25.81298040639993</v>
      </c>
      <c r="K36" s="293">
        <f>PAYG!K34</f>
        <v>28.992388562815883</v>
      </c>
      <c r="L36" s="293">
        <f>PAYG!L34</f>
        <v>26.979186140562451</v>
      </c>
      <c r="M36" s="294">
        <f>PAYG!M34</f>
        <v>30.717552978373398</v>
      </c>
      <c r="N36" s="295">
        <f t="shared" si="18"/>
        <v>139.13126523483456</v>
      </c>
    </row>
    <row r="37" spans="1:14" ht="13.9" thickBot="1" x14ac:dyDescent="0.4">
      <c r="A37" s="185" t="s">
        <v>454</v>
      </c>
      <c r="B37" s="296">
        <f>SUM(B33:B36)</f>
        <v>454.53062873361853</v>
      </c>
      <c r="C37" s="297">
        <f t="shared" ref="C37:G37" si="19">SUM(C33:C36)</f>
        <v>423.51138197852424</v>
      </c>
      <c r="D37" s="297">
        <f t="shared" si="19"/>
        <v>442.22115320505725</v>
      </c>
      <c r="E37" s="297">
        <f t="shared" si="19"/>
        <v>416.12111554567099</v>
      </c>
      <c r="F37" s="298">
        <f t="shared" si="19"/>
        <v>401.07789501681845</v>
      </c>
      <c r="G37" s="299">
        <f t="shared" si="19"/>
        <v>2137.4621744796896</v>
      </c>
      <c r="H37" s="8"/>
      <c r="I37" s="296">
        <f>SUM(I33:I36)</f>
        <v>412.30657689879683</v>
      </c>
      <c r="J37" s="297">
        <f t="shared" ref="J37:M37" si="20">SUM(J33:J36)</f>
        <v>384.18573868893702</v>
      </c>
      <c r="K37" s="297">
        <f t="shared" si="20"/>
        <v>402.44192894641316</v>
      </c>
      <c r="L37" s="297">
        <f t="shared" si="20"/>
        <v>377.82468363793225</v>
      </c>
      <c r="M37" s="298">
        <f t="shared" si="20"/>
        <v>365.34832174555112</v>
      </c>
      <c r="N37" s="299">
        <f t="shared" ref="N37" si="21">SUM(N33:N36)</f>
        <v>1942.1072499176305</v>
      </c>
    </row>
    <row r="38" spans="1:14" ht="13.9" thickBot="1" x14ac:dyDescent="0.4">
      <c r="B38" s="300"/>
      <c r="C38" s="300"/>
      <c r="D38" s="300"/>
      <c r="E38" s="300"/>
      <c r="F38" s="300"/>
      <c r="G38" s="301"/>
      <c r="H38" s="8"/>
      <c r="I38" s="301"/>
      <c r="J38" s="301"/>
      <c r="K38" s="301"/>
      <c r="L38" s="301"/>
      <c r="M38" s="301"/>
      <c r="N38" s="301"/>
    </row>
    <row r="39" spans="1:14" ht="13.9" thickBot="1" x14ac:dyDescent="0.4">
      <c r="A39" s="181" t="s">
        <v>455</v>
      </c>
      <c r="B39" s="182" t="s">
        <v>3</v>
      </c>
      <c r="C39" s="182" t="s">
        <v>4</v>
      </c>
      <c r="D39" s="182" t="s">
        <v>5</v>
      </c>
      <c r="E39" s="182" t="s">
        <v>6</v>
      </c>
      <c r="F39" s="183" t="s">
        <v>7</v>
      </c>
      <c r="G39" s="183" t="s">
        <v>457</v>
      </c>
      <c r="H39" s="8"/>
      <c r="I39" s="182" t="s">
        <v>3</v>
      </c>
      <c r="J39" s="182" t="s">
        <v>4</v>
      </c>
      <c r="K39" s="182" t="s">
        <v>5</v>
      </c>
      <c r="L39" s="182" t="s">
        <v>6</v>
      </c>
      <c r="M39" s="183" t="s">
        <v>7</v>
      </c>
      <c r="N39" s="183" t="s">
        <v>457</v>
      </c>
    </row>
    <row r="40" spans="1:14" x14ac:dyDescent="0.35">
      <c r="A40" s="185" t="s">
        <v>80</v>
      </c>
      <c r="B40" s="284">
        <f>B33*B8</f>
        <v>10.293256249055441</v>
      </c>
      <c r="C40" s="285">
        <f>C33*C8</f>
        <v>10.445353976300385</v>
      </c>
      <c r="D40" s="285">
        <f>D33*D8</f>
        <v>12.349344943680736</v>
      </c>
      <c r="E40" s="285">
        <f>E33*E8</f>
        <v>10.313953205651764</v>
      </c>
      <c r="F40" s="286">
        <f>F33*F8</f>
        <v>10.391398068270439</v>
      </c>
      <c r="G40" s="287">
        <f>SUM(B40:F40)</f>
        <v>53.793306442958766</v>
      </c>
      <c r="H40" s="8"/>
      <c r="I40" s="284">
        <f>I33*I8</f>
        <v>10.172158409288313</v>
      </c>
      <c r="J40" s="285">
        <f>J33*J8</f>
        <v>10.322466741053658</v>
      </c>
      <c r="K40" s="285">
        <f>K33*K8</f>
        <v>12.204057683844423</v>
      </c>
      <c r="L40" s="285">
        <f>L33*L8</f>
        <v>10.192611870855165</v>
      </c>
      <c r="M40" s="286">
        <f>M33*M8</f>
        <v>10.269145612120539</v>
      </c>
      <c r="N40" s="287">
        <f>SUM(I40:M40)</f>
        <v>53.160440317162099</v>
      </c>
    </row>
    <row r="41" spans="1:14" x14ac:dyDescent="0.35">
      <c r="A41" s="185" t="s">
        <v>452</v>
      </c>
      <c r="B41" s="288">
        <f>B34*B15</f>
        <v>69.996170040895535</v>
      </c>
      <c r="C41" s="289">
        <f>C34*C15</f>
        <v>70.850592808120126</v>
      </c>
      <c r="D41" s="289">
        <f>D34*D15</f>
        <v>71.770106079447288</v>
      </c>
      <c r="E41" s="289">
        <f>E34*E15</f>
        <v>72.884902740306316</v>
      </c>
      <c r="F41" s="290">
        <f>F34*F15</f>
        <v>74.29007237380084</v>
      </c>
      <c r="G41" s="291">
        <f t="shared" ref="G41:G43" si="22">SUM(B41:F41)</f>
        <v>359.79184404257012</v>
      </c>
      <c r="H41" s="8"/>
      <c r="I41" s="288">
        <f>I34*I15</f>
        <v>65.86908377376156</v>
      </c>
      <c r="J41" s="289">
        <f>J34*J15</f>
        <v>66.814802473090182</v>
      </c>
      <c r="K41" s="289">
        <f t="shared" ref="K41:M41" si="23">K34*K15</f>
        <v>67.756732271534972</v>
      </c>
      <c r="L41" s="289">
        <f t="shared" si="23"/>
        <v>68.85212918698835</v>
      </c>
      <c r="M41" s="290">
        <f t="shared" si="23"/>
        <v>70.251148318134511</v>
      </c>
      <c r="N41" s="291">
        <f t="shared" ref="N41:N43" si="24">SUM(I41:M41)</f>
        <v>339.54389602350955</v>
      </c>
    </row>
    <row r="42" spans="1:14" x14ac:dyDescent="0.35">
      <c r="A42" s="282" t="s">
        <v>453</v>
      </c>
      <c r="B42" s="288">
        <f>B35*B22</f>
        <v>95.103999999999999</v>
      </c>
      <c r="C42" s="289">
        <f>C35*C22</f>
        <v>96.975999999999999</v>
      </c>
      <c r="D42" s="289">
        <f>D35*D22</f>
        <v>99.588999999999999</v>
      </c>
      <c r="E42" s="289">
        <f>E35*E22</f>
        <v>102.973</v>
      </c>
      <c r="F42" s="290">
        <f>F35*F22</f>
        <v>105.43</v>
      </c>
      <c r="G42" s="291">
        <f t="shared" si="22"/>
        <v>500.072</v>
      </c>
      <c r="H42" s="8"/>
      <c r="I42" s="288">
        <f>I35*I22</f>
        <v>82.091481565624719</v>
      </c>
      <c r="J42" s="289">
        <f t="shared" ref="J42:M42" si="25">J35*J22</f>
        <v>83.707346865621048</v>
      </c>
      <c r="K42" s="289">
        <f t="shared" si="25"/>
        <v>85.962825513532593</v>
      </c>
      <c r="L42" s="289">
        <f t="shared" si="25"/>
        <v>88.88381278660286</v>
      </c>
      <c r="M42" s="290">
        <f t="shared" si="25"/>
        <v>91.004635992848023</v>
      </c>
      <c r="N42" s="291">
        <f t="shared" si="24"/>
        <v>431.65010272422921</v>
      </c>
    </row>
    <row r="43" spans="1:14" ht="13.9" thickBot="1" x14ac:dyDescent="0.4">
      <c r="A43" s="283" t="s">
        <v>88</v>
      </c>
      <c r="B43" s="292">
        <f>B36*B29</f>
        <v>17.346036603470168</v>
      </c>
      <c r="C43" s="293">
        <f>C36*C29</f>
        <v>17.427814878888185</v>
      </c>
      <c r="D43" s="293">
        <f>D36*D29</f>
        <v>17.510025991867643</v>
      </c>
      <c r="E43" s="293">
        <f>E36*E29</f>
        <v>17.593181534537155</v>
      </c>
      <c r="F43" s="294">
        <f>F36*F29</f>
        <v>17.67759690704229</v>
      </c>
      <c r="G43" s="295">
        <f t="shared" si="22"/>
        <v>87.554655915805441</v>
      </c>
      <c r="H43" s="8"/>
      <c r="I43" s="292">
        <f t="shared" ref="I43:M43" si="26">I36*I29</f>
        <v>19.561778839953252</v>
      </c>
      <c r="J43" s="293">
        <f t="shared" si="26"/>
        <v>19.654003281432857</v>
      </c>
      <c r="K43" s="293">
        <f t="shared" si="26"/>
        <v>19.746715850133889</v>
      </c>
      <c r="L43" s="293">
        <f t="shared" si="26"/>
        <v>19.840493487769674</v>
      </c>
      <c r="M43" s="294">
        <f t="shared" si="26"/>
        <v>19.935691882964353</v>
      </c>
      <c r="N43" s="295">
        <f t="shared" si="24"/>
        <v>98.738683342254021</v>
      </c>
    </row>
    <row r="44" spans="1:14" ht="13.9" thickBot="1" x14ac:dyDescent="0.4">
      <c r="A44" s="185" t="s">
        <v>456</v>
      </c>
      <c r="B44" s="296">
        <f>SUM(B40:B43)</f>
        <v>192.73946289342115</v>
      </c>
      <c r="C44" s="297">
        <f t="shared" ref="C44:G44" si="27">SUM(C40:C43)</f>
        <v>195.69976166330866</v>
      </c>
      <c r="D44" s="297">
        <f t="shared" si="27"/>
        <v>201.21847701499567</v>
      </c>
      <c r="E44" s="297">
        <f t="shared" si="27"/>
        <v>203.76503748049527</v>
      </c>
      <c r="F44" s="298">
        <f t="shared" si="27"/>
        <v>207.78906734911357</v>
      </c>
      <c r="G44" s="299">
        <f t="shared" si="27"/>
        <v>1001.2118064013343</v>
      </c>
      <c r="H44" s="8"/>
      <c r="I44" s="296">
        <f t="shared" ref="I44:N44" si="28">SUM(I40:I43)</f>
        <v>177.69450258862787</v>
      </c>
      <c r="J44" s="297">
        <f t="shared" si="28"/>
        <v>180.49861936119774</v>
      </c>
      <c r="K44" s="297">
        <f t="shared" si="28"/>
        <v>185.67033131904586</v>
      </c>
      <c r="L44" s="297">
        <f t="shared" si="28"/>
        <v>187.76904733221602</v>
      </c>
      <c r="M44" s="298">
        <f t="shared" si="28"/>
        <v>191.46062180606742</v>
      </c>
      <c r="N44" s="299">
        <f t="shared" si="28"/>
        <v>923.09312240715485</v>
      </c>
    </row>
    <row r="45" spans="1:14" ht="13.9" thickBot="1" x14ac:dyDescent="0.4">
      <c r="H45" s="8"/>
    </row>
    <row r="46" spans="1:14" ht="13.9" thickBot="1" x14ac:dyDescent="0.4">
      <c r="B46" s="182" t="s">
        <v>3</v>
      </c>
      <c r="C46" s="182" t="s">
        <v>4</v>
      </c>
      <c r="D46" s="182" t="s">
        <v>5</v>
      </c>
      <c r="E46" s="182" t="s">
        <v>6</v>
      </c>
      <c r="F46" s="183" t="s">
        <v>7</v>
      </c>
      <c r="G46" s="183" t="s">
        <v>457</v>
      </c>
      <c r="H46" s="8"/>
      <c r="I46" s="182" t="s">
        <v>3</v>
      </c>
      <c r="J46" s="182" t="s">
        <v>4</v>
      </c>
      <c r="K46" s="182" t="s">
        <v>5</v>
      </c>
      <c r="L46" s="182" t="s">
        <v>6</v>
      </c>
      <c r="M46" s="183" t="s">
        <v>7</v>
      </c>
      <c r="N46" s="183" t="s">
        <v>457</v>
      </c>
    </row>
    <row r="47" spans="1:14" ht="13.9" thickBot="1" x14ac:dyDescent="0.4">
      <c r="A47" s="181" t="s">
        <v>28</v>
      </c>
      <c r="B47" s="302">
        <f t="shared" ref="B47:G47" si="29">B44/B37</f>
        <v>0.4240406492086537</v>
      </c>
      <c r="C47" s="303">
        <f t="shared" si="29"/>
        <v>0.46208855296652301</v>
      </c>
      <c r="D47" s="303">
        <f t="shared" si="29"/>
        <v>0.4550177565153492</v>
      </c>
      <c r="E47" s="303">
        <f t="shared" si="29"/>
        <v>0.48967723546855491</v>
      </c>
      <c r="F47" s="303">
        <f t="shared" si="29"/>
        <v>0.5180765879416025</v>
      </c>
      <c r="G47" s="304">
        <f t="shared" si="29"/>
        <v>0.4684114733609514</v>
      </c>
      <c r="H47" s="8"/>
      <c r="I47" s="302">
        <f t="shared" ref="I47:N47" si="30">I44/I37</f>
        <v>0.43097663860997315</v>
      </c>
      <c r="J47" s="303">
        <f t="shared" si="30"/>
        <v>0.46982123796985015</v>
      </c>
      <c r="K47" s="303">
        <f t="shared" si="30"/>
        <v>0.46135931165305749</v>
      </c>
      <c r="L47" s="303">
        <f t="shared" si="30"/>
        <v>0.49697400795590763</v>
      </c>
      <c r="M47" s="305">
        <f t="shared" si="30"/>
        <v>0.52404954507882273</v>
      </c>
      <c r="N47" s="304">
        <f t="shared" si="30"/>
        <v>0.47530491554794696</v>
      </c>
    </row>
    <row r="48" spans="1:14" x14ac:dyDescent="0.35"/>
    <row r="49" x14ac:dyDescent="0.35"/>
    <row r="50" x14ac:dyDescent="0.35"/>
    <row r="51" x14ac:dyDescent="0.35"/>
  </sheetData>
  <mergeCells count="2">
    <mergeCell ref="B1:F1"/>
    <mergeCell ref="I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3.5" x14ac:dyDescent="0.35"/>
  <cols>
    <col min="1" max="1" width="5.0625" customWidth="1"/>
    <col min="2" max="2" width="25.75" customWidth="1"/>
    <col min="3" max="3" width="59" customWidth="1"/>
    <col min="4" max="4" width="3.5" customWidth="1"/>
    <col min="5" max="5" width="16.25" customWidth="1"/>
    <col min="6" max="10" width="5.8125" customWidth="1"/>
  </cols>
  <sheetData>
    <row r="1" spans="1:10" x14ac:dyDescent="0.35">
      <c r="C1" t="s">
        <v>29</v>
      </c>
    </row>
    <row r="2" spans="1:10" x14ac:dyDescent="0.35">
      <c r="A2" t="s">
        <v>30</v>
      </c>
      <c r="B2" t="s">
        <v>31</v>
      </c>
      <c r="C2" t="s">
        <v>32</v>
      </c>
      <c r="D2" t="s">
        <v>33</v>
      </c>
      <c r="E2" t="s">
        <v>34</v>
      </c>
      <c r="F2" t="s">
        <v>3</v>
      </c>
      <c r="G2" t="s">
        <v>4</v>
      </c>
      <c r="H2" t="s">
        <v>5</v>
      </c>
      <c r="I2" t="s">
        <v>6</v>
      </c>
      <c r="J2" t="s">
        <v>7</v>
      </c>
    </row>
    <row r="4" spans="1:10" x14ac:dyDescent="0.35">
      <c r="F4" t="s">
        <v>35</v>
      </c>
      <c r="G4" t="s">
        <v>35</v>
      </c>
      <c r="H4" t="s">
        <v>35</v>
      </c>
      <c r="I4" t="s">
        <v>35</v>
      </c>
      <c r="J4" t="s">
        <v>35</v>
      </c>
    </row>
    <row r="5" spans="1:10" x14ac:dyDescent="0.35">
      <c r="F5" t="s">
        <v>36</v>
      </c>
      <c r="G5" t="s">
        <v>36</v>
      </c>
      <c r="H5" t="s">
        <v>36</v>
      </c>
      <c r="I5" t="s">
        <v>36</v>
      </c>
      <c r="J5" t="s">
        <v>36</v>
      </c>
    </row>
    <row r="6" spans="1:10" x14ac:dyDescent="0.35">
      <c r="F6" t="s">
        <v>37</v>
      </c>
      <c r="G6" t="s">
        <v>37</v>
      </c>
      <c r="H6" t="s">
        <v>37</v>
      </c>
      <c r="I6" t="s">
        <v>37</v>
      </c>
      <c r="J6" t="s">
        <v>37</v>
      </c>
    </row>
    <row r="7" spans="1:10" x14ac:dyDescent="0.35">
      <c r="A7" t="s">
        <v>38</v>
      </c>
      <c r="B7" t="s">
        <v>39</v>
      </c>
      <c r="C7" t="s">
        <v>40</v>
      </c>
      <c r="D7" t="s">
        <v>41</v>
      </c>
      <c r="E7" t="s">
        <v>35</v>
      </c>
      <c r="F7" s="244">
        <v>10.037355194907599</v>
      </c>
      <c r="G7" s="244">
        <v>10.1876635266729</v>
      </c>
      <c r="H7" s="244">
        <v>11.1961831838015</v>
      </c>
      <c r="I7" s="244">
        <v>10.192611870855201</v>
      </c>
      <c r="J7" s="244">
        <v>10.2691456121206</v>
      </c>
    </row>
    <row r="8" spans="1:10" x14ac:dyDescent="0.35">
      <c r="A8" t="s">
        <v>38</v>
      </c>
      <c r="B8" t="s">
        <v>42</v>
      </c>
      <c r="C8" t="s">
        <v>43</v>
      </c>
      <c r="D8" t="s">
        <v>41</v>
      </c>
      <c r="E8" t="s">
        <v>35</v>
      </c>
      <c r="F8" s="244">
        <v>14.9880794806413</v>
      </c>
      <c r="G8" s="244">
        <v>6.9389706556356403</v>
      </c>
      <c r="H8" s="244">
        <v>5.5496597804547498</v>
      </c>
      <c r="I8" s="244">
        <v>3.2512023053745001</v>
      </c>
      <c r="J8" s="244">
        <v>3.0451312971126101</v>
      </c>
    </row>
    <row r="9" spans="1:10" x14ac:dyDescent="0.35">
      <c r="A9" t="s">
        <v>38</v>
      </c>
      <c r="B9" t="s">
        <v>44</v>
      </c>
      <c r="C9" t="s">
        <v>45</v>
      </c>
      <c r="D9" t="s">
        <v>41</v>
      </c>
      <c r="E9" t="s">
        <v>35</v>
      </c>
      <c r="F9" s="244">
        <v>59.595616713291399</v>
      </c>
      <c r="G9" s="244">
        <v>60.257307493483701</v>
      </c>
      <c r="H9" s="244">
        <v>61.042857107178399</v>
      </c>
      <c r="I9" s="244">
        <v>62.039144516816201</v>
      </c>
      <c r="J9" s="244">
        <v>63.194663315617198</v>
      </c>
    </row>
    <row r="10" spans="1:10" x14ac:dyDescent="0.35">
      <c r="A10" t="s">
        <v>38</v>
      </c>
      <c r="B10" t="s">
        <v>46</v>
      </c>
      <c r="C10" t="s">
        <v>47</v>
      </c>
      <c r="D10" t="s">
        <v>41</v>
      </c>
      <c r="E10" t="s">
        <v>35</v>
      </c>
      <c r="F10" s="244">
        <v>43.2376883331115</v>
      </c>
      <c r="G10" s="244">
        <v>41.827509076505002</v>
      </c>
      <c r="H10" s="244">
        <v>58.907112777967797</v>
      </c>
      <c r="I10" s="244">
        <v>43.2304416376044</v>
      </c>
      <c r="J10" s="244">
        <v>37.692334634721</v>
      </c>
    </row>
    <row r="11" spans="1:10" x14ac:dyDescent="0.35">
      <c r="A11" t="s">
        <v>38</v>
      </c>
      <c r="B11" t="s">
        <v>48</v>
      </c>
      <c r="C11" t="s">
        <v>49</v>
      </c>
      <c r="D11" t="s">
        <v>41</v>
      </c>
      <c r="E11" t="s">
        <v>35</v>
      </c>
      <c r="F11" s="244">
        <v>71.386916236709993</v>
      </c>
      <c r="G11" s="244">
        <v>73.002718440917704</v>
      </c>
      <c r="H11" s="244">
        <v>75.258520715403606</v>
      </c>
      <c r="I11" s="244">
        <v>78.179253040027305</v>
      </c>
      <c r="J11" s="244">
        <v>80.299863413704102</v>
      </c>
    </row>
    <row r="12" spans="1:10" x14ac:dyDescent="0.35">
      <c r="A12" t="s">
        <v>38</v>
      </c>
      <c r="B12" t="s">
        <v>50</v>
      </c>
      <c r="C12" t="s">
        <v>51</v>
      </c>
      <c r="D12" t="s">
        <v>41</v>
      </c>
      <c r="E12" t="s">
        <v>35</v>
      </c>
      <c r="F12" s="244">
        <v>196.254339991384</v>
      </c>
      <c r="G12" s="244">
        <v>175.98116528725399</v>
      </c>
      <c r="H12" s="244">
        <v>171.31778301672301</v>
      </c>
      <c r="I12" s="244">
        <v>163.77542032462401</v>
      </c>
      <c r="J12" s="244">
        <v>149.95220669183399</v>
      </c>
    </row>
    <row r="13" spans="1:10" x14ac:dyDescent="0.35">
      <c r="A13" t="s">
        <v>38</v>
      </c>
      <c r="B13" t="s">
        <v>52</v>
      </c>
      <c r="C13" t="s">
        <v>53</v>
      </c>
      <c r="D13" t="s">
        <v>41</v>
      </c>
      <c r="E13" t="s">
        <v>35</v>
      </c>
      <c r="F13" s="244">
        <v>19.5620923170911</v>
      </c>
      <c r="G13" s="244">
        <v>19.653771507313898</v>
      </c>
      <c r="H13" s="244">
        <v>19.746826689228801</v>
      </c>
      <c r="I13" s="244">
        <v>19.841278782623</v>
      </c>
      <c r="J13" s="244">
        <v>19.937149032635499</v>
      </c>
    </row>
    <row r="14" spans="1:10" x14ac:dyDescent="0.35">
      <c r="A14" t="s">
        <v>38</v>
      </c>
      <c r="B14" t="s">
        <v>54</v>
      </c>
      <c r="C14" t="s">
        <v>55</v>
      </c>
      <c r="D14" t="s">
        <v>41</v>
      </c>
      <c r="E14" t="s">
        <v>35</v>
      </c>
      <c r="F14" s="244">
        <v>7.0670648295917902</v>
      </c>
      <c r="G14" s="244">
        <v>6.1592088990860301</v>
      </c>
      <c r="H14" s="244">
        <v>9.2455618735870804</v>
      </c>
      <c r="I14" s="244">
        <v>7.1379073579394499</v>
      </c>
      <c r="J14" s="244">
        <v>10.7804039457379</v>
      </c>
    </row>
    <row r="15" spans="1:10" x14ac:dyDescent="0.35">
      <c r="A15" t="s">
        <v>38</v>
      </c>
      <c r="B15" t="s">
        <v>56</v>
      </c>
      <c r="C15" t="s">
        <v>57</v>
      </c>
      <c r="D15" t="s">
        <v>41</v>
      </c>
      <c r="E15" t="s">
        <v>35</v>
      </c>
      <c r="F15" s="244">
        <v>1.9310184156788299</v>
      </c>
      <c r="G15" s="244">
        <v>2.0567034340779098</v>
      </c>
      <c r="H15" s="244">
        <v>2.1261814877270901</v>
      </c>
      <c r="I15" s="244">
        <v>2.1701582332953002</v>
      </c>
      <c r="J15" s="244">
        <v>2.2409373740914602</v>
      </c>
    </row>
    <row r="16" spans="1:10" x14ac:dyDescent="0.35">
      <c r="A16" t="s">
        <v>38</v>
      </c>
      <c r="B16" t="s">
        <v>58</v>
      </c>
      <c r="C16" t="s">
        <v>59</v>
      </c>
      <c r="D16" t="s">
        <v>41</v>
      </c>
      <c r="E16" t="s">
        <v>35</v>
      </c>
      <c r="F16" s="244">
        <v>0</v>
      </c>
      <c r="G16" s="244">
        <v>0</v>
      </c>
      <c r="H16" s="244">
        <v>0</v>
      </c>
      <c r="I16" s="244">
        <v>0</v>
      </c>
      <c r="J16" s="244">
        <v>0</v>
      </c>
    </row>
    <row r="17" spans="1:10" x14ac:dyDescent="0.35">
      <c r="A17" t="s">
        <v>38</v>
      </c>
      <c r="B17" t="s">
        <v>60</v>
      </c>
      <c r="C17" t="s">
        <v>61</v>
      </c>
      <c r="D17" t="s">
        <v>41</v>
      </c>
      <c r="E17" t="s">
        <v>35</v>
      </c>
      <c r="F17" s="244">
        <v>2.1199607012073098</v>
      </c>
      <c r="G17" s="244">
        <v>1.99427568280824</v>
      </c>
      <c r="H17" s="244">
        <v>1.9247976291590601</v>
      </c>
      <c r="I17" s="244">
        <v>1.88082088359086</v>
      </c>
      <c r="J17" s="244">
        <v>1.81004174279469</v>
      </c>
    </row>
    <row r="18" spans="1:10" x14ac:dyDescent="0.35">
      <c r="A18" t="s">
        <v>38</v>
      </c>
      <c r="B18" t="s">
        <v>62</v>
      </c>
      <c r="C18" t="s">
        <v>63</v>
      </c>
      <c r="D18" t="s">
        <v>41</v>
      </c>
      <c r="E18" t="s">
        <v>35</v>
      </c>
      <c r="F18" s="244">
        <v>0</v>
      </c>
      <c r="G18" s="244">
        <v>0</v>
      </c>
      <c r="H18" s="244">
        <v>0</v>
      </c>
      <c r="I18" s="244">
        <v>0</v>
      </c>
      <c r="J18" s="244">
        <v>0</v>
      </c>
    </row>
    <row r="19" spans="1:10" x14ac:dyDescent="0.35">
      <c r="A19" t="s">
        <v>38</v>
      </c>
      <c r="B19" t="s">
        <v>64</v>
      </c>
      <c r="C19" t="s">
        <v>65</v>
      </c>
      <c r="D19" t="s">
        <v>41</v>
      </c>
      <c r="E19" t="s">
        <v>35</v>
      </c>
      <c r="F19" s="244">
        <v>0</v>
      </c>
      <c r="G19" s="244">
        <v>0</v>
      </c>
      <c r="H19" s="244">
        <v>0</v>
      </c>
      <c r="I19" s="244">
        <v>0</v>
      </c>
      <c r="J19" s="244">
        <v>0</v>
      </c>
    </row>
    <row r="20" spans="1:10" x14ac:dyDescent="0.35">
      <c r="A20" t="s">
        <v>38</v>
      </c>
      <c r="B20" t="s">
        <v>66</v>
      </c>
      <c r="C20" t="s">
        <v>67</v>
      </c>
      <c r="D20" t="s">
        <v>41</v>
      </c>
      <c r="E20" t="s">
        <v>35</v>
      </c>
      <c r="F20" s="244">
        <v>0</v>
      </c>
      <c r="G20" s="244">
        <v>0</v>
      </c>
      <c r="H20" s="244">
        <v>0</v>
      </c>
      <c r="I20" s="244">
        <v>0</v>
      </c>
      <c r="J20" s="244">
        <v>0</v>
      </c>
    </row>
    <row r="21" spans="1:10" x14ac:dyDescent="0.35">
      <c r="A21" t="s">
        <v>38</v>
      </c>
      <c r="B21" t="s">
        <v>68</v>
      </c>
      <c r="C21" t="s">
        <v>69</v>
      </c>
      <c r="D21" t="s">
        <v>41</v>
      </c>
      <c r="E21" t="s">
        <v>35</v>
      </c>
      <c r="F21" s="244">
        <v>0</v>
      </c>
      <c r="G21" s="244">
        <v>0</v>
      </c>
      <c r="H21" s="244">
        <v>0</v>
      </c>
      <c r="I21" s="244">
        <v>0</v>
      </c>
      <c r="J21" s="244">
        <v>0</v>
      </c>
    </row>
    <row r="22" spans="1:10" x14ac:dyDescent="0.35">
      <c r="A22" t="s">
        <v>38</v>
      </c>
      <c r="B22" t="s">
        <v>70</v>
      </c>
      <c r="C22" t="s">
        <v>71</v>
      </c>
      <c r="D22" t="s">
        <v>41</v>
      </c>
      <c r="E22" t="s">
        <v>35</v>
      </c>
      <c r="F22" s="244">
        <v>0</v>
      </c>
      <c r="G22" s="244">
        <v>0</v>
      </c>
      <c r="H22" s="244">
        <v>0</v>
      </c>
      <c r="I22" s="244">
        <v>0</v>
      </c>
      <c r="J22" s="244">
        <v>0</v>
      </c>
    </row>
    <row r="23" spans="1:10" x14ac:dyDescent="0.35">
      <c r="A23" t="s">
        <v>38</v>
      </c>
      <c r="B23" t="s">
        <v>72</v>
      </c>
      <c r="C23" t="s">
        <v>73</v>
      </c>
      <c r="D23" t="s">
        <v>41</v>
      </c>
      <c r="E23" t="s">
        <v>35</v>
      </c>
      <c r="F23" s="244">
        <v>5.7715970810456696</v>
      </c>
      <c r="G23" s="244">
        <v>5.7715970810456696</v>
      </c>
      <c r="H23" s="244">
        <v>5.7715970810456696</v>
      </c>
      <c r="I23" s="244">
        <v>5.7715970810456696</v>
      </c>
      <c r="J23" s="244">
        <v>5.7715970810456696</v>
      </c>
    </row>
    <row r="24" spans="1:10" x14ac:dyDescent="0.35">
      <c r="A24" t="s">
        <v>38</v>
      </c>
      <c r="B24" t="s">
        <v>74</v>
      </c>
      <c r="C24" t="s">
        <v>75</v>
      </c>
      <c r="D24" t="s">
        <v>41</v>
      </c>
      <c r="E24" t="s">
        <v>35</v>
      </c>
      <c r="F24" s="244">
        <v>0</v>
      </c>
      <c r="G24" s="244">
        <v>0</v>
      </c>
      <c r="H24" s="244">
        <v>0</v>
      </c>
      <c r="I24" s="244">
        <v>0</v>
      </c>
      <c r="J24" s="244">
        <v>0</v>
      </c>
    </row>
    <row r="25" spans="1:10" x14ac:dyDescent="0.35">
      <c r="A25" t="s">
        <v>38</v>
      </c>
      <c r="B25" t="s">
        <v>76</v>
      </c>
      <c r="C25" t="s">
        <v>77</v>
      </c>
      <c r="D25" t="s">
        <v>41</v>
      </c>
      <c r="E25" t="s">
        <v>35</v>
      </c>
      <c r="F25" s="244">
        <v>0</v>
      </c>
      <c r="G25" s="244">
        <v>0</v>
      </c>
      <c r="H25" s="244">
        <v>0</v>
      </c>
      <c r="I25" s="244">
        <v>0</v>
      </c>
      <c r="J25" s="244">
        <v>0</v>
      </c>
    </row>
    <row r="26" spans="1:10" x14ac:dyDescent="0.35">
      <c r="A26" t="s">
        <v>38</v>
      </c>
      <c r="B26" t="s">
        <v>78</v>
      </c>
      <c r="C26" t="s">
        <v>79</v>
      </c>
      <c r="D26" t="s">
        <v>41</v>
      </c>
      <c r="E26" t="s">
        <v>35</v>
      </c>
      <c r="F26" s="244">
        <v>0</v>
      </c>
      <c r="G26" s="244">
        <v>0</v>
      </c>
      <c r="H26" s="244">
        <v>0</v>
      </c>
      <c r="I26" s="244">
        <v>0</v>
      </c>
      <c r="J26" s="24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42"/>
  <sheetViews>
    <sheetView zoomScale="85" zoomScaleNormal="85" workbookViewId="0"/>
  </sheetViews>
  <sheetFormatPr defaultRowHeight="13.5" x14ac:dyDescent="0.35"/>
  <cols>
    <col min="1" max="4" width="1.3125" customWidth="1"/>
    <col min="5" max="5" width="67.5" bestFit="1" customWidth="1"/>
    <col min="6" max="7" width="9.25" customWidth="1"/>
    <col min="8" max="8" width="3" customWidth="1"/>
  </cols>
  <sheetData>
    <row r="1" spans="4:13" ht="13.9" thickBot="1" x14ac:dyDescent="0.4"/>
    <row r="2" spans="4:13" ht="13.9" thickBot="1" x14ac:dyDescent="0.4">
      <c r="I2" s="183" t="s">
        <v>3</v>
      </c>
      <c r="J2" s="181" t="s">
        <v>4</v>
      </c>
      <c r="K2" s="182" t="s">
        <v>5</v>
      </c>
      <c r="L2" s="182" t="s">
        <v>6</v>
      </c>
      <c r="M2" s="182" t="s">
        <v>7</v>
      </c>
    </row>
    <row r="3" spans="4:13" ht="15.4" thickBot="1" x14ac:dyDescent="0.45">
      <c r="D3" s="214"/>
      <c r="E3" s="306" t="s">
        <v>80</v>
      </c>
      <c r="I3" s="241"/>
      <c r="J3" s="241"/>
      <c r="K3" s="241"/>
      <c r="L3" s="241"/>
      <c r="M3" s="241"/>
    </row>
    <row r="4" spans="4:13" x14ac:dyDescent="0.35">
      <c r="E4" s="242" t="str">
        <f>F_Inputs!C7</f>
        <v>WR - Total gross operational expenditure -real - including cost sharing</v>
      </c>
      <c r="G4" t="s">
        <v>41</v>
      </c>
      <c r="H4" s="242"/>
      <c r="I4" s="242">
        <f>F_Inputs!F7</f>
        <v>10.037355194907599</v>
      </c>
      <c r="J4" s="242">
        <f>F_Inputs!G7</f>
        <v>10.1876635266729</v>
      </c>
      <c r="K4" s="242">
        <f>F_Inputs!H7</f>
        <v>11.1961831838015</v>
      </c>
      <c r="L4" s="242">
        <f>F_Inputs!I7</f>
        <v>10.192611870855201</v>
      </c>
      <c r="M4" s="242">
        <f>F_Inputs!J7</f>
        <v>10.2691456121206</v>
      </c>
    </row>
    <row r="5" spans="4:13" x14ac:dyDescent="0.35">
      <c r="E5" s="242" t="str">
        <f xml:space="preserve"> F_Inputs!C21</f>
        <v>WR - Grants and contributions - operational expenditure - price control - real</v>
      </c>
      <c r="G5" t="s">
        <v>41</v>
      </c>
      <c r="H5" s="242"/>
      <c r="I5" s="242">
        <f>F_Inputs!F21</f>
        <v>0</v>
      </c>
      <c r="J5" s="242">
        <f>F_Inputs!G21</f>
        <v>0</v>
      </c>
      <c r="K5" s="242">
        <f>F_Inputs!H21</f>
        <v>0</v>
      </c>
      <c r="L5" s="242">
        <f>F_Inputs!I21</f>
        <v>0</v>
      </c>
      <c r="M5" s="242">
        <f>F_Inputs!J21</f>
        <v>0</v>
      </c>
    </row>
    <row r="6" spans="4:13" x14ac:dyDescent="0.35">
      <c r="E6" s="242" t="str">
        <f>F_Inputs!C22</f>
        <v>WR - Grants and contributions - operational expenditure - non price control - real</v>
      </c>
      <c r="G6" t="s">
        <v>41</v>
      </c>
      <c r="H6" s="242"/>
      <c r="I6" s="242">
        <f>F_Inputs!F22</f>
        <v>0</v>
      </c>
      <c r="J6" s="242">
        <f>F_Inputs!G22</f>
        <v>0</v>
      </c>
      <c r="K6" s="242">
        <f>F_Inputs!H22</f>
        <v>0</v>
      </c>
      <c r="L6" s="242">
        <f>F_Inputs!I22</f>
        <v>0</v>
      </c>
      <c r="M6" s="242">
        <f>F_Inputs!J22</f>
        <v>0</v>
      </c>
    </row>
    <row r="7" spans="4:13" x14ac:dyDescent="0.35">
      <c r="E7" t="s">
        <v>81</v>
      </c>
      <c r="G7" t="s">
        <v>41</v>
      </c>
      <c r="I7" s="243">
        <f>I4 - SUM(I5:I6)</f>
        <v>10.037355194907599</v>
      </c>
      <c r="J7" s="243">
        <f>J4 - SUM(J5:J6)</f>
        <v>10.1876635266729</v>
      </c>
      <c r="K7" s="243">
        <f>K4 - SUM(K5:K6)</f>
        <v>11.1961831838015</v>
      </c>
      <c r="L7" s="243">
        <f>L4 - SUM(L5:L6)</f>
        <v>10.192611870855201</v>
      </c>
      <c r="M7" s="243">
        <f>M4 - SUM(M5:M6)</f>
        <v>10.2691456121206</v>
      </c>
    </row>
    <row r="9" spans="4:13" x14ac:dyDescent="0.35">
      <c r="E9" s="242" t="str">
        <f>F_Inputs!C8</f>
        <v>WR - Total gross capital expenditure - real (including g&amp;c) - including cost sharing</v>
      </c>
      <c r="G9" t="s">
        <v>41</v>
      </c>
      <c r="H9" s="242"/>
      <c r="I9" s="242">
        <f>F_Inputs!F8</f>
        <v>14.9880794806413</v>
      </c>
      <c r="J9" s="242">
        <f>F_Inputs!G8</f>
        <v>6.9389706556356403</v>
      </c>
      <c r="K9" s="242">
        <f>F_Inputs!H8</f>
        <v>5.5496597804547498</v>
      </c>
      <c r="L9" s="242">
        <f>F_Inputs!I8</f>
        <v>3.2512023053745001</v>
      </c>
      <c r="M9" s="242">
        <f>F_Inputs!J8</f>
        <v>3.0451312971126101</v>
      </c>
    </row>
    <row r="10" spans="4:13" x14ac:dyDescent="0.35">
      <c r="E10" s="242" t="str">
        <f>F_Inputs!C19</f>
        <v>WR - Grants and contributions - capital expenditure - price control - real</v>
      </c>
      <c r="G10" t="s">
        <v>41</v>
      </c>
      <c r="H10" s="242"/>
      <c r="I10" s="242">
        <f>F_Inputs!F19</f>
        <v>0</v>
      </c>
      <c r="J10" s="242">
        <f>F_Inputs!G19</f>
        <v>0</v>
      </c>
      <c r="K10" s="242">
        <f>F_Inputs!H19</f>
        <v>0</v>
      </c>
      <c r="L10" s="242">
        <f>F_Inputs!I19</f>
        <v>0</v>
      </c>
      <c r="M10" s="242">
        <f>F_Inputs!J19</f>
        <v>0</v>
      </c>
    </row>
    <row r="11" spans="4:13" x14ac:dyDescent="0.35">
      <c r="E11" s="242" t="str">
        <f>F_Inputs!C20</f>
        <v>WR - Grants and contributions - capital expenditure - non price control - real</v>
      </c>
      <c r="G11" t="s">
        <v>41</v>
      </c>
      <c r="H11" s="242"/>
      <c r="I11" s="242">
        <f>F_Inputs!F20</f>
        <v>0</v>
      </c>
      <c r="J11" s="242">
        <f>F_Inputs!G20</f>
        <v>0</v>
      </c>
      <c r="K11" s="242">
        <f>F_Inputs!H20</f>
        <v>0</v>
      </c>
      <c r="L11" s="242">
        <f>F_Inputs!I20</f>
        <v>0</v>
      </c>
      <c r="M11" s="242">
        <f>F_Inputs!J20</f>
        <v>0</v>
      </c>
    </row>
    <row r="12" spans="4:13" x14ac:dyDescent="0.35">
      <c r="E12" t="s">
        <v>82</v>
      </c>
      <c r="G12" t="s">
        <v>41</v>
      </c>
      <c r="I12" s="243">
        <f>I9 - SUM(I10:I11)</f>
        <v>14.9880794806413</v>
      </c>
      <c r="J12" s="243">
        <f>J9 - SUM(J10:J11)</f>
        <v>6.9389706556356403</v>
      </c>
      <c r="K12" s="243">
        <f>K9 - SUM(K10:K11)</f>
        <v>5.5496597804547498</v>
      </c>
      <c r="L12" s="243">
        <f>L9 - SUM(L10:L11)</f>
        <v>3.2512023053745001</v>
      </c>
      <c r="M12" s="243">
        <f>M9 - SUM(M10:M11)</f>
        <v>3.0451312971126101</v>
      </c>
    </row>
    <row r="13" spans="4:13" ht="13.9" thickBot="1" x14ac:dyDescent="0.4"/>
    <row r="14" spans="4:13" ht="15.4" thickBot="1" x14ac:dyDescent="0.4">
      <c r="E14" s="306" t="s">
        <v>83</v>
      </c>
    </row>
    <row r="15" spans="4:13" x14ac:dyDescent="0.35">
      <c r="E15" s="242" t="str">
        <f>F_Inputs!C9</f>
        <v>WN - Total gross operational expenditure -real - including cost sharing</v>
      </c>
      <c r="G15" t="s">
        <v>41</v>
      </c>
      <c r="H15" s="242"/>
      <c r="I15" s="242">
        <f>F_Inputs!F9</f>
        <v>59.595616713291399</v>
      </c>
      <c r="J15" s="242">
        <f>F_Inputs!G9</f>
        <v>60.257307493483701</v>
      </c>
      <c r="K15" s="242">
        <f>F_Inputs!H9</f>
        <v>61.042857107178399</v>
      </c>
      <c r="L15" s="242">
        <f>F_Inputs!I9</f>
        <v>62.039144516816201</v>
      </c>
      <c r="M15" s="242">
        <f>F_Inputs!J9</f>
        <v>63.194663315617198</v>
      </c>
    </row>
    <row r="16" spans="4:13" x14ac:dyDescent="0.35">
      <c r="E16" s="242" t="str">
        <f>F_Inputs!C17</f>
        <v>WN - Grants and contributions - operational expenditure - price control - real</v>
      </c>
      <c r="G16" t="s">
        <v>41</v>
      </c>
      <c r="H16" s="242"/>
      <c r="I16" s="242">
        <f>F_Inputs!F17</f>
        <v>2.1199607012073098</v>
      </c>
      <c r="J16" s="242">
        <f>F_Inputs!G17</f>
        <v>1.99427568280824</v>
      </c>
      <c r="K16" s="242">
        <f>F_Inputs!H17</f>
        <v>1.9247976291590601</v>
      </c>
      <c r="L16" s="242">
        <f>F_Inputs!I17</f>
        <v>1.88082088359086</v>
      </c>
      <c r="M16" s="242">
        <f>F_Inputs!J17</f>
        <v>1.81004174279469</v>
      </c>
    </row>
    <row r="17" spans="5:13" x14ac:dyDescent="0.35">
      <c r="E17" s="242" t="str">
        <f>F_Inputs!C18</f>
        <v>WN - Grants and contributions - operational expenditure - non price control - real</v>
      </c>
      <c r="G17" t="s">
        <v>41</v>
      </c>
      <c r="H17" s="242"/>
      <c r="I17" s="242">
        <f>F_Inputs!F18</f>
        <v>0</v>
      </c>
      <c r="J17" s="242">
        <f>F_Inputs!G18</f>
        <v>0</v>
      </c>
      <c r="K17" s="242">
        <f>F_Inputs!H18</f>
        <v>0</v>
      </c>
      <c r="L17" s="242">
        <f>F_Inputs!I18</f>
        <v>0</v>
      </c>
      <c r="M17" s="242">
        <f>F_Inputs!J18</f>
        <v>0</v>
      </c>
    </row>
    <row r="18" spans="5:13" x14ac:dyDescent="0.35">
      <c r="E18" t="s">
        <v>84</v>
      </c>
      <c r="G18" t="s">
        <v>41</v>
      </c>
      <c r="I18" s="243">
        <f>I15 - SUM(I16:I17)</f>
        <v>57.475656012084087</v>
      </c>
      <c r="J18" s="243">
        <f>J15 - SUM(J16:J17)</f>
        <v>58.263031810675464</v>
      </c>
      <c r="K18" s="243">
        <f>K15 - SUM(K16:K17)</f>
        <v>59.11805947801934</v>
      </c>
      <c r="L18" s="243">
        <f>L15 - SUM(L16:L17)</f>
        <v>60.158323633225343</v>
      </c>
      <c r="M18" s="243">
        <f>M15 - SUM(M16:M17)</f>
        <v>61.38462157282251</v>
      </c>
    </row>
    <row r="20" spans="5:13" x14ac:dyDescent="0.35">
      <c r="E20" s="242" t="str">
        <f>F_Inputs!C10</f>
        <v>WN - Total gross capital expenditure - real - including cost sharing</v>
      </c>
      <c r="G20" t="s">
        <v>41</v>
      </c>
      <c r="H20" s="242"/>
      <c r="I20" s="242">
        <f>F_Inputs!F10</f>
        <v>43.2376883331115</v>
      </c>
      <c r="J20" s="242">
        <f>F_Inputs!G10</f>
        <v>41.827509076505002</v>
      </c>
      <c r="K20" s="242">
        <f>F_Inputs!H10</f>
        <v>58.907112777967797</v>
      </c>
      <c r="L20" s="242">
        <f>F_Inputs!I10</f>
        <v>43.2304416376044</v>
      </c>
      <c r="M20" s="242">
        <f>F_Inputs!J10</f>
        <v>37.692334634721</v>
      </c>
    </row>
    <row r="21" spans="5:13" x14ac:dyDescent="0.35">
      <c r="E21" s="242" t="str">
        <f>F_Inputs!C15</f>
        <v>WN - Grants and contributions - capital expenditure - price control - real</v>
      </c>
      <c r="G21" t="s">
        <v>41</v>
      </c>
      <c r="H21" s="242"/>
      <c r="I21" s="242">
        <f>F_Inputs!F15</f>
        <v>1.9310184156788299</v>
      </c>
      <c r="J21" s="242">
        <f>F_Inputs!G15</f>
        <v>2.0567034340779098</v>
      </c>
      <c r="K21" s="242">
        <f>F_Inputs!H15</f>
        <v>2.1261814877270901</v>
      </c>
      <c r="L21" s="242">
        <f>F_Inputs!I15</f>
        <v>2.1701582332953002</v>
      </c>
      <c r="M21" s="242">
        <f>F_Inputs!J15</f>
        <v>2.2409373740914602</v>
      </c>
    </row>
    <row r="22" spans="5:13" x14ac:dyDescent="0.35">
      <c r="E22" s="242" t="str">
        <f>F_Inputs!C16</f>
        <v>WN - Grants and contributions - capital expenditure - non price control - real</v>
      </c>
      <c r="G22" t="s">
        <v>41</v>
      </c>
      <c r="H22" s="242"/>
      <c r="I22" s="242">
        <f>F_Inputs!F16</f>
        <v>0</v>
      </c>
      <c r="J22" s="242">
        <f>F_Inputs!G16</f>
        <v>0</v>
      </c>
      <c r="K22" s="242">
        <f>F_Inputs!H16</f>
        <v>0</v>
      </c>
      <c r="L22" s="242">
        <f>F_Inputs!I16</f>
        <v>0</v>
      </c>
      <c r="M22" s="242">
        <f>F_Inputs!J16</f>
        <v>0</v>
      </c>
    </row>
    <row r="23" spans="5:13" x14ac:dyDescent="0.35">
      <c r="E23" t="s">
        <v>85</v>
      </c>
      <c r="G23" t="s">
        <v>41</v>
      </c>
      <c r="I23" s="243">
        <f>I20 - SUM(I21:I22)</f>
        <v>41.306669917432671</v>
      </c>
      <c r="J23" s="243">
        <f>J20 - SUM(J21:J22)</f>
        <v>39.770805642427092</v>
      </c>
      <c r="K23" s="243">
        <f>K20 - SUM(K21:K22)</f>
        <v>56.780931290240709</v>
      </c>
      <c r="L23" s="243">
        <f>L20 - SUM(L21:L22)</f>
        <v>41.060283404309104</v>
      </c>
      <c r="M23" s="243">
        <f>M20 - SUM(M21:M22)</f>
        <v>35.451397260629541</v>
      </c>
    </row>
    <row r="24" spans="5:13" ht="13.9" thickBot="1" x14ac:dyDescent="0.4"/>
    <row r="25" spans="5:13" ht="15.4" thickBot="1" x14ac:dyDescent="0.4">
      <c r="E25" s="306" t="s">
        <v>86</v>
      </c>
    </row>
    <row r="26" spans="5:13" x14ac:dyDescent="0.35">
      <c r="E26" s="242" t="str">
        <f>F_Inputs!C11</f>
        <v>WWN - Total gross operational expenditure - real - including cost sharing</v>
      </c>
      <c r="G26" t="s">
        <v>41</v>
      </c>
      <c r="H26" s="242"/>
      <c r="I26" s="242">
        <f>F_Inputs!F11</f>
        <v>71.386916236709993</v>
      </c>
      <c r="J26" s="242">
        <f>F_Inputs!G11</f>
        <v>73.002718440917704</v>
      </c>
      <c r="K26" s="242">
        <f>F_Inputs!H11</f>
        <v>75.258520715403606</v>
      </c>
      <c r="L26" s="242">
        <f>F_Inputs!I11</f>
        <v>78.179253040027305</v>
      </c>
      <c r="M26" s="242">
        <f>F_Inputs!J11</f>
        <v>80.299863413704102</v>
      </c>
    </row>
    <row r="27" spans="5:13" x14ac:dyDescent="0.35">
      <c r="E27" s="242" t="str">
        <f>F_Inputs!C25</f>
        <v>WWN - Grants and contributions - operational expenditure - price control - real</v>
      </c>
      <c r="G27" t="s">
        <v>41</v>
      </c>
      <c r="H27" s="242"/>
      <c r="I27" s="242">
        <f>F_Inputs!F25</f>
        <v>0</v>
      </c>
      <c r="J27" s="242">
        <f>F_Inputs!G25</f>
        <v>0</v>
      </c>
      <c r="K27" s="242">
        <f>F_Inputs!H25</f>
        <v>0</v>
      </c>
      <c r="L27" s="242">
        <f>F_Inputs!I25</f>
        <v>0</v>
      </c>
      <c r="M27" s="242">
        <f>F_Inputs!J25</f>
        <v>0</v>
      </c>
    </row>
    <row r="28" spans="5:13" x14ac:dyDescent="0.35">
      <c r="E28" s="242" t="str">
        <f>F_Inputs!C26</f>
        <v>WWN - Grants and contributions - operational expenditure - non price control - real</v>
      </c>
      <c r="G28" t="s">
        <v>41</v>
      </c>
      <c r="H28" s="242"/>
      <c r="I28" s="242">
        <f>F_Inputs!F26</f>
        <v>0</v>
      </c>
      <c r="J28" s="242">
        <f>F_Inputs!G26</f>
        <v>0</v>
      </c>
      <c r="K28" s="242">
        <f>F_Inputs!H26</f>
        <v>0</v>
      </c>
      <c r="L28" s="242">
        <f>F_Inputs!I26</f>
        <v>0</v>
      </c>
      <c r="M28" s="242">
        <f>F_Inputs!J26</f>
        <v>0</v>
      </c>
    </row>
    <row r="29" spans="5:13" x14ac:dyDescent="0.35">
      <c r="G29" t="s">
        <v>41</v>
      </c>
      <c r="I29" s="243">
        <f>I26 - SUM(I27:I28)</f>
        <v>71.386916236709993</v>
      </c>
      <c r="J29" s="243">
        <f>J26 - SUM(J27:J28)</f>
        <v>73.002718440917704</v>
      </c>
      <c r="K29" s="243">
        <f>K26 - SUM(K27:K28)</f>
        <v>75.258520715403606</v>
      </c>
      <c r="L29" s="243">
        <f>L26 - SUM(L27:L28)</f>
        <v>78.179253040027305</v>
      </c>
      <c r="M29" s="243">
        <f>M26 - SUM(M27:M28)</f>
        <v>80.299863413704102</v>
      </c>
    </row>
    <row r="30" spans="5:13" x14ac:dyDescent="0.35">
      <c r="G30" s="242"/>
      <c r="I30" s="242"/>
      <c r="J30" s="242"/>
      <c r="K30" s="242"/>
      <c r="L30" s="242"/>
      <c r="M30" s="242"/>
    </row>
    <row r="31" spans="5:13" x14ac:dyDescent="0.35">
      <c r="E31" s="242" t="str">
        <f>F_Inputs!C12</f>
        <v>WWN - Total gross capital expenditure - real - including cost sharing</v>
      </c>
      <c r="G31" t="s">
        <v>41</v>
      </c>
      <c r="H31" s="242"/>
      <c r="I31" s="242">
        <f>F_Inputs!F12</f>
        <v>196.254339991384</v>
      </c>
      <c r="J31" s="242">
        <f>F_Inputs!G12</f>
        <v>175.98116528725399</v>
      </c>
      <c r="K31" s="242">
        <f>F_Inputs!H12</f>
        <v>171.31778301672301</v>
      </c>
      <c r="L31" s="242">
        <f>F_Inputs!I12</f>
        <v>163.77542032462401</v>
      </c>
      <c r="M31" s="242">
        <f>F_Inputs!J12</f>
        <v>149.95220669183399</v>
      </c>
    </row>
    <row r="32" spans="5:13" x14ac:dyDescent="0.35">
      <c r="E32" s="242" t="str">
        <f>F_Inputs!C23</f>
        <v>WWN - Grants and contributions - capital expenditure - price control - real</v>
      </c>
      <c r="G32" t="s">
        <v>41</v>
      </c>
      <c r="H32" s="242"/>
      <c r="I32" s="242">
        <f>F_Inputs!F23</f>
        <v>5.7715970810456696</v>
      </c>
      <c r="J32" s="242">
        <f>F_Inputs!G23</f>
        <v>5.7715970810456696</v>
      </c>
      <c r="K32" s="242">
        <f>F_Inputs!H23</f>
        <v>5.7715970810456696</v>
      </c>
      <c r="L32" s="242">
        <f>F_Inputs!I23</f>
        <v>5.7715970810456696</v>
      </c>
      <c r="M32" s="242">
        <f>F_Inputs!J23</f>
        <v>5.7715970810456696</v>
      </c>
    </row>
    <row r="33" spans="5:13" x14ac:dyDescent="0.35">
      <c r="E33" s="242" t="str">
        <f>F_Inputs!C24</f>
        <v>WWN - Grants and contributions - capital expenditure - non price control - real</v>
      </c>
      <c r="G33" t="s">
        <v>41</v>
      </c>
      <c r="H33" s="242"/>
      <c r="I33" s="242">
        <f>F_Inputs!F24</f>
        <v>0</v>
      </c>
      <c r="J33" s="242">
        <f>F_Inputs!G24</f>
        <v>0</v>
      </c>
      <c r="K33" s="242">
        <f>F_Inputs!H24</f>
        <v>0</v>
      </c>
      <c r="L33" s="242">
        <f>F_Inputs!I24</f>
        <v>0</v>
      </c>
      <c r="M33" s="242">
        <f>F_Inputs!J24</f>
        <v>0</v>
      </c>
    </row>
    <row r="34" spans="5:13" x14ac:dyDescent="0.35">
      <c r="E34" t="s">
        <v>87</v>
      </c>
      <c r="G34" t="s">
        <v>41</v>
      </c>
      <c r="I34" s="243">
        <f>I31 - SUM(I32:I33)</f>
        <v>190.48274291033835</v>
      </c>
      <c r="J34" s="243">
        <f>J31 - SUM(J32:J33)</f>
        <v>170.2095682062083</v>
      </c>
      <c r="K34" s="243">
        <f>K31 - SUM(K32:K33)</f>
        <v>165.54618593567733</v>
      </c>
      <c r="L34" s="243">
        <f>L31 - SUM(L32:L33)</f>
        <v>158.00382324357832</v>
      </c>
      <c r="M34" s="243">
        <f>M31 - SUM(M32:M33)</f>
        <v>144.18060961078834</v>
      </c>
    </row>
    <row r="35" spans="5:13" ht="13.9" thickBot="1" x14ac:dyDescent="0.4"/>
    <row r="36" spans="5:13" ht="15.4" thickBot="1" x14ac:dyDescent="0.4">
      <c r="E36" s="306" t="s">
        <v>88</v>
      </c>
    </row>
    <row r="37" spans="5:13" x14ac:dyDescent="0.35">
      <c r="E37" s="242" t="str">
        <f>F_Inputs!C13</f>
        <v>BIO - Total gross operational expenditure -real</v>
      </c>
      <c r="G37" t="s">
        <v>41</v>
      </c>
      <c r="H37" s="242"/>
      <c r="I37" s="242">
        <f>F_Inputs!F13</f>
        <v>19.5620923170911</v>
      </c>
      <c r="J37" s="242">
        <f>F_Inputs!G13</f>
        <v>19.653771507313898</v>
      </c>
      <c r="K37" s="242">
        <f>F_Inputs!H13</f>
        <v>19.746826689228801</v>
      </c>
      <c r="L37" s="242">
        <f>F_Inputs!I13</f>
        <v>19.841278782623</v>
      </c>
      <c r="M37" s="242">
        <f>F_Inputs!J13</f>
        <v>19.937149032635499</v>
      </c>
    </row>
    <row r="38" spans="5:13" x14ac:dyDescent="0.35">
      <c r="E38" t="s">
        <v>89</v>
      </c>
      <c r="G38" t="s">
        <v>41</v>
      </c>
      <c r="I38" s="243">
        <f>I37</f>
        <v>19.5620923170911</v>
      </c>
      <c r="J38" s="243">
        <f>J37</f>
        <v>19.653771507313898</v>
      </c>
      <c r="K38" s="243">
        <f>K37</f>
        <v>19.746826689228801</v>
      </c>
      <c r="L38" s="243">
        <f>L37</f>
        <v>19.841278782623</v>
      </c>
      <c r="M38" s="243">
        <f>M37</f>
        <v>19.937149032635499</v>
      </c>
    </row>
    <row r="40" spans="5:13" x14ac:dyDescent="0.35">
      <c r="E40" s="242" t="str">
        <f>F_Inputs!C14</f>
        <v>BIO - Total gross capital expenditure - real (including g&amp;c)</v>
      </c>
      <c r="G40" t="s">
        <v>41</v>
      </c>
      <c r="H40" s="242"/>
      <c r="I40" s="242">
        <f>F_Inputs!F14</f>
        <v>7.0670648295917902</v>
      </c>
      <c r="J40" s="242">
        <f>F_Inputs!G14</f>
        <v>6.1592088990860301</v>
      </c>
      <c r="K40" s="242">
        <f>F_Inputs!H14</f>
        <v>9.2455618735870804</v>
      </c>
      <c r="L40" s="242">
        <f>F_Inputs!I14</f>
        <v>7.1379073579394499</v>
      </c>
      <c r="M40" s="242">
        <f>F_Inputs!J14</f>
        <v>10.7804039457379</v>
      </c>
    </row>
    <row r="41" spans="5:13" x14ac:dyDescent="0.35">
      <c r="E41" t="s">
        <v>90</v>
      </c>
      <c r="G41" t="s">
        <v>41</v>
      </c>
      <c r="I41" s="243">
        <f>I40</f>
        <v>7.0670648295917902</v>
      </c>
      <c r="J41" s="243">
        <f>J40</f>
        <v>6.1592088990860301</v>
      </c>
      <c r="K41" s="243">
        <f>K40</f>
        <v>9.2455618735870804</v>
      </c>
      <c r="L41" s="243">
        <f>L40</f>
        <v>7.1379073579394499</v>
      </c>
      <c r="M41" s="243">
        <f>M40</f>
        <v>10.7804039457379</v>
      </c>
    </row>
    <row r="42" spans="5:13" x14ac:dyDescent="0.35">
      <c r="I42" s="243"/>
      <c r="J42" s="243"/>
      <c r="K42" s="243"/>
      <c r="L42" s="243"/>
      <c r="M42" s="2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85" zoomScaleNormal="85" workbookViewId="0"/>
  </sheetViews>
  <sheetFormatPr defaultRowHeight="13.5" x14ac:dyDescent="0.35"/>
  <cols>
    <col min="2" max="2" width="23.25" customWidth="1"/>
    <col min="3" max="3" width="88.5" bestFit="1" customWidth="1"/>
    <col min="5" max="5" width="20.25" customWidth="1"/>
  </cols>
  <sheetData>
    <row r="1" spans="1:10" ht="13.9" thickBot="1" x14ac:dyDescent="0.4"/>
    <row r="2" spans="1:10" ht="13.9" thickBot="1" x14ac:dyDescent="0.4">
      <c r="A2" s="181" t="s">
        <v>30</v>
      </c>
      <c r="B2" s="308" t="s">
        <v>31</v>
      </c>
      <c r="C2" s="308" t="s">
        <v>32</v>
      </c>
      <c r="D2" s="308" t="s">
        <v>33</v>
      </c>
      <c r="E2" s="308" t="s">
        <v>34</v>
      </c>
      <c r="F2" s="183" t="s">
        <v>3</v>
      </c>
      <c r="G2" s="181" t="s">
        <v>4</v>
      </c>
      <c r="H2" s="182" t="s">
        <v>5</v>
      </c>
      <c r="I2" s="182" t="s">
        <v>6</v>
      </c>
      <c r="J2" s="182" t="s">
        <v>7</v>
      </c>
    </row>
    <row r="3" spans="1:10" x14ac:dyDescent="0.35">
      <c r="A3" t="s">
        <v>38</v>
      </c>
      <c r="B3" t="s">
        <v>91</v>
      </c>
      <c r="C3" t="s">
        <v>92</v>
      </c>
      <c r="D3" t="s">
        <v>41</v>
      </c>
      <c r="E3" t="s">
        <v>35</v>
      </c>
      <c r="F3" s="247">
        <v>25.118385301867001</v>
      </c>
      <c r="G3" s="247">
        <v>17.235628378356498</v>
      </c>
      <c r="H3" s="247">
        <v>16.869303749583</v>
      </c>
      <c r="I3" s="247">
        <v>13.5593979538617</v>
      </c>
      <c r="J3" s="247">
        <v>13.431136739557299</v>
      </c>
    </row>
    <row r="4" spans="1:10" x14ac:dyDescent="0.35">
      <c r="A4" t="s">
        <v>38</v>
      </c>
      <c r="B4" t="s">
        <v>93</v>
      </c>
      <c r="C4" t="s">
        <v>94</v>
      </c>
      <c r="D4" t="s">
        <v>41</v>
      </c>
      <c r="E4" t="s">
        <v>35</v>
      </c>
      <c r="F4" s="247">
        <v>0</v>
      </c>
      <c r="G4" s="247">
        <v>0</v>
      </c>
      <c r="H4" s="247">
        <v>0</v>
      </c>
      <c r="I4" s="247">
        <v>0</v>
      </c>
      <c r="J4" s="247">
        <v>0</v>
      </c>
    </row>
    <row r="5" spans="1:10" x14ac:dyDescent="0.35">
      <c r="A5" t="s">
        <v>38</v>
      </c>
      <c r="B5" t="s">
        <v>95</v>
      </c>
      <c r="C5" t="s">
        <v>96</v>
      </c>
      <c r="D5" t="s">
        <v>41</v>
      </c>
      <c r="E5" t="s">
        <v>35</v>
      </c>
      <c r="F5" s="247">
        <v>46.169257716938802</v>
      </c>
      <c r="G5" s="247">
        <v>47.251746464698897</v>
      </c>
      <c r="H5" s="247">
        <v>62.2917386020397</v>
      </c>
      <c r="I5" s="247">
        <v>47.994670012136602</v>
      </c>
      <c r="J5" s="247">
        <v>42.900547753872601</v>
      </c>
    </row>
    <row r="6" spans="1:10" x14ac:dyDescent="0.35">
      <c r="A6" t="s">
        <v>38</v>
      </c>
      <c r="B6" t="s">
        <v>97</v>
      </c>
      <c r="C6" t="s">
        <v>98</v>
      </c>
      <c r="D6" t="s">
        <v>41</v>
      </c>
      <c r="E6" t="s">
        <v>35</v>
      </c>
      <c r="F6" s="247">
        <v>58.712870996980698</v>
      </c>
      <c r="G6" s="247">
        <v>56.8324192171725</v>
      </c>
      <c r="H6" s="247">
        <v>60.838454315498801</v>
      </c>
      <c r="I6" s="247">
        <v>59.484776257276501</v>
      </c>
      <c r="J6" s="247">
        <v>59.906624350009402</v>
      </c>
    </row>
    <row r="7" spans="1:10" x14ac:dyDescent="0.35">
      <c r="A7" t="s">
        <v>38</v>
      </c>
      <c r="B7" t="s">
        <v>99</v>
      </c>
      <c r="C7" t="s">
        <v>100</v>
      </c>
      <c r="D7" t="s">
        <v>41</v>
      </c>
      <c r="E7" t="s">
        <v>35</v>
      </c>
      <c r="F7" s="247">
        <v>130.000514015786</v>
      </c>
      <c r="G7" s="247">
        <v>121.31979406022801</v>
      </c>
      <c r="H7" s="247">
        <v>139.99949666712101</v>
      </c>
      <c r="I7" s="247">
        <v>121.03884422327501</v>
      </c>
      <c r="J7" s="247">
        <v>116.238308843439</v>
      </c>
    </row>
    <row r="9" spans="1:10" x14ac:dyDescent="0.35">
      <c r="A9" t="s">
        <v>38</v>
      </c>
      <c r="B9" t="s">
        <v>101</v>
      </c>
      <c r="C9" t="s">
        <v>102</v>
      </c>
      <c r="D9" t="s">
        <v>41</v>
      </c>
      <c r="E9" t="s">
        <v>35</v>
      </c>
      <c r="F9" s="247">
        <v>102.95405241557999</v>
      </c>
      <c r="G9" s="247">
        <v>113.158939156614</v>
      </c>
      <c r="H9" s="247">
        <v>98.1558544436825</v>
      </c>
      <c r="I9" s="247">
        <v>86.063629350715203</v>
      </c>
      <c r="J9" s="247">
        <v>84.216840418290701</v>
      </c>
    </row>
    <row r="10" spans="1:10" x14ac:dyDescent="0.35">
      <c r="A10" t="s">
        <v>38</v>
      </c>
      <c r="B10" t="s">
        <v>103</v>
      </c>
      <c r="C10" t="s">
        <v>104</v>
      </c>
      <c r="D10" t="s">
        <v>41</v>
      </c>
      <c r="E10" t="s">
        <v>35</v>
      </c>
      <c r="F10" s="247">
        <v>197.963161943594</v>
      </c>
      <c r="G10" s="247">
        <v>166.14347765728499</v>
      </c>
      <c r="H10" s="247">
        <v>178.35735107110301</v>
      </c>
      <c r="I10" s="247">
        <v>185.09536003730901</v>
      </c>
      <c r="J10" s="247">
        <v>173.38453788599401</v>
      </c>
    </row>
    <row r="11" spans="1:10" x14ac:dyDescent="0.35">
      <c r="A11" t="s">
        <v>38</v>
      </c>
      <c r="B11" t="s">
        <v>105</v>
      </c>
      <c r="C11" t="s">
        <v>106</v>
      </c>
      <c r="D11" t="s">
        <v>41</v>
      </c>
      <c r="E11" t="s">
        <v>35</v>
      </c>
      <c r="F11" s="247">
        <v>5.3472114703939004</v>
      </c>
      <c r="G11" s="247">
        <v>5.3834720157444496</v>
      </c>
      <c r="H11" s="247">
        <v>5.4202408901163199</v>
      </c>
      <c r="I11" s="247">
        <v>5.4575252230621603</v>
      </c>
      <c r="J11" s="247">
        <v>5.4953322441943202</v>
      </c>
    </row>
    <row r="12" spans="1:10" x14ac:dyDescent="0.35">
      <c r="A12" t="s">
        <v>38</v>
      </c>
      <c r="B12" t="s">
        <v>107</v>
      </c>
      <c r="C12" t="s">
        <v>108</v>
      </c>
      <c r="D12" t="s">
        <v>41</v>
      </c>
      <c r="E12" t="s">
        <v>35</v>
      </c>
      <c r="F12" s="247">
        <v>11.7266836431758</v>
      </c>
      <c r="G12" s="247">
        <v>10.961642143458</v>
      </c>
      <c r="H12" s="247">
        <v>13.739028974635101</v>
      </c>
      <c r="I12" s="247">
        <v>11.9113777774299</v>
      </c>
      <c r="J12" s="247">
        <v>15.1832242887475</v>
      </c>
    </row>
    <row r="13" spans="1:10" x14ac:dyDescent="0.35">
      <c r="A13" t="s">
        <v>38</v>
      </c>
      <c r="B13" t="s">
        <v>109</v>
      </c>
      <c r="C13" t="s">
        <v>110</v>
      </c>
      <c r="D13" t="s">
        <v>41</v>
      </c>
      <c r="E13" t="s">
        <v>35</v>
      </c>
      <c r="F13" s="247">
        <v>6.5390052450883003</v>
      </c>
      <c r="G13" s="247">
        <v>6.54405694519496</v>
      </c>
      <c r="H13" s="247">
        <v>6.5491811583988397</v>
      </c>
      <c r="I13" s="247">
        <v>6.5543789338799199</v>
      </c>
      <c r="J13" s="247">
        <v>6.5596513361526201</v>
      </c>
    </row>
    <row r="14" spans="1:10" x14ac:dyDescent="0.35">
      <c r="A14" t="s">
        <v>38</v>
      </c>
      <c r="B14" t="s">
        <v>111</v>
      </c>
      <c r="C14" t="s">
        <v>112</v>
      </c>
      <c r="D14" t="s">
        <v>41</v>
      </c>
      <c r="E14" t="s">
        <v>35</v>
      </c>
      <c r="F14" s="247">
        <v>324.53011471783202</v>
      </c>
      <c r="G14" s="247">
        <v>302.19158791829602</v>
      </c>
      <c r="H14" s="247">
        <v>302.22165653793502</v>
      </c>
      <c r="I14" s="247">
        <v>295.08227132239602</v>
      </c>
      <c r="J14" s="247">
        <v>284.83958617337902</v>
      </c>
    </row>
    <row r="15" spans="1:10" s="245" customFormat="1" x14ac:dyDescent="0.35">
      <c r="F15" s="246"/>
      <c r="G15" s="246"/>
      <c r="H15" s="246"/>
      <c r="I15" s="246"/>
      <c r="J15" s="246"/>
    </row>
    <row r="16" spans="1:10" x14ac:dyDescent="0.35">
      <c r="A16" t="s">
        <v>38</v>
      </c>
      <c r="B16" t="s">
        <v>113</v>
      </c>
      <c r="C16" t="s">
        <v>114</v>
      </c>
      <c r="D16" t="s">
        <v>41</v>
      </c>
      <c r="E16" t="s">
        <v>35</v>
      </c>
      <c r="F16" s="247">
        <v>14.96153707685</v>
      </c>
      <c r="G16" s="247">
        <v>6.9266824260945601</v>
      </c>
      <c r="H16" s="247">
        <v>5.5398318828253297</v>
      </c>
      <c r="I16" s="247">
        <v>3.24544474820995</v>
      </c>
      <c r="J16" s="247">
        <v>3.0397386712868699</v>
      </c>
    </row>
    <row r="17" spans="1:10" x14ac:dyDescent="0.35">
      <c r="A17" t="s">
        <v>38</v>
      </c>
      <c r="B17" t="s">
        <v>115</v>
      </c>
      <c r="C17" t="s">
        <v>116</v>
      </c>
      <c r="D17" t="s">
        <v>41</v>
      </c>
      <c r="E17" t="s">
        <v>35</v>
      </c>
      <c r="F17" s="247">
        <v>0</v>
      </c>
      <c r="G17" s="247">
        <v>0</v>
      </c>
      <c r="H17" s="247">
        <v>0</v>
      </c>
      <c r="I17" s="247">
        <v>0</v>
      </c>
      <c r="J17" s="247">
        <v>0</v>
      </c>
    </row>
    <row r="18" spans="1:10" x14ac:dyDescent="0.35">
      <c r="A18" t="s">
        <v>38</v>
      </c>
      <c r="B18" t="s">
        <v>117</v>
      </c>
      <c r="C18" t="s">
        <v>118</v>
      </c>
      <c r="D18" t="s">
        <v>41</v>
      </c>
      <c r="E18" t="s">
        <v>35</v>
      </c>
      <c r="F18" s="247">
        <v>13.7696304052372</v>
      </c>
      <c r="G18" s="247">
        <v>14.7185557898526</v>
      </c>
      <c r="H18" s="247">
        <v>29.6221597586987</v>
      </c>
      <c r="I18" s="247">
        <v>15.185832283314101</v>
      </c>
      <c r="J18" s="247">
        <v>9.8540129083141093</v>
      </c>
    </row>
    <row r="19" spans="1:10" x14ac:dyDescent="0.35">
      <c r="A19" t="s">
        <v>38</v>
      </c>
      <c r="B19" t="s">
        <v>119</v>
      </c>
      <c r="C19" t="s">
        <v>120</v>
      </c>
      <c r="D19" t="s">
        <v>41</v>
      </c>
      <c r="E19" t="s">
        <v>35</v>
      </c>
      <c r="F19" s="247">
        <v>32.326038356867699</v>
      </c>
      <c r="G19" s="247">
        <v>29.873721870329199</v>
      </c>
      <c r="H19" s="247">
        <v>33.178671253021498</v>
      </c>
      <c r="I19" s="247">
        <v>30.902110781867702</v>
      </c>
      <c r="J19" s="247">
        <v>30.329758222252298</v>
      </c>
    </row>
    <row r="20" spans="1:10" x14ac:dyDescent="0.35">
      <c r="A20" t="s">
        <v>38</v>
      </c>
      <c r="B20" t="s">
        <v>121</v>
      </c>
      <c r="C20" t="s">
        <v>122</v>
      </c>
      <c r="D20" t="s">
        <v>41</v>
      </c>
      <c r="E20" t="s">
        <v>35</v>
      </c>
      <c r="F20" s="247">
        <v>61.0572058389549</v>
      </c>
      <c r="G20" s="247">
        <v>51.518960086276302</v>
      </c>
      <c r="H20" s="247">
        <v>68.340662894545602</v>
      </c>
      <c r="I20" s="247">
        <v>49.333387813391703</v>
      </c>
      <c r="J20" s="247">
        <v>43.223509801853297</v>
      </c>
    </row>
    <row r="21" spans="1:10" x14ac:dyDescent="0.35">
      <c r="F21" s="247"/>
      <c r="G21" s="247"/>
      <c r="H21" s="247"/>
      <c r="I21" s="247"/>
      <c r="J21" s="247"/>
    </row>
    <row r="22" spans="1:10" x14ac:dyDescent="0.35">
      <c r="A22" t="s">
        <v>38</v>
      </c>
      <c r="B22" t="s">
        <v>123</v>
      </c>
      <c r="C22" t="s">
        <v>124</v>
      </c>
      <c r="D22" t="s">
        <v>41</v>
      </c>
      <c r="E22" t="s">
        <v>35</v>
      </c>
      <c r="F22" s="247">
        <v>10.156848225017001</v>
      </c>
      <c r="G22" s="247">
        <v>10.308945952261899</v>
      </c>
      <c r="H22" s="247">
        <v>11.329471866757601</v>
      </c>
      <c r="I22" s="247">
        <v>10.313953205651799</v>
      </c>
      <c r="J22" s="247">
        <v>10.391398068270499</v>
      </c>
    </row>
    <row r="23" spans="1:10" x14ac:dyDescent="0.35">
      <c r="A23" t="s">
        <v>38</v>
      </c>
      <c r="B23" t="s">
        <v>125</v>
      </c>
      <c r="C23" t="s">
        <v>126</v>
      </c>
      <c r="D23" t="s">
        <v>41</v>
      </c>
      <c r="E23" t="s">
        <v>35</v>
      </c>
      <c r="F23" s="247">
        <v>0</v>
      </c>
      <c r="G23" s="247">
        <v>0</v>
      </c>
      <c r="H23" s="247">
        <v>0</v>
      </c>
      <c r="I23" s="247">
        <v>0</v>
      </c>
      <c r="J23" s="247">
        <v>0</v>
      </c>
    </row>
    <row r="24" spans="1:10" x14ac:dyDescent="0.35">
      <c r="A24" t="s">
        <v>38</v>
      </c>
      <c r="B24" t="s">
        <v>127</v>
      </c>
      <c r="C24" t="s">
        <v>128</v>
      </c>
      <c r="D24" t="s">
        <v>41</v>
      </c>
      <c r="E24" t="s">
        <v>35</v>
      </c>
      <c r="F24" s="247">
        <v>32.3996273117016</v>
      </c>
      <c r="G24" s="247">
        <v>32.533190674846303</v>
      </c>
      <c r="H24" s="247">
        <v>32.669578843340901</v>
      </c>
      <c r="I24" s="247">
        <v>32.808837728822503</v>
      </c>
      <c r="J24" s="247">
        <v>33.046534845558497</v>
      </c>
    </row>
    <row r="25" spans="1:10" x14ac:dyDescent="0.35">
      <c r="A25" t="s">
        <v>38</v>
      </c>
      <c r="B25" t="s">
        <v>129</v>
      </c>
      <c r="C25" t="s">
        <v>130</v>
      </c>
      <c r="D25" t="s">
        <v>41</v>
      </c>
      <c r="E25" t="s">
        <v>35</v>
      </c>
      <c r="F25" s="247">
        <v>31.135217255497601</v>
      </c>
      <c r="G25" s="247">
        <v>31.7070819622279</v>
      </c>
      <c r="H25" s="247">
        <v>32.408167677861897</v>
      </c>
      <c r="I25" s="247">
        <v>33.331050090793497</v>
      </c>
      <c r="J25" s="247">
        <v>34.325250743141702</v>
      </c>
    </row>
    <row r="26" spans="1:10" x14ac:dyDescent="0.35">
      <c r="A26" t="s">
        <v>38</v>
      </c>
      <c r="B26" t="s">
        <v>131</v>
      </c>
      <c r="C26" t="s">
        <v>132</v>
      </c>
      <c r="D26" t="s">
        <v>41</v>
      </c>
      <c r="E26" t="s">
        <v>35</v>
      </c>
      <c r="F26" s="247">
        <v>73.691692792216202</v>
      </c>
      <c r="G26" s="247">
        <v>74.549218589336107</v>
      </c>
      <c r="H26" s="247">
        <v>76.407218387960498</v>
      </c>
      <c r="I26" s="247">
        <v>76.453841025267707</v>
      </c>
      <c r="J26" s="247">
        <v>77.763183656970696</v>
      </c>
    </row>
    <row r="27" spans="1:10" x14ac:dyDescent="0.35">
      <c r="F27" s="247"/>
      <c r="G27" s="247"/>
      <c r="H27" s="247"/>
      <c r="I27" s="247"/>
      <c r="J27" s="247"/>
    </row>
    <row r="28" spans="1:10" x14ac:dyDescent="0.35">
      <c r="A28" t="s">
        <v>38</v>
      </c>
      <c r="B28" t="s">
        <v>133</v>
      </c>
      <c r="C28" t="s">
        <v>134</v>
      </c>
      <c r="D28" t="s">
        <v>41</v>
      </c>
      <c r="E28" t="s">
        <v>35</v>
      </c>
      <c r="F28" s="247">
        <v>0</v>
      </c>
      <c r="G28" s="247">
        <v>0</v>
      </c>
      <c r="H28" s="247">
        <v>0</v>
      </c>
      <c r="I28" s="247">
        <v>0</v>
      </c>
      <c r="J28" s="247">
        <v>0</v>
      </c>
    </row>
    <row r="29" spans="1:10" x14ac:dyDescent="0.35">
      <c r="A29" t="s">
        <v>38</v>
      </c>
      <c r="B29" t="s">
        <v>135</v>
      </c>
      <c r="C29" t="s">
        <v>136</v>
      </c>
      <c r="D29" t="s">
        <v>41</v>
      </c>
      <c r="E29" t="s">
        <v>35</v>
      </c>
      <c r="F29" s="247">
        <v>2.4580000000000002</v>
      </c>
      <c r="G29" s="247">
        <v>2.4580000000000002</v>
      </c>
      <c r="H29" s="247">
        <v>2.4580000000000002</v>
      </c>
      <c r="I29" s="247">
        <v>2.4580000000000002</v>
      </c>
      <c r="J29" s="247">
        <v>2.4580000000000002</v>
      </c>
    </row>
    <row r="30" spans="1:10" x14ac:dyDescent="0.35">
      <c r="A30" t="s">
        <v>38</v>
      </c>
      <c r="B30" t="s">
        <v>137</v>
      </c>
      <c r="C30" t="s">
        <v>138</v>
      </c>
      <c r="D30" t="s">
        <v>41</v>
      </c>
      <c r="E30" t="s">
        <v>35</v>
      </c>
      <c r="F30" s="247">
        <v>0</v>
      </c>
      <c r="G30" s="247">
        <v>0</v>
      </c>
      <c r="H30" s="247">
        <v>0</v>
      </c>
      <c r="I30" s="247">
        <v>0</v>
      </c>
      <c r="J30" s="247">
        <v>0</v>
      </c>
    </row>
    <row r="31" spans="1:10" x14ac:dyDescent="0.35">
      <c r="A31" t="s">
        <v>38</v>
      </c>
      <c r="B31" t="s">
        <v>139</v>
      </c>
      <c r="C31" t="s">
        <v>140</v>
      </c>
      <c r="D31" t="s">
        <v>41</v>
      </c>
      <c r="E31" t="s">
        <v>35</v>
      </c>
      <c r="F31" s="247">
        <v>0</v>
      </c>
      <c r="G31" s="247">
        <v>0</v>
      </c>
      <c r="H31" s="247">
        <v>0</v>
      </c>
      <c r="I31" s="247">
        <v>0</v>
      </c>
      <c r="J31" s="247">
        <v>0</v>
      </c>
    </row>
    <row r="32" spans="1:10" x14ac:dyDescent="0.35">
      <c r="F32" s="247"/>
      <c r="G32" s="247"/>
      <c r="H32" s="247"/>
      <c r="I32" s="247"/>
      <c r="J32" s="247"/>
    </row>
    <row r="33" spans="1:10" x14ac:dyDescent="0.35">
      <c r="A33" t="s">
        <v>38</v>
      </c>
      <c r="B33" t="s">
        <v>141</v>
      </c>
      <c r="C33" t="s">
        <v>142</v>
      </c>
      <c r="D33" t="s">
        <v>41</v>
      </c>
      <c r="E33" t="s">
        <v>35</v>
      </c>
      <c r="F33" s="247">
        <v>38.1721072403937</v>
      </c>
      <c r="G33" s="247">
        <v>38.367581498350901</v>
      </c>
      <c r="H33" s="247">
        <v>38.566201208496302</v>
      </c>
      <c r="I33" s="247">
        <v>38.7680181732213</v>
      </c>
      <c r="J33" s="247">
        <v>38.973085067719801</v>
      </c>
    </row>
    <row r="34" spans="1:10" x14ac:dyDescent="0.35">
      <c r="A34" t="s">
        <v>38</v>
      </c>
      <c r="B34" t="s">
        <v>143</v>
      </c>
      <c r="C34" t="s">
        <v>144</v>
      </c>
      <c r="D34" t="s">
        <v>41</v>
      </c>
      <c r="E34" t="s">
        <v>35</v>
      </c>
      <c r="F34" s="247">
        <v>44.530521001840299</v>
      </c>
      <c r="G34" s="247">
        <v>46.206973646629102</v>
      </c>
      <c r="H34" s="247">
        <v>48.6217288618857</v>
      </c>
      <c r="I34" s="247">
        <v>51.803616536221902</v>
      </c>
      <c r="J34" s="247">
        <v>54.0553030725521</v>
      </c>
    </row>
    <row r="35" spans="1:10" x14ac:dyDescent="0.35">
      <c r="A35" t="s">
        <v>38</v>
      </c>
      <c r="B35" t="s">
        <v>145</v>
      </c>
      <c r="C35" t="s">
        <v>146</v>
      </c>
      <c r="D35" t="s">
        <v>41</v>
      </c>
      <c r="E35" t="s">
        <v>35</v>
      </c>
      <c r="F35" s="247">
        <v>5.2198775205438102</v>
      </c>
      <c r="G35" s="247">
        <v>5.2561380658943602</v>
      </c>
      <c r="H35" s="247">
        <v>5.2929069402662403</v>
      </c>
      <c r="I35" s="247">
        <v>5.33019127321207</v>
      </c>
      <c r="J35" s="247">
        <v>5.3679982943442299</v>
      </c>
    </row>
    <row r="36" spans="1:10" x14ac:dyDescent="0.35">
      <c r="A36" t="s">
        <v>38</v>
      </c>
      <c r="B36" t="s">
        <v>147</v>
      </c>
      <c r="C36" t="s">
        <v>148</v>
      </c>
      <c r="D36" t="s">
        <v>41</v>
      </c>
      <c r="E36" t="s">
        <v>35</v>
      </c>
      <c r="F36" s="247">
        <v>6.1944885753825201</v>
      </c>
      <c r="G36" s="247">
        <v>6.2344711141262801</v>
      </c>
      <c r="H36" s="247">
        <v>6.2750929453033404</v>
      </c>
      <c r="I36" s="247">
        <v>6.3163644404057804</v>
      </c>
      <c r="J36" s="247">
        <v>6.3582961440311099</v>
      </c>
    </row>
    <row r="37" spans="1:10" x14ac:dyDescent="0.35">
      <c r="A37" t="s">
        <v>38</v>
      </c>
      <c r="B37" t="s">
        <v>149</v>
      </c>
      <c r="C37" t="s">
        <v>150</v>
      </c>
      <c r="D37" t="s">
        <v>41</v>
      </c>
      <c r="E37" t="s">
        <v>35</v>
      </c>
      <c r="F37" s="247">
        <v>5.9319484774540401</v>
      </c>
      <c r="G37" s="247">
        <v>5.9370001775607104</v>
      </c>
      <c r="H37" s="247">
        <v>5.9421243907645804</v>
      </c>
      <c r="I37" s="247">
        <v>5.9473221662456597</v>
      </c>
      <c r="J37" s="247">
        <v>5.9525945685183599</v>
      </c>
    </row>
    <row r="38" spans="1:10" x14ac:dyDescent="0.35">
      <c r="A38" t="s">
        <v>38</v>
      </c>
      <c r="B38" t="s">
        <v>151</v>
      </c>
      <c r="C38" t="s">
        <v>152</v>
      </c>
      <c r="D38" t="s">
        <v>41</v>
      </c>
      <c r="E38" t="s">
        <v>35</v>
      </c>
      <c r="F38" s="247">
        <v>100.048942815614</v>
      </c>
      <c r="G38" s="247">
        <v>102.002164502561</v>
      </c>
      <c r="H38" s="247">
        <v>104.69805434671601</v>
      </c>
      <c r="I38" s="247">
        <v>108.165512589307</v>
      </c>
      <c r="J38" s="247">
        <v>110.707277147166</v>
      </c>
    </row>
    <row r="39" spans="1:10" x14ac:dyDescent="0.35">
      <c r="F39" s="247"/>
      <c r="G39" s="247"/>
      <c r="H39" s="247"/>
      <c r="I39" s="247"/>
      <c r="J39" s="247"/>
    </row>
    <row r="40" spans="1:10" x14ac:dyDescent="0.35">
      <c r="A40" t="s">
        <v>38</v>
      </c>
      <c r="B40" t="s">
        <v>153</v>
      </c>
      <c r="C40" t="s">
        <v>154</v>
      </c>
      <c r="D40" t="s">
        <v>41</v>
      </c>
      <c r="E40" t="s">
        <v>35</v>
      </c>
      <c r="F40" s="247">
        <v>73.930447098263102</v>
      </c>
      <c r="G40" s="247">
        <v>83.939859581340102</v>
      </c>
      <c r="H40" s="247">
        <v>68.738155158263098</v>
      </c>
      <c r="I40" s="247">
        <v>56.444113100570803</v>
      </c>
      <c r="J40" s="247">
        <v>54.392257273647701</v>
      </c>
    </row>
    <row r="41" spans="1:10" x14ac:dyDescent="0.35">
      <c r="A41" t="s">
        <v>38</v>
      </c>
      <c r="B41" t="s">
        <v>155</v>
      </c>
      <c r="C41" t="s">
        <v>156</v>
      </c>
      <c r="D41" t="s">
        <v>41</v>
      </c>
      <c r="E41" t="s">
        <v>35</v>
      </c>
      <c r="F41" s="247">
        <v>153.43264094175399</v>
      </c>
      <c r="G41" s="247">
        <v>119.93650401065599</v>
      </c>
      <c r="H41" s="247">
        <v>129.73562220921701</v>
      </c>
      <c r="I41" s="247">
        <v>133.29174350108701</v>
      </c>
      <c r="J41" s="247">
        <v>119.329234813442</v>
      </c>
    </row>
    <row r="42" spans="1:10" x14ac:dyDescent="0.35">
      <c r="A42" t="s">
        <v>38</v>
      </c>
      <c r="B42" t="s">
        <v>157</v>
      </c>
      <c r="C42" t="s">
        <v>158</v>
      </c>
      <c r="D42" t="s">
        <v>41</v>
      </c>
      <c r="E42" t="s">
        <v>35</v>
      </c>
      <c r="F42" s="247">
        <v>0.127333949850089</v>
      </c>
      <c r="G42" s="247">
        <v>0.127333949850089</v>
      </c>
      <c r="H42" s="247">
        <v>0.127333949850089</v>
      </c>
      <c r="I42" s="247">
        <v>0.127333949850089</v>
      </c>
      <c r="J42" s="247">
        <v>0.127333949850089</v>
      </c>
    </row>
    <row r="43" spans="1:10" x14ac:dyDescent="0.35">
      <c r="A43" t="s">
        <v>38</v>
      </c>
      <c r="B43" t="s">
        <v>159</v>
      </c>
      <c r="C43" t="s">
        <v>160</v>
      </c>
      <c r="D43" t="s">
        <v>41</v>
      </c>
      <c r="E43" t="s">
        <v>35</v>
      </c>
      <c r="F43" s="247">
        <v>5.5321950677932996</v>
      </c>
      <c r="G43" s="247">
        <v>4.7271710293317701</v>
      </c>
      <c r="H43" s="247">
        <v>7.4639360293317596</v>
      </c>
      <c r="I43" s="247">
        <v>5.5950133370240698</v>
      </c>
      <c r="J43" s="247">
        <v>8.8249281447163792</v>
      </c>
    </row>
    <row r="44" spans="1:10" x14ac:dyDescent="0.35">
      <c r="A44" t="s">
        <v>38</v>
      </c>
      <c r="B44" t="s">
        <v>161</v>
      </c>
      <c r="C44" t="s">
        <v>162</v>
      </c>
      <c r="D44" t="s">
        <v>41</v>
      </c>
      <c r="E44" t="s">
        <v>35</v>
      </c>
      <c r="F44" s="247">
        <v>0.60705676763425798</v>
      </c>
      <c r="G44" s="247">
        <v>0.60705676763425798</v>
      </c>
      <c r="H44" s="247">
        <v>0.60705676763425798</v>
      </c>
      <c r="I44" s="247">
        <v>0.60705676763425798</v>
      </c>
      <c r="J44" s="247">
        <v>0.60705676763425798</v>
      </c>
    </row>
    <row r="45" spans="1:10" x14ac:dyDescent="0.35">
      <c r="A45" t="s">
        <v>38</v>
      </c>
      <c r="B45" t="s">
        <v>163</v>
      </c>
      <c r="C45" t="s">
        <v>164</v>
      </c>
      <c r="D45" t="s">
        <v>41</v>
      </c>
      <c r="E45" t="s">
        <v>35</v>
      </c>
      <c r="F45" s="247">
        <v>233.62967382529499</v>
      </c>
      <c r="G45" s="247">
        <v>209.337925338812</v>
      </c>
      <c r="H45" s="247">
        <v>206.67210411429599</v>
      </c>
      <c r="I45" s="247">
        <v>196.065260656166</v>
      </c>
      <c r="J45" s="247">
        <v>183.28081094928999</v>
      </c>
    </row>
    <row r="46" spans="1:10" x14ac:dyDescent="0.35">
      <c r="A46" t="s">
        <v>38</v>
      </c>
      <c r="B46" t="s">
        <v>165</v>
      </c>
      <c r="C46" t="s">
        <v>166</v>
      </c>
      <c r="D46" t="s">
        <v>41</v>
      </c>
      <c r="E46" t="s">
        <v>35</v>
      </c>
      <c r="F46" s="247">
        <v>0</v>
      </c>
      <c r="G46" s="247">
        <v>0</v>
      </c>
      <c r="H46" s="247">
        <v>0</v>
      </c>
      <c r="I46" s="247">
        <v>0</v>
      </c>
      <c r="J46" s="247">
        <v>0</v>
      </c>
    </row>
    <row r="47" spans="1:10" x14ac:dyDescent="0.35">
      <c r="A47" t="s">
        <v>38</v>
      </c>
      <c r="B47" t="s">
        <v>167</v>
      </c>
      <c r="C47" t="s">
        <v>168</v>
      </c>
      <c r="D47" t="s">
        <v>41</v>
      </c>
      <c r="E47" t="s">
        <v>35</v>
      </c>
      <c r="F47" s="247">
        <v>0</v>
      </c>
      <c r="G47" s="247">
        <v>0</v>
      </c>
      <c r="H47" s="247">
        <v>0</v>
      </c>
      <c r="I47" s="247">
        <v>0</v>
      </c>
      <c r="J47" s="247">
        <v>0</v>
      </c>
    </row>
    <row r="48" spans="1:10" x14ac:dyDescent="0.35">
      <c r="F48" s="244"/>
      <c r="G48" s="244"/>
      <c r="H48" s="244"/>
      <c r="I48" s="244"/>
      <c r="J48" s="244"/>
    </row>
    <row r="50" spans="3:10" x14ac:dyDescent="0.35">
      <c r="C50" s="307" t="s">
        <v>169</v>
      </c>
      <c r="F50" s="244">
        <f xml:space="preserve"> F22-F28</f>
        <v>10.156848225017001</v>
      </c>
      <c r="G50" s="244">
        <f xml:space="preserve"> G22-G28</f>
        <v>10.308945952261899</v>
      </c>
      <c r="H50" s="244">
        <f xml:space="preserve"> H22-H28</f>
        <v>11.329471866757601</v>
      </c>
      <c r="I50" s="244">
        <f xml:space="preserve"> I22-I28</f>
        <v>10.313953205651799</v>
      </c>
      <c r="J50" s="244">
        <f xml:space="preserve"> J22-J28</f>
        <v>10.391398068270499</v>
      </c>
    </row>
    <row r="51" spans="3:10" x14ac:dyDescent="0.35">
      <c r="C51" s="307" t="s">
        <v>170</v>
      </c>
      <c r="F51" s="244">
        <f>F16</f>
        <v>14.96153707685</v>
      </c>
      <c r="G51" s="244">
        <f>G16</f>
        <v>6.9266824260945601</v>
      </c>
      <c r="H51" s="244">
        <f>H16</f>
        <v>5.5398318828253297</v>
      </c>
      <c r="I51" s="244">
        <f>I16</f>
        <v>3.24544474820995</v>
      </c>
      <c r="J51" s="244">
        <f>J16</f>
        <v>3.0397386712868699</v>
      </c>
    </row>
    <row r="52" spans="3:10" x14ac:dyDescent="0.35">
      <c r="C52" s="307" t="s">
        <v>171</v>
      </c>
      <c r="F52" s="244">
        <f>F3</f>
        <v>25.118385301867001</v>
      </c>
      <c r="G52" s="244">
        <f>G3</f>
        <v>17.235628378356498</v>
      </c>
      <c r="H52" s="244">
        <f>H3</f>
        <v>16.869303749583</v>
      </c>
      <c r="I52" s="244">
        <f>I3</f>
        <v>13.5593979538617</v>
      </c>
      <c r="J52" s="244">
        <f>J3</f>
        <v>13.431136739557299</v>
      </c>
    </row>
    <row r="53" spans="3:10" x14ac:dyDescent="0.35">
      <c r="C53" s="307"/>
    </row>
    <row r="54" spans="3:10" x14ac:dyDescent="0.35">
      <c r="C54" s="307" t="s">
        <v>172</v>
      </c>
      <c r="F54" s="244">
        <f>SUM(F23:F25)-F29</f>
        <v>61.076844567199203</v>
      </c>
      <c r="G54" s="244">
        <f>SUM(G23:G25)-G29</f>
        <v>61.7822726370742</v>
      </c>
      <c r="H54" s="244">
        <f>SUM(H23:H25)-H29</f>
        <v>62.619746521202799</v>
      </c>
      <c r="I54" s="244">
        <f>SUM(I23:I25)-I29</f>
        <v>63.681887819616009</v>
      </c>
      <c r="J54" s="244">
        <f>SUM(J23:J25)-J29</f>
        <v>64.913785588700193</v>
      </c>
    </row>
    <row r="55" spans="3:10" x14ac:dyDescent="0.35">
      <c r="C55" s="307" t="s">
        <v>173</v>
      </c>
      <c r="F55" s="244">
        <f>SUM(F17:F19)</f>
        <v>46.0956687621049</v>
      </c>
      <c r="G55" s="244">
        <f>SUM(G17:G19)</f>
        <v>44.5922776601818</v>
      </c>
      <c r="H55" s="244">
        <f>SUM(H17:H19)</f>
        <v>62.800831011720199</v>
      </c>
      <c r="I55" s="244">
        <f>SUM(I17:I19)</f>
        <v>46.087943065181804</v>
      </c>
      <c r="J55" s="244">
        <f>SUM(J17:J19)</f>
        <v>40.183771130566406</v>
      </c>
    </row>
    <row r="56" spans="3:10" x14ac:dyDescent="0.35">
      <c r="C56" s="307" t="s">
        <v>174</v>
      </c>
      <c r="F56" s="244">
        <f>SUM(F4:F6)</f>
        <v>104.8821287139195</v>
      </c>
      <c r="G56" s="244">
        <f>SUM(G4:G6)</f>
        <v>104.0841656818714</v>
      </c>
      <c r="H56" s="244">
        <f>SUM(H4:H6)</f>
        <v>123.13019291753849</v>
      </c>
      <c r="I56" s="244">
        <f>SUM(I4:I6)</f>
        <v>107.4794462694131</v>
      </c>
      <c r="J56" s="244">
        <f>SUM(J4:J6)</f>
        <v>102.80717210388201</v>
      </c>
    </row>
    <row r="57" spans="3:10" x14ac:dyDescent="0.35">
      <c r="C57" s="307"/>
    </row>
    <row r="58" spans="3:10" x14ac:dyDescent="0.35">
      <c r="C58" s="307" t="s">
        <v>175</v>
      </c>
      <c r="F58" s="244">
        <f>SUM(F33:F34)-F30</f>
        <v>82.702628242233999</v>
      </c>
      <c r="G58" s="244">
        <f>SUM(G33:G34)-G30</f>
        <v>84.574555144979996</v>
      </c>
      <c r="H58" s="244">
        <f>SUM(H33:H34)-H30</f>
        <v>87.187930070382009</v>
      </c>
      <c r="I58" s="244">
        <f>SUM(I33:I34)-I30</f>
        <v>90.571634709443202</v>
      </c>
      <c r="J58" s="244">
        <f>SUM(J33:J34)-J30</f>
        <v>93.0283881402719</v>
      </c>
    </row>
    <row r="59" spans="3:10" x14ac:dyDescent="0.35">
      <c r="C59" s="307" t="s">
        <v>176</v>
      </c>
      <c r="F59" s="244">
        <f>SUM(F40:F41)</f>
        <v>227.36308804001709</v>
      </c>
      <c r="G59" s="244">
        <f>SUM(G40:G41)</f>
        <v>203.8763635919961</v>
      </c>
      <c r="H59" s="244">
        <f>SUM(H40:H41)</f>
        <v>198.47377736748012</v>
      </c>
      <c r="I59" s="244">
        <f>SUM(I40:I41)</f>
        <v>189.73585660165782</v>
      </c>
      <c r="J59" s="244">
        <f>SUM(J40:J41)</f>
        <v>173.7214920870897</v>
      </c>
    </row>
    <row r="60" spans="3:10" x14ac:dyDescent="0.35">
      <c r="C60" s="307" t="s">
        <v>177</v>
      </c>
      <c r="F60" s="244">
        <f>SUM(F9:F10)</f>
        <v>300.91721435917401</v>
      </c>
      <c r="G60" s="244">
        <f>SUM(G9:G10)</f>
        <v>279.30241681389896</v>
      </c>
      <c r="H60" s="244">
        <f>SUM(H9:H10)</f>
        <v>276.51320551478551</v>
      </c>
      <c r="I60" s="244">
        <f>SUM(I9:I10)</f>
        <v>271.15898938802422</v>
      </c>
      <c r="J60" s="244">
        <f>SUM(J9:J10)</f>
        <v>257.60137830428471</v>
      </c>
    </row>
    <row r="61" spans="3:10" x14ac:dyDescent="0.35">
      <c r="C61" s="307"/>
    </row>
    <row r="62" spans="3:10" x14ac:dyDescent="0.35">
      <c r="C62" s="307" t="s">
        <v>178</v>
      </c>
      <c r="F62" s="244">
        <f>SUM(F35:F37)-F31</f>
        <v>17.346314573380369</v>
      </c>
      <c r="G62" s="244">
        <f>SUM(G35:G37)-G31</f>
        <v>17.427609357581353</v>
      </c>
      <c r="H62" s="244">
        <f>SUM(H35:H37)-H31</f>
        <v>17.51012427633416</v>
      </c>
      <c r="I62" s="244">
        <f>SUM(I35:I37)-I31</f>
        <v>17.593877879863509</v>
      </c>
      <c r="J62" s="244">
        <f>SUM(J35:J37)-J31</f>
        <v>17.678889006893701</v>
      </c>
    </row>
    <row r="63" spans="3:10" x14ac:dyDescent="0.35">
      <c r="C63" s="307" t="s">
        <v>179</v>
      </c>
      <c r="F63" s="244">
        <f>SUM(F42:F44)</f>
        <v>6.2665857852776465</v>
      </c>
      <c r="G63" s="244">
        <f>SUM(G42:G44)</f>
        <v>5.4615617468161179</v>
      </c>
      <c r="H63" s="244">
        <f>SUM(H42:H44)</f>
        <v>8.1983267468161074</v>
      </c>
      <c r="I63" s="244">
        <f>SUM(I42:I44)</f>
        <v>6.3294040545084176</v>
      </c>
      <c r="J63" s="244">
        <f>SUM(J42:J44)</f>
        <v>9.5593188622007261</v>
      </c>
    </row>
    <row r="64" spans="3:10" x14ac:dyDescent="0.35">
      <c r="C64" s="307" t="s">
        <v>180</v>
      </c>
      <c r="F64" s="244">
        <f>SUM(F11:F13)</f>
        <v>23.612900358658003</v>
      </c>
      <c r="G64" s="244">
        <f>SUM(G11:G13)</f>
        <v>22.889171104397409</v>
      </c>
      <c r="H64" s="244">
        <f>SUM(H11:H13)</f>
        <v>25.708451023150261</v>
      </c>
      <c r="I64" s="244">
        <f>SUM(I11:I13)</f>
        <v>23.923281934371982</v>
      </c>
      <c r="J64" s="244">
        <f>SUM(J11:J13)</f>
        <v>27.238207869094438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85" zoomScaleNormal="85" workbookViewId="0"/>
  </sheetViews>
  <sheetFormatPr defaultRowHeight="13.5" x14ac:dyDescent="0.35"/>
  <cols>
    <col min="1" max="1" width="3" customWidth="1"/>
    <col min="2" max="2" width="68.5625" customWidth="1"/>
    <col min="3" max="3" width="2" customWidth="1"/>
    <col min="9" max="9" width="10.5625" customWidth="1"/>
    <col min="10" max="10" width="1.75" customWidth="1"/>
    <col min="11" max="15" width="9.75" customWidth="1"/>
    <col min="16" max="16" width="10.5625" customWidth="1"/>
    <col min="17" max="17" width="2.3125" customWidth="1"/>
    <col min="18" max="22" width="9.75" customWidth="1"/>
    <col min="23" max="23" width="10.5625" style="251" customWidth="1"/>
  </cols>
  <sheetData>
    <row r="1" spans="1:23" ht="13.9" x14ac:dyDescent="0.4">
      <c r="D1" s="214" t="s">
        <v>1044</v>
      </c>
      <c r="K1" s="214" t="s">
        <v>458</v>
      </c>
      <c r="R1" s="214" t="s">
        <v>459</v>
      </c>
      <c r="W1"/>
    </row>
    <row r="2" spans="1:23" x14ac:dyDescent="0.35">
      <c r="D2" s="215">
        <v>2021</v>
      </c>
      <c r="E2" s="215">
        <v>2022</v>
      </c>
      <c r="F2" s="215">
        <v>2023</v>
      </c>
      <c r="G2" s="215">
        <v>2024</v>
      </c>
      <c r="H2" s="215">
        <v>2025</v>
      </c>
      <c r="K2" s="215">
        <v>2021</v>
      </c>
      <c r="L2" s="215">
        <v>2022</v>
      </c>
      <c r="M2" s="215">
        <v>2023</v>
      </c>
      <c r="N2" s="215">
        <v>2024</v>
      </c>
      <c r="O2" s="215">
        <v>2025</v>
      </c>
      <c r="Q2" s="216"/>
      <c r="R2" s="215">
        <v>2021</v>
      </c>
      <c r="S2" s="215">
        <v>2022</v>
      </c>
      <c r="T2" s="215">
        <v>2023</v>
      </c>
      <c r="U2" s="215">
        <v>2024</v>
      </c>
      <c r="V2" s="215">
        <v>2025</v>
      </c>
    </row>
    <row r="3" spans="1:23" ht="13.9" x14ac:dyDescent="0.4">
      <c r="B3" s="217" t="s">
        <v>181</v>
      </c>
      <c r="C3" s="218"/>
      <c r="D3" s="219" t="s">
        <v>41</v>
      </c>
      <c r="E3" s="219" t="s">
        <v>41</v>
      </c>
      <c r="F3" s="219" t="s">
        <v>41</v>
      </c>
      <c r="G3" s="219" t="s">
        <v>41</v>
      </c>
      <c r="H3" s="219" t="s">
        <v>41</v>
      </c>
      <c r="I3" s="220" t="s">
        <v>182</v>
      </c>
      <c r="J3" s="221"/>
      <c r="K3" s="219" t="s">
        <v>41</v>
      </c>
      <c r="L3" s="219" t="s">
        <v>41</v>
      </c>
      <c r="M3" s="219" t="s">
        <v>41</v>
      </c>
      <c r="N3" s="219" t="s">
        <v>41</v>
      </c>
      <c r="O3" s="219" t="s">
        <v>41</v>
      </c>
      <c r="P3" s="220" t="s">
        <v>182</v>
      </c>
      <c r="Q3" s="221"/>
      <c r="R3" s="219" t="s">
        <v>41</v>
      </c>
      <c r="S3" s="219" t="s">
        <v>41</v>
      </c>
      <c r="T3" s="219" t="s">
        <v>41</v>
      </c>
      <c r="U3" s="219" t="s">
        <v>41</v>
      </c>
      <c r="V3" s="219" t="s">
        <v>41</v>
      </c>
      <c r="W3" s="252" t="s">
        <v>182</v>
      </c>
    </row>
    <row r="4" spans="1:23" ht="13.9" x14ac:dyDescent="0.4">
      <c r="A4" s="217"/>
      <c r="B4" s="222"/>
      <c r="C4" s="218"/>
      <c r="D4" s="223"/>
      <c r="E4" s="223"/>
      <c r="F4" s="223"/>
      <c r="G4" s="223"/>
      <c r="H4" s="223"/>
      <c r="I4" s="220"/>
      <c r="J4" s="221"/>
      <c r="K4" s="224"/>
      <c r="L4" s="224"/>
      <c r="M4" s="224"/>
      <c r="N4" s="224"/>
      <c r="O4" s="224"/>
      <c r="P4" s="220"/>
      <c r="Q4" s="221"/>
      <c r="R4" s="224"/>
      <c r="S4" s="224"/>
      <c r="T4" s="224"/>
      <c r="U4" s="224"/>
      <c r="V4" s="224"/>
      <c r="W4" s="252"/>
    </row>
    <row r="5" spans="1:23" x14ac:dyDescent="0.35">
      <c r="A5" s="225"/>
      <c r="B5" s="223" t="s">
        <v>183</v>
      </c>
      <c r="C5" s="226"/>
      <c r="D5" s="227"/>
      <c r="E5" s="227"/>
      <c r="F5" s="227"/>
      <c r="G5" s="227"/>
      <c r="H5" s="227"/>
      <c r="I5" s="228"/>
      <c r="J5" s="229"/>
      <c r="K5" s="230">
        <f>'Draft determination totex'!I4</f>
        <v>10.037355194907599</v>
      </c>
      <c r="L5" s="230">
        <f>'Draft determination totex'!J4</f>
        <v>10.1876635266729</v>
      </c>
      <c r="M5" s="230">
        <f>'Draft determination totex'!K4</f>
        <v>11.1961831838015</v>
      </c>
      <c r="N5" s="230">
        <f>'Draft determination totex'!L4</f>
        <v>10.192611870855201</v>
      </c>
      <c r="O5" s="230">
        <f>'Draft determination totex'!M4</f>
        <v>10.2691456121206</v>
      </c>
      <c r="P5" s="228"/>
      <c r="Q5" s="229"/>
      <c r="R5" s="230"/>
      <c r="S5" s="230"/>
      <c r="T5" s="230"/>
      <c r="U5" s="230"/>
      <c r="V5" s="230"/>
      <c r="W5" s="253"/>
    </row>
    <row r="6" spans="1:23" x14ac:dyDescent="0.35">
      <c r="A6" s="225"/>
      <c r="B6" s="223" t="s">
        <v>114</v>
      </c>
      <c r="C6" s="226"/>
      <c r="D6" s="227"/>
      <c r="E6" s="227"/>
      <c r="F6" s="227"/>
      <c r="G6" s="227"/>
      <c r="H6" s="227"/>
      <c r="I6" s="228"/>
      <c r="J6" s="229"/>
      <c r="K6" s="230">
        <f>'Draft determination totex'!I9</f>
        <v>14.9880794806413</v>
      </c>
      <c r="L6" s="230">
        <f>'Draft determination totex'!J9</f>
        <v>6.9389706556356403</v>
      </c>
      <c r="M6" s="230">
        <f>'Draft determination totex'!K9</f>
        <v>5.5496597804547498</v>
      </c>
      <c r="N6" s="230">
        <f>'Draft determination totex'!L9</f>
        <v>3.2512023053745001</v>
      </c>
      <c r="O6" s="230">
        <f>'Draft determination totex'!M9</f>
        <v>3.0451312971126101</v>
      </c>
      <c r="P6" s="228"/>
      <c r="Q6" s="229"/>
      <c r="R6" s="230"/>
      <c r="S6" s="230"/>
      <c r="T6" s="230"/>
      <c r="U6" s="230"/>
      <c r="V6" s="230"/>
      <c r="W6" s="253"/>
    </row>
    <row r="7" spans="1:23" x14ac:dyDescent="0.35">
      <c r="A7" s="225"/>
      <c r="B7" s="223" t="s">
        <v>184</v>
      </c>
      <c r="C7" s="226"/>
      <c r="D7" s="227"/>
      <c r="E7" s="227"/>
      <c r="F7" s="227"/>
      <c r="G7" s="227"/>
      <c r="H7" s="227"/>
      <c r="I7" s="228"/>
      <c r="J7" s="229"/>
      <c r="K7" s="230"/>
      <c r="L7" s="230"/>
      <c r="M7" s="230"/>
      <c r="N7" s="230"/>
      <c r="O7" s="230"/>
      <c r="P7" s="228"/>
      <c r="Q7" s="229"/>
      <c r="R7" s="230"/>
      <c r="S7" s="230"/>
      <c r="T7" s="230"/>
      <c r="U7" s="230"/>
      <c r="V7" s="230"/>
      <c r="W7" s="253"/>
    </row>
    <row r="8" spans="1:23" ht="13.9" thickBot="1" x14ac:dyDescent="0.4">
      <c r="A8" s="225"/>
      <c r="B8" s="231" t="s">
        <v>185</v>
      </c>
      <c r="C8" s="226"/>
      <c r="D8" s="232"/>
      <c r="E8" s="232"/>
      <c r="F8" s="232"/>
      <c r="G8" s="232"/>
      <c r="H8" s="232"/>
      <c r="I8" s="228"/>
      <c r="J8" s="229"/>
      <c r="K8" s="230"/>
      <c r="L8" s="230"/>
      <c r="M8" s="230"/>
      <c r="N8" s="230"/>
      <c r="O8" s="230"/>
      <c r="P8" s="228"/>
      <c r="Q8" s="229"/>
      <c r="R8" s="230"/>
      <c r="S8" s="230"/>
      <c r="T8" s="230"/>
      <c r="U8" s="230"/>
      <c r="V8" s="230"/>
      <c r="W8" s="253"/>
    </row>
    <row r="9" spans="1:23" x14ac:dyDescent="0.35">
      <c r="A9" s="225"/>
      <c r="B9" s="231" t="s">
        <v>186</v>
      </c>
      <c r="C9" s="226"/>
      <c r="D9" s="233">
        <f>'Revised business plan'!F52</f>
        <v>25.118385301867001</v>
      </c>
      <c r="E9" s="233">
        <f>'Revised business plan'!G52</f>
        <v>17.235628378356498</v>
      </c>
      <c r="F9" s="233">
        <f>'Revised business plan'!H52</f>
        <v>16.869303749583</v>
      </c>
      <c r="G9" s="233">
        <f>'Revised business plan'!I52</f>
        <v>13.5593979538617</v>
      </c>
      <c r="H9" s="233">
        <f>'Revised business plan'!J52</f>
        <v>13.431136739557299</v>
      </c>
      <c r="I9" s="248">
        <f>SUM(D9:H9)</f>
        <v>86.213852123225507</v>
      </c>
      <c r="J9" s="229"/>
      <c r="K9" s="234">
        <f>SUM(K5:K6)-SUM(K7:K8)</f>
        <v>25.025434675548901</v>
      </c>
      <c r="L9" s="234">
        <f>SUM(L5:L6)-SUM(L7:L8)</f>
        <v>17.126634182308539</v>
      </c>
      <c r="M9" s="234">
        <f>SUM(M5:M6)-SUM(M7:M8)</f>
        <v>16.745842964256248</v>
      </c>
      <c r="N9" s="234">
        <f>SUM(N5:N6)-SUM(N7:N8)</f>
        <v>13.443814176229701</v>
      </c>
      <c r="O9" s="234">
        <f>SUM(O5:O6)-SUM(O7:O8)</f>
        <v>13.314276909233209</v>
      </c>
      <c r="P9" s="248">
        <f>SUM(K9:O9)</f>
        <v>85.656002907576607</v>
      </c>
      <c r="Q9" s="229"/>
      <c r="R9" s="235">
        <f>K9-D9</f>
        <v>-9.2950626318099694E-2</v>
      </c>
      <c r="S9" s="235">
        <f t="shared" ref="S9:V11" si="0">L9-E9</f>
        <v>-0.10899419604795924</v>
      </c>
      <c r="T9" s="235">
        <f t="shared" si="0"/>
        <v>-0.12346078532675264</v>
      </c>
      <c r="U9" s="235">
        <f t="shared" si="0"/>
        <v>-0.11558377763199879</v>
      </c>
      <c r="V9" s="235">
        <f t="shared" si="0"/>
        <v>-0.1168598303240902</v>
      </c>
      <c r="W9" s="254">
        <f>SUM(R9:V9)</f>
        <v>-0.55784921564890055</v>
      </c>
    </row>
    <row r="10" spans="1:23" x14ac:dyDescent="0.35">
      <c r="A10" s="225"/>
      <c r="B10" s="231" t="s">
        <v>187</v>
      </c>
      <c r="C10" s="226"/>
      <c r="D10" s="233">
        <f>'Revised business plan'!F50</f>
        <v>10.156848225017001</v>
      </c>
      <c r="E10" s="233">
        <f>'Revised business plan'!G50</f>
        <v>10.308945952261899</v>
      </c>
      <c r="F10" s="233">
        <f>'Revised business plan'!H50</f>
        <v>11.329471866757601</v>
      </c>
      <c r="G10" s="233">
        <f>'Revised business plan'!I50</f>
        <v>10.313953205651799</v>
      </c>
      <c r="H10" s="233">
        <f>'Revised business plan'!J50</f>
        <v>10.391398068270499</v>
      </c>
      <c r="I10" s="249">
        <f t="shared" ref="I10:I11" si="1">SUM(D10:H10)</f>
        <v>52.500617317958799</v>
      </c>
      <c r="J10" s="229"/>
      <c r="K10" s="234">
        <f>K5-K8</f>
        <v>10.037355194907599</v>
      </c>
      <c r="L10" s="234">
        <f>L5-L8</f>
        <v>10.1876635266729</v>
      </c>
      <c r="M10" s="234">
        <f>M5-M8</f>
        <v>11.1961831838015</v>
      </c>
      <c r="N10" s="234">
        <f>N5-N8</f>
        <v>10.192611870855201</v>
      </c>
      <c r="O10" s="234">
        <f>O5-O8</f>
        <v>10.2691456121206</v>
      </c>
      <c r="P10" s="249">
        <f t="shared" ref="P10:P11" si="2">SUM(K10:O10)</f>
        <v>51.882959388357804</v>
      </c>
      <c r="Q10" s="229"/>
      <c r="R10" s="235">
        <f t="shared" ref="R10:R11" si="3">K10-D10</f>
        <v>-0.11949303010940149</v>
      </c>
      <c r="S10" s="235">
        <f t="shared" si="0"/>
        <v>-0.12128242558899949</v>
      </c>
      <c r="T10" s="235">
        <f t="shared" si="0"/>
        <v>-0.13328868295610086</v>
      </c>
      <c r="U10" s="235">
        <f t="shared" si="0"/>
        <v>-0.12134133479659859</v>
      </c>
      <c r="V10" s="235">
        <f t="shared" si="0"/>
        <v>-0.12225245614989966</v>
      </c>
      <c r="W10" s="255">
        <f t="shared" ref="W10:W11" si="4">SUM(R10:V10)</f>
        <v>-0.61765792960100008</v>
      </c>
    </row>
    <row r="11" spans="1:23" ht="13.9" thickBot="1" x14ac:dyDescent="0.4">
      <c r="A11" s="225"/>
      <c r="B11" s="231" t="s">
        <v>188</v>
      </c>
      <c r="C11" s="226"/>
      <c r="D11" s="233">
        <f>D9-D10</f>
        <v>14.96153707685</v>
      </c>
      <c r="E11" s="233">
        <f t="shared" ref="E11:H11" si="5">E9-E10</f>
        <v>6.9266824260945992</v>
      </c>
      <c r="F11" s="233">
        <f t="shared" si="5"/>
        <v>5.5398318828253998</v>
      </c>
      <c r="G11" s="233">
        <f t="shared" si="5"/>
        <v>3.2454447482099003</v>
      </c>
      <c r="H11" s="233">
        <f t="shared" si="5"/>
        <v>3.0397386712868002</v>
      </c>
      <c r="I11" s="250">
        <f t="shared" si="1"/>
        <v>33.713234805266701</v>
      </c>
      <c r="J11" s="229"/>
      <c r="K11" s="234">
        <f>K9-K10</f>
        <v>14.988079480641302</v>
      </c>
      <c r="L11" s="234">
        <f t="shared" ref="L11:O11" si="6">L9-L10</f>
        <v>6.9389706556356394</v>
      </c>
      <c r="M11" s="234">
        <f t="shared" si="6"/>
        <v>5.5496597804547481</v>
      </c>
      <c r="N11" s="234">
        <f t="shared" si="6"/>
        <v>3.2512023053745001</v>
      </c>
      <c r="O11" s="234">
        <f t="shared" si="6"/>
        <v>3.0451312971126097</v>
      </c>
      <c r="P11" s="250">
        <f t="shared" si="2"/>
        <v>33.773043519218795</v>
      </c>
      <c r="Q11" s="229"/>
      <c r="R11" s="235">
        <f t="shared" si="3"/>
        <v>2.6542403791301794E-2</v>
      </c>
      <c r="S11" s="235">
        <f t="shared" si="0"/>
        <v>1.2288229541040252E-2</v>
      </c>
      <c r="T11" s="235">
        <f t="shared" si="0"/>
        <v>9.8278976293482145E-3</v>
      </c>
      <c r="U11" s="235">
        <f t="shared" si="0"/>
        <v>5.7575571645998025E-3</v>
      </c>
      <c r="V11" s="235">
        <f t="shared" si="0"/>
        <v>5.3926258258094606E-3</v>
      </c>
      <c r="W11" s="256">
        <f t="shared" si="4"/>
        <v>5.9808713952099524E-2</v>
      </c>
    </row>
    <row r="12" spans="1:23" x14ac:dyDescent="0.35">
      <c r="A12" s="225"/>
      <c r="B12" s="231"/>
      <c r="C12" s="226"/>
      <c r="D12" s="233"/>
      <c r="E12" s="233"/>
      <c r="F12" s="233"/>
      <c r="G12" s="233"/>
      <c r="H12" s="233"/>
      <c r="I12" s="228"/>
      <c r="J12" s="229"/>
      <c r="P12" s="228"/>
      <c r="Q12" s="229"/>
      <c r="W12" s="253"/>
    </row>
    <row r="13" spans="1:23" ht="13.9" x14ac:dyDescent="0.4">
      <c r="B13" s="217" t="s">
        <v>189</v>
      </c>
      <c r="C13" s="218"/>
      <c r="D13" s="236"/>
      <c r="E13" s="236"/>
      <c r="F13" s="236"/>
      <c r="G13" s="236"/>
      <c r="H13" s="236"/>
      <c r="I13" s="220"/>
      <c r="J13" s="221"/>
      <c r="K13" s="237"/>
      <c r="L13" s="237"/>
      <c r="M13" s="237"/>
      <c r="N13" s="237"/>
      <c r="O13" s="237"/>
      <c r="P13" s="220"/>
      <c r="Q13" s="229"/>
      <c r="R13" s="237"/>
      <c r="S13" s="237"/>
      <c r="T13" s="237"/>
      <c r="U13" s="237"/>
      <c r="V13" s="237"/>
      <c r="W13" s="252"/>
    </row>
    <row r="14" spans="1:23" x14ac:dyDescent="0.35">
      <c r="A14" s="225"/>
      <c r="B14" s="223" t="s">
        <v>190</v>
      </c>
      <c r="C14" s="226"/>
      <c r="D14" s="227"/>
      <c r="E14" s="227"/>
      <c r="F14" s="227"/>
      <c r="G14" s="227"/>
      <c r="H14" s="227"/>
      <c r="I14" s="228"/>
      <c r="J14" s="229"/>
      <c r="K14" s="230">
        <f>'Draft determination totex'!I15</f>
        <v>59.595616713291399</v>
      </c>
      <c r="L14" s="230">
        <f>'Draft determination totex'!J15</f>
        <v>60.257307493483701</v>
      </c>
      <c r="M14" s="230">
        <f>'Draft determination totex'!K15</f>
        <v>61.042857107178399</v>
      </c>
      <c r="N14" s="230">
        <f>'Draft determination totex'!L15</f>
        <v>62.039144516816201</v>
      </c>
      <c r="O14" s="230">
        <f>'Draft determination totex'!M15</f>
        <v>63.194663315617198</v>
      </c>
      <c r="P14" s="228"/>
      <c r="Q14" s="229"/>
      <c r="R14" s="230"/>
      <c r="S14" s="230"/>
      <c r="T14" s="230"/>
      <c r="U14" s="230"/>
      <c r="V14" s="230"/>
      <c r="W14" s="253"/>
    </row>
    <row r="15" spans="1:23" x14ac:dyDescent="0.35">
      <c r="A15" s="225"/>
      <c r="B15" s="223" t="s">
        <v>191</v>
      </c>
      <c r="C15" s="226"/>
      <c r="D15" s="227"/>
      <c r="E15" s="227"/>
      <c r="F15" s="227"/>
      <c r="G15" s="227"/>
      <c r="H15" s="227"/>
      <c r="I15" s="228"/>
      <c r="J15" s="229"/>
      <c r="K15" s="230">
        <f>'Draft determination totex'!I20</f>
        <v>43.2376883331115</v>
      </c>
      <c r="L15" s="230">
        <f>'Draft determination totex'!J20</f>
        <v>41.827509076505002</v>
      </c>
      <c r="M15" s="230">
        <f>'Draft determination totex'!K20</f>
        <v>58.907112777967797</v>
      </c>
      <c r="N15" s="230">
        <f>'Draft determination totex'!L20</f>
        <v>43.2304416376044</v>
      </c>
      <c r="O15" s="230">
        <f>'Draft determination totex'!M20</f>
        <v>37.692334634721</v>
      </c>
      <c r="P15" s="228"/>
      <c r="Q15" s="229"/>
      <c r="R15" s="230"/>
      <c r="S15" s="230"/>
      <c r="T15" s="230"/>
      <c r="U15" s="230"/>
      <c r="V15" s="230"/>
      <c r="W15" s="253"/>
    </row>
    <row r="16" spans="1:23" x14ac:dyDescent="0.35">
      <c r="A16" s="225"/>
      <c r="B16" s="223" t="s">
        <v>192</v>
      </c>
      <c r="C16" s="226"/>
      <c r="D16" s="227"/>
      <c r="E16" s="227"/>
      <c r="F16" s="227"/>
      <c r="G16" s="227"/>
      <c r="H16" s="227"/>
      <c r="I16" s="228"/>
      <c r="J16" s="229"/>
      <c r="K16" s="230">
        <f>'Draft determination totex'!I21+'Draft determination totex'!I22</f>
        <v>1.9310184156788299</v>
      </c>
      <c r="L16" s="230">
        <f>'Draft determination totex'!J21+'Draft determination totex'!J22</f>
        <v>2.0567034340779098</v>
      </c>
      <c r="M16" s="230">
        <f>'Draft determination totex'!K21+'Draft determination totex'!K22</f>
        <v>2.1261814877270901</v>
      </c>
      <c r="N16" s="230">
        <f>'Draft determination totex'!L21+'Draft determination totex'!L22</f>
        <v>2.1701582332953002</v>
      </c>
      <c r="O16" s="230">
        <f>'Draft determination totex'!M21+'Draft determination totex'!M22</f>
        <v>2.2409373740914602</v>
      </c>
      <c r="P16" s="228"/>
      <c r="Q16" s="229"/>
      <c r="R16" s="230"/>
      <c r="S16" s="230"/>
      <c r="T16" s="230"/>
      <c r="U16" s="230"/>
      <c r="V16" s="230"/>
      <c r="W16" s="253"/>
    </row>
    <row r="17" spans="1:23" ht="13.9" thickBot="1" x14ac:dyDescent="0.4">
      <c r="A17" s="225"/>
      <c r="B17" s="223" t="s">
        <v>193</v>
      </c>
      <c r="C17" s="226"/>
      <c r="D17" s="232"/>
      <c r="E17" s="232"/>
      <c r="F17" s="232"/>
      <c r="G17" s="232"/>
      <c r="H17" s="232"/>
      <c r="I17" s="228"/>
      <c r="J17" s="229"/>
      <c r="K17" s="230">
        <f>'Draft determination totex'!I16+'Draft determination totex'!I17</f>
        <v>2.1199607012073098</v>
      </c>
      <c r="L17" s="230">
        <f>'Draft determination totex'!J16+'Draft determination totex'!J17</f>
        <v>1.99427568280824</v>
      </c>
      <c r="M17" s="230">
        <f>'Draft determination totex'!K16+'Draft determination totex'!K17</f>
        <v>1.9247976291590601</v>
      </c>
      <c r="N17" s="230">
        <f>'Draft determination totex'!L16+'Draft determination totex'!L17</f>
        <v>1.88082088359086</v>
      </c>
      <c r="O17" s="230">
        <f>'Draft determination totex'!M16+'Draft determination totex'!M17</f>
        <v>1.81004174279469</v>
      </c>
      <c r="P17" s="228"/>
      <c r="Q17" s="229"/>
      <c r="R17" s="230"/>
      <c r="S17" s="230"/>
      <c r="T17" s="230"/>
      <c r="U17" s="230"/>
      <c r="V17" s="230"/>
      <c r="W17" s="253"/>
    </row>
    <row r="18" spans="1:23" x14ac:dyDescent="0.35">
      <c r="A18" s="225"/>
      <c r="B18" s="231" t="s">
        <v>186</v>
      </c>
      <c r="C18" s="226"/>
      <c r="D18" s="233">
        <f>'Revised business plan'!F56</f>
        <v>104.8821287139195</v>
      </c>
      <c r="E18" s="233">
        <f>'Revised business plan'!G56</f>
        <v>104.0841656818714</v>
      </c>
      <c r="F18" s="233">
        <f>'Revised business plan'!H56</f>
        <v>123.13019291753849</v>
      </c>
      <c r="G18" s="233">
        <f>'Revised business plan'!I56</f>
        <v>107.4794462694131</v>
      </c>
      <c r="H18" s="233">
        <f>'Revised business plan'!J56</f>
        <v>102.80717210388201</v>
      </c>
      <c r="I18" s="248">
        <f>SUM(D18:H18)</f>
        <v>542.3831056866245</v>
      </c>
      <c r="J18" s="229"/>
      <c r="K18" s="234">
        <f>SUM(K14:K15)-SUM(K16:K17)</f>
        <v>98.782325929516759</v>
      </c>
      <c r="L18" s="234">
        <f>SUM(L14:L15)-SUM(L16:L17)</f>
        <v>98.033837453102549</v>
      </c>
      <c r="M18" s="234">
        <f>SUM(M14:M15)-SUM(M16:M17)</f>
        <v>115.89899076826005</v>
      </c>
      <c r="N18" s="234">
        <f>SUM(N14:N15)-SUM(N16:N17)</f>
        <v>101.21860703753445</v>
      </c>
      <c r="O18" s="234">
        <f>SUM(O14:O15)-SUM(O16:O17)</f>
        <v>96.836018833452044</v>
      </c>
      <c r="P18" s="248">
        <f>SUM(K18:O18)</f>
        <v>510.76978002186587</v>
      </c>
      <c r="Q18" s="229"/>
      <c r="R18" s="235">
        <f>K18-D18</f>
        <v>-6.0998027844027405</v>
      </c>
      <c r="S18" s="235">
        <f t="shared" ref="S18:S20" si="7">L18-E18</f>
        <v>-6.0503282287688478</v>
      </c>
      <c r="T18" s="235">
        <f t="shared" ref="T18:T20" si="8">M18-F18</f>
        <v>-7.2312021492784453</v>
      </c>
      <c r="U18" s="235">
        <f t="shared" ref="U18:U20" si="9">N18-G18</f>
        <v>-6.2608392318786485</v>
      </c>
      <c r="V18" s="235">
        <f t="shared" ref="V18:V20" si="10">O18-H18</f>
        <v>-5.9711532704299657</v>
      </c>
      <c r="W18" s="254">
        <f>SUM(R18:V18)</f>
        <v>-31.613325664758648</v>
      </c>
    </row>
    <row r="19" spans="1:23" x14ac:dyDescent="0.35">
      <c r="A19" s="225"/>
      <c r="B19" s="231" t="s">
        <v>187</v>
      </c>
      <c r="C19" s="226"/>
      <c r="D19" s="233">
        <f>'Revised business plan'!F54</f>
        <v>61.076844567199203</v>
      </c>
      <c r="E19" s="233">
        <f>'Revised business plan'!G54</f>
        <v>61.7822726370742</v>
      </c>
      <c r="F19" s="233">
        <f>'Revised business plan'!H54</f>
        <v>62.619746521202799</v>
      </c>
      <c r="G19" s="233">
        <f>'Revised business plan'!I54</f>
        <v>63.681887819616009</v>
      </c>
      <c r="H19" s="233">
        <f>'Revised business plan'!J54</f>
        <v>64.913785588700193</v>
      </c>
      <c r="I19" s="249">
        <f t="shared" ref="I19:I20" si="11">SUM(D19:H19)</f>
        <v>314.07453713379243</v>
      </c>
      <c r="J19" s="229"/>
      <c r="K19" s="234">
        <f>K14-K17</f>
        <v>57.475656012084087</v>
      </c>
      <c r="L19" s="234">
        <f>L14-L17</f>
        <v>58.263031810675464</v>
      </c>
      <c r="M19" s="234">
        <f>M14-M17</f>
        <v>59.11805947801934</v>
      </c>
      <c r="N19" s="234">
        <f>N14-N17</f>
        <v>60.158323633225343</v>
      </c>
      <c r="O19" s="234">
        <f>O14-O17</f>
        <v>61.38462157282251</v>
      </c>
      <c r="P19" s="249">
        <f t="shared" ref="P19:P20" si="12">SUM(K19:O19)</f>
        <v>296.39969250682674</v>
      </c>
      <c r="Q19" s="229"/>
      <c r="R19" s="235">
        <f t="shared" ref="R19:R20" si="13">K19-D19</f>
        <v>-3.6011885551151153</v>
      </c>
      <c r="S19" s="235">
        <f t="shared" si="7"/>
        <v>-3.519240826398736</v>
      </c>
      <c r="T19" s="235">
        <f t="shared" si="8"/>
        <v>-3.501687043183459</v>
      </c>
      <c r="U19" s="235">
        <f t="shared" si="9"/>
        <v>-3.523564186390665</v>
      </c>
      <c r="V19" s="235">
        <f t="shared" si="10"/>
        <v>-3.5291640158776829</v>
      </c>
      <c r="W19" s="255">
        <f t="shared" ref="W19:W20" si="14">SUM(R19:V19)</f>
        <v>-17.674844626965658</v>
      </c>
    </row>
    <row r="20" spans="1:23" ht="13.9" thickBot="1" x14ac:dyDescent="0.4">
      <c r="A20" s="225"/>
      <c r="B20" s="231" t="s">
        <v>188</v>
      </c>
      <c r="C20" s="226"/>
      <c r="D20" s="233">
        <f>D18-D19</f>
        <v>43.805284146720297</v>
      </c>
      <c r="E20" s="233">
        <f t="shared" ref="E20:H20" si="15">E18-E19</f>
        <v>42.301893044797197</v>
      </c>
      <c r="F20" s="233">
        <f t="shared" si="15"/>
        <v>60.510446396335695</v>
      </c>
      <c r="G20" s="233">
        <f t="shared" si="15"/>
        <v>43.797558449797094</v>
      </c>
      <c r="H20" s="233">
        <f t="shared" si="15"/>
        <v>37.893386515181817</v>
      </c>
      <c r="I20" s="250">
        <f t="shared" si="11"/>
        <v>228.3085685528321</v>
      </c>
      <c r="J20" s="229"/>
      <c r="K20" s="234">
        <f>K18-K19</f>
        <v>41.306669917432671</v>
      </c>
      <c r="L20" s="234">
        <f t="shared" ref="L20:O20" si="16">L18-L19</f>
        <v>39.770805642427085</v>
      </c>
      <c r="M20" s="234">
        <f t="shared" si="16"/>
        <v>56.780931290240709</v>
      </c>
      <c r="N20" s="234">
        <f t="shared" si="16"/>
        <v>41.060283404309111</v>
      </c>
      <c r="O20" s="234">
        <f t="shared" si="16"/>
        <v>35.451397260629534</v>
      </c>
      <c r="P20" s="250">
        <f t="shared" si="12"/>
        <v>214.3700875150391</v>
      </c>
      <c r="Q20" s="229"/>
      <c r="R20" s="235">
        <f t="shared" si="13"/>
        <v>-2.4986142292876252</v>
      </c>
      <c r="S20" s="235">
        <f t="shared" si="7"/>
        <v>-2.5310874023701118</v>
      </c>
      <c r="T20" s="235">
        <f t="shared" si="8"/>
        <v>-3.7295151060949863</v>
      </c>
      <c r="U20" s="235">
        <f t="shared" si="9"/>
        <v>-2.7372750454879835</v>
      </c>
      <c r="V20" s="235">
        <f t="shared" si="10"/>
        <v>-2.4419892545522828</v>
      </c>
      <c r="W20" s="256">
        <f t="shared" si="14"/>
        <v>-13.93848103779299</v>
      </c>
    </row>
    <row r="21" spans="1:23" x14ac:dyDescent="0.35">
      <c r="A21" s="225"/>
      <c r="B21" s="223"/>
      <c r="C21" s="226"/>
      <c r="D21" s="238"/>
      <c r="E21" s="238"/>
      <c r="F21" s="238"/>
      <c r="G21" s="238"/>
      <c r="H21" s="238"/>
      <c r="I21" s="228"/>
      <c r="J21" s="229"/>
      <c r="P21" s="228"/>
      <c r="Q21" s="229"/>
      <c r="W21" s="253"/>
    </row>
    <row r="22" spans="1:23" ht="13.9" x14ac:dyDescent="0.4">
      <c r="B22" s="217" t="s">
        <v>194</v>
      </c>
      <c r="C22" s="226"/>
      <c r="D22" s="227"/>
      <c r="E22" s="227"/>
      <c r="F22" s="227"/>
      <c r="G22" s="227"/>
      <c r="H22" s="227"/>
      <c r="I22" s="228"/>
      <c r="J22" s="229"/>
      <c r="K22" s="230"/>
      <c r="L22" s="230"/>
      <c r="M22" s="230"/>
      <c r="N22" s="230"/>
      <c r="O22" s="230"/>
      <c r="P22" s="228"/>
      <c r="Q22" s="229"/>
      <c r="R22" s="230"/>
      <c r="S22" s="230"/>
      <c r="T22" s="230"/>
      <c r="U22" s="230"/>
      <c r="V22" s="230"/>
      <c r="W22" s="253"/>
    </row>
    <row r="23" spans="1:23" x14ac:dyDescent="0.35">
      <c r="A23" s="239"/>
      <c r="B23" s="240" t="s">
        <v>195</v>
      </c>
      <c r="C23" s="226"/>
      <c r="D23" s="227"/>
      <c r="E23" s="227"/>
      <c r="F23" s="227"/>
      <c r="G23" s="227"/>
      <c r="H23" s="227"/>
      <c r="I23" s="228"/>
      <c r="J23" s="229"/>
      <c r="K23" s="230">
        <f>'Draft determination totex'!I26</f>
        <v>71.386916236709993</v>
      </c>
      <c r="L23" s="230">
        <f>'Draft determination totex'!J26</f>
        <v>73.002718440917704</v>
      </c>
      <c r="M23" s="230">
        <f>'Draft determination totex'!K26</f>
        <v>75.258520715403606</v>
      </c>
      <c r="N23" s="230">
        <f>'Draft determination totex'!L26</f>
        <v>78.179253040027305</v>
      </c>
      <c r="O23" s="230">
        <f>'Draft determination totex'!M26</f>
        <v>80.299863413704102</v>
      </c>
      <c r="P23" s="228"/>
      <c r="Q23" s="229"/>
      <c r="R23" s="230"/>
      <c r="S23" s="230"/>
      <c r="T23" s="230"/>
      <c r="U23" s="230"/>
      <c r="V23" s="230"/>
      <c r="W23" s="253"/>
    </row>
    <row r="24" spans="1:23" x14ac:dyDescent="0.35">
      <c r="A24" s="239"/>
      <c r="B24" s="240" t="s">
        <v>196</v>
      </c>
      <c r="C24" s="226"/>
      <c r="D24" s="227"/>
      <c r="E24" s="227"/>
      <c r="F24" s="227"/>
      <c r="G24" s="227"/>
      <c r="H24" s="227"/>
      <c r="I24" s="228"/>
      <c r="J24" s="229"/>
      <c r="K24" s="230">
        <f>'Draft determination totex'!I31</f>
        <v>196.254339991384</v>
      </c>
      <c r="L24" s="230">
        <f>'Draft determination totex'!J31</f>
        <v>175.98116528725399</v>
      </c>
      <c r="M24" s="230">
        <f>'Draft determination totex'!K31</f>
        <v>171.31778301672301</v>
      </c>
      <c r="N24" s="230">
        <f>'Draft determination totex'!L31</f>
        <v>163.77542032462401</v>
      </c>
      <c r="O24" s="230">
        <f>'Draft determination totex'!M31</f>
        <v>149.95220669183399</v>
      </c>
      <c r="P24" s="228"/>
      <c r="Q24" s="229"/>
      <c r="R24" s="230"/>
      <c r="S24" s="230"/>
      <c r="T24" s="230"/>
      <c r="U24" s="230"/>
      <c r="V24" s="230"/>
      <c r="W24" s="253"/>
    </row>
    <row r="25" spans="1:23" x14ac:dyDescent="0.35">
      <c r="A25" s="239"/>
      <c r="B25" s="240" t="s">
        <v>197</v>
      </c>
      <c r="C25" s="226"/>
      <c r="D25" s="227"/>
      <c r="E25" s="227"/>
      <c r="F25" s="227"/>
      <c r="G25" s="227"/>
      <c r="H25" s="227"/>
      <c r="I25" s="228"/>
      <c r="J25" s="229"/>
      <c r="K25" s="230">
        <f>'Draft determination totex'!I32+'Draft determination totex'!I33</f>
        <v>5.7715970810456696</v>
      </c>
      <c r="L25" s="230">
        <f>'Draft determination totex'!J32+'Draft determination totex'!J33</f>
        <v>5.7715970810456696</v>
      </c>
      <c r="M25" s="230">
        <f>'Draft determination totex'!K32+'Draft determination totex'!K33</f>
        <v>5.7715970810456696</v>
      </c>
      <c r="N25" s="230">
        <f>'Draft determination totex'!L32+'Draft determination totex'!L33</f>
        <v>5.7715970810456696</v>
      </c>
      <c r="O25" s="230">
        <f>'Draft determination totex'!M32+'Draft determination totex'!M33</f>
        <v>5.7715970810456696</v>
      </c>
      <c r="P25" s="228"/>
      <c r="Q25" s="229"/>
      <c r="R25" s="230"/>
      <c r="S25" s="230"/>
      <c r="T25" s="230"/>
      <c r="U25" s="230"/>
      <c r="V25" s="230"/>
      <c r="W25" s="253"/>
    </row>
    <row r="26" spans="1:23" ht="13.9" thickBot="1" x14ac:dyDescent="0.4">
      <c r="A26" s="239"/>
      <c r="B26" s="240" t="s">
        <v>198</v>
      </c>
      <c r="C26" s="226"/>
      <c r="D26" s="232"/>
      <c r="E26" s="232"/>
      <c r="F26" s="232"/>
      <c r="G26" s="232"/>
      <c r="H26" s="232"/>
      <c r="I26" s="228"/>
      <c r="J26" s="229"/>
      <c r="K26" s="230">
        <f>'Draft determination totex'!I27+'Draft determination totex'!I28</f>
        <v>0</v>
      </c>
      <c r="L26" s="230">
        <f>'Draft determination totex'!J27+'Draft determination totex'!J28</f>
        <v>0</v>
      </c>
      <c r="M26" s="230">
        <f>'Draft determination totex'!K27+'Draft determination totex'!K28</f>
        <v>0</v>
      </c>
      <c r="N26" s="230">
        <f>'Draft determination totex'!L27+'Draft determination totex'!L28</f>
        <v>0</v>
      </c>
      <c r="O26" s="230">
        <f>'Draft determination totex'!M27+'Draft determination totex'!M28</f>
        <v>0</v>
      </c>
      <c r="P26" s="228"/>
      <c r="Q26" s="229"/>
      <c r="R26" s="230"/>
      <c r="S26" s="230"/>
      <c r="T26" s="230"/>
      <c r="U26" s="230"/>
      <c r="V26" s="230"/>
      <c r="W26" s="253"/>
    </row>
    <row r="27" spans="1:23" x14ac:dyDescent="0.35">
      <c r="A27" s="239"/>
      <c r="B27" s="231" t="s">
        <v>186</v>
      </c>
      <c r="C27" s="226"/>
      <c r="D27" s="233">
        <f>'Revised business plan'!F60</f>
        <v>300.91721435917401</v>
      </c>
      <c r="E27" s="233">
        <f>'Revised business plan'!G60</f>
        <v>279.30241681389896</v>
      </c>
      <c r="F27" s="233">
        <f>'Revised business plan'!H60</f>
        <v>276.51320551478551</v>
      </c>
      <c r="G27" s="233">
        <f>'Revised business plan'!I60</f>
        <v>271.15898938802422</v>
      </c>
      <c r="H27" s="233">
        <f>'Revised business plan'!J60</f>
        <v>257.60137830428471</v>
      </c>
      <c r="I27" s="248">
        <f>SUM(D27:H27)</f>
        <v>1385.4932043801675</v>
      </c>
      <c r="J27" s="229"/>
      <c r="K27" s="234">
        <f>SUM(K23:K24)-SUM(K25:K26)</f>
        <v>261.86965914704831</v>
      </c>
      <c r="L27" s="234">
        <f>SUM(L23:L24)-SUM(L25:L26)</f>
        <v>243.21228664712601</v>
      </c>
      <c r="M27" s="234">
        <f>SUM(M23:M24)-SUM(M25:M26)</f>
        <v>240.80470665108095</v>
      </c>
      <c r="N27" s="234">
        <f>SUM(N23:N24)-SUM(N25:N26)</f>
        <v>236.18307628360566</v>
      </c>
      <c r="O27" s="234">
        <f>SUM(O23:O24)-SUM(O25:O26)</f>
        <v>224.48047302449243</v>
      </c>
      <c r="P27" s="248">
        <f>SUM(K27:O27)</f>
        <v>1206.5502017533536</v>
      </c>
      <c r="Q27" s="229"/>
      <c r="R27" s="235">
        <f>K27-D27</f>
        <v>-39.047555212125701</v>
      </c>
      <c r="S27" s="235">
        <f t="shared" ref="S27:S29" si="17">L27-E27</f>
        <v>-36.090130166772951</v>
      </c>
      <c r="T27" s="235">
        <f t="shared" ref="T27:T29" si="18">M27-F27</f>
        <v>-35.708498863704563</v>
      </c>
      <c r="U27" s="235">
        <f t="shared" ref="U27:U29" si="19">N27-G27</f>
        <v>-34.975913104418566</v>
      </c>
      <c r="V27" s="235">
        <f t="shared" ref="V27:V29" si="20">O27-H27</f>
        <v>-33.120905279792282</v>
      </c>
      <c r="W27" s="254">
        <f>SUM(R27:V27)</f>
        <v>-178.94300262681406</v>
      </c>
    </row>
    <row r="28" spans="1:23" x14ac:dyDescent="0.35">
      <c r="A28" s="239"/>
      <c r="B28" s="231" t="s">
        <v>187</v>
      </c>
      <c r="C28" s="226"/>
      <c r="D28" s="233">
        <f>'Revised business plan'!F58</f>
        <v>82.702628242233999</v>
      </c>
      <c r="E28" s="233">
        <f>'Revised business plan'!G58</f>
        <v>84.574555144979996</v>
      </c>
      <c r="F28" s="233">
        <f>'Revised business plan'!H58</f>
        <v>87.187930070382009</v>
      </c>
      <c r="G28" s="233">
        <f>'Revised business plan'!I58</f>
        <v>90.571634709443202</v>
      </c>
      <c r="H28" s="233">
        <f>'Revised business plan'!J58</f>
        <v>93.0283881402719</v>
      </c>
      <c r="I28" s="249">
        <f t="shared" ref="I28:I29" si="21">SUM(D28:H28)</f>
        <v>438.06513630731109</v>
      </c>
      <c r="J28" s="229"/>
      <c r="K28" s="234">
        <f>K23-K26</f>
        <v>71.386916236709993</v>
      </c>
      <c r="L28" s="234">
        <f>L23-L26</f>
        <v>73.002718440917704</v>
      </c>
      <c r="M28" s="234">
        <f>M23-M26</f>
        <v>75.258520715403606</v>
      </c>
      <c r="N28" s="234">
        <f>N23-N26</f>
        <v>78.179253040027305</v>
      </c>
      <c r="O28" s="234">
        <f>O23-O26</f>
        <v>80.299863413704102</v>
      </c>
      <c r="P28" s="249">
        <f t="shared" ref="P28:P29" si="22">SUM(K28:O28)</f>
        <v>378.12727184676271</v>
      </c>
      <c r="Q28" s="229"/>
      <c r="R28" s="235">
        <f t="shared" ref="R28:R29" si="23">K28-D28</f>
        <v>-11.315712005524006</v>
      </c>
      <c r="S28" s="235">
        <f t="shared" si="17"/>
        <v>-11.571836704062292</v>
      </c>
      <c r="T28" s="235">
        <f t="shared" si="18"/>
        <v>-11.929409354978404</v>
      </c>
      <c r="U28" s="235">
        <f t="shared" si="19"/>
        <v>-12.392381669415897</v>
      </c>
      <c r="V28" s="235">
        <f t="shared" si="20"/>
        <v>-12.728524726567798</v>
      </c>
      <c r="W28" s="255">
        <f t="shared" ref="W28:W29" si="24">SUM(R28:V28)</f>
        <v>-59.937864460548397</v>
      </c>
    </row>
    <row r="29" spans="1:23" ht="13.9" thickBot="1" x14ac:dyDescent="0.4">
      <c r="A29" s="239"/>
      <c r="B29" s="231" t="s">
        <v>188</v>
      </c>
      <c r="C29" s="226"/>
      <c r="D29" s="233">
        <f>D27-D28</f>
        <v>218.21458611694001</v>
      </c>
      <c r="E29" s="233">
        <f t="shared" ref="E29:H29" si="25">E27-E28</f>
        <v>194.72786166891896</v>
      </c>
      <c r="F29" s="233">
        <f t="shared" si="25"/>
        <v>189.3252754444035</v>
      </c>
      <c r="G29" s="233">
        <f t="shared" si="25"/>
        <v>180.58735467858102</v>
      </c>
      <c r="H29" s="233">
        <f t="shared" si="25"/>
        <v>164.57299016401282</v>
      </c>
      <c r="I29" s="250">
        <f t="shared" si="21"/>
        <v>947.42806807285638</v>
      </c>
      <c r="J29" s="229"/>
      <c r="K29" s="234">
        <f>K27-K28</f>
        <v>190.48274291033832</v>
      </c>
      <c r="L29" s="234">
        <f t="shared" ref="L29:O29" si="26">L27-L28</f>
        <v>170.2095682062083</v>
      </c>
      <c r="M29" s="234">
        <f t="shared" si="26"/>
        <v>165.54618593567733</v>
      </c>
      <c r="N29" s="234">
        <f t="shared" si="26"/>
        <v>158.00382324357835</v>
      </c>
      <c r="O29" s="234">
        <f t="shared" si="26"/>
        <v>144.18060961078834</v>
      </c>
      <c r="P29" s="250">
        <f t="shared" si="22"/>
        <v>828.42292990659064</v>
      </c>
      <c r="Q29" s="229"/>
      <c r="R29" s="235">
        <f t="shared" si="23"/>
        <v>-27.731843206601695</v>
      </c>
      <c r="S29" s="235">
        <f t="shared" si="17"/>
        <v>-24.518293462710659</v>
      </c>
      <c r="T29" s="235">
        <f t="shared" si="18"/>
        <v>-23.779089508726173</v>
      </c>
      <c r="U29" s="235">
        <f t="shared" si="19"/>
        <v>-22.583531435002669</v>
      </c>
      <c r="V29" s="235">
        <f t="shared" si="20"/>
        <v>-20.392380553224484</v>
      </c>
      <c r="W29" s="256">
        <f t="shared" si="24"/>
        <v>-119.00513816626568</v>
      </c>
    </row>
    <row r="30" spans="1:23" x14ac:dyDescent="0.35">
      <c r="A30" s="239"/>
      <c r="B30" s="240"/>
      <c r="C30" s="226"/>
      <c r="D30" s="238"/>
      <c r="E30" s="238"/>
      <c r="F30" s="238"/>
      <c r="G30" s="238"/>
      <c r="H30" s="238"/>
      <c r="I30" s="228"/>
      <c r="J30" s="229"/>
      <c r="P30" s="228"/>
      <c r="Q30" s="229"/>
      <c r="W30" s="253"/>
    </row>
    <row r="31" spans="1:23" ht="13.9" x14ac:dyDescent="0.4">
      <c r="A31" s="223"/>
      <c r="B31" s="217" t="s">
        <v>199</v>
      </c>
      <c r="C31" s="226"/>
      <c r="D31" s="227"/>
      <c r="E31" s="227"/>
      <c r="F31" s="227"/>
      <c r="G31" s="227"/>
      <c r="H31" s="227"/>
      <c r="I31" s="228"/>
      <c r="J31" s="229"/>
      <c r="K31" s="230"/>
      <c r="L31" s="230"/>
      <c r="M31" s="230"/>
      <c r="N31" s="230"/>
      <c r="O31" s="230"/>
      <c r="P31" s="228"/>
      <c r="Q31" s="229"/>
      <c r="R31" s="230"/>
      <c r="S31" s="230"/>
      <c r="T31" s="230"/>
      <c r="U31" s="230"/>
      <c r="V31" s="230"/>
      <c r="W31" s="253"/>
    </row>
    <row r="32" spans="1:23" x14ac:dyDescent="0.35">
      <c r="A32" s="239"/>
      <c r="B32" s="240" t="s">
        <v>200</v>
      </c>
      <c r="C32" s="226"/>
      <c r="D32" s="227"/>
      <c r="E32" s="227"/>
      <c r="F32" s="227"/>
      <c r="G32" s="227"/>
      <c r="H32" s="227"/>
      <c r="I32" s="228"/>
      <c r="J32" s="229"/>
      <c r="K32" s="230">
        <f>'Draft determination totex'!I37</f>
        <v>19.5620923170911</v>
      </c>
      <c r="L32" s="230">
        <f>'Draft determination totex'!J37</f>
        <v>19.653771507313898</v>
      </c>
      <c r="M32" s="230">
        <f>'Draft determination totex'!K37</f>
        <v>19.746826689228801</v>
      </c>
      <c r="N32" s="230">
        <f>'Draft determination totex'!L37</f>
        <v>19.841278782623</v>
      </c>
      <c r="O32" s="230">
        <f>'Draft determination totex'!M37</f>
        <v>19.937149032635499</v>
      </c>
      <c r="P32" s="228"/>
      <c r="Q32" s="229"/>
      <c r="R32" s="230"/>
      <c r="S32" s="230"/>
      <c r="T32" s="230"/>
      <c r="U32" s="230"/>
      <c r="V32" s="230"/>
      <c r="W32" s="253"/>
    </row>
    <row r="33" spans="1:23" x14ac:dyDescent="0.35">
      <c r="A33" s="225"/>
      <c r="B33" s="223" t="s">
        <v>201</v>
      </c>
      <c r="C33" s="226"/>
      <c r="D33" s="227"/>
      <c r="E33" s="227"/>
      <c r="F33" s="227"/>
      <c r="G33" s="227"/>
      <c r="H33" s="227"/>
      <c r="I33" s="228"/>
      <c r="J33" s="229"/>
      <c r="K33" s="230">
        <f>'Draft determination totex'!I40</f>
        <v>7.0670648295917902</v>
      </c>
      <c r="L33" s="230">
        <f>'Draft determination totex'!J40</f>
        <v>6.1592088990860301</v>
      </c>
      <c r="M33" s="230">
        <f>'Draft determination totex'!K40</f>
        <v>9.2455618735870804</v>
      </c>
      <c r="N33" s="230">
        <f>'Draft determination totex'!L40</f>
        <v>7.1379073579394499</v>
      </c>
      <c r="O33" s="230">
        <f>'Draft determination totex'!M40</f>
        <v>10.7804039457379</v>
      </c>
      <c r="P33" s="228"/>
      <c r="Q33" s="229"/>
      <c r="R33" s="230"/>
      <c r="S33" s="230"/>
      <c r="T33" s="230"/>
      <c r="U33" s="230"/>
      <c r="V33" s="230"/>
      <c r="W33" s="253"/>
    </row>
    <row r="34" spans="1:23" x14ac:dyDescent="0.35">
      <c r="A34" s="225"/>
      <c r="B34" s="223" t="s">
        <v>202</v>
      </c>
      <c r="C34" s="226"/>
      <c r="D34" s="227"/>
      <c r="E34" s="227"/>
      <c r="F34" s="227"/>
      <c r="G34" s="227"/>
      <c r="H34" s="227"/>
      <c r="I34" s="228"/>
      <c r="J34" s="229"/>
      <c r="K34" s="230"/>
      <c r="L34" s="230"/>
      <c r="M34" s="230"/>
      <c r="N34" s="230"/>
      <c r="O34" s="230"/>
      <c r="P34" s="228"/>
      <c r="Q34" s="229"/>
      <c r="R34" s="230"/>
      <c r="S34" s="230"/>
      <c r="T34" s="230"/>
      <c r="U34" s="230"/>
      <c r="V34" s="230"/>
      <c r="W34" s="253"/>
    </row>
    <row r="35" spans="1:23" ht="13.9" thickBot="1" x14ac:dyDescent="0.4">
      <c r="A35" s="225"/>
      <c r="B35" s="223" t="s">
        <v>203</v>
      </c>
      <c r="C35" s="226"/>
      <c r="D35" s="232"/>
      <c r="E35" s="232"/>
      <c r="F35" s="232"/>
      <c r="G35" s="232"/>
      <c r="H35" s="232"/>
      <c r="I35" s="228"/>
      <c r="J35" s="229"/>
      <c r="K35" s="230"/>
      <c r="L35" s="230"/>
      <c r="M35" s="230"/>
      <c r="N35" s="230"/>
      <c r="O35" s="230"/>
      <c r="P35" s="228"/>
      <c r="Q35" s="229"/>
      <c r="R35" s="230"/>
      <c r="S35" s="230"/>
      <c r="T35" s="230"/>
      <c r="U35" s="230"/>
      <c r="V35" s="230"/>
      <c r="W35" s="253"/>
    </row>
    <row r="36" spans="1:23" x14ac:dyDescent="0.35">
      <c r="A36" s="225"/>
      <c r="B36" s="231" t="s">
        <v>186</v>
      </c>
      <c r="C36" s="226"/>
      <c r="D36" s="233">
        <f>'Revised business plan'!F64</f>
        <v>23.612900358658003</v>
      </c>
      <c r="E36" s="233">
        <f>'Revised business plan'!G64</f>
        <v>22.889171104397409</v>
      </c>
      <c r="F36" s="233">
        <f>'Revised business plan'!H64</f>
        <v>25.708451023150261</v>
      </c>
      <c r="G36" s="233">
        <f>'Revised business plan'!I64</f>
        <v>23.923281934371982</v>
      </c>
      <c r="H36" s="233">
        <f>'Revised business plan'!J64</f>
        <v>27.238207869094438</v>
      </c>
      <c r="I36" s="248">
        <f>SUM(D36:H36)</f>
        <v>123.3720122896721</v>
      </c>
      <c r="J36" s="229"/>
      <c r="K36" s="234">
        <f>SUM(K32:K33)-SUM(K34:K35)</f>
        <v>26.629157146682889</v>
      </c>
      <c r="L36" s="234">
        <f>SUM(L32:L33)-SUM(L34:L35)</f>
        <v>25.81298040639993</v>
      </c>
      <c r="M36" s="234">
        <f>SUM(M32:M33)-SUM(M34:M35)</f>
        <v>28.992388562815883</v>
      </c>
      <c r="N36" s="234">
        <f>SUM(N32:N33)-SUM(N34:N35)</f>
        <v>26.979186140562451</v>
      </c>
      <c r="O36" s="234">
        <f>SUM(O32:O33)-SUM(O34:O35)</f>
        <v>30.717552978373398</v>
      </c>
      <c r="P36" s="248">
        <f>SUM(K36:O36)</f>
        <v>139.13126523483456</v>
      </c>
      <c r="Q36" s="229"/>
      <c r="R36" s="235">
        <f>K36-D36</f>
        <v>3.0162567880248865</v>
      </c>
      <c r="S36" s="235">
        <f t="shared" ref="S36:S38" si="27">L36-E36</f>
        <v>2.9238093020025211</v>
      </c>
      <c r="T36" s="235">
        <f t="shared" ref="T36:T38" si="28">M36-F36</f>
        <v>3.2839375396656223</v>
      </c>
      <c r="U36" s="235">
        <f t="shared" ref="U36:U38" si="29">N36-G36</f>
        <v>3.0559042061904691</v>
      </c>
      <c r="V36" s="235">
        <f t="shared" ref="V36:V38" si="30">O36-H36</f>
        <v>3.4793451092789596</v>
      </c>
      <c r="W36" s="254">
        <f>SUM(R36:V36)</f>
        <v>15.759252945162459</v>
      </c>
    </row>
    <row r="37" spans="1:23" x14ac:dyDescent="0.35">
      <c r="B37" s="231" t="s">
        <v>187</v>
      </c>
      <c r="C37" s="226"/>
      <c r="D37" s="233">
        <f>'Revised business plan'!F62</f>
        <v>17.346314573380369</v>
      </c>
      <c r="E37" s="233">
        <f>'Revised business plan'!G62</f>
        <v>17.427609357581353</v>
      </c>
      <c r="F37" s="233">
        <f>'Revised business plan'!H62</f>
        <v>17.51012427633416</v>
      </c>
      <c r="G37" s="233">
        <f>'Revised business plan'!I62</f>
        <v>17.593877879863509</v>
      </c>
      <c r="H37" s="233">
        <f>'Revised business plan'!J62</f>
        <v>17.678889006893701</v>
      </c>
      <c r="I37" s="249">
        <f t="shared" ref="I37:I38" si="31">SUM(D37:H37)</f>
        <v>87.556815094053093</v>
      </c>
      <c r="J37" s="229"/>
      <c r="K37" s="234">
        <f>K32-K35</f>
        <v>19.5620923170911</v>
      </c>
      <c r="L37" s="234">
        <f>L32-L35</f>
        <v>19.653771507313898</v>
      </c>
      <c r="M37" s="234">
        <f>M32-M35</f>
        <v>19.746826689228801</v>
      </c>
      <c r="N37" s="234">
        <f>N32-N35</f>
        <v>19.841278782623</v>
      </c>
      <c r="O37" s="234">
        <f>O32-O35</f>
        <v>19.937149032635499</v>
      </c>
      <c r="P37" s="249">
        <f t="shared" ref="P37:P38" si="32">SUM(K37:O37)</f>
        <v>98.741118328892313</v>
      </c>
      <c r="Q37" s="229"/>
      <c r="R37" s="235">
        <f t="shared" ref="R37:R38" si="33">K37-D37</f>
        <v>2.2157777437107313</v>
      </c>
      <c r="S37" s="235">
        <f t="shared" si="27"/>
        <v>2.226162149732545</v>
      </c>
      <c r="T37" s="235">
        <f t="shared" si="28"/>
        <v>2.2367024128946404</v>
      </c>
      <c r="U37" s="235">
        <f t="shared" si="29"/>
        <v>2.247400902759491</v>
      </c>
      <c r="V37" s="235">
        <f t="shared" si="30"/>
        <v>2.258260025741798</v>
      </c>
      <c r="W37" s="255">
        <f t="shared" ref="W37:W38" si="34">SUM(R37:V37)</f>
        <v>11.184303234839206</v>
      </c>
    </row>
    <row r="38" spans="1:23" ht="13.9" thickBot="1" x14ac:dyDescent="0.4">
      <c r="B38" s="231" t="s">
        <v>188</v>
      </c>
      <c r="C38" s="226"/>
      <c r="D38" s="233">
        <f>D36-D37</f>
        <v>6.2665857852776341</v>
      </c>
      <c r="E38" s="233">
        <f t="shared" ref="E38:H38" si="35">E36-E37</f>
        <v>5.4615617468160558</v>
      </c>
      <c r="F38" s="233">
        <f t="shared" si="35"/>
        <v>8.1983267468161003</v>
      </c>
      <c r="G38" s="233">
        <f t="shared" si="35"/>
        <v>6.3294040545084727</v>
      </c>
      <c r="H38" s="233">
        <f t="shared" si="35"/>
        <v>9.5593188622007368</v>
      </c>
      <c r="I38" s="250">
        <f t="shared" si="31"/>
        <v>35.815197195619</v>
      </c>
      <c r="J38" s="229"/>
      <c r="K38" s="234">
        <f>K36-K37</f>
        <v>7.0670648295917893</v>
      </c>
      <c r="L38" s="234">
        <f t="shared" ref="L38:O38" si="36">L36-L37</f>
        <v>6.1592088990860319</v>
      </c>
      <c r="M38" s="234">
        <f t="shared" si="36"/>
        <v>9.2455618735870821</v>
      </c>
      <c r="N38" s="234">
        <f t="shared" si="36"/>
        <v>7.1379073579394507</v>
      </c>
      <c r="O38" s="234">
        <f t="shared" si="36"/>
        <v>10.780403945737898</v>
      </c>
      <c r="P38" s="250">
        <f t="shared" si="32"/>
        <v>40.390146905942252</v>
      </c>
      <c r="Q38" s="229"/>
      <c r="R38" s="235">
        <f t="shared" si="33"/>
        <v>0.80047904431415517</v>
      </c>
      <c r="S38" s="235">
        <f t="shared" si="27"/>
        <v>0.69764715226997609</v>
      </c>
      <c r="T38" s="235">
        <f t="shared" si="28"/>
        <v>1.0472351267709819</v>
      </c>
      <c r="U38" s="235">
        <f t="shared" si="29"/>
        <v>0.80850330343097809</v>
      </c>
      <c r="V38" s="235">
        <f t="shared" si="30"/>
        <v>1.2210850835371616</v>
      </c>
      <c r="W38" s="256">
        <f t="shared" si="34"/>
        <v>4.5749497103232528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zoomScaleNormal="100" workbookViewId="0"/>
  </sheetViews>
  <sheetFormatPr defaultColWidth="0" defaultRowHeight="13.5" zeroHeight="1" x14ac:dyDescent="0.35"/>
  <cols>
    <col min="1" max="1" width="2.3125" customWidth="1"/>
    <col min="2" max="2" width="9" customWidth="1"/>
    <col min="3" max="3" width="62.25" bestFit="1" customWidth="1"/>
    <col min="4" max="12" width="9" customWidth="1"/>
    <col min="13" max="49" width="0" hidden="1" customWidth="1"/>
    <col min="50" max="16384" width="9" hidden="1"/>
  </cols>
  <sheetData>
    <row r="1" spans="2:42" s="5" customFormat="1" ht="13.9" thickBot="1" x14ac:dyDescent="0.4">
      <c r="B1" s="16" t="s">
        <v>214</v>
      </c>
      <c r="C1" s="17" t="s">
        <v>2</v>
      </c>
      <c r="D1" s="7"/>
      <c r="E1" s="7"/>
      <c r="F1" s="7"/>
      <c r="G1" s="7"/>
      <c r="H1" s="182" t="s">
        <v>3</v>
      </c>
      <c r="I1" s="182" t="s">
        <v>4</v>
      </c>
      <c r="J1" s="182" t="s">
        <v>5</v>
      </c>
      <c r="K1" s="182" t="s">
        <v>6</v>
      </c>
      <c r="L1" s="183" t="s">
        <v>7</v>
      </c>
      <c r="M1" s="18"/>
      <c r="O1" s="6"/>
      <c r="P1" s="30"/>
      <c r="Q1" s="30"/>
      <c r="R1" s="30"/>
      <c r="S1" s="30"/>
      <c r="T1" s="30"/>
      <c r="U1" s="30"/>
      <c r="V1" s="30"/>
      <c r="W1" s="30"/>
      <c r="X1" s="30"/>
      <c r="Y1" s="30"/>
      <c r="Z1" s="30"/>
      <c r="AA1" s="30"/>
      <c r="AB1" s="6"/>
    </row>
    <row r="2" spans="2:42" s="5" customFormat="1" x14ac:dyDescent="0.35">
      <c r="B2" s="19">
        <v>16</v>
      </c>
      <c r="C2" s="20" t="s">
        <v>8</v>
      </c>
      <c r="D2" s="21" t="s">
        <v>215</v>
      </c>
      <c r="E2" s="22" t="s">
        <v>216</v>
      </c>
      <c r="F2" s="23">
        <v>2</v>
      </c>
      <c r="G2" s="24"/>
      <c r="H2" s="25">
        <v>0.40978972674212316</v>
      </c>
      <c r="I2" s="26">
        <v>0.60603267528192095</v>
      </c>
      <c r="J2" s="26">
        <v>0.73206014468652891</v>
      </c>
      <c r="K2" s="26">
        <v>0.76064978996463206</v>
      </c>
      <c r="L2" s="27">
        <v>0.77367971674845348</v>
      </c>
      <c r="M2" s="18">
        <f t="shared" ref="M2:M4" si="0">IF(SUM(P2:AA2)=0,0,$P$4)</f>
        <v>0</v>
      </c>
      <c r="O2" s="6"/>
      <c r="P2" s="30"/>
      <c r="Q2" s="30">
        <f t="shared" ref="Q2:U4" si="1">IF(ISNUMBER(H2),0,1)</f>
        <v>0</v>
      </c>
      <c r="R2" s="30">
        <f t="shared" si="1"/>
        <v>0</v>
      </c>
      <c r="S2" s="30">
        <f t="shared" si="1"/>
        <v>0</v>
      </c>
      <c r="T2" s="30">
        <f t="shared" si="1"/>
        <v>0</v>
      </c>
      <c r="U2" s="30">
        <f t="shared" si="1"/>
        <v>0</v>
      </c>
      <c r="V2" s="30"/>
      <c r="W2" s="30">
        <f>IF(ISNUMBER(#REF!),0,1)</f>
        <v>1</v>
      </c>
      <c r="X2" s="30">
        <f>IF(ISNUMBER(#REF!),0,1)</f>
        <v>1</v>
      </c>
      <c r="Y2" s="30">
        <f>IF(ISNUMBER(#REF!),0,1)</f>
        <v>1</v>
      </c>
      <c r="Z2" s="30">
        <f>IF(ISNUMBER(#REF!),0,1)</f>
        <v>1</v>
      </c>
      <c r="AA2" s="30">
        <f>IF(ISNUMBER(#REF!),0,1)</f>
        <v>1</v>
      </c>
      <c r="AB2" s="6"/>
    </row>
    <row r="3" spans="2:42" s="5" customFormat="1" x14ac:dyDescent="0.35">
      <c r="B3" s="19">
        <v>17</v>
      </c>
      <c r="C3" s="20" t="s">
        <v>9</v>
      </c>
      <c r="D3" s="31" t="s">
        <v>217</v>
      </c>
      <c r="E3" s="32" t="s">
        <v>216</v>
      </c>
      <c r="F3" s="33">
        <v>2</v>
      </c>
      <c r="G3" s="24"/>
      <c r="H3" s="34">
        <v>0</v>
      </c>
      <c r="I3" s="35">
        <v>0</v>
      </c>
      <c r="J3" s="35">
        <v>0</v>
      </c>
      <c r="K3" s="35">
        <v>0</v>
      </c>
      <c r="L3" s="36">
        <v>0</v>
      </c>
      <c r="M3" s="18">
        <f t="shared" si="0"/>
        <v>0</v>
      </c>
      <c r="O3" s="6"/>
      <c r="P3" s="30"/>
      <c r="Q3" s="30">
        <f t="shared" si="1"/>
        <v>0</v>
      </c>
      <c r="R3" s="30">
        <f t="shared" si="1"/>
        <v>0</v>
      </c>
      <c r="S3" s="30">
        <f t="shared" si="1"/>
        <v>0</v>
      </c>
      <c r="T3" s="30">
        <f t="shared" si="1"/>
        <v>0</v>
      </c>
      <c r="U3" s="30">
        <f t="shared" si="1"/>
        <v>0</v>
      </c>
      <c r="V3" s="30"/>
      <c r="W3" s="30">
        <f>IF(ISNUMBER(#REF!),0,1)</f>
        <v>1</v>
      </c>
      <c r="X3" s="30">
        <f>IF(ISNUMBER(#REF!),0,1)</f>
        <v>1</v>
      </c>
      <c r="Y3" s="30">
        <f>IF(ISNUMBER(#REF!),0,1)</f>
        <v>1</v>
      </c>
      <c r="Z3" s="30">
        <f>IF(ISNUMBER(#REF!),0,1)</f>
        <v>1</v>
      </c>
      <c r="AA3" s="30">
        <f>IF(ISNUMBER(#REF!),0,1)</f>
        <v>1</v>
      </c>
      <c r="AB3" s="6"/>
    </row>
    <row r="4" spans="2:42" s="5" customFormat="1" x14ac:dyDescent="0.35">
      <c r="B4" s="19">
        <v>18</v>
      </c>
      <c r="C4" s="20" t="s">
        <v>10</v>
      </c>
      <c r="D4" s="31" t="s">
        <v>218</v>
      </c>
      <c r="E4" s="32" t="s">
        <v>216</v>
      </c>
      <c r="F4" s="33">
        <v>2</v>
      </c>
      <c r="G4" s="24"/>
      <c r="H4" s="34">
        <v>0</v>
      </c>
      <c r="I4" s="35">
        <v>0</v>
      </c>
      <c r="J4" s="35">
        <v>0</v>
      </c>
      <c r="K4" s="35">
        <v>0</v>
      </c>
      <c r="L4" s="36">
        <v>0</v>
      </c>
      <c r="M4" s="18">
        <f t="shared" si="0"/>
        <v>0</v>
      </c>
      <c r="O4" s="6"/>
      <c r="P4" s="30"/>
      <c r="Q4" s="30">
        <f t="shared" si="1"/>
        <v>0</v>
      </c>
      <c r="R4" s="30">
        <f t="shared" si="1"/>
        <v>0</v>
      </c>
      <c r="S4" s="30">
        <f t="shared" si="1"/>
        <v>0</v>
      </c>
      <c r="T4" s="30">
        <f t="shared" si="1"/>
        <v>0</v>
      </c>
      <c r="U4" s="30">
        <f t="shared" si="1"/>
        <v>0</v>
      </c>
      <c r="V4" s="30"/>
      <c r="W4" s="30">
        <f>IF(ISNUMBER(#REF!),0,1)</f>
        <v>1</v>
      </c>
      <c r="X4" s="30">
        <f>IF(ISNUMBER(#REF!),0,1)</f>
        <v>1</v>
      </c>
      <c r="Y4" s="30">
        <f>IF(ISNUMBER(#REF!),0,1)</f>
        <v>1</v>
      </c>
      <c r="Z4" s="30">
        <f>IF(ISNUMBER(#REF!),0,1)</f>
        <v>1</v>
      </c>
      <c r="AA4" s="30">
        <f>IF(ISNUMBER(#REF!),0,1)</f>
        <v>1</v>
      </c>
      <c r="AB4" s="6"/>
    </row>
    <row r="5" spans="2:42" s="5" customFormat="1" ht="13.9" thickBot="1" x14ac:dyDescent="0.4">
      <c r="B5" s="59">
        <v>19</v>
      </c>
      <c r="C5" s="60" t="s">
        <v>211</v>
      </c>
      <c r="D5" s="61" t="s">
        <v>219</v>
      </c>
      <c r="E5" s="62" t="s">
        <v>216</v>
      </c>
      <c r="F5" s="63">
        <v>2</v>
      </c>
      <c r="G5" s="24"/>
      <c r="H5" s="39">
        <f>SUM(H2:H4)</f>
        <v>0.40978972674212316</v>
      </c>
      <c r="I5" s="39">
        <f>SUM(I2:I4)</f>
        <v>0.60603267528192095</v>
      </c>
      <c r="J5" s="39">
        <f>SUM(J2:J4)</f>
        <v>0.73206014468652891</v>
      </c>
      <c r="K5" s="39">
        <f>SUM(K2:K4)</f>
        <v>0.76064978996463206</v>
      </c>
      <c r="L5" s="39">
        <f>SUM(L2:L4)</f>
        <v>0.77367971674845348</v>
      </c>
      <c r="M5" s="18"/>
      <c r="O5" s="6"/>
      <c r="P5" s="30"/>
      <c r="Q5" s="30"/>
      <c r="R5" s="30"/>
      <c r="S5" s="30"/>
      <c r="T5" s="30"/>
      <c r="U5" s="30"/>
      <c r="V5" s="30"/>
      <c r="W5" s="30"/>
      <c r="X5" s="30"/>
      <c r="Y5" s="30"/>
      <c r="Z5" s="30"/>
      <c r="AA5" s="30"/>
      <c r="AB5" s="6"/>
    </row>
    <row r="6" spans="2:42" x14ac:dyDescent="0.35"/>
    <row r="7" spans="2:42" ht="13.9" thickBot="1" x14ac:dyDescent="0.4"/>
    <row r="8" spans="2:42" s="5" customFormat="1" ht="13.9" thickBot="1" x14ac:dyDescent="0.4">
      <c r="B8" s="16" t="s">
        <v>221</v>
      </c>
      <c r="C8" s="17" t="s">
        <v>12</v>
      </c>
      <c r="D8" s="7"/>
      <c r="E8" s="7"/>
      <c r="F8" s="7"/>
      <c r="G8" s="7"/>
      <c r="H8" s="182" t="s">
        <v>3</v>
      </c>
      <c r="I8" s="182" t="s">
        <v>4</v>
      </c>
      <c r="J8" s="182" t="s">
        <v>5</v>
      </c>
      <c r="K8" s="182" t="s">
        <v>6</v>
      </c>
      <c r="L8" s="183" t="s">
        <v>7</v>
      </c>
      <c r="M8" s="18"/>
      <c r="N8" s="101"/>
      <c r="O8" s="55"/>
      <c r="P8" s="6"/>
      <c r="Q8" s="108"/>
      <c r="R8" s="108"/>
      <c r="S8" s="108"/>
      <c r="T8" s="108"/>
      <c r="U8" s="108"/>
      <c r="V8" s="108"/>
      <c r="W8" s="108"/>
      <c r="X8" s="108"/>
      <c r="Y8" s="108"/>
      <c r="Z8" s="108"/>
      <c r="AA8" s="108"/>
      <c r="AB8" s="108"/>
      <c r="AC8" s="110"/>
      <c r="AD8" s="108"/>
      <c r="AE8" s="108"/>
      <c r="AF8" s="108"/>
      <c r="AG8" s="108"/>
      <c r="AH8" s="108"/>
      <c r="AI8" s="108"/>
      <c r="AJ8" s="108"/>
      <c r="AK8" s="108"/>
      <c r="AL8" s="108"/>
      <c r="AM8" s="108"/>
      <c r="AN8" s="108"/>
      <c r="AO8" s="108"/>
      <c r="AP8" s="110"/>
    </row>
    <row r="9" spans="2:42" s="5" customFormat="1" x14ac:dyDescent="0.35">
      <c r="B9" s="19">
        <v>11</v>
      </c>
      <c r="C9" s="20" t="s">
        <v>13</v>
      </c>
      <c r="D9" s="21" t="s">
        <v>222</v>
      </c>
      <c r="E9" s="22" t="s">
        <v>216</v>
      </c>
      <c r="F9" s="23">
        <v>2</v>
      </c>
      <c r="G9" s="7"/>
      <c r="H9" s="25">
        <v>0.6908152413176688</v>
      </c>
      <c r="I9" s="26">
        <v>0.70288882083386894</v>
      </c>
      <c r="J9" s="26">
        <v>0.60096640649480215</v>
      </c>
      <c r="K9" s="26">
        <v>0.69836526309498836</v>
      </c>
      <c r="L9" s="27">
        <v>0.74295474052195665</v>
      </c>
      <c r="M9" s="18">
        <f t="shared" ref="M9:M13" si="2">IF(SUM(Q9:AB9)=0,0,$Q$4)</f>
        <v>0</v>
      </c>
      <c r="N9" s="101"/>
      <c r="O9" s="107"/>
      <c r="P9" s="6"/>
      <c r="Q9" s="108"/>
      <c r="R9" s="109">
        <f t="shared" ref="R9:V11" si="3">IF(ISNUMBER(H9),0,1)</f>
        <v>0</v>
      </c>
      <c r="S9" s="109">
        <f t="shared" si="3"/>
        <v>0</v>
      </c>
      <c r="T9" s="109">
        <f t="shared" si="3"/>
        <v>0</v>
      </c>
      <c r="U9" s="109">
        <f t="shared" si="3"/>
        <v>0</v>
      </c>
      <c r="V9" s="109">
        <f t="shared" si="3"/>
        <v>0</v>
      </c>
      <c r="W9" s="108"/>
      <c r="X9" s="109">
        <f>IF(ISNUMBER(#REF!),0,1)</f>
        <v>1</v>
      </c>
      <c r="Y9" s="109">
        <f>IF(ISNUMBER(#REF!),0,1)</f>
        <v>1</v>
      </c>
      <c r="Z9" s="109">
        <f>IF(ISNUMBER(#REF!),0,1)</f>
        <v>1</v>
      </c>
      <c r="AA9" s="109">
        <f>IF(ISNUMBER(#REF!),0,1)</f>
        <v>1</v>
      </c>
      <c r="AB9" s="109">
        <f>IF(ISNUMBER(#REF!),0,1)</f>
        <v>1</v>
      </c>
      <c r="AC9" s="110"/>
      <c r="AD9" s="108"/>
      <c r="AE9" s="108"/>
      <c r="AF9" s="108"/>
      <c r="AG9" s="108"/>
      <c r="AH9" s="108"/>
      <c r="AI9" s="108"/>
      <c r="AJ9" s="108"/>
      <c r="AK9" s="108"/>
      <c r="AL9" s="108"/>
      <c r="AM9" s="108"/>
      <c r="AN9" s="108"/>
      <c r="AO9" s="108"/>
      <c r="AP9" s="110"/>
    </row>
    <row r="10" spans="2:42" s="5" customFormat="1" x14ac:dyDescent="0.35">
      <c r="B10" s="19">
        <v>12</v>
      </c>
      <c r="C10" s="20" t="s">
        <v>14</v>
      </c>
      <c r="D10" s="111" t="s">
        <v>223</v>
      </c>
      <c r="E10" s="32" t="s">
        <v>216</v>
      </c>
      <c r="F10" s="33">
        <v>2</v>
      </c>
      <c r="G10" s="7"/>
      <c r="H10" s="34">
        <v>0</v>
      </c>
      <c r="I10" s="35">
        <v>0</v>
      </c>
      <c r="J10" s="35">
        <v>0</v>
      </c>
      <c r="K10" s="35">
        <v>0</v>
      </c>
      <c r="L10" s="36">
        <v>0</v>
      </c>
      <c r="M10" s="18">
        <f t="shared" si="2"/>
        <v>0</v>
      </c>
      <c r="N10" s="101"/>
      <c r="O10" s="107"/>
      <c r="P10" s="6"/>
      <c r="Q10" s="108"/>
      <c r="R10" s="109">
        <f t="shared" si="3"/>
        <v>0</v>
      </c>
      <c r="S10" s="109">
        <f t="shared" si="3"/>
        <v>0</v>
      </c>
      <c r="T10" s="109">
        <f t="shared" si="3"/>
        <v>0</v>
      </c>
      <c r="U10" s="109">
        <f t="shared" si="3"/>
        <v>0</v>
      </c>
      <c r="V10" s="109">
        <f t="shared" si="3"/>
        <v>0</v>
      </c>
      <c r="W10" s="108"/>
      <c r="X10" s="109">
        <f>IF(ISNUMBER(#REF!),0,1)</f>
        <v>1</v>
      </c>
      <c r="Y10" s="109">
        <f>IF(ISNUMBER(#REF!),0,1)</f>
        <v>1</v>
      </c>
      <c r="Z10" s="109">
        <f>IF(ISNUMBER(#REF!),0,1)</f>
        <v>1</v>
      </c>
      <c r="AA10" s="109">
        <f>IF(ISNUMBER(#REF!),0,1)</f>
        <v>1</v>
      </c>
      <c r="AB10" s="109">
        <f>IF(ISNUMBER(#REF!),0,1)</f>
        <v>1</v>
      </c>
      <c r="AC10" s="110"/>
      <c r="AD10" s="108"/>
      <c r="AE10" s="108"/>
      <c r="AF10" s="108"/>
      <c r="AG10" s="108"/>
      <c r="AH10" s="108"/>
      <c r="AI10" s="108"/>
      <c r="AJ10" s="108"/>
      <c r="AK10" s="108"/>
      <c r="AL10" s="108"/>
      <c r="AM10" s="108"/>
      <c r="AN10" s="108"/>
      <c r="AO10" s="108"/>
      <c r="AP10" s="110"/>
    </row>
    <row r="11" spans="2:42" s="5" customFormat="1" x14ac:dyDescent="0.35">
      <c r="B11" s="19">
        <v>13</v>
      </c>
      <c r="C11" s="20" t="s">
        <v>15</v>
      </c>
      <c r="D11" s="111" t="s">
        <v>224</v>
      </c>
      <c r="E11" s="32" t="s">
        <v>216</v>
      </c>
      <c r="F11" s="33">
        <v>2</v>
      </c>
      <c r="G11" s="7"/>
      <c r="H11" s="34">
        <v>0</v>
      </c>
      <c r="I11" s="35">
        <v>0</v>
      </c>
      <c r="J11" s="35">
        <v>0</v>
      </c>
      <c r="K11" s="35">
        <v>0</v>
      </c>
      <c r="L11" s="36">
        <v>0</v>
      </c>
      <c r="M11" s="18">
        <f t="shared" si="2"/>
        <v>0</v>
      </c>
      <c r="N11" s="101"/>
      <c r="O11" s="107"/>
      <c r="P11" s="6"/>
      <c r="Q11" s="108"/>
      <c r="R11" s="109">
        <f t="shared" si="3"/>
        <v>0</v>
      </c>
      <c r="S11" s="109">
        <f t="shared" si="3"/>
        <v>0</v>
      </c>
      <c r="T11" s="109">
        <f t="shared" si="3"/>
        <v>0</v>
      </c>
      <c r="U11" s="109">
        <f t="shared" si="3"/>
        <v>0</v>
      </c>
      <c r="V11" s="109">
        <f t="shared" si="3"/>
        <v>0</v>
      </c>
      <c r="W11" s="108"/>
      <c r="X11" s="109">
        <f>IF(ISNUMBER(#REF!),0,1)</f>
        <v>1</v>
      </c>
      <c r="Y11" s="109">
        <f>IF(ISNUMBER(#REF!),0,1)</f>
        <v>1</v>
      </c>
      <c r="Z11" s="109">
        <f>IF(ISNUMBER(#REF!),0,1)</f>
        <v>1</v>
      </c>
      <c r="AA11" s="109">
        <f>IF(ISNUMBER(#REF!),0,1)</f>
        <v>1</v>
      </c>
      <c r="AB11" s="109">
        <f>IF(ISNUMBER(#REF!),0,1)</f>
        <v>1</v>
      </c>
      <c r="AC11" s="110"/>
      <c r="AD11" s="108"/>
      <c r="AE11" s="108"/>
      <c r="AF11" s="108"/>
      <c r="AG11" s="108"/>
      <c r="AH11" s="108"/>
      <c r="AI11" s="108"/>
      <c r="AJ11" s="108"/>
      <c r="AK11" s="108"/>
      <c r="AL11" s="108"/>
      <c r="AM11" s="108"/>
      <c r="AN11" s="108"/>
      <c r="AO11" s="108"/>
      <c r="AP11" s="110"/>
    </row>
    <row r="12" spans="2:42" s="5" customFormat="1" x14ac:dyDescent="0.35">
      <c r="B12" s="257"/>
      <c r="C12" s="318" t="s">
        <v>472</v>
      </c>
      <c r="D12" s="258"/>
      <c r="E12" s="258"/>
      <c r="F12" s="259"/>
      <c r="G12" s="260"/>
      <c r="H12" s="261">
        <f>-2.458/104.882</f>
        <v>-2.3435861253599283E-2</v>
      </c>
      <c r="I12" s="262">
        <f>-2.309/104.084</f>
        <v>-2.2184005226547791E-2</v>
      </c>
      <c r="J12" s="262">
        <f>-2.227/123.13</f>
        <v>-1.8086575164460324E-2</v>
      </c>
      <c r="K12" s="262">
        <f>-2.175/107.479</f>
        <v>-2.0236511318490122E-2</v>
      </c>
      <c r="L12" s="263">
        <f>-2.091/102.807</f>
        <v>-2.0339081969126618E-2</v>
      </c>
      <c r="M12" s="18"/>
      <c r="O12" s="6"/>
      <c r="P12" s="30"/>
      <c r="Q12" s="30"/>
      <c r="R12" s="30"/>
      <c r="S12" s="30"/>
      <c r="T12" s="30"/>
      <c r="U12" s="30"/>
      <c r="V12" s="30"/>
      <c r="W12" s="30"/>
      <c r="X12" s="30"/>
      <c r="Y12" s="30"/>
      <c r="Z12" s="30"/>
      <c r="AA12" s="30"/>
      <c r="AB12" s="6"/>
    </row>
    <row r="13" spans="2:42" s="5" customFormat="1" ht="13.9" thickBot="1" x14ac:dyDescent="0.4">
      <c r="B13" s="59">
        <v>14</v>
      </c>
      <c r="C13" s="60" t="s">
        <v>211</v>
      </c>
      <c r="D13" s="61" t="s">
        <v>225</v>
      </c>
      <c r="E13" s="62" t="s">
        <v>216</v>
      </c>
      <c r="F13" s="63">
        <v>2</v>
      </c>
      <c r="G13" s="7"/>
      <c r="H13" s="39">
        <f>SUM(H9:H12)</f>
        <v>0.66737938006406949</v>
      </c>
      <c r="I13" s="39">
        <f t="shared" ref="I13" si="4">SUM(I9:I12)</f>
        <v>0.6807048156073211</v>
      </c>
      <c r="J13" s="39">
        <f t="shared" ref="J13" si="5">SUM(J9:J12)</f>
        <v>0.58287983133034182</v>
      </c>
      <c r="K13" s="39">
        <f t="shared" ref="K13" si="6">SUM(K9:K12)</f>
        <v>0.67812875177649823</v>
      </c>
      <c r="L13" s="39">
        <f t="shared" ref="L13" si="7">SUM(L9:L12)</f>
        <v>0.72261565855283005</v>
      </c>
      <c r="M13" s="18">
        <f t="shared" si="2"/>
        <v>0</v>
      </c>
      <c r="N13" s="101"/>
      <c r="O13" s="107"/>
      <c r="P13" s="6"/>
      <c r="Q13" s="108"/>
      <c r="R13" s="108"/>
      <c r="S13" s="108"/>
      <c r="T13" s="108"/>
      <c r="U13" s="108"/>
      <c r="V13" s="108"/>
      <c r="W13" s="108"/>
      <c r="X13" s="108"/>
      <c r="Y13" s="108"/>
      <c r="Z13" s="108"/>
      <c r="AA13" s="108"/>
      <c r="AB13" s="108"/>
      <c r="AC13" s="110"/>
      <c r="AD13" s="108"/>
      <c r="AE13" s="108"/>
      <c r="AF13" s="108"/>
      <c r="AG13" s="108"/>
      <c r="AH13" s="108"/>
      <c r="AI13" s="108"/>
      <c r="AJ13" s="108"/>
      <c r="AK13" s="108"/>
      <c r="AL13" s="108"/>
      <c r="AM13" s="108"/>
      <c r="AN13" s="108"/>
      <c r="AO13" s="108"/>
      <c r="AP13" s="110"/>
    </row>
    <row r="14" spans="2:42" x14ac:dyDescent="0.35"/>
    <row r="15" spans="2:42" ht="13.9" thickBot="1" x14ac:dyDescent="0.4"/>
    <row r="16" spans="2:42" s="5" customFormat="1" ht="13.9" thickBot="1" x14ac:dyDescent="0.4">
      <c r="B16" s="16" t="s">
        <v>221</v>
      </c>
      <c r="C16" s="17" t="s">
        <v>17</v>
      </c>
      <c r="D16" s="7"/>
      <c r="E16" s="7"/>
      <c r="F16" s="7"/>
      <c r="G16" s="7"/>
      <c r="H16" s="182" t="s">
        <v>3</v>
      </c>
      <c r="I16" s="182" t="s">
        <v>4</v>
      </c>
      <c r="J16" s="182" t="s">
        <v>5</v>
      </c>
      <c r="K16" s="182" t="s">
        <v>6</v>
      </c>
      <c r="L16" s="183" t="s">
        <v>7</v>
      </c>
      <c r="M16" s="18"/>
      <c r="N16" s="101"/>
      <c r="O16" s="8"/>
      <c r="P16" s="128"/>
      <c r="Q16" s="135"/>
      <c r="R16" s="135"/>
      <c r="S16" s="135"/>
      <c r="T16" s="135"/>
      <c r="U16" s="135"/>
      <c r="V16" s="135"/>
      <c r="W16" s="135"/>
      <c r="X16" s="135"/>
      <c r="Y16" s="135"/>
      <c r="Z16" s="135"/>
      <c r="AA16" s="135"/>
      <c r="AB16" s="135"/>
      <c r="AC16" s="6"/>
      <c r="AD16" s="135"/>
      <c r="AE16" s="135"/>
      <c r="AF16" s="135"/>
      <c r="AG16" s="135"/>
      <c r="AH16" s="135"/>
      <c r="AI16" s="135"/>
      <c r="AJ16" s="135"/>
      <c r="AK16" s="135"/>
      <c r="AL16" s="135"/>
      <c r="AM16" s="135"/>
      <c r="AN16" s="135"/>
      <c r="AO16" s="135"/>
      <c r="AP16" s="6"/>
    </row>
    <row r="17" spans="2:42" s="5" customFormat="1" x14ac:dyDescent="0.35">
      <c r="B17" s="19">
        <v>11</v>
      </c>
      <c r="C17" s="20" t="s">
        <v>18</v>
      </c>
      <c r="D17" s="21" t="s">
        <v>227</v>
      </c>
      <c r="E17" s="22" t="s">
        <v>216</v>
      </c>
      <c r="F17" s="23">
        <v>2</v>
      </c>
      <c r="G17" s="7"/>
      <c r="H17" s="136">
        <v>0.31566106704812807</v>
      </c>
      <c r="I17" s="137">
        <v>0.34669606658606145</v>
      </c>
      <c r="J17" s="137">
        <v>0.35960480094197078</v>
      </c>
      <c r="K17" s="137">
        <v>0.37912215868666188</v>
      </c>
      <c r="L17" s="138">
        <v>0.40851625404117387</v>
      </c>
      <c r="M17" s="18">
        <f xml:space="preserve"> IF( SUM( Q17:AB17 ) = 0, 0, $Q$5 )</f>
        <v>0</v>
      </c>
      <c r="N17" s="101"/>
      <c r="O17" s="8"/>
      <c r="P17" s="128"/>
      <c r="Q17" s="135"/>
      <c r="R17" s="141">
        <v>0</v>
      </c>
      <c r="S17" s="141">
        <v>0</v>
      </c>
      <c r="T17" s="141">
        <v>0</v>
      </c>
      <c r="U17" s="141">
        <v>0</v>
      </c>
      <c r="V17" s="141">
        <v>0</v>
      </c>
      <c r="W17" s="135"/>
      <c r="X17" s="141">
        <v>1</v>
      </c>
      <c r="Y17" s="141">
        <v>1</v>
      </c>
      <c r="Z17" s="141">
        <v>1</v>
      </c>
      <c r="AA17" s="141">
        <v>1</v>
      </c>
      <c r="AB17" s="141">
        <v>1</v>
      </c>
      <c r="AC17" s="6"/>
      <c r="AD17" s="135"/>
      <c r="AE17" s="135"/>
      <c r="AF17" s="135"/>
      <c r="AG17" s="135"/>
      <c r="AH17" s="135"/>
      <c r="AI17" s="135"/>
      <c r="AJ17" s="135"/>
      <c r="AK17" s="135"/>
      <c r="AL17" s="135"/>
      <c r="AM17" s="135"/>
      <c r="AN17" s="135"/>
      <c r="AO17" s="135"/>
      <c r="AP17" s="6"/>
    </row>
    <row r="18" spans="2:42" s="5" customFormat="1" x14ac:dyDescent="0.35">
      <c r="B18" s="19">
        <v>12</v>
      </c>
      <c r="C18" s="20" t="s">
        <v>19</v>
      </c>
      <c r="D18" s="31" t="s">
        <v>228</v>
      </c>
      <c r="E18" s="32" t="s">
        <v>216</v>
      </c>
      <c r="F18" s="33">
        <v>2</v>
      </c>
      <c r="G18" s="7"/>
      <c r="H18" s="142">
        <v>0</v>
      </c>
      <c r="I18" s="143">
        <v>0</v>
      </c>
      <c r="J18" s="143">
        <v>0</v>
      </c>
      <c r="K18" s="143">
        <v>0</v>
      </c>
      <c r="L18" s="144">
        <v>0</v>
      </c>
      <c r="M18" s="18">
        <f xml:space="preserve"> IF( SUM( Q18:AB18 ) = 0, 0, $Q$5 )</f>
        <v>0</v>
      </c>
      <c r="N18" s="101"/>
      <c r="O18" s="8"/>
      <c r="P18" s="128"/>
      <c r="Q18" s="129"/>
      <c r="R18" s="141">
        <v>0</v>
      </c>
      <c r="S18" s="141">
        <v>0</v>
      </c>
      <c r="T18" s="141">
        <v>0</v>
      </c>
      <c r="U18" s="141">
        <v>0</v>
      </c>
      <c r="V18" s="141">
        <v>0</v>
      </c>
      <c r="W18" s="135"/>
      <c r="X18" s="141">
        <v>1</v>
      </c>
      <c r="Y18" s="141">
        <v>1</v>
      </c>
      <c r="Z18" s="141">
        <v>1</v>
      </c>
      <c r="AA18" s="141">
        <v>1</v>
      </c>
      <c r="AB18" s="141">
        <v>1</v>
      </c>
      <c r="AC18" s="6"/>
      <c r="AD18" s="129"/>
      <c r="AE18" s="135"/>
      <c r="AF18" s="135"/>
      <c r="AG18" s="135"/>
      <c r="AH18" s="135"/>
      <c r="AI18" s="135"/>
      <c r="AJ18" s="135"/>
      <c r="AK18" s="135"/>
      <c r="AL18" s="135"/>
      <c r="AM18" s="135"/>
      <c r="AN18" s="135"/>
      <c r="AO18" s="135"/>
      <c r="AP18" s="6"/>
    </row>
    <row r="19" spans="2:42" s="5" customFormat="1" x14ac:dyDescent="0.35">
      <c r="B19" s="19">
        <v>13</v>
      </c>
      <c r="C19" s="20" t="s">
        <v>20</v>
      </c>
      <c r="D19" s="31" t="s">
        <v>229</v>
      </c>
      <c r="E19" s="32" t="s">
        <v>216</v>
      </c>
      <c r="F19" s="33">
        <v>2</v>
      </c>
      <c r="G19" s="7"/>
      <c r="H19" s="142">
        <v>0</v>
      </c>
      <c r="I19" s="143">
        <v>0</v>
      </c>
      <c r="J19" s="143">
        <v>0</v>
      </c>
      <c r="K19" s="143">
        <v>0</v>
      </c>
      <c r="L19" s="144">
        <v>0</v>
      </c>
      <c r="M19" s="18">
        <f xml:space="preserve"> IF( SUM( Q19:AB19 ) = 0, 0, $Q$5 )</f>
        <v>0</v>
      </c>
      <c r="N19" s="101"/>
      <c r="O19" s="8"/>
      <c r="P19" s="128"/>
      <c r="Q19" s="135"/>
      <c r="R19" s="141">
        <v>0</v>
      </c>
      <c r="S19" s="141">
        <v>0</v>
      </c>
      <c r="T19" s="141">
        <v>0</v>
      </c>
      <c r="U19" s="141">
        <v>0</v>
      </c>
      <c r="V19" s="141">
        <v>0</v>
      </c>
      <c r="W19" s="135"/>
      <c r="X19" s="141">
        <v>1</v>
      </c>
      <c r="Y19" s="141">
        <v>1</v>
      </c>
      <c r="Z19" s="141">
        <v>1</v>
      </c>
      <c r="AA19" s="141">
        <v>1</v>
      </c>
      <c r="AB19" s="141">
        <v>1</v>
      </c>
      <c r="AC19" s="6"/>
      <c r="AD19" s="135"/>
      <c r="AE19" s="135"/>
      <c r="AF19" s="135"/>
      <c r="AG19" s="135"/>
      <c r="AH19" s="135"/>
      <c r="AI19" s="135"/>
      <c r="AJ19" s="135"/>
      <c r="AK19" s="135"/>
      <c r="AL19" s="135"/>
      <c r="AM19" s="135"/>
      <c r="AN19" s="135"/>
      <c r="AO19" s="135"/>
      <c r="AP19" s="6"/>
    </row>
    <row r="20" spans="2:42" s="5" customFormat="1" x14ac:dyDescent="0.35">
      <c r="B20" s="257"/>
      <c r="C20" s="318" t="s">
        <v>450</v>
      </c>
      <c r="D20" s="258"/>
      <c r="E20" s="258"/>
      <c r="F20" s="259"/>
      <c r="G20" s="260"/>
      <c r="H20" s="261">
        <f>-0.09/PAYG!B25</f>
        <v>-2.9908558136716045E-4</v>
      </c>
      <c r="I20" s="261">
        <f>-0.09/PAYG!C25</f>
        <v>-3.2223136851682738E-4</v>
      </c>
      <c r="J20" s="261">
        <f>-0.09/PAYG!D25</f>
        <v>-3.2548174266197057E-4</v>
      </c>
      <c r="K20" s="261">
        <f>-0.09/PAYG!E25</f>
        <v>-3.3190859798939369E-4</v>
      </c>
      <c r="L20" s="261">
        <f>-0.09/PAYG!F25</f>
        <v>-3.4937701262487001E-4</v>
      </c>
      <c r="M20" s="18"/>
      <c r="O20" s="6"/>
      <c r="P20" s="30"/>
      <c r="Q20" s="30"/>
      <c r="R20" s="30"/>
      <c r="S20" s="30"/>
      <c r="T20" s="30"/>
      <c r="U20" s="30"/>
      <c r="V20" s="30"/>
      <c r="W20" s="30"/>
      <c r="X20" s="30"/>
      <c r="Y20" s="30"/>
      <c r="Z20" s="30"/>
      <c r="AA20" s="30"/>
      <c r="AB20" s="6"/>
    </row>
    <row r="21" spans="2:42" s="5" customFormat="1" ht="13.9" thickBot="1" x14ac:dyDescent="0.4">
      <c r="B21" s="59">
        <v>14</v>
      </c>
      <c r="C21" s="60" t="s">
        <v>211</v>
      </c>
      <c r="D21" s="61" t="s">
        <v>230</v>
      </c>
      <c r="E21" s="62" t="s">
        <v>216</v>
      </c>
      <c r="F21" s="63">
        <v>2</v>
      </c>
      <c r="G21" s="7"/>
      <c r="H21" s="39">
        <f>SUM(H17:H20)</f>
        <v>0.31536198146676092</v>
      </c>
      <c r="I21" s="39">
        <f t="shared" ref="I21" si="8">SUM(I17:I20)</f>
        <v>0.34637383521754461</v>
      </c>
      <c r="J21" s="39">
        <f t="shared" ref="J21" si="9">SUM(J17:J20)</f>
        <v>0.35927931919930883</v>
      </c>
      <c r="K21" s="39">
        <f t="shared" ref="K21" si="10">SUM(K17:K20)</f>
        <v>0.37879025008867251</v>
      </c>
      <c r="L21" s="39">
        <f t="shared" ref="L21" si="11">SUM(L17:L20)</f>
        <v>0.40816687702854898</v>
      </c>
      <c r="M21" s="18"/>
      <c r="N21" s="101"/>
      <c r="P21" s="6"/>
      <c r="AC21" s="6"/>
      <c r="AP21" s="6"/>
    </row>
    <row r="22" spans="2:42" ht="13.9" thickBot="1" x14ac:dyDescent="0.4">
      <c r="H22" s="268">
        <f>95.104/PAYG!B25</f>
        <v>0.31604705700380475</v>
      </c>
      <c r="I22" s="268">
        <f>96.976/PAYG!C25</f>
        <v>0.34720787992542057</v>
      </c>
      <c r="J22" s="268">
        <f>99.589/PAYG!D25</f>
        <v>0.36016001411069987</v>
      </c>
      <c r="K22" s="268">
        <f>102.973/PAYG!E25</f>
        <v>0.37975137845290929</v>
      </c>
      <c r="L22" s="268">
        <f>105.43/PAYG!F25</f>
        <v>0.40927576045600056</v>
      </c>
    </row>
    <row r="23" spans="2:42" ht="13.9" thickBot="1" x14ac:dyDescent="0.4"/>
    <row r="24" spans="2:42" s="5" customFormat="1" ht="13.9" thickBot="1" x14ac:dyDescent="0.4">
      <c r="B24" s="16" t="s">
        <v>214</v>
      </c>
      <c r="C24" s="17" t="s">
        <v>22</v>
      </c>
      <c r="D24" s="7"/>
      <c r="E24" s="7"/>
      <c r="F24" s="7"/>
      <c r="G24" s="50"/>
      <c r="H24" s="182" t="s">
        <v>3</v>
      </c>
      <c r="I24" s="182" t="s">
        <v>4</v>
      </c>
      <c r="J24" s="182" t="s">
        <v>5</v>
      </c>
      <c r="K24" s="182" t="s">
        <v>6</v>
      </c>
      <c r="L24" s="183" t="s">
        <v>7</v>
      </c>
      <c r="M24" s="18"/>
      <c r="N24" s="101"/>
      <c r="O24" s="129"/>
      <c r="P24" s="166"/>
      <c r="Q24" s="160"/>
      <c r="R24" s="160"/>
      <c r="S24" s="160"/>
      <c r="T24" s="160"/>
      <c r="U24" s="160"/>
      <c r="V24" s="160"/>
      <c r="W24" s="160"/>
      <c r="X24" s="160"/>
      <c r="Y24" s="160"/>
      <c r="Z24" s="160"/>
      <c r="AA24" s="160"/>
      <c r="AB24" s="160"/>
      <c r="AC24" s="166"/>
      <c r="AD24" s="161"/>
      <c r="AE24" s="166"/>
    </row>
    <row r="25" spans="2:42" s="5" customFormat="1" x14ac:dyDescent="0.35">
      <c r="B25" s="19">
        <v>16</v>
      </c>
      <c r="C25" s="20" t="s">
        <v>23</v>
      </c>
      <c r="D25" s="21" t="s">
        <v>232</v>
      </c>
      <c r="E25" s="22" t="s">
        <v>216</v>
      </c>
      <c r="F25" s="23">
        <v>2</v>
      </c>
      <c r="G25" s="24"/>
      <c r="H25" s="136">
        <v>0.73460000000000003</v>
      </c>
      <c r="I25" s="136">
        <v>0.76139999999999997</v>
      </c>
      <c r="J25" s="136">
        <v>0.68110000000000004</v>
      </c>
      <c r="K25" s="136">
        <v>0.73540000000000005</v>
      </c>
      <c r="L25" s="136">
        <v>0.64900000000000002</v>
      </c>
      <c r="M25" s="18">
        <f xml:space="preserve"> IF( SUM( Q25:AB25 ) = 0, 0, $Q$5 )</f>
        <v>0</v>
      </c>
      <c r="N25" s="101"/>
      <c r="O25" s="129"/>
      <c r="P25" s="156"/>
      <c r="Q25" s="160"/>
      <c r="R25" s="141">
        <v>0</v>
      </c>
      <c r="S25" s="141">
        <v>0</v>
      </c>
      <c r="T25" s="141">
        <v>0</v>
      </c>
      <c r="U25" s="141">
        <v>0</v>
      </c>
      <c r="V25" s="141">
        <v>0</v>
      </c>
      <c r="W25" s="160"/>
      <c r="X25" s="141">
        <v>1</v>
      </c>
      <c r="Y25" s="141">
        <v>1</v>
      </c>
      <c r="Z25" s="141">
        <v>1</v>
      </c>
      <c r="AA25" s="141">
        <v>1</v>
      </c>
      <c r="AB25" s="141">
        <v>1</v>
      </c>
      <c r="AC25" s="156"/>
      <c r="AD25" s="161"/>
      <c r="AE25" s="156"/>
    </row>
    <row r="26" spans="2:42" s="5" customFormat="1" x14ac:dyDescent="0.35">
      <c r="B26" s="19">
        <v>17</v>
      </c>
      <c r="C26" s="20" t="s">
        <v>24</v>
      </c>
      <c r="D26" s="111" t="s">
        <v>233</v>
      </c>
      <c r="E26" s="32" t="s">
        <v>216</v>
      </c>
      <c r="F26" s="33">
        <v>2</v>
      </c>
      <c r="G26" s="24"/>
      <c r="H26" s="142">
        <v>0</v>
      </c>
      <c r="I26" s="142">
        <v>0</v>
      </c>
      <c r="J26" s="142">
        <v>0</v>
      </c>
      <c r="K26" s="142">
        <v>0</v>
      </c>
      <c r="L26" s="142">
        <v>0</v>
      </c>
      <c r="M26" s="18">
        <f xml:space="preserve"> IF( SUM( Q26:AB26 ) = 0, 0, $Q$5 )</f>
        <v>0</v>
      </c>
      <c r="N26" s="101"/>
      <c r="O26" s="129"/>
      <c r="P26" s="156"/>
      <c r="Q26" s="157"/>
      <c r="R26" s="141">
        <v>0</v>
      </c>
      <c r="S26" s="141">
        <v>0</v>
      </c>
      <c r="T26" s="141">
        <v>0</v>
      </c>
      <c r="U26" s="141">
        <v>0</v>
      </c>
      <c r="V26" s="141">
        <v>0</v>
      </c>
      <c r="W26" s="160"/>
      <c r="X26" s="141">
        <v>1</v>
      </c>
      <c r="Y26" s="141">
        <v>1</v>
      </c>
      <c r="Z26" s="141">
        <v>1</v>
      </c>
      <c r="AA26" s="141">
        <v>1</v>
      </c>
      <c r="AB26" s="141">
        <v>1</v>
      </c>
      <c r="AC26" s="156"/>
      <c r="AD26" s="161"/>
      <c r="AE26" s="156"/>
    </row>
    <row r="27" spans="2:42" s="5" customFormat="1" x14ac:dyDescent="0.35">
      <c r="B27" s="19">
        <v>18</v>
      </c>
      <c r="C27" s="20" t="s">
        <v>25</v>
      </c>
      <c r="D27" s="111" t="s">
        <v>234</v>
      </c>
      <c r="E27" s="32" t="s">
        <v>216</v>
      </c>
      <c r="F27" s="33">
        <v>2</v>
      </c>
      <c r="G27" s="24"/>
      <c r="H27" s="142">
        <v>0</v>
      </c>
      <c r="I27" s="142">
        <v>0</v>
      </c>
      <c r="J27" s="142">
        <v>0</v>
      </c>
      <c r="K27" s="142">
        <v>0</v>
      </c>
      <c r="L27" s="142">
        <v>0</v>
      </c>
      <c r="M27" s="18">
        <f xml:space="preserve"> IF( SUM( Q27:AB27 ) = 0, 0, $Q$5 )</f>
        <v>0</v>
      </c>
      <c r="N27" s="101"/>
      <c r="O27" s="129"/>
      <c r="P27" s="156"/>
      <c r="Q27" s="160"/>
      <c r="R27" s="141">
        <v>0</v>
      </c>
      <c r="S27" s="141">
        <v>0</v>
      </c>
      <c r="T27" s="141">
        <v>0</v>
      </c>
      <c r="U27" s="141">
        <v>0</v>
      </c>
      <c r="V27" s="141">
        <v>0</v>
      </c>
      <c r="W27" s="160"/>
      <c r="X27" s="141">
        <v>1</v>
      </c>
      <c r="Y27" s="141">
        <v>1</v>
      </c>
      <c r="Z27" s="141">
        <v>1</v>
      </c>
      <c r="AA27" s="141">
        <v>1</v>
      </c>
      <c r="AB27" s="141">
        <v>1</v>
      </c>
      <c r="AC27" s="156"/>
      <c r="AD27" s="161"/>
      <c r="AE27" s="156"/>
    </row>
    <row r="28" spans="2:42" s="5" customFormat="1" ht="13.9" thickBot="1" x14ac:dyDescent="0.4">
      <c r="B28" s="59">
        <v>19</v>
      </c>
      <c r="C28" s="60" t="s">
        <v>211</v>
      </c>
      <c r="D28" s="61" t="s">
        <v>235</v>
      </c>
      <c r="E28" s="62" t="s">
        <v>216</v>
      </c>
      <c r="F28" s="63">
        <v>2</v>
      </c>
      <c r="G28" s="24"/>
      <c r="H28" s="39">
        <f>SUM(H25:H27)</f>
        <v>0.73460000000000003</v>
      </c>
      <c r="I28" s="39">
        <f>SUM(I25:I27)</f>
        <v>0.76139999999999997</v>
      </c>
      <c r="J28" s="39">
        <f>SUM(J25:J27)</f>
        <v>0.68110000000000004</v>
      </c>
      <c r="K28" s="39">
        <f>SUM(K25:K27)</f>
        <v>0.73540000000000005</v>
      </c>
      <c r="L28" s="39">
        <f>SUM(L25:L27)</f>
        <v>0.64900000000000002</v>
      </c>
      <c r="M28" s="18">
        <f xml:space="preserve"> IF( SUM( Q28:AB28 ) = 0, 0, $Q$5 )</f>
        <v>0</v>
      </c>
      <c r="N28" s="101"/>
      <c r="O28" s="129"/>
      <c r="P28" s="156"/>
      <c r="Q28" s="160"/>
      <c r="R28" s="160"/>
      <c r="S28" s="160"/>
      <c r="T28" s="160"/>
      <c r="U28" s="160"/>
      <c r="V28" s="160"/>
      <c r="W28" s="160"/>
      <c r="X28" s="160"/>
      <c r="Y28" s="160"/>
      <c r="Z28" s="160"/>
      <c r="AA28" s="160"/>
      <c r="AB28" s="160"/>
      <c r="AC28" s="156"/>
      <c r="AD28" s="161"/>
      <c r="AE28" s="156"/>
    </row>
    <row r="29" spans="2:42" x14ac:dyDescent="0.35"/>
    <row r="30" spans="2:42" x14ac:dyDescent="0.35"/>
    <row r="31" spans="2:42" x14ac:dyDescent="0.35">
      <c r="H31" s="264" t="s">
        <v>237</v>
      </c>
    </row>
    <row r="32" spans="2:42" x14ac:dyDescent="0.35"/>
  </sheetData>
  <conditionalFormatting sqref="M1:M5">
    <cfRule type="cellIs" dxfId="15" priority="12" operator="equal">
      <formula>0</formula>
    </cfRule>
  </conditionalFormatting>
  <conditionalFormatting sqref="O9:O11 O13">
    <cfRule type="cellIs" dxfId="14" priority="11" operator="equal">
      <formula>0</formula>
    </cfRule>
  </conditionalFormatting>
  <conditionalFormatting sqref="M8:N11 M13:N13">
    <cfRule type="cellIs" dxfId="13" priority="10" operator="equal">
      <formula>0</formula>
    </cfRule>
  </conditionalFormatting>
  <conditionalFormatting sqref="M16:N19 M21:N21">
    <cfRule type="cellIs" dxfId="12" priority="9" operator="equal">
      <formula>0</formula>
    </cfRule>
  </conditionalFormatting>
  <conditionalFormatting sqref="M24:N28">
    <cfRule type="cellIs" dxfId="11" priority="6" operator="equal">
      <formula>0</formula>
    </cfRule>
  </conditionalFormatting>
  <conditionalFormatting sqref="M12">
    <cfRule type="cellIs" dxfId="10" priority="3" operator="equal">
      <formula>0</formula>
    </cfRule>
  </conditionalFormatting>
  <conditionalFormatting sqref="M20">
    <cfRule type="cellIs" dxfId="9" priority="2"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sheetViews>
  <sheetFormatPr defaultRowHeight="13.5" x14ac:dyDescent="0.35"/>
  <cols>
    <col min="1" max="1" width="36" customWidth="1"/>
    <col min="2" max="7" width="9" style="189"/>
    <col min="8" max="8" width="3.25" customWidth="1"/>
  </cols>
  <sheetData>
    <row r="1" spans="1:14" s="8" customFormat="1" ht="18.75" x14ac:dyDescent="0.35">
      <c r="A1" s="178" t="s">
        <v>0</v>
      </c>
      <c r="B1" s="649" t="s">
        <v>1043</v>
      </c>
      <c r="C1" s="649"/>
      <c r="D1" s="649"/>
      <c r="E1" s="649"/>
      <c r="F1" s="649"/>
      <c r="G1" s="649"/>
      <c r="I1" s="650" t="s">
        <v>204</v>
      </c>
      <c r="J1" s="648"/>
      <c r="K1" s="648"/>
      <c r="L1" s="648"/>
      <c r="M1" s="648"/>
      <c r="N1" s="648"/>
    </row>
    <row r="2" spans="1:14" s="8" customFormat="1" ht="13.9" thickBot="1" x14ac:dyDescent="0.4">
      <c r="A2" s="179"/>
      <c r="B2" s="180"/>
      <c r="C2" s="180"/>
      <c r="D2" s="180"/>
      <c r="E2" s="180"/>
      <c r="F2" s="180"/>
      <c r="G2" s="180"/>
      <c r="I2" s="180"/>
      <c r="J2" s="180"/>
      <c r="K2" s="180"/>
      <c r="L2" s="180"/>
      <c r="M2" s="180"/>
      <c r="N2" s="180"/>
    </row>
    <row r="3" spans="1:14" s="8" customFormat="1" ht="13.9" thickBot="1" x14ac:dyDescent="0.4">
      <c r="A3" s="190"/>
      <c r="B3" s="182" t="s">
        <v>3</v>
      </c>
      <c r="C3" s="182" t="s">
        <v>4</v>
      </c>
      <c r="D3" s="182" t="s">
        <v>5</v>
      </c>
      <c r="E3" s="182" t="s">
        <v>6</v>
      </c>
      <c r="F3" s="183" t="s">
        <v>7</v>
      </c>
      <c r="G3" s="183" t="s">
        <v>182</v>
      </c>
      <c r="I3" s="182" t="s">
        <v>3</v>
      </c>
      <c r="J3" s="182" t="s">
        <v>4</v>
      </c>
      <c r="K3" s="182" t="s">
        <v>5</v>
      </c>
      <c r="L3" s="182" t="s">
        <v>6</v>
      </c>
      <c r="M3" s="183" t="s">
        <v>7</v>
      </c>
      <c r="N3" s="183" t="s">
        <v>182</v>
      </c>
    </row>
    <row r="4" spans="1:14" s="8" customFormat="1" ht="13.9" thickBot="1" x14ac:dyDescent="0.4">
      <c r="A4" s="179"/>
      <c r="B4" s="180"/>
      <c r="C4" s="180"/>
      <c r="D4" s="180"/>
      <c r="E4" s="180"/>
      <c r="F4" s="180"/>
      <c r="G4" s="180"/>
      <c r="I4" s="180"/>
      <c r="J4" s="180"/>
      <c r="K4" s="180"/>
      <c r="L4" s="180"/>
      <c r="M4" s="180"/>
      <c r="N4" s="180"/>
    </row>
    <row r="5" spans="1:14" s="8" customFormat="1" ht="13.9" thickBot="1" x14ac:dyDescent="0.4">
      <c r="A5" s="191" t="s">
        <v>205</v>
      </c>
      <c r="B5" s="180"/>
      <c r="C5" s="180"/>
      <c r="D5" s="180"/>
      <c r="E5" s="180"/>
      <c r="F5" s="180"/>
      <c r="G5" s="180"/>
      <c r="I5" s="180"/>
      <c r="J5" s="180"/>
      <c r="K5" s="180"/>
      <c r="L5" s="180"/>
      <c r="M5" s="180"/>
      <c r="N5" s="180"/>
    </row>
    <row r="6" spans="1:14" s="8" customFormat="1" ht="13.9" thickBot="1" x14ac:dyDescent="0.4">
      <c r="A6" s="192" t="s">
        <v>206</v>
      </c>
      <c r="B6" s="193">
        <f>Calculation!D10</f>
        <v>10.156848225017001</v>
      </c>
      <c r="C6" s="193">
        <f>Calculation!E10</f>
        <v>10.308945952261899</v>
      </c>
      <c r="D6" s="193">
        <f>Calculation!F10</f>
        <v>11.329471866757601</v>
      </c>
      <c r="E6" s="193">
        <f>Calculation!G10</f>
        <v>10.313953205651799</v>
      </c>
      <c r="F6" s="193">
        <f>Calculation!H10</f>
        <v>10.391398068270499</v>
      </c>
      <c r="G6" s="194">
        <f>SUM(B6:F6)</f>
        <v>52.500617317958799</v>
      </c>
      <c r="I6" s="193">
        <f>Calculation!K10</f>
        <v>10.037355194907599</v>
      </c>
      <c r="J6" s="193">
        <f>Calculation!L10</f>
        <v>10.1876635266729</v>
      </c>
      <c r="K6" s="193">
        <f>Calculation!M10</f>
        <v>11.1961831838015</v>
      </c>
      <c r="L6" s="193">
        <f>Calculation!N10</f>
        <v>10.192611870855201</v>
      </c>
      <c r="M6" s="193">
        <f>Calculation!O10</f>
        <v>10.2691456121206</v>
      </c>
      <c r="N6" s="194">
        <f>SUM(I6:M6)</f>
        <v>51.882959388357804</v>
      </c>
    </row>
    <row r="7" spans="1:14" s="195" customFormat="1" ht="13.9" x14ac:dyDescent="0.35">
      <c r="A7" s="192" t="s">
        <v>27</v>
      </c>
      <c r="B7" s="193">
        <f>Calculation!D9</f>
        <v>25.118385301867001</v>
      </c>
      <c r="C7" s="193">
        <f>Calculation!E9</f>
        <v>17.235628378356498</v>
      </c>
      <c r="D7" s="193">
        <f>Calculation!F9</f>
        <v>16.869303749583</v>
      </c>
      <c r="E7" s="193">
        <f>Calculation!G9</f>
        <v>13.5593979538617</v>
      </c>
      <c r="F7" s="193">
        <f>Calculation!H9</f>
        <v>13.431136739557299</v>
      </c>
      <c r="G7" s="194">
        <f>SUM(B7:F7)</f>
        <v>86.213852123225507</v>
      </c>
      <c r="I7" s="193">
        <f>Calculation!K9</f>
        <v>25.025434675548901</v>
      </c>
      <c r="J7" s="193">
        <f>Calculation!L9</f>
        <v>17.126634182308539</v>
      </c>
      <c r="K7" s="193">
        <f>Calculation!M9</f>
        <v>16.745842964256248</v>
      </c>
      <c r="L7" s="193">
        <f>Calculation!N9</f>
        <v>13.443814176229701</v>
      </c>
      <c r="M7" s="193">
        <f>Calculation!O9</f>
        <v>13.314276909233209</v>
      </c>
      <c r="N7" s="194">
        <f>SUM(I7:M7)</f>
        <v>85.656002907576607</v>
      </c>
    </row>
    <row r="8" spans="1:14" s="195" customFormat="1" ht="14.25" thickBot="1" x14ac:dyDescent="0.4">
      <c r="A8" s="197" t="s">
        <v>207</v>
      </c>
      <c r="B8" s="198">
        <f>B6/B7</f>
        <v>0.40435912193217538</v>
      </c>
      <c r="C8" s="198">
        <f t="shared" ref="C8:F8" si="0">C6/C7</f>
        <v>0.59811837003907997</v>
      </c>
      <c r="D8" s="198">
        <f t="shared" si="0"/>
        <v>0.67160281390022747</v>
      </c>
      <c r="E8" s="198">
        <f t="shared" si="0"/>
        <v>0.76064978996463473</v>
      </c>
      <c r="F8" s="198">
        <f t="shared" si="0"/>
        <v>0.77367971674845804</v>
      </c>
      <c r="G8" s="199">
        <f>G6/G7</f>
        <v>0.60895802733555671</v>
      </c>
      <c r="I8" s="198">
        <f>I6/I7</f>
        <v>0.40108614795468855</v>
      </c>
      <c r="J8" s="198">
        <f t="shared" ref="J8:M8" si="1">J6/J7</f>
        <v>0.59484329601647867</v>
      </c>
      <c r="K8" s="198">
        <f t="shared" si="1"/>
        <v>0.66859477947449919</v>
      </c>
      <c r="L8" s="198">
        <f t="shared" si="1"/>
        <v>0.75816369798364058</v>
      </c>
      <c r="M8" s="198">
        <f t="shared" si="1"/>
        <v>0.77128827063819994</v>
      </c>
      <c r="N8" s="199">
        <f>N6/N7</f>
        <v>0.60571305719623481</v>
      </c>
    </row>
    <row r="9" spans="1:14" s="195" customFormat="1" ht="14.25" thickBot="1" x14ac:dyDescent="0.4">
      <c r="A9" s="200"/>
      <c r="B9" s="201"/>
      <c r="C9" s="201"/>
      <c r="D9" s="201"/>
      <c r="E9" s="201"/>
      <c r="F9" s="201"/>
      <c r="G9" s="201"/>
      <c r="I9" s="201"/>
      <c r="J9" s="201"/>
      <c r="K9" s="201"/>
      <c r="L9" s="201"/>
      <c r="M9" s="201"/>
      <c r="N9" s="201"/>
    </row>
    <row r="10" spans="1:14" s="196" customFormat="1" ht="13.9" x14ac:dyDescent="0.35">
      <c r="A10" s="202" t="s">
        <v>208</v>
      </c>
      <c r="B10" s="203">
        <f>'Wr4'!H27</f>
        <v>0.40978972674212316</v>
      </c>
      <c r="C10" s="203">
        <f>'Wr4'!I27</f>
        <v>0.60603267528192095</v>
      </c>
      <c r="D10" s="203">
        <f>'Wr4'!J27</f>
        <v>0.73206014468652891</v>
      </c>
      <c r="E10" s="203">
        <f>'Wr4'!K27</f>
        <v>0.76064978996463206</v>
      </c>
      <c r="F10" s="203">
        <f>'Wr4'!L27</f>
        <v>0.77367971674845348</v>
      </c>
      <c r="G10" s="204">
        <f>SUMPRODUCT(B7:F7,B10:F10)/G7</f>
        <v>0.62395201140150847</v>
      </c>
      <c r="I10" s="205">
        <f>I8*I11</f>
        <v>0.40647279622387616</v>
      </c>
      <c r="J10" s="205">
        <f t="shared" ref="J10:M10" si="2">J8*J11</f>
        <v>0.60271426546358731</v>
      </c>
      <c r="K10" s="205">
        <f t="shared" si="2"/>
        <v>0.72878132858965672</v>
      </c>
      <c r="L10" s="205">
        <f t="shared" si="2"/>
        <v>0.75816369798363792</v>
      </c>
      <c r="M10" s="206">
        <f t="shared" si="2"/>
        <v>0.77128827063819538</v>
      </c>
      <c r="N10" s="206">
        <f>SUMPRODUCT(I7:M7,I10:M10)/N7</f>
        <v>0.62062714243767092</v>
      </c>
    </row>
    <row r="11" spans="1:14" s="196" customFormat="1" ht="14.25" thickBot="1" x14ac:dyDescent="0.4">
      <c r="A11" s="207" t="s">
        <v>209</v>
      </c>
      <c r="B11" s="208">
        <f>B10/B8</f>
        <v>1.0134301528403722</v>
      </c>
      <c r="C11" s="208">
        <f t="shared" ref="C11:G11" si="3">C10/C8</f>
        <v>1.0132320049663812</v>
      </c>
      <c r="D11" s="208">
        <f t="shared" si="3"/>
        <v>1.0900194721269927</v>
      </c>
      <c r="E11" s="208">
        <f t="shared" si="3"/>
        <v>0.99999999999999645</v>
      </c>
      <c r="F11" s="209">
        <f t="shared" si="3"/>
        <v>0.99999999999999412</v>
      </c>
      <c r="G11" s="209">
        <f t="shared" si="3"/>
        <v>1.0246223604795173</v>
      </c>
      <c r="I11" s="210">
        <f>B11</f>
        <v>1.0134301528403722</v>
      </c>
      <c r="J11" s="210">
        <f>C11</f>
        <v>1.0132320049663812</v>
      </c>
      <c r="K11" s="210">
        <f>D11</f>
        <v>1.0900194721269927</v>
      </c>
      <c r="L11" s="210">
        <f>E11</f>
        <v>0.99999999999999645</v>
      </c>
      <c r="M11" s="211">
        <f>F11</f>
        <v>0.99999999999999412</v>
      </c>
      <c r="N11" s="211">
        <f t="shared" ref="N11" si="4">N10/N8</f>
        <v>1.0246223604795173</v>
      </c>
    </row>
    <row r="12" spans="1:14" s="195" customFormat="1" ht="13.9" x14ac:dyDescent="0.35">
      <c r="A12" s="200"/>
      <c r="B12" s="201"/>
      <c r="C12" s="201"/>
      <c r="D12" s="201"/>
      <c r="E12" s="201"/>
      <c r="F12" s="201"/>
      <c r="G12" s="201"/>
    </row>
    <row r="13" spans="1:14" s="195" customFormat="1" ht="14.25" thickBot="1" x14ac:dyDescent="0.4">
      <c r="A13" s="200"/>
      <c r="B13" s="212"/>
      <c r="C13" s="201"/>
      <c r="D13" s="201"/>
      <c r="E13" s="201"/>
      <c r="F13" s="201"/>
      <c r="G13" s="201"/>
      <c r="H13"/>
      <c r="I13" s="201"/>
      <c r="J13" s="201"/>
      <c r="K13" s="201"/>
      <c r="L13" s="201"/>
      <c r="M13" s="201"/>
      <c r="N13" s="201"/>
    </row>
    <row r="14" spans="1:14" s="8" customFormat="1" ht="13.9" thickBot="1" x14ac:dyDescent="0.4">
      <c r="A14" s="191" t="s">
        <v>210</v>
      </c>
      <c r="B14" s="180"/>
      <c r="C14" s="180"/>
      <c r="D14" s="180"/>
      <c r="E14" s="180"/>
      <c r="F14" s="180"/>
      <c r="G14" s="180"/>
    </row>
    <row r="15" spans="1:14" s="8" customFormat="1" ht="13.9" thickBot="1" x14ac:dyDescent="0.4">
      <c r="A15" s="192" t="s">
        <v>206</v>
      </c>
      <c r="B15" s="193">
        <f>Calculation!D19</f>
        <v>61.076844567199203</v>
      </c>
      <c r="C15" s="193">
        <f>Calculation!E19</f>
        <v>61.7822726370742</v>
      </c>
      <c r="D15" s="193">
        <f>Calculation!F19</f>
        <v>62.619746521202799</v>
      </c>
      <c r="E15" s="193">
        <f>Calculation!G19</f>
        <v>63.681887819616009</v>
      </c>
      <c r="F15" s="193">
        <f>Calculation!H19</f>
        <v>64.913785588700193</v>
      </c>
      <c r="G15" s="194">
        <f>SUM(B15:F15)</f>
        <v>314.07453713379243</v>
      </c>
      <c r="I15" s="193">
        <f>Calculation!K19</f>
        <v>57.475656012084087</v>
      </c>
      <c r="J15" s="193">
        <f>Calculation!L19</f>
        <v>58.263031810675464</v>
      </c>
      <c r="K15" s="193">
        <f>Calculation!M19</f>
        <v>59.11805947801934</v>
      </c>
      <c r="L15" s="193">
        <f>Calculation!N19</f>
        <v>60.158323633225343</v>
      </c>
      <c r="M15" s="193">
        <f>Calculation!O19</f>
        <v>61.38462157282251</v>
      </c>
      <c r="N15" s="194">
        <f>SUM(I15:M15)</f>
        <v>296.39969250682674</v>
      </c>
    </row>
    <row r="16" spans="1:14" s="195" customFormat="1" ht="13.9" x14ac:dyDescent="0.35">
      <c r="A16" s="192" t="s">
        <v>27</v>
      </c>
      <c r="B16" s="193">
        <f>Calculation!D18</f>
        <v>104.8821287139195</v>
      </c>
      <c r="C16" s="193">
        <f>Calculation!E18</f>
        <v>104.0841656818714</v>
      </c>
      <c r="D16" s="193">
        <f>Calculation!F18</f>
        <v>123.13019291753849</v>
      </c>
      <c r="E16" s="193">
        <f>Calculation!G18</f>
        <v>107.4794462694131</v>
      </c>
      <c r="F16" s="193">
        <f>Calculation!H18</f>
        <v>102.80717210388201</v>
      </c>
      <c r="G16" s="194">
        <f>SUM(B16:F16)</f>
        <v>542.3831056866245</v>
      </c>
      <c r="I16" s="193">
        <f>Calculation!K18</f>
        <v>98.782325929516759</v>
      </c>
      <c r="J16" s="193">
        <f>Calculation!L18</f>
        <v>98.033837453102549</v>
      </c>
      <c r="K16" s="193">
        <f>Calculation!M18</f>
        <v>115.89899076826005</v>
      </c>
      <c r="L16" s="193">
        <f>Calculation!N18</f>
        <v>101.21860703753445</v>
      </c>
      <c r="M16" s="193">
        <f>Calculation!O18</f>
        <v>96.836018833452044</v>
      </c>
      <c r="N16" s="194">
        <f>SUM(I16:M16)</f>
        <v>510.76978002186587</v>
      </c>
    </row>
    <row r="17" spans="1:14" s="195" customFormat="1" ht="14.25" thickBot="1" x14ac:dyDescent="0.4">
      <c r="A17" s="197" t="s">
        <v>207</v>
      </c>
      <c r="B17" s="198">
        <f>B15/B16</f>
        <v>0.58233795705839209</v>
      </c>
      <c r="C17" s="198">
        <f t="shared" ref="C17:F17" si="5">C15/C16</f>
        <v>0.59357993823872268</v>
      </c>
      <c r="D17" s="198">
        <f t="shared" si="5"/>
        <v>0.50856532453530601</v>
      </c>
      <c r="E17" s="198">
        <f t="shared" si="5"/>
        <v>0.59250293921302821</v>
      </c>
      <c r="F17" s="198">
        <f t="shared" si="5"/>
        <v>0.63141300611894802</v>
      </c>
      <c r="G17" s="199">
        <f>G15/G16</f>
        <v>0.57906401184121115</v>
      </c>
      <c r="I17" s="198">
        <f>I15/I16</f>
        <v>0.58184149311380018</v>
      </c>
      <c r="J17" s="198">
        <f t="shared" ref="J17:M17" si="6">J15/J16</f>
        <v>0.59431552741722826</v>
      </c>
      <c r="K17" s="198">
        <f t="shared" si="6"/>
        <v>0.51008260802051208</v>
      </c>
      <c r="L17" s="198">
        <f t="shared" si="6"/>
        <v>0.59434056043586037</v>
      </c>
      <c r="M17" s="198">
        <f t="shared" si="6"/>
        <v>0.63390278031150493</v>
      </c>
      <c r="N17" s="199">
        <f>N15/N16</f>
        <v>0.58029997877740136</v>
      </c>
    </row>
    <row r="18" spans="1:14" s="8" customFormat="1" ht="13.9" thickBot="1" x14ac:dyDescent="0.4">
      <c r="A18" s="213"/>
      <c r="B18" s="180"/>
      <c r="C18" s="180"/>
      <c r="D18" s="180"/>
      <c r="E18" s="180"/>
      <c r="F18" s="180"/>
      <c r="G18" s="201"/>
      <c r="I18" s="201"/>
      <c r="J18" s="201"/>
      <c r="K18" s="201"/>
      <c r="L18" s="201"/>
      <c r="M18" s="201"/>
      <c r="N18" s="201"/>
    </row>
    <row r="19" spans="1:14" s="196" customFormat="1" ht="13.9" x14ac:dyDescent="0.35">
      <c r="A19" s="265" t="s">
        <v>211</v>
      </c>
      <c r="B19" s="266">
        <f>'Recalculated natural rate'!H13</f>
        <v>0.66737938006406949</v>
      </c>
      <c r="C19" s="266">
        <f>'Recalculated natural rate'!I13</f>
        <v>0.6807048156073211</v>
      </c>
      <c r="D19" s="266">
        <f>'Recalculated natural rate'!J13</f>
        <v>0.58287983133034182</v>
      </c>
      <c r="E19" s="266">
        <f>'Recalculated natural rate'!K13</f>
        <v>0.67812875177649823</v>
      </c>
      <c r="F19" s="266">
        <f>'Recalculated natural rate'!L13</f>
        <v>0.72261565855283005</v>
      </c>
      <c r="G19" s="267">
        <f>SUMPRODUCT(B16:F16,B19:F19)/G16</f>
        <v>0.66335370749996947</v>
      </c>
      <c r="I19" s="205">
        <f>I17*I20</f>
        <v>0.66681041526356166</v>
      </c>
      <c r="J19" s="205">
        <f t="shared" ref="J19:M19" si="7">J17*J20</f>
        <v>0.68154837359144549</v>
      </c>
      <c r="K19" s="205">
        <f t="shared" si="7"/>
        <v>0.5846188290544696</v>
      </c>
      <c r="L19" s="205">
        <f t="shared" si="7"/>
        <v>0.68023193760665179</v>
      </c>
      <c r="M19" s="206">
        <f t="shared" si="7"/>
        <v>0.72546506108392617</v>
      </c>
      <c r="N19" s="206">
        <f>SUMPRODUCT(I16:M16,I19:M19)/N16</f>
        <v>0.66476896109431882</v>
      </c>
    </row>
    <row r="20" spans="1:14" s="196" customFormat="1" ht="14.25" thickBot="1" x14ac:dyDescent="0.4">
      <c r="A20" s="207" t="s">
        <v>209</v>
      </c>
      <c r="B20" s="208">
        <f>B19/B17</f>
        <v>1.1460344838850169</v>
      </c>
      <c r="C20" s="208">
        <f t="shared" ref="C20:G20" si="8">C19/C17</f>
        <v>1.1467786758884007</v>
      </c>
      <c r="D20" s="208">
        <f t="shared" si="8"/>
        <v>1.1461257840631183</v>
      </c>
      <c r="E20" s="208">
        <f t="shared" si="8"/>
        <v>1.1445154224503926</v>
      </c>
      <c r="F20" s="209">
        <f t="shared" si="8"/>
        <v>1.1444421504626101</v>
      </c>
      <c r="G20" s="209">
        <f t="shared" si="8"/>
        <v>1.1455619654047364</v>
      </c>
      <c r="I20" s="210">
        <f>B20</f>
        <v>1.1460344838850169</v>
      </c>
      <c r="J20" s="210">
        <f>C20</f>
        <v>1.1467786758884007</v>
      </c>
      <c r="K20" s="210">
        <f>D20</f>
        <v>1.1461257840631183</v>
      </c>
      <c r="L20" s="210">
        <f>E20</f>
        <v>1.1445154224503926</v>
      </c>
      <c r="M20" s="211">
        <f>F20</f>
        <v>1.1444421504626101</v>
      </c>
      <c r="N20" s="211">
        <f t="shared" ref="N20" si="9">N19/N17</f>
        <v>1.1455608916182971</v>
      </c>
    </row>
    <row r="21" spans="1:14" s="195" customFormat="1" ht="13.9" x14ac:dyDescent="0.35">
      <c r="A21" s="200"/>
      <c r="B21" s="201"/>
      <c r="C21" s="201"/>
      <c r="D21" s="201"/>
      <c r="E21" s="201"/>
      <c r="F21" s="201"/>
      <c r="G21" s="201"/>
    </row>
    <row r="22" spans="1:14" s="195" customFormat="1" ht="14.25" thickBot="1" x14ac:dyDescent="0.4">
      <c r="A22" s="200"/>
      <c r="B22" s="212"/>
      <c r="C22" s="201"/>
      <c r="D22" s="201"/>
      <c r="E22" s="201"/>
      <c r="F22" s="201"/>
      <c r="G22" s="201"/>
      <c r="H22"/>
      <c r="I22" s="201"/>
      <c r="J22" s="201"/>
      <c r="K22" s="201"/>
      <c r="L22" s="201"/>
      <c r="M22" s="201"/>
      <c r="N22" s="201"/>
    </row>
    <row r="23" spans="1:14" ht="13.9" thickBot="1" x14ac:dyDescent="0.4">
      <c r="A23" s="191" t="s">
        <v>212</v>
      </c>
      <c r="B23" s="180"/>
      <c r="C23" s="180"/>
      <c r="D23" s="180"/>
      <c r="E23" s="180"/>
      <c r="F23" s="180"/>
      <c r="G23" s="180"/>
      <c r="I23" s="189"/>
      <c r="J23" s="189"/>
      <c r="K23" s="189"/>
    </row>
    <row r="24" spans="1:14" ht="13.9" thickBot="1" x14ac:dyDescent="0.4">
      <c r="A24" s="192" t="s">
        <v>206</v>
      </c>
      <c r="B24" s="193">
        <f>Calculation!D28</f>
        <v>82.702628242233999</v>
      </c>
      <c r="C24" s="193">
        <f>Calculation!E28</f>
        <v>84.574555144979996</v>
      </c>
      <c r="D24" s="193">
        <f>Calculation!F28</f>
        <v>87.187930070382009</v>
      </c>
      <c r="E24" s="193">
        <f>Calculation!G28</f>
        <v>90.571634709443202</v>
      </c>
      <c r="F24" s="193">
        <f>Calculation!H28</f>
        <v>93.0283881402719</v>
      </c>
      <c r="G24" s="194">
        <f>SUM(B24:F24)</f>
        <v>438.06513630731109</v>
      </c>
      <c r="I24" s="193">
        <f>Calculation!K28</f>
        <v>71.386916236709993</v>
      </c>
      <c r="J24" s="193">
        <f>Calculation!L28</f>
        <v>73.002718440917704</v>
      </c>
      <c r="K24" s="193">
        <f>Calculation!M28</f>
        <v>75.258520715403606</v>
      </c>
      <c r="L24" s="193">
        <f>Calculation!N28</f>
        <v>78.179253040027305</v>
      </c>
      <c r="M24" s="193">
        <f>Calculation!O28</f>
        <v>80.299863413704102</v>
      </c>
      <c r="N24" s="194">
        <f>SUM(I24:M24)</f>
        <v>378.12727184676271</v>
      </c>
    </row>
    <row r="25" spans="1:14" x14ac:dyDescent="0.35">
      <c r="A25" s="192" t="s">
        <v>27</v>
      </c>
      <c r="B25" s="193">
        <f>Calculation!D27</f>
        <v>300.91721435917401</v>
      </c>
      <c r="C25" s="193">
        <f>Calculation!E27</f>
        <v>279.30241681389896</v>
      </c>
      <c r="D25" s="193">
        <f>Calculation!F27</f>
        <v>276.51320551478551</v>
      </c>
      <c r="E25" s="193">
        <f>Calculation!G27</f>
        <v>271.15898938802422</v>
      </c>
      <c r="F25" s="193">
        <f>Calculation!H27</f>
        <v>257.60137830428471</v>
      </c>
      <c r="G25" s="194">
        <f>SUM(B25:F25)</f>
        <v>1385.4932043801675</v>
      </c>
      <c r="I25" s="193">
        <f>Calculation!K27</f>
        <v>261.86965914704831</v>
      </c>
      <c r="J25" s="193">
        <f>Calculation!L27</f>
        <v>243.21228664712601</v>
      </c>
      <c r="K25" s="193">
        <f>Calculation!M27</f>
        <v>240.80470665108095</v>
      </c>
      <c r="L25" s="193">
        <f>Calculation!N27</f>
        <v>236.18307628360566</v>
      </c>
      <c r="M25" s="193">
        <f>Calculation!O27</f>
        <v>224.48047302449243</v>
      </c>
      <c r="N25" s="194">
        <f>SUM(I25:M25)</f>
        <v>1206.5502017533536</v>
      </c>
    </row>
    <row r="26" spans="1:14" s="195" customFormat="1" ht="14.25" thickBot="1" x14ac:dyDescent="0.4">
      <c r="A26" s="197" t="s">
        <v>207</v>
      </c>
      <c r="B26" s="198">
        <f>B24/B25</f>
        <v>0.27483515164911887</v>
      </c>
      <c r="C26" s="198">
        <f t="shared" ref="C26:F26" si="10">C24/C25</f>
        <v>0.3028063849563199</v>
      </c>
      <c r="D26" s="198">
        <f t="shared" si="10"/>
        <v>0.31531199353775513</v>
      </c>
      <c r="E26" s="198">
        <f t="shared" si="10"/>
        <v>0.33401671437798663</v>
      </c>
      <c r="F26" s="198">
        <f t="shared" si="10"/>
        <v>0.36113311486394539</v>
      </c>
      <c r="G26" s="199">
        <f>G24/G25</f>
        <v>0.31617992417601909</v>
      </c>
      <c r="I26" s="198">
        <f>I24/I25</f>
        <v>0.27260476249607796</v>
      </c>
      <c r="J26" s="198">
        <f t="shared" ref="J26:M26" si="11">J24/J25</f>
        <v>0.30016048715020938</v>
      </c>
      <c r="K26" s="198">
        <f t="shared" si="11"/>
        <v>0.31252927636689021</v>
      </c>
      <c r="L26" s="198">
        <f t="shared" si="11"/>
        <v>0.33101124039112201</v>
      </c>
      <c r="M26" s="198">
        <f t="shared" si="11"/>
        <v>0.3577142471761578</v>
      </c>
      <c r="N26" s="199">
        <f>N24/N25</f>
        <v>0.31339539067439531</v>
      </c>
    </row>
    <row r="27" spans="1:14" ht="13.9" thickBot="1" x14ac:dyDescent="0.4">
      <c r="A27" s="200"/>
      <c r="B27" s="201"/>
      <c r="C27" s="201"/>
      <c r="D27" s="201"/>
      <c r="E27" s="201"/>
      <c r="F27" s="201"/>
      <c r="G27" s="201"/>
      <c r="I27" s="201"/>
      <c r="J27" s="201"/>
      <c r="K27" s="201"/>
      <c r="L27" s="201"/>
      <c r="M27" s="201"/>
      <c r="N27" s="201"/>
    </row>
    <row r="28" spans="1:14" x14ac:dyDescent="0.35">
      <c r="A28" s="265" t="s">
        <v>211</v>
      </c>
      <c r="B28" s="266">
        <f>'Recalculated natural rate'!H22</f>
        <v>0.31604705700380475</v>
      </c>
      <c r="C28" s="266">
        <f>'Recalculated natural rate'!I22</f>
        <v>0.34720787992542057</v>
      </c>
      <c r="D28" s="266">
        <f>'Recalculated natural rate'!J22</f>
        <v>0.36016001411069987</v>
      </c>
      <c r="E28" s="266">
        <f>'Recalculated natural rate'!K22</f>
        <v>0.37975137845290929</v>
      </c>
      <c r="F28" s="266">
        <f>'Recalculated natural rate'!L22</f>
        <v>0.40927576045600056</v>
      </c>
      <c r="G28" s="267">
        <f>SUMPRODUCT(B25:F25,B28:F28)/G25</f>
        <v>0.36093428565296992</v>
      </c>
      <c r="I28" s="205">
        <f>I26*I29</f>
        <v>0.31348221795915537</v>
      </c>
      <c r="J28" s="205">
        <f t="shared" ref="J28:M28" si="12">J26*J29</f>
        <v>0.34417400543201626</v>
      </c>
      <c r="K28" s="205">
        <f t="shared" si="12"/>
        <v>0.35698150052395045</v>
      </c>
      <c r="L28" s="205">
        <f t="shared" si="12"/>
        <v>0.3763343851101012</v>
      </c>
      <c r="M28" s="206">
        <f t="shared" si="12"/>
        <v>0.40540112361095554</v>
      </c>
      <c r="N28" s="206">
        <f>SUMPRODUCT(I25:M25,I28:M28)/N25</f>
        <v>0.35775560942011125</v>
      </c>
    </row>
    <row r="29" spans="1:14" s="196" customFormat="1" ht="14.25" thickBot="1" x14ac:dyDescent="0.4">
      <c r="A29" s="207" t="s">
        <v>209</v>
      </c>
      <c r="B29" s="208">
        <f>B28/B26</f>
        <v>1.1499513621434458</v>
      </c>
      <c r="C29" s="208">
        <f t="shared" ref="C29:G29" si="13">C28/C26</f>
        <v>1.1466332850791956</v>
      </c>
      <c r="D29" s="208">
        <f t="shared" si="13"/>
        <v>1.1422337922188002</v>
      </c>
      <c r="E29" s="208">
        <f t="shared" si="13"/>
        <v>1.1369232799025963</v>
      </c>
      <c r="F29" s="209">
        <f t="shared" si="13"/>
        <v>1.1333099724465661</v>
      </c>
      <c r="G29" s="209">
        <f t="shared" si="13"/>
        <v>1.1415471320438291</v>
      </c>
      <c r="I29" s="210">
        <f>B29</f>
        <v>1.1499513621434458</v>
      </c>
      <c r="J29" s="210">
        <f>C29</f>
        <v>1.1466332850791956</v>
      </c>
      <c r="K29" s="210">
        <f>D29</f>
        <v>1.1422337922188002</v>
      </c>
      <c r="L29" s="210">
        <f>E29</f>
        <v>1.1369232799025963</v>
      </c>
      <c r="M29" s="211">
        <f>F29</f>
        <v>1.1333099724465661</v>
      </c>
      <c r="N29" s="211">
        <f t="shared" ref="N29" si="14">N28/N26</f>
        <v>1.1415471320438288</v>
      </c>
    </row>
    <row r="30" spans="1:14" x14ac:dyDescent="0.35">
      <c r="A30" s="200"/>
      <c r="B30" s="201"/>
      <c r="C30" s="201"/>
      <c r="D30" s="201"/>
      <c r="E30" s="201"/>
      <c r="F30" s="201"/>
      <c r="G30" s="201"/>
    </row>
    <row r="31" spans="1:14" s="195" customFormat="1" ht="14.25" thickBot="1" x14ac:dyDescent="0.4">
      <c r="A31" s="200"/>
      <c r="B31" s="212"/>
      <c r="C31" s="201"/>
      <c r="D31" s="201"/>
      <c r="E31" s="201"/>
      <c r="F31" s="201"/>
      <c r="G31" s="201"/>
      <c r="H31"/>
      <c r="I31" s="201"/>
      <c r="J31" s="201"/>
      <c r="K31" s="201"/>
      <c r="L31" s="201"/>
      <c r="M31" s="201"/>
      <c r="N31" s="201"/>
    </row>
    <row r="32" spans="1:14" ht="13.9" thickBot="1" x14ac:dyDescent="0.4">
      <c r="A32" s="191" t="s">
        <v>213</v>
      </c>
      <c r="B32" s="180"/>
      <c r="C32" s="180"/>
      <c r="D32" s="180"/>
      <c r="E32" s="180"/>
      <c r="F32" s="180"/>
      <c r="G32" s="180"/>
    </row>
    <row r="33" spans="1:14" ht="13.9" thickBot="1" x14ac:dyDescent="0.4">
      <c r="A33" s="192" t="s">
        <v>206</v>
      </c>
      <c r="B33" s="193">
        <f>Calculation!D37</f>
        <v>17.346314573380369</v>
      </c>
      <c r="C33" s="193">
        <f>Calculation!E37</f>
        <v>17.427609357581353</v>
      </c>
      <c r="D33" s="193">
        <f>Calculation!F37</f>
        <v>17.51012427633416</v>
      </c>
      <c r="E33" s="193">
        <f>Calculation!G37</f>
        <v>17.593877879863509</v>
      </c>
      <c r="F33" s="193">
        <f>Calculation!H37</f>
        <v>17.678889006893701</v>
      </c>
      <c r="G33" s="194">
        <f>SUM(B33:F33)</f>
        <v>87.556815094053093</v>
      </c>
      <c r="I33" s="193">
        <f>Calculation!K37</f>
        <v>19.5620923170911</v>
      </c>
      <c r="J33" s="193">
        <f>Calculation!L37</f>
        <v>19.653771507313898</v>
      </c>
      <c r="K33" s="193">
        <f>Calculation!M37</f>
        <v>19.746826689228801</v>
      </c>
      <c r="L33" s="193">
        <f>Calculation!N37</f>
        <v>19.841278782623</v>
      </c>
      <c r="M33" s="193">
        <f>Calculation!O37</f>
        <v>19.937149032635499</v>
      </c>
      <c r="N33" s="194">
        <f>SUM(I33:M33)</f>
        <v>98.741118328892313</v>
      </c>
    </row>
    <row r="34" spans="1:14" x14ac:dyDescent="0.35">
      <c r="A34" s="192" t="s">
        <v>27</v>
      </c>
      <c r="B34" s="193">
        <f>Calculation!D36</f>
        <v>23.612900358658003</v>
      </c>
      <c r="C34" s="193">
        <f>Calculation!E36</f>
        <v>22.889171104397409</v>
      </c>
      <c r="D34" s="193">
        <f>Calculation!F36</f>
        <v>25.708451023150261</v>
      </c>
      <c r="E34" s="193">
        <f>Calculation!G36</f>
        <v>23.923281934371982</v>
      </c>
      <c r="F34" s="193">
        <f>Calculation!H36</f>
        <v>27.238207869094438</v>
      </c>
      <c r="G34" s="194">
        <f>SUM(B34:F34)</f>
        <v>123.3720122896721</v>
      </c>
      <c r="I34" s="193">
        <f>Calculation!K36</f>
        <v>26.629157146682889</v>
      </c>
      <c r="J34" s="193">
        <f>Calculation!L36</f>
        <v>25.81298040639993</v>
      </c>
      <c r="K34" s="193">
        <f>Calculation!M36</f>
        <v>28.992388562815883</v>
      </c>
      <c r="L34" s="193">
        <f>Calculation!N36</f>
        <v>26.979186140562451</v>
      </c>
      <c r="M34" s="193">
        <f>Calculation!O36</f>
        <v>30.717552978373398</v>
      </c>
      <c r="N34" s="194">
        <f>SUM(I34:M34)</f>
        <v>139.13126523483456</v>
      </c>
    </row>
    <row r="35" spans="1:14" s="195" customFormat="1" ht="14.25" thickBot="1" x14ac:dyDescent="0.4">
      <c r="A35" s="197" t="s">
        <v>207</v>
      </c>
      <c r="B35" s="198">
        <f>B33/B34</f>
        <v>0.73461177195117833</v>
      </c>
      <c r="C35" s="198">
        <f t="shared" ref="C35:F35" si="15">C33/C34</f>
        <v>0.76139102102448808</v>
      </c>
      <c r="D35" s="198">
        <f t="shared" si="15"/>
        <v>0.68110382304116379</v>
      </c>
      <c r="E35" s="198">
        <f t="shared" si="15"/>
        <v>0.73542910743301293</v>
      </c>
      <c r="F35" s="198">
        <f t="shared" si="15"/>
        <v>0.64904743703615231</v>
      </c>
      <c r="G35" s="199">
        <f>G33/G34</f>
        <v>0.70969755189267325</v>
      </c>
      <c r="I35" s="198">
        <f>I33/I34</f>
        <v>0.73461177195117833</v>
      </c>
      <c r="J35" s="198">
        <f t="shared" ref="J35:M35" si="16">J33/J34</f>
        <v>0.76139102102448619</v>
      </c>
      <c r="K35" s="198">
        <f t="shared" si="16"/>
        <v>0.68110382304116346</v>
      </c>
      <c r="L35" s="198">
        <f t="shared" si="16"/>
        <v>0.73542910743301459</v>
      </c>
      <c r="M35" s="198">
        <f t="shared" si="16"/>
        <v>0.64904743703615286</v>
      </c>
      <c r="N35" s="199">
        <f>N33/N34</f>
        <v>0.70969755189267347</v>
      </c>
    </row>
    <row r="36" spans="1:14" ht="13.9" thickBot="1" x14ac:dyDescent="0.4">
      <c r="A36" s="213"/>
      <c r="B36" s="180"/>
      <c r="C36" s="180"/>
      <c r="D36" s="180"/>
      <c r="E36" s="180"/>
      <c r="F36" s="180"/>
      <c r="G36" s="201"/>
      <c r="I36" s="201"/>
      <c r="J36" s="201"/>
      <c r="K36" s="201"/>
      <c r="L36" s="201"/>
      <c r="M36" s="201"/>
      <c r="N36" s="201"/>
    </row>
    <row r="37" spans="1:14" x14ac:dyDescent="0.35">
      <c r="A37" s="202" t="s">
        <v>208</v>
      </c>
      <c r="B37" s="203">
        <f>'Bio5'!H27</f>
        <v>0.73460000000000003</v>
      </c>
      <c r="C37" s="203">
        <f>'Bio5'!I27</f>
        <v>0.76139999999999997</v>
      </c>
      <c r="D37" s="203">
        <f>'Bio5'!J27</f>
        <v>0.68110000000000004</v>
      </c>
      <c r="E37" s="203">
        <f>'Bio5'!K27</f>
        <v>0.73540000000000005</v>
      </c>
      <c r="F37" s="203">
        <f>'Bio5'!L27</f>
        <v>0.64900000000000002</v>
      </c>
      <c r="G37" s="204">
        <f>SUMPRODUCT(B34:F34,B37:F37)/G34</f>
        <v>0.70968005053067407</v>
      </c>
      <c r="I37" s="205">
        <f>I35*I38</f>
        <v>0.73460000000000003</v>
      </c>
      <c r="J37" s="205">
        <f t="shared" ref="J37:M37" si="17">J35*J38</f>
        <v>0.76139999999999808</v>
      </c>
      <c r="K37" s="205">
        <f t="shared" si="17"/>
        <v>0.68109999999999971</v>
      </c>
      <c r="L37" s="205">
        <f t="shared" si="17"/>
        <v>0.73540000000000172</v>
      </c>
      <c r="M37" s="206">
        <f t="shared" si="17"/>
        <v>0.64900000000000058</v>
      </c>
      <c r="N37" s="206">
        <f>SUMPRODUCT(I34:M34,I37:M37)/N34</f>
        <v>0.70968005053067418</v>
      </c>
    </row>
    <row r="38" spans="1:14" s="196" customFormat="1" ht="14.25" thickBot="1" x14ac:dyDescent="0.4">
      <c r="A38" s="207" t="s">
        <v>209</v>
      </c>
      <c r="B38" s="270">
        <f>B37/B35</f>
        <v>0.99998397527561123</v>
      </c>
      <c r="C38" s="270">
        <f t="shared" ref="C38:G38" si="18">C37/C35</f>
        <v>1.0000117928571048</v>
      </c>
      <c r="D38" s="270">
        <f t="shared" si="18"/>
        <v>0.99999438699206433</v>
      </c>
      <c r="E38" s="270">
        <f t="shared" si="18"/>
        <v>0.99996042115722827</v>
      </c>
      <c r="F38" s="271">
        <f t="shared" si="18"/>
        <v>0.99992691283649637</v>
      </c>
      <c r="G38" s="271">
        <f t="shared" si="18"/>
        <v>0.99997533968948815</v>
      </c>
      <c r="I38" s="272">
        <f>B38</f>
        <v>0.99998397527561123</v>
      </c>
      <c r="J38" s="272">
        <f>C38</f>
        <v>1.0000117928571048</v>
      </c>
      <c r="K38" s="272">
        <f>D38</f>
        <v>0.99999438699206433</v>
      </c>
      <c r="L38" s="272">
        <f>E38</f>
        <v>0.99996042115722827</v>
      </c>
      <c r="M38" s="273">
        <f>F38</f>
        <v>0.99992691283649637</v>
      </c>
      <c r="N38" s="273">
        <f t="shared" ref="N38" si="19">N37/N35</f>
        <v>0.99997533968948793</v>
      </c>
    </row>
    <row r="39" spans="1:14" x14ac:dyDescent="0.35">
      <c r="A39" s="213"/>
      <c r="B39" s="180"/>
      <c r="C39" s="180"/>
      <c r="D39" s="180"/>
      <c r="E39" s="180"/>
      <c r="F39" s="180"/>
      <c r="G39" s="180"/>
    </row>
    <row r="40" spans="1:14" s="195" customFormat="1" ht="13.9" x14ac:dyDescent="0.35">
      <c r="A40" s="200"/>
      <c r="B40" s="212"/>
      <c r="C40" s="201"/>
      <c r="D40" s="201"/>
      <c r="E40" s="201"/>
      <c r="F40" s="201"/>
      <c r="G40" s="201"/>
      <c r="H40"/>
      <c r="I40" s="201"/>
      <c r="J40" s="201"/>
      <c r="K40" s="201"/>
      <c r="L40" s="201"/>
      <c r="M40" s="201"/>
      <c r="N40" s="201"/>
    </row>
    <row r="41" spans="1:14" ht="13.9" thickBot="1" x14ac:dyDescent="0.4"/>
    <row r="42" spans="1:14" ht="13.9" thickBot="1" x14ac:dyDescent="0.4">
      <c r="A42" s="191" t="s">
        <v>213</v>
      </c>
      <c r="B42" s="180"/>
      <c r="C42" s="180"/>
      <c r="D42" s="180"/>
      <c r="E42" s="180"/>
      <c r="F42" s="180"/>
      <c r="G42" s="180"/>
    </row>
    <row r="43" spans="1:14" ht="13.9" thickBot="1" x14ac:dyDescent="0.4">
      <c r="A43" s="192" t="s">
        <v>206</v>
      </c>
      <c r="B43" s="193">
        <f t="shared" ref="B43:F44" si="20">SUM(B6,B15,B24,B33)</f>
        <v>171.28263560783057</v>
      </c>
      <c r="C43" s="193">
        <f t="shared" si="20"/>
        <v>174.09338309189744</v>
      </c>
      <c r="D43" s="193">
        <f t="shared" si="20"/>
        <v>178.64727273467656</v>
      </c>
      <c r="E43" s="193">
        <f t="shared" si="20"/>
        <v>182.16135361457452</v>
      </c>
      <c r="F43" s="193">
        <f t="shared" si="20"/>
        <v>186.01246080413631</v>
      </c>
      <c r="G43" s="194">
        <f>SUM(B43:F43)</f>
        <v>892.19710585311532</v>
      </c>
      <c r="I43" s="193">
        <f t="shared" ref="I43:M44" si="21">SUM(I6,I15,I24,I33)</f>
        <v>158.4620197607928</v>
      </c>
      <c r="J43" s="193">
        <f t="shared" si="21"/>
        <v>161.10718528557996</v>
      </c>
      <c r="K43" s="193">
        <f t="shared" si="21"/>
        <v>165.31959006645326</v>
      </c>
      <c r="L43" s="193">
        <f t="shared" si="21"/>
        <v>168.37146732673082</v>
      </c>
      <c r="M43" s="193">
        <f t="shared" si="21"/>
        <v>171.8907796312827</v>
      </c>
      <c r="N43" s="194">
        <f>SUM(I43:M43)</f>
        <v>825.15104207083959</v>
      </c>
    </row>
    <row r="44" spans="1:14" x14ac:dyDescent="0.35">
      <c r="A44" s="192" t="s">
        <v>27</v>
      </c>
      <c r="B44" s="193">
        <f t="shared" si="20"/>
        <v>454.53062873361853</v>
      </c>
      <c r="C44" s="193">
        <f t="shared" si="20"/>
        <v>423.51138197852424</v>
      </c>
      <c r="D44" s="193">
        <f t="shared" si="20"/>
        <v>442.22115320505725</v>
      </c>
      <c r="E44" s="193">
        <f t="shared" si="20"/>
        <v>416.12111554567099</v>
      </c>
      <c r="F44" s="193">
        <f t="shared" si="20"/>
        <v>401.07789501681845</v>
      </c>
      <c r="G44" s="194">
        <f>SUM(B44:F44)</f>
        <v>2137.4621744796896</v>
      </c>
      <c r="I44" s="193">
        <f t="shared" si="21"/>
        <v>412.30657689879683</v>
      </c>
      <c r="J44" s="193">
        <f t="shared" si="21"/>
        <v>384.18573868893702</v>
      </c>
      <c r="K44" s="193">
        <f t="shared" si="21"/>
        <v>402.44192894641316</v>
      </c>
      <c r="L44" s="193">
        <f t="shared" si="21"/>
        <v>377.82468363793225</v>
      </c>
      <c r="M44" s="193">
        <f t="shared" si="21"/>
        <v>365.34832174555112</v>
      </c>
      <c r="N44" s="194">
        <f>SUM(I44:M44)</f>
        <v>1942.1072499176305</v>
      </c>
    </row>
    <row r="45" spans="1:14" s="195" customFormat="1" ht="14.25" thickBot="1" x14ac:dyDescent="0.4">
      <c r="A45" s="197" t="s">
        <v>207</v>
      </c>
      <c r="B45" s="198">
        <f>B43/B44</f>
        <v>0.37683408945409524</v>
      </c>
      <c r="C45" s="198">
        <f t="shared" ref="C45:F45" si="22">C43/C44</f>
        <v>0.41107132063035207</v>
      </c>
      <c r="D45" s="198">
        <f t="shared" si="22"/>
        <v>0.40397722144204645</v>
      </c>
      <c r="E45" s="198">
        <f t="shared" si="22"/>
        <v>0.43776041832364448</v>
      </c>
      <c r="F45" s="198">
        <f t="shared" si="22"/>
        <v>0.46378138290652049</v>
      </c>
      <c r="G45" s="199">
        <f>G43/G44</f>
        <v>0.41740954132687652</v>
      </c>
      <c r="I45" s="198">
        <f>I43/I44</f>
        <v>0.38433056526209203</v>
      </c>
      <c r="J45" s="198">
        <f t="shared" ref="J45:M45" si="23">J43/J44</f>
        <v>0.41934712578184308</v>
      </c>
      <c r="K45" s="198">
        <f t="shared" si="23"/>
        <v>0.41079116805561844</v>
      </c>
      <c r="L45" s="198">
        <f t="shared" si="23"/>
        <v>0.44563384717362847</v>
      </c>
      <c r="M45" s="198">
        <f t="shared" si="23"/>
        <v>0.47048465642329401</v>
      </c>
      <c r="N45" s="199">
        <f>N43/N44</f>
        <v>0.42487408566434026</v>
      </c>
    </row>
  </sheetData>
  <mergeCells count="2">
    <mergeCell ref="B1:G1"/>
    <mergeCell ref="I1:N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Risk and Return</TermName>
          <TermId>244c2a8a-eba8-4004-bc1f-ecb341966075</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1782</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54" ma:contentTypeDescription="Create a new document" ma:contentTypeScope="" ma:versionID="cb52fddc5dce00fbbbc486d906d90bc5">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2489de4f69ade3664e54b0f2675459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71A1DA-7CDC-46ED-87F8-F9EB56BE65E6}">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EFC70568-FD81-4B39-8405-441BB707767C}">
  <ds:schemaRefs>
    <ds:schemaRef ds:uri="http://schemas.microsoft.com/sharepoint/v3/contenttype/forms"/>
  </ds:schemaRefs>
</ds:datastoreItem>
</file>

<file path=customXml/itemProps3.xml><?xml version="1.0" encoding="utf-8"?>
<ds:datastoreItem xmlns:ds="http://schemas.openxmlformats.org/officeDocument/2006/customXml" ds:itemID="{6AE31956-B220-4A63-9C21-047445CE89BD}">
  <ds:schemaRefs>
    <ds:schemaRef ds:uri="Microsoft.SharePoint.Taxonomy.ContentTypeSync"/>
  </ds:schemaRefs>
</ds:datastoreItem>
</file>

<file path=customXml/itemProps4.xml><?xml version="1.0" encoding="utf-8"?>
<ds:datastoreItem xmlns:ds="http://schemas.openxmlformats.org/officeDocument/2006/customXml" ds:itemID="{E15B7A0F-E953-4D76-BE72-CA755F172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PAYG summary tables</vt:lpstr>
      <vt:lpstr>Working--&gt;</vt:lpstr>
      <vt:lpstr>F_Inputs</vt:lpstr>
      <vt:lpstr>Draft determination totex</vt:lpstr>
      <vt:lpstr>Revised business plan</vt:lpstr>
      <vt:lpstr>Calculation</vt:lpstr>
      <vt:lpstr>Recalculated natural rate</vt:lpstr>
      <vt:lpstr>PAYG</vt:lpstr>
      <vt:lpstr>F_Outputs</vt:lpstr>
      <vt:lpstr>Revised plan data tables--&gt;</vt:lpstr>
      <vt:lpstr>Wr4</vt:lpstr>
      <vt:lpstr>Wn4</vt:lpstr>
      <vt:lpstr>WWn6</vt:lpstr>
      <vt:lpstr>Bio5</vt:lpstr>
      <vt:lpstr>WS1</vt:lpstr>
      <vt:lpstr>WWS1</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WSX - PAYG rates - Run 7</dc:title>
  <dc:subject/>
  <dc:creator>Jennifer Walsh</dc:creator>
  <cp:keywords/>
  <dc:description/>
  <cp:lastModifiedBy>Chona Labor</cp:lastModifiedBy>
  <cp:revision/>
  <dcterms:created xsi:type="dcterms:W3CDTF">2015-10-14T16:49:04Z</dcterms:created>
  <dcterms:modified xsi:type="dcterms:W3CDTF">2019-07-12T12:37:57Z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Project Code">
    <vt:lpwstr>1782;#Risk and Return|244c2a8a-eba8-4004-bc1f-ecb341966075</vt:lpwstr>
  </property>
  <property fmtid="{D5CDD505-2E9C-101B-9397-08002B2CF9AE}" pid="6" name="Stakeholder 3">
    <vt:lpwstr/>
  </property>
  <property fmtid="{D5CDD505-2E9C-101B-9397-08002B2CF9AE}" pid="7" name="Stakeholder 2">
    <vt:lpwstr/>
  </property>
  <property fmtid="{D5CDD505-2E9C-101B-9397-08002B2CF9AE}" pid="8" name="Stakeholder">
    <vt:lpwstr/>
  </property>
  <property fmtid="{D5CDD505-2E9C-101B-9397-08002B2CF9AE}" pid="9" name="Security Classification">
    <vt:lpwstr>21;#OFFICIAL|c2540f30-f875-494b-a43f-ebfb5017a6ad</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Asset">
    <vt:bool>false</vt:bool>
  </property>
</Properties>
</file>