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0" yWindow="0" windowWidth="27360" windowHeight="12240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OnSave="0"/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 l="1"/>
  <c r="J51" i="7"/>
  <c r="K50" i="7"/>
  <c r="K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J48" i="7"/>
  <c r="I48" i="7"/>
  <c r="H48" i="7"/>
  <c r="G48" i="7"/>
  <c r="J47" i="7"/>
  <c r="I47" i="7"/>
  <c r="H47" i="7"/>
  <c r="G47" i="7"/>
  <c r="J46" i="7"/>
  <c r="I46" i="7"/>
  <c r="H46" i="7"/>
  <c r="G46" i="7"/>
  <c r="J45" i="7"/>
  <c r="I45" i="7"/>
  <c r="H45" i="7"/>
  <c r="G45" i="7"/>
  <c r="J44" i="7"/>
  <c r="I44" i="7"/>
  <c r="H44" i="7"/>
  <c r="G44" i="7"/>
  <c r="J43" i="7"/>
  <c r="I43" i="7"/>
  <c r="H43" i="7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J11" i="7"/>
  <c r="I11" i="7"/>
  <c r="H11" i="7"/>
  <c r="G11" i="7"/>
  <c r="J10" i="7"/>
  <c r="I10" i="7"/>
  <c r="H10" i="7"/>
  <c r="G10" i="7"/>
  <c r="J9" i="7"/>
  <c r="I9" i="7"/>
  <c r="H9" i="7"/>
  <c r="G9" i="7"/>
  <c r="J8" i="7"/>
  <c r="I8" i="7"/>
  <c r="H8" i="7"/>
  <c r="G8" i="7"/>
  <c r="J7" i="7"/>
  <c r="I7" i="7"/>
  <c r="H7" i="7"/>
  <c r="G7" i="7"/>
  <c r="F7" i="7"/>
  <c r="L6" i="8" l="1"/>
  <c r="K6" i="8"/>
  <c r="J6" i="8"/>
  <c r="I6" i="8"/>
  <c r="H6" i="8"/>
  <c r="G6" i="8"/>
  <c r="F6" i="8"/>
  <c r="F5" i="8"/>
  <c r="G5" i="8"/>
  <c r="H5" i="8"/>
  <c r="I5" i="8"/>
  <c r="J5" i="8"/>
  <c r="K5" i="8"/>
  <c r="L5" i="8"/>
  <c r="I73" i="6" l="1"/>
  <c r="I72" i="6"/>
  <c r="P68" i="6"/>
  <c r="O68" i="6"/>
  <c r="N68" i="6"/>
  <c r="M68" i="6"/>
  <c r="P67" i="6"/>
  <c r="O67" i="6"/>
  <c r="N67" i="6"/>
  <c r="M67" i="6"/>
  <c r="P66" i="6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L64" i="6"/>
  <c r="L65" i="6"/>
  <c r="L66" i="6"/>
  <c r="L67" i="6"/>
  <c r="L68" i="6"/>
  <c r="L63" i="6"/>
  <c r="P49" i="6"/>
  <c r="O49" i="6"/>
  <c r="N49" i="6"/>
  <c r="M49" i="6"/>
  <c r="P48" i="6"/>
  <c r="O48" i="6"/>
  <c r="N48" i="6"/>
  <c r="M48" i="6"/>
  <c r="P47" i="6"/>
  <c r="O47" i="6"/>
  <c r="N47" i="6"/>
  <c r="M47" i="6"/>
  <c r="P46" i="6"/>
  <c r="O46" i="6"/>
  <c r="N46" i="6"/>
  <c r="M46" i="6"/>
  <c r="P45" i="6"/>
  <c r="O45" i="6"/>
  <c r="N45" i="6"/>
  <c r="M45" i="6"/>
  <c r="P44" i="6"/>
  <c r="O44" i="6"/>
  <c r="N44" i="6"/>
  <c r="M44" i="6"/>
  <c r="L45" i="6"/>
  <c r="L46" i="6"/>
  <c r="L47" i="6"/>
  <c r="L48" i="6"/>
  <c r="L49" i="6"/>
  <c r="L44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6" i="6"/>
  <c r="O36" i="6"/>
  <c r="N36" i="6"/>
  <c r="M36" i="6"/>
  <c r="L37" i="6"/>
  <c r="L38" i="6"/>
  <c r="L39" i="6"/>
  <c r="L40" i="6"/>
  <c r="L41" i="6"/>
  <c r="L36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9" i="6"/>
  <c r="L30" i="6"/>
  <c r="L31" i="6"/>
  <c r="L32" i="6"/>
  <c r="L33" i="6"/>
  <c r="L28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L21" i="6"/>
  <c r="L22" i="6"/>
  <c r="L23" i="6"/>
  <c r="L24" i="6"/>
  <c r="L25" i="6"/>
  <c r="L20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L13" i="6"/>
  <c r="L14" i="6"/>
  <c r="L15" i="6"/>
  <c r="L16" i="6"/>
  <c r="L17" i="6"/>
  <c r="L12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O63" i="5"/>
  <c r="L62" i="5"/>
  <c r="N60" i="5"/>
  <c r="M58" i="5"/>
  <c r="N62" i="5"/>
  <c r="P60" i="5"/>
  <c r="M59" i="5"/>
  <c r="N63" i="5"/>
  <c r="P61" i="5"/>
  <c r="M60" i="5"/>
  <c r="P58" i="5"/>
  <c r="N61" i="5"/>
  <c r="P62" i="5"/>
  <c r="L63" i="5"/>
  <c r="P59" i="5"/>
  <c r="O58" i="5"/>
  <c r="O59" i="5"/>
  <c r="M63" i="5"/>
  <c r="O61" i="5"/>
  <c r="L60" i="5"/>
  <c r="N58" i="5"/>
  <c r="O62" i="5"/>
  <c r="L61" i="5"/>
  <c r="N59" i="5"/>
  <c r="P63" i="5"/>
  <c r="M62" i="5"/>
  <c r="O60" i="5"/>
  <c r="L59" i="5"/>
  <c r="L58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73" i="5" l="1"/>
  <c r="O73" i="5"/>
  <c r="M74" i="5"/>
  <c r="L74" i="5"/>
  <c r="M71" i="5"/>
  <c r="P71" i="5"/>
  <c r="L73" i="5"/>
  <c r="L69" i="5"/>
  <c r="P74" i="5"/>
  <c r="N69" i="5"/>
  <c r="O70" i="5"/>
  <c r="P73" i="5"/>
  <c r="P72" i="5"/>
  <c r="N73" i="5"/>
  <c r="O74" i="5"/>
  <c r="L70" i="5"/>
  <c r="N70" i="5"/>
  <c r="L71" i="5"/>
  <c r="O69" i="5"/>
  <c r="N72" i="5"/>
  <c r="N74" i="5"/>
  <c r="M69" i="5"/>
  <c r="M72" i="5"/>
  <c r="O71" i="5"/>
  <c r="L72" i="5"/>
  <c r="O72" i="5"/>
  <c r="P70" i="5"/>
  <c r="M70" i="5"/>
  <c r="N71" i="5"/>
  <c r="W46" i="5"/>
  <c r="P69" i="5"/>
  <c r="P64" i="5"/>
  <c r="O64" i="5"/>
  <c r="N64" i="5"/>
  <c r="L64" i="5"/>
  <c r="M64" i="5"/>
  <c r="M75" i="5" l="1"/>
  <c r="M87" i="5" s="1"/>
  <c r="L75" i="5"/>
  <c r="L86" i="5" s="1"/>
  <c r="M86" i="5" s="1"/>
  <c r="O80" i="5"/>
  <c r="N75" i="5"/>
  <c r="L80" i="5"/>
  <c r="P75" i="5"/>
  <c r="N80" i="5"/>
  <c r="M80" i="5"/>
  <c r="O75" i="5"/>
  <c r="P80" i="5"/>
  <c r="P66" i="5"/>
  <c r="W80" i="5" l="1"/>
  <c r="W81" i="5" s="1"/>
  <c r="N86" i="5"/>
  <c r="N87" i="5"/>
  <c r="O89" i="5"/>
  <c r="P90" i="5"/>
  <c r="P77" i="5"/>
  <c r="N88" i="5"/>
  <c r="W82" i="5" l="1"/>
  <c r="P94" i="5" s="1"/>
  <c r="O87" i="5"/>
  <c r="O88" i="5"/>
  <c r="P89" i="5"/>
  <c r="O86" i="5"/>
  <c r="L4" i="8" l="1"/>
  <c r="J4" i="8"/>
  <c r="P88" i="5"/>
  <c r="P86" i="5"/>
  <c r="P87" i="5"/>
  <c r="P92" i="5" l="1"/>
</calcChain>
</file>

<file path=xl/sharedStrings.xml><?xml version="1.0" encoding="utf-8"?>
<sst xmlns="http://schemas.openxmlformats.org/spreadsheetml/2006/main" count="980" uniqueCount="200">
  <si>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</si>
  <si>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</si>
  <si>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</si>
  <si>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</si>
  <si>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</si>
  <si>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</si>
  <si>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</si>
  <si>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</si>
  <si>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</si>
  <si>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</si>
  <si>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</si>
  <si>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</si>
  <si>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</si>
  <si>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</si>
  <si>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</si>
  <si>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</si>
  <si>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</si>
  <si>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</si>
  <si>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</si>
  <si>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</si>
  <si>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</si>
  <si>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</si>
  <si>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</si>
  <si>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</si>
  <si>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</si>
  <si>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</si>
  <si>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</si>
  <si>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</si>
  <si>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</si>
  <si>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</si>
  <si>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</si>
  <si>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</si>
  <si>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</si>
  <si>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</si>
  <si>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</si>
  <si>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</si>
  <si>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</si>
  <si>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</si>
  <si>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</si>
  <si>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</si>
  <si>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</si>
  <si>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</si>
  <si>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</si>
  <si>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</si>
  <si>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</si>
  <si>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</si>
  <si>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</si>
  <si>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</si>
  <si>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</si>
  <si>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</si>
  <si>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</si>
  <si>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</si>
  <si>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</si>
  <si>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</si>
  <si>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</si>
  <si>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</si>
  <si>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</si>
  <si>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</si>
  <si>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</si>
  <si>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</si>
  <si>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</si>
  <si>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</si>
  <si>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</si>
  <si>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</si>
  <si>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</si>
  <si>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</si>
  <si>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</si>
  <si>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</si>
  <si>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</si>
  <si>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</si>
  <si>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</si>
  <si>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</si>
  <si>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</si>
  <si>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</si>
  <si>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</si>
  <si>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</si>
  <si>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</si>
  <si>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</si>
  <si>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</si>
  <si>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</si>
  <si>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</si>
  <si>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</si>
  <si>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</si>
  <si>
    <t>Acronym</t>
  </si>
  <si>
    <t>Reference</t>
  </si>
  <si>
    <t>Item description</t>
  </si>
  <si>
    <t>Unit</t>
  </si>
  <si>
    <t>Model</t>
  </si>
  <si>
    <t>Price Review 2019</t>
  </si>
  <si>
    <t>Latest</t>
  </si>
  <si>
    <t>R9001</t>
  </si>
  <si>
    <t>R9002</t>
  </si>
  <si>
    <t>R9003</t>
  </si>
  <si>
    <t>R9004</t>
  </si>
  <si>
    <t>R9005</t>
  </si>
  <si>
    <t>R9006</t>
  </si>
  <si>
    <t>R9007</t>
  </si>
  <si>
    <t>R9008</t>
  </si>
  <si>
    <t>R9009</t>
  </si>
  <si>
    <t>R9010</t>
  </si>
  <si>
    <t>R9011</t>
  </si>
  <si>
    <t>R9012</t>
  </si>
  <si>
    <t>R9013</t>
  </si>
  <si>
    <t>R9014</t>
  </si>
  <si>
    <t>R9015</t>
  </si>
  <si>
    <t>R9016</t>
  </si>
  <si>
    <t>R9017</t>
  </si>
  <si>
    <t>R9018</t>
  </si>
  <si>
    <t>R3017RR</t>
  </si>
  <si>
    <t>R3019RR</t>
  </si>
  <si>
    <t>R3021RR</t>
  </si>
  <si>
    <t>R3018RR</t>
  </si>
  <si>
    <t>R3020RR</t>
  </si>
  <si>
    <t>R3022RR</t>
  </si>
  <si>
    <t>R9025</t>
  </si>
  <si>
    <t>R9026</t>
  </si>
  <si>
    <t>R9027</t>
  </si>
  <si>
    <t>R9028</t>
  </si>
  <si>
    <t>R9029</t>
  </si>
  <si>
    <t>R9030</t>
  </si>
  <si>
    <t>R9031</t>
  </si>
  <si>
    <t>R9032</t>
  </si>
  <si>
    <t>R9033</t>
  </si>
  <si>
    <t>R9034</t>
  </si>
  <si>
    <t>R9035</t>
  </si>
  <si>
    <t>R9036</t>
  </si>
  <si>
    <t>C00739_A001</t>
  </si>
  <si>
    <t>C00740_A001</t>
  </si>
  <si>
    <t>C00741_A001</t>
  </si>
  <si>
    <t>C00736_A001</t>
  </si>
  <si>
    <t>C00737_A001</t>
  </si>
  <si>
    <t>C00738_A001</t>
  </si>
  <si>
    <t>R9043</t>
  </si>
  <si>
    <t>R9044</t>
  </si>
  <si>
    <t>R9045</t>
  </si>
  <si>
    <t>R9046</t>
  </si>
  <si>
    <t>Total reward / (penalty) at the end of AMP6 - Residential retail revenue adjustment at the end of AMP6</t>
  </si>
  <si>
    <t>Forecast customer numbers - Unmetered water-only customer</t>
  </si>
  <si>
    <t>nr</t>
  </si>
  <si>
    <t>Forecast customer numbers - Unmetered wastewater-only customer</t>
  </si>
  <si>
    <t>Forecast customer numbers - Unmetered water and wastewater customer</t>
  </si>
  <si>
    <t>Forecast customer numbers - Metered water-only customer</t>
  </si>
  <si>
    <t>Forecast customer numbers - Metered wastewater-only customer</t>
  </si>
  <si>
    <t>Forecast customer numbers - Meterered water and wastewater customer</t>
  </si>
  <si>
    <t>Reforecast customer numbers - Unmetered water-only customer</t>
  </si>
  <si>
    <t>Reforecast customer numbers - Unmetered wastewater-only customer</t>
  </si>
  <si>
    <t>Reforecast customer numbers - Unmetered water and wastewater customer</t>
  </si>
  <si>
    <t>Reforecast customer numbers - Metered water-only customer</t>
  </si>
  <si>
    <t>Reforecast customer numbers - Metered wastewater-only customer</t>
  </si>
  <si>
    <t>Reforecast customer numbers - Meterered water and wastewater customer</t>
  </si>
  <si>
    <t>Actual customer numbers - Unmetered water-only customer</t>
  </si>
  <si>
    <t>Actual customer numbers - Unmetered wastewater-only customer</t>
  </si>
  <si>
    <t>Actual customer numbers - Unmetered water and wastewater customer</t>
  </si>
  <si>
    <t>Actual customer numbers - Metered water-only customer</t>
  </si>
  <si>
    <t>Actual customer numbers - Metered wastewater-only customer</t>
  </si>
  <si>
    <t>Actual customer numbers - Meterered water and wastewater customer</t>
  </si>
  <si>
    <t>Unmeasured water only customer - Retail revenue £m</t>
  </si>
  <si>
    <t>Unmeasured wastewater only customer - Retail revenue £m</t>
  </si>
  <si>
    <t>Unmeasured water and wastewater customer - Retail revenue £m</t>
  </si>
  <si>
    <t>Measured water only customer - Retail revenue £m</t>
  </si>
  <si>
    <t>Measured wastewater only customer - Retail revenue £m</t>
  </si>
  <si>
    <t>Measured water and wastewater customer - Retail revenue £m</t>
  </si>
  <si>
    <t>Revenue sacrifice - Unmetered water-only customer</t>
  </si>
  <si>
    <t>Revenue sacrifice - Unmetered wastewater-only customer</t>
  </si>
  <si>
    <t>Revenue sacrifice - Unmetered water and wastewater customer</t>
  </si>
  <si>
    <t>Revenue sacrifice - Metered water-only customer</t>
  </si>
  <si>
    <t>Revenue sacrifice - Metered wastewater-only customer</t>
  </si>
  <si>
    <t>Revenue sacrifice - Meterered water and wastewater customer</t>
  </si>
  <si>
    <t>Actual revenue collected (net) - Unmetered water-only customer</t>
  </si>
  <si>
    <t>Actual revenue collected (net) - Unmetered wastewater-only customer</t>
  </si>
  <si>
    <t>Actual revenue collected (net) - Unmetered water and wastewater customer</t>
  </si>
  <si>
    <t>Actual revenue collected (net) - Metered water-only customer</t>
  </si>
  <si>
    <t>Actual revenue collected (net) - Metered wastewater-only customer</t>
  </si>
  <si>
    <t>Actual revenue collected (net) - Meterered water and wastewater customer</t>
  </si>
  <si>
    <t>Allowed retail service revenue per unmeasured water customer</t>
  </si>
  <si>
    <t>£</t>
  </si>
  <si>
    <t>Allowed retail service revenue per unmeasured sewerage customer</t>
  </si>
  <si>
    <t>Allowed retail service revenue per unmeasured dual service customer</t>
  </si>
  <si>
    <t>Allowed retail service revenue per measured water customer</t>
  </si>
  <si>
    <t>Allowed retail service revenue per measured sewerage customer</t>
  </si>
  <si>
    <t>Allowed retail service revenue per measured dual service customer</t>
  </si>
  <si>
    <t>Materiality threshold for financing adjustment - Materiality threshold</t>
  </si>
  <si>
    <t>Materiality threshold for financing adjustment - Discount Rate</t>
  </si>
  <si>
    <t>Total reward / (penalty) at the end of AMP6 - Residential retail revenue adjustment at 2017-18 FYA CPIH deflated price base</t>
  </si>
  <si>
    <t>C_R9045_PR19PD008</t>
  </si>
  <si>
    <t>Text</t>
  </si>
  <si>
    <t>PR19QA_D0008_OUT_1</t>
  </si>
  <si>
    <t>PR19QA_D0008_OUT_2</t>
  </si>
  <si>
    <t>Date &amp; Time for Model PR19D008 Residential retail</t>
  </si>
  <si>
    <t>Name &amp; Path of Model PR19D008 Residential reatil</t>
  </si>
  <si>
    <t>PR19 application</t>
  </si>
  <si>
    <t>Total Net Adjustment incl. financing adjustment</t>
  </si>
  <si>
    <t>Metered water and wastewater customer</t>
  </si>
  <si>
    <t>Action /
Intervention
reference</t>
  </si>
  <si>
    <t>PR19 Run 7: Slow Track DD</t>
  </si>
  <si>
    <t>YKY</t>
  </si>
  <si>
    <t>YKY.PD.A4</t>
  </si>
  <si>
    <t>YKY.PD.C008.01</t>
  </si>
  <si>
    <t>PR19PD008_IN</t>
  </si>
  <si>
    <t>PR19PD008_OUT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</si>
</sst>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  <numFmt numFmtId="183" formatCode="0.000"/>
  </numFmts>
  <fonts count="110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892">
    <xf numFmtId="0" fontId="0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3" borderId="0" applyNumberFormat="0" applyBorder="0" applyAlignment="0" applyProtection="0"/>
    <xf numFmtId="0" fontId="38" fillId="4" borderId="0" applyNumberFormat="0" applyBorder="0" applyAlignment="0" applyProtection="0"/>
    <xf numFmtId="0" fontId="36" fillId="5" borderId="4" applyNumberFormat="0" applyAlignment="0" applyProtection="0"/>
    <xf numFmtId="0" fontId="41" fillId="6" borderId="5" applyNumberFormat="0" applyAlignment="0" applyProtection="0"/>
    <xf numFmtId="0" fontId="27" fillId="6" borderId="4" applyNumberFormat="0" applyAlignment="0" applyProtection="0"/>
    <xf numFmtId="0" fontId="37" fillId="0" borderId="6" applyNumberFormat="0" applyFill="0" applyAlignment="0" applyProtection="0"/>
    <xf numFmtId="0" fontId="28" fillId="7" borderId="7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165" fontId="13" fillId="0" borderId="10">
      <alignment horizontal="center"/>
    </xf>
    <xf numFmtId="0" fontId="14" fillId="0" borderId="11" applyNumberFormat="0" applyAlignment="0" applyProtection="0"/>
    <xf numFmtId="0" fontId="15" fillId="0" borderId="0" applyNumberFormat="0" applyAlignment="0" applyProtection="0"/>
    <xf numFmtId="0" fontId="16" fillId="0" borderId="12" applyNumberFormat="0" applyFill="0" applyAlignment="0">
      <alignment vertical="top"/>
    </xf>
    <xf numFmtId="0" fontId="17" fillId="0" borderId="13" applyNumberFormat="0" applyFill="0" applyAlignment="0"/>
    <xf numFmtId="0" fontId="18" fillId="0" borderId="0" applyNumberFormat="0" applyFill="0" applyAlignment="0"/>
    <xf numFmtId="0" fontId="19" fillId="33" borderId="14" applyNumberFormat="0" applyFont="0" applyAlignment="0" applyProtection="0"/>
    <xf numFmtId="0" fontId="19" fillId="34" borderId="14" applyNumberFormat="0" applyFont="0" applyAlignment="0" applyProtection="0"/>
    <xf numFmtId="0" fontId="19" fillId="35" borderId="15" applyNumberFormat="0" applyFont="0" applyAlignment="0" applyProtection="0"/>
    <xf numFmtId="0" fontId="20" fillId="0" borderId="0" applyNumberFormat="0" applyFill="0" applyBorder="0" applyAlignment="0" applyProtection="0"/>
    <xf numFmtId="0" fontId="10" fillId="36" borderId="14" applyNumberFormat="0" applyFont="0" applyAlignment="0" applyProtection="0"/>
    <xf numFmtId="0" fontId="10" fillId="37" borderId="15" applyNumberFormat="0" applyFont="0" applyAlignment="0" applyProtection="0"/>
    <xf numFmtId="0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9" fontId="23" fillId="0" borderId="0" applyFont="0" applyFill="0" applyBorder="0" applyAlignment="0" applyProtection="0">
      <alignment horizontal="left"/>
    </xf>
    <xf numFmtId="0" fontId="19" fillId="0" borderId="0" applyAlignment="0" applyProtection="0"/>
    <xf numFmtId="0" fontId="24" fillId="0" borderId="0" applyFill="0" applyBorder="0" applyAlignment="0" applyProtection="0"/>
    <xf numFmtId="49" fontId="24" fillId="0" borderId="0" applyNumberFormat="0" applyAlignment="0" applyProtection="0">
      <alignment horizontal="left"/>
    </xf>
    <xf numFmtId="49" fontId="25" fillId="0" borderId="16" applyNumberFormat="0" applyAlignment="0" applyProtection="0">
      <alignment horizontal="left" wrapText="1"/>
    </xf>
    <xf numFmtId="49" fontId="25" fillId="0" borderId="0" applyNumberFormat="0" applyAlignment="0" applyProtection="0">
      <alignment horizontal="left" wrapText="1"/>
    </xf>
    <xf numFmtId="49" fontId="26" fillId="0" borderId="0" applyAlignment="0" applyProtection="0">
      <alignment horizontal="left"/>
    </xf>
    <xf numFmtId="0" fontId="28" fillId="38" borderId="0" applyNumberFormat="0" applyAlignment="0" applyProtection="0"/>
    <xf numFmtId="0" fontId="30" fillId="0" borderId="10" applyNumberFormat="0" applyAlignment="0" applyProtection="0"/>
    <xf numFmtId="0" fontId="35" fillId="39" borderId="0" applyNumberFormat="0" applyFont="0" applyAlignment="0" applyProtection="0"/>
    <xf numFmtId="0" fontId="39" fillId="40" borderId="0" applyNumberFormat="0" applyAlignment="0" applyProtection="0"/>
    <xf numFmtId="0" fontId="40" fillId="0" borderId="0"/>
    <xf numFmtId="0" fontId="19" fillId="0" borderId="0"/>
    <xf numFmtId="0" fontId="40" fillId="0" borderId="0"/>
    <xf numFmtId="0" fontId="40" fillId="8" borderId="8" applyNumberFormat="0" applyFont="0" applyAlignment="0" applyProtection="0"/>
    <xf numFmtId="0" fontId="21" fillId="0" borderId="0"/>
    <xf numFmtId="0" fontId="28" fillId="41" borderId="10" applyNumberFormat="0" applyAlignment="0" applyProtection="0"/>
    <xf numFmtId="0" fontId="19" fillId="42" borderId="14" applyNumberFormat="0" applyFont="0" applyAlignment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55" fillId="0" borderId="0"/>
    <xf numFmtId="0" fontId="55" fillId="0" borderId="0"/>
    <xf numFmtId="0" fontId="8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8" fillId="41" borderId="20" applyNumberFormat="0" applyAlignment="0" applyProtection="0"/>
    <xf numFmtId="0" fontId="21" fillId="0" borderId="0">
      <alignment vertical="top"/>
    </xf>
    <xf numFmtId="0" fontId="21" fillId="0" borderId="0" applyNumberFormat="0" applyFont="0" applyFill="0" applyBorder="0" applyAlignment="0" applyProtection="0"/>
    <xf numFmtId="37" fontId="48" fillId="50" borderId="25">
      <alignment horizontal="left"/>
    </xf>
    <xf numFmtId="37" fontId="45" fillId="50" borderId="26"/>
    <xf numFmtId="0" fontId="21" fillId="50" borderId="27" applyNumberFormat="0" applyBorder="0"/>
    <xf numFmtId="0" fontId="21" fillId="0" borderId="0" applyFont="0" applyFill="0" applyBorder="0" applyAlignment="0" applyProtection="0"/>
    <xf numFmtId="0" fontId="48" fillId="51" borderId="0"/>
    <xf numFmtId="0" fontId="21" fillId="52" borderId="20"/>
    <xf numFmtId="0" fontId="21" fillId="52" borderId="20"/>
    <xf numFmtId="0" fontId="48" fillId="52" borderId="0"/>
    <xf numFmtId="0" fontId="21" fillId="53" borderId="0"/>
    <xf numFmtId="0" fontId="21" fillId="53" borderId="0"/>
    <xf numFmtId="0" fontId="21" fillId="53" borderId="0"/>
    <xf numFmtId="0" fontId="60" fillId="50" borderId="28"/>
    <xf numFmtId="37" fontId="21" fillId="50" borderId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55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3" fillId="0" borderId="0"/>
    <xf numFmtId="0" fontId="21" fillId="0" borderId="0">
      <alignment vertical="top"/>
    </xf>
    <xf numFmtId="0" fontId="10" fillId="0" borderId="0"/>
    <xf numFmtId="9" fontId="21" fillId="0" borderId="0" applyFont="0" applyFill="0" applyBorder="0" applyAlignment="0" applyProtection="0"/>
    <xf numFmtId="37" fontId="63" fillId="54" borderId="29"/>
    <xf numFmtId="0" fontId="64" fillId="0" borderId="30">
      <alignment horizontal="right"/>
    </xf>
    <xf numFmtId="0" fontId="65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6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8" fillId="44" borderId="0" applyNumberFormat="0" applyBorder="0" applyAlignment="0" applyProtection="0"/>
    <xf numFmtId="0" fontId="68" fillId="58" borderId="0" applyNumberFormat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73" fillId="0" borderId="0" applyNumberFormat="0" applyProtection="0">
      <alignment vertical="top"/>
    </xf>
    <xf numFmtId="173" fontId="74" fillId="0" borderId="0" applyNumberFormat="0" applyProtection="0">
      <alignment vertical="top"/>
    </xf>
    <xf numFmtId="173" fontId="21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7" fontId="21" fillId="0" borderId="0" applyFont="0" applyFill="0" applyBorder="0" applyProtection="0">
      <alignment vertical="top"/>
    </xf>
    <xf numFmtId="178" fontId="21" fillId="0" borderId="0" applyFont="0" applyFill="0" applyBorder="0" applyProtection="0">
      <alignment vertical="top"/>
    </xf>
    <xf numFmtId="175" fontId="2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4" fontId="48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horizontal="right" vertical="top"/>
    </xf>
    <xf numFmtId="0" fontId="21" fillId="0" borderId="0"/>
    <xf numFmtId="0" fontId="78" fillId="68" borderId="0" applyNumberFormat="0" applyBorder="0" applyAlignment="0" applyProtection="0"/>
    <xf numFmtId="0" fontId="78" fillId="34" borderId="0" applyNumberFormat="0" applyBorder="0" applyAlignment="0" applyProtection="0"/>
    <xf numFmtId="0" fontId="78" fillId="69" borderId="0" applyNumberFormat="0" applyBorder="0" applyAlignment="0" applyProtection="0"/>
    <xf numFmtId="0" fontId="78" fillId="68" borderId="0" applyNumberFormat="0" applyBorder="0" applyAlignment="0" applyProtection="0"/>
    <xf numFmtId="0" fontId="78" fillId="70" borderId="0" applyNumberFormat="0" applyBorder="0" applyAlignment="0" applyProtection="0"/>
    <xf numFmtId="0" fontId="78" fillId="34" borderId="0" applyNumberFormat="0" applyBorder="0" applyAlignment="0" applyProtection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33" borderId="0" applyNumberFormat="0" applyBorder="0" applyAlignment="0" applyProtection="0"/>
    <xf numFmtId="0" fontId="78" fillId="71" borderId="0" applyNumberFormat="0" applyBorder="0" applyAlignment="0" applyProtection="0"/>
    <xf numFmtId="0" fontId="78" fillId="73" borderId="0" applyNumberFormat="0" applyBorder="0" applyAlignment="0" applyProtection="0"/>
    <xf numFmtId="0" fontId="78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2" borderId="0" applyNumberFormat="0" applyBorder="0" applyAlignment="0" applyProtection="0"/>
    <xf numFmtId="0" fontId="79" fillId="33" borderId="0" applyNumberFormat="0" applyBorder="0" applyAlignment="0" applyProtection="0"/>
    <xf numFmtId="0" fontId="79" fillId="71" borderId="0" applyNumberFormat="0" applyBorder="0" applyAlignment="0" applyProtection="0"/>
    <xf numFmtId="0" fontId="79" fillId="74" borderId="0" applyNumberFormat="0" applyBorder="0" applyAlignment="0" applyProtection="0"/>
    <xf numFmtId="0" fontId="79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5" borderId="0" applyNumberFormat="0" applyBorder="0" applyAlignment="0" applyProtection="0"/>
    <xf numFmtId="0" fontId="79" fillId="76" borderId="0" applyNumberFormat="0" applyBorder="0" applyAlignment="0" applyProtection="0"/>
    <xf numFmtId="0" fontId="79" fillId="77" borderId="0" applyNumberFormat="0" applyBorder="0" applyAlignment="0" applyProtection="0"/>
    <xf numFmtId="0" fontId="79" fillId="74" borderId="0" applyNumberFormat="0" applyBorder="0" applyAlignment="0" applyProtection="0"/>
    <xf numFmtId="0" fontId="79" fillId="78" borderId="0" applyNumberFormat="0" applyBorder="0" applyAlignment="0" applyProtection="0"/>
    <xf numFmtId="0" fontId="80" fillId="79" borderId="0" applyNumberFormat="0" applyBorder="0" applyAlignment="0" applyProtection="0"/>
    <xf numFmtId="0" fontId="81" fillId="68" borderId="31" applyNumberFormat="0" applyAlignment="0" applyProtection="0"/>
    <xf numFmtId="0" fontId="82" fillId="80" borderId="32" applyNumberFormat="0" applyAlignment="0" applyProtection="0"/>
    <xf numFmtId="0" fontId="83" fillId="0" borderId="0" applyNumberFormat="0" applyFill="0" applyBorder="0" applyAlignment="0" applyProtection="0"/>
    <xf numFmtId="0" fontId="84" fillId="81" borderId="0" applyNumberFormat="0" applyBorder="0" applyAlignment="0" applyProtection="0"/>
    <xf numFmtId="0" fontId="85" fillId="0" borderId="33" applyNumberFormat="0" applyFill="0" applyAlignment="0" applyProtection="0"/>
    <xf numFmtId="0" fontId="86" fillId="0" borderId="34" applyNumberFormat="0" applyFill="0" applyAlignment="0" applyProtection="0"/>
    <xf numFmtId="0" fontId="87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8" fillId="34" borderId="31" applyNumberFormat="0" applyAlignment="0" applyProtection="0"/>
    <xf numFmtId="0" fontId="89" fillId="0" borderId="36" applyNumberFormat="0" applyFill="0" applyAlignment="0" applyProtection="0"/>
    <xf numFmtId="0" fontId="90" fillId="33" borderId="0" applyNumberFormat="0" applyBorder="0" applyAlignment="0" applyProtection="0"/>
    <xf numFmtId="0" fontId="21" fillId="69" borderId="37" applyNumberFormat="0" applyFont="0" applyAlignment="0" applyProtection="0"/>
    <xf numFmtId="0" fontId="91" fillId="68" borderId="38" applyNumberFormat="0" applyAlignment="0" applyProtection="0"/>
    <xf numFmtId="9" fontId="21" fillId="0" borderId="0" applyFont="0" applyFill="0" applyBorder="0" applyAlignment="0" applyProtection="0"/>
    <xf numFmtId="0" fontId="95" fillId="0" borderId="0">
      <alignment vertical="top"/>
    </xf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>
      <alignment vertical="top"/>
    </xf>
    <xf numFmtId="164" fontId="21" fillId="0" borderId="0" applyFont="0" applyFill="0" applyBorder="0" applyAlignment="0" applyProtection="0"/>
    <xf numFmtId="0" fontId="21" fillId="0" borderId="0">
      <alignment vertical="top"/>
    </xf>
    <xf numFmtId="164" fontId="21" fillId="0" borderId="0" applyFont="0" applyFill="0" applyBorder="0" applyAlignment="0" applyProtection="0"/>
    <xf numFmtId="0" fontId="21" fillId="53" borderId="0">
      <alignment vertical="top"/>
    </xf>
    <xf numFmtId="179" fontId="4" fillId="0" borderId="0" applyFont="0" applyFill="0" applyBorder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9" fontId="100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0" fillId="0" borderId="0"/>
    <xf numFmtId="164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101" fillId="0" borderId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2" fillId="0" borderId="0"/>
    <xf numFmtId="0" fontId="66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7" fillId="82" borderId="0" applyNumberFormat="0">
      <alignment horizontal="left"/>
    </xf>
    <xf numFmtId="0" fontId="98" fillId="83" borderId="0" applyNumberFormat="0"/>
    <xf numFmtId="0" fontId="99" fillId="88" borderId="0" applyBorder="0"/>
    <xf numFmtId="181" fontId="4" fillId="89" borderId="0">
      <alignment horizontal="right" vertical="center"/>
    </xf>
    <xf numFmtId="0" fontId="4" fillId="85" borderId="40">
      <alignment horizontal="right" vertical="center" wrapText="1"/>
    </xf>
    <xf numFmtId="0" fontId="4" fillId="86" borderId="40">
      <alignment horizontal="right" vertical="center" wrapText="1"/>
    </xf>
    <xf numFmtId="0" fontId="98" fillId="83" borderId="40">
      <alignment horizontal="center" vertical="center" wrapText="1"/>
    </xf>
    <xf numFmtId="0" fontId="96" fillId="84" borderId="41">
      <alignment horizontal="left" vertical="center" wrapText="1"/>
    </xf>
    <xf numFmtId="181" fontId="68" fillId="90" borderId="0">
      <alignment horizontal="right" vertical="center"/>
    </xf>
    <xf numFmtId="0" fontId="97" fillId="82" borderId="40">
      <alignment horizontal="left" vertical="center" wrapText="1" readingOrder="1"/>
    </xf>
    <xf numFmtId="0" fontId="4" fillId="84" borderId="40">
      <alignment horizontal="right" vertical="center" wrapText="1"/>
    </xf>
    <xf numFmtId="0" fontId="68" fillId="88" borderId="40">
      <alignment horizontal="right" vertical="center" wrapText="1"/>
    </xf>
    <xf numFmtId="0" fontId="4" fillId="0" borderId="40">
      <alignment horizontal="left" vertical="center" wrapText="1"/>
    </xf>
    <xf numFmtId="182" fontId="68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7" fillId="92" borderId="0"/>
    <xf numFmtId="0" fontId="67" fillId="0" borderId="0" applyNumberFormat="0" applyFill="0" applyBorder="0" applyAlignment="0" applyProtection="0"/>
    <xf numFmtId="0" fontId="21" fillId="0" borderId="0"/>
    <xf numFmtId="0" fontId="78" fillId="0" borderId="0"/>
    <xf numFmtId="0" fontId="78" fillId="0" borderId="0"/>
    <xf numFmtId="0" fontId="65" fillId="0" borderId="0"/>
    <xf numFmtId="0" fontId="2" fillId="0" borderId="0"/>
    <xf numFmtId="0" fontId="100" fillId="0" borderId="0"/>
    <xf numFmtId="0" fontId="2" fillId="0" borderId="0"/>
    <xf numFmtId="0" fontId="100" fillId="0" borderId="0"/>
    <xf numFmtId="40" fontId="103" fillId="87" borderId="0">
      <alignment horizontal="right"/>
    </xf>
    <xf numFmtId="0" fontId="104" fillId="87" borderId="0">
      <alignment horizontal="right"/>
    </xf>
    <xf numFmtId="0" fontId="105" fillId="87" borderId="42"/>
    <xf numFmtId="0" fontId="105" fillId="0" borderId="0" applyBorder="0">
      <alignment horizontal="centerContinuous"/>
    </xf>
    <xf numFmtId="0" fontId="106" fillId="0" borderId="0" applyBorder="0">
      <alignment horizontal="centerContinuous"/>
    </xf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109" fillId="0" borderId="0" applyFont="0" applyFill="0" applyBorder="0" applyProtection="0">
      <alignment vertical="top"/>
    </xf>
    <xf numFmtId="173" fontId="21" fillId="0" borderId="0" applyFont="0" applyFill="0" applyBorder="0" applyProtection="0">
      <alignment vertical="top"/>
    </xf>
    <xf numFmtId="173" fontId="48" fillId="0" borderId="0" applyFont="0" applyFill="0" applyBorder="0" applyAlignment="0" applyProtection="0"/>
    <xf numFmtId="176" fontId="21" fillId="0" borderId="0" applyFont="0" applyFill="0" applyBorder="0" applyProtection="0">
      <alignment vertical="top"/>
    </xf>
    <xf numFmtId="173" fontId="21" fillId="0" borderId="0" applyFont="0" applyFill="0" applyBorder="0" applyProtection="0">
      <alignment vertical="top"/>
    </xf>
    <xf numFmtId="178" fontId="21" fillId="0" borderId="0" applyFont="0" applyFill="0" applyBorder="0" applyProtection="0">
      <alignment vertical="top"/>
    </xf>
    <xf numFmtId="171" fontId="21" fillId="0" borderId="0" applyFont="0" applyFill="0" applyBorder="0" applyProtection="0">
      <alignment vertical="top"/>
    </xf>
    <xf numFmtId="175" fontId="21" fillId="0" borderId="0" applyFont="0" applyFill="0" applyBorder="0" applyProtection="0">
      <alignment vertical="top"/>
    </xf>
    <xf numFmtId="176" fontId="21" fillId="0" borderId="0" applyFont="0" applyFill="0" applyBorder="0" applyProtection="0">
      <alignment vertical="top"/>
    </xf>
    <xf numFmtId="179" fontId="21" fillId="0" borderId="0" applyFont="0" applyFill="0" applyBorder="0" applyProtection="0">
      <alignment vertical="top"/>
    </xf>
    <xf numFmtId="0" fontId="4" fillId="0" borderId="0"/>
    <xf numFmtId="0" fontId="46" fillId="38" borderId="0" applyNumberFormat="0" applyBorder="0" applyAlignment="0" applyProtection="0"/>
    <xf numFmtId="0" fontId="65" fillId="0" borderId="0"/>
    <xf numFmtId="164" fontId="4" fillId="0" borderId="0" applyFont="0" applyFill="0" applyBorder="0" applyAlignment="0" applyProtection="0"/>
    <xf numFmtId="176" fontId="21" fillId="0" borderId="0" applyFont="0" applyFill="0" applyBorder="0" applyProtection="0">
      <alignment vertical="top"/>
    </xf>
    <xf numFmtId="0" fontId="94" fillId="0" borderId="0" applyNumberForma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>
      <alignment vertical="top"/>
    </xf>
    <xf numFmtId="9" fontId="21" fillId="0" borderId="0" applyFont="0" applyFill="0" applyBorder="0" applyAlignment="0" applyProtection="0"/>
    <xf numFmtId="0" fontId="21" fillId="0" borderId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2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81" fillId="68" borderId="43" applyNumberFormat="0" applyAlignment="0" applyProtection="0"/>
    <xf numFmtId="0" fontId="88" fillId="34" borderId="43" applyNumberFormat="0" applyAlignment="0" applyProtection="0"/>
    <xf numFmtId="0" fontId="1" fillId="0" borderId="0"/>
  </cellStyleXfs>
  <cellXfs count="115">
    <xf numFmtId="0" fontId="0" fillId="0" borderId="0" xfId="0"/>
    <xf numFmtId="0" fontId="44" fillId="44" borderId="17" xfId="0" applyFont="1" applyFill="1" applyBorder="1" applyAlignment="1" applyProtection="1">
      <alignment horizontal="left" vertical="center"/>
    </xf>
    <xf numFmtId="0" fontId="18" fillId="0" borderId="0" xfId="45" applyFont="1"/>
    <xf numFmtId="0" fontId="40" fillId="0" borderId="0" xfId="0" applyFont="1"/>
    <xf numFmtId="1" fontId="45" fillId="0" borderId="17" xfId="0" applyNumberFormat="1" applyFont="1" applyFill="1" applyBorder="1" applyAlignment="1" applyProtection="1">
      <alignment horizontal="center"/>
    </xf>
    <xf numFmtId="1" fontId="46" fillId="43" borderId="17" xfId="0" applyNumberFormat="1" applyFont="1" applyFill="1" applyBorder="1" applyAlignment="1" applyProtection="1">
      <alignment horizontal="center"/>
    </xf>
    <xf numFmtId="0" fontId="47" fillId="0" borderId="0" xfId="0" applyFont="1"/>
    <xf numFmtId="0" fontId="48" fillId="0" borderId="0" xfId="0" applyFont="1" applyFill="1" applyAlignment="1">
      <alignment vertical="center"/>
    </xf>
    <xf numFmtId="165" fontId="21" fillId="46" borderId="20" xfId="0" applyNumberFormat="1" applyFont="1" applyFill="1" applyBorder="1" applyAlignment="1">
      <alignment horizontal="right" vertical="center"/>
    </xf>
    <xf numFmtId="49" fontId="49" fillId="45" borderId="18" xfId="0" applyNumberFormat="1" applyFont="1" applyFill="1" applyBorder="1" applyAlignment="1">
      <alignment horizontal="right" vertical="center"/>
    </xf>
    <xf numFmtId="0" fontId="50" fillId="45" borderId="19" xfId="0" applyFont="1" applyFill="1" applyBorder="1" applyAlignment="1">
      <alignment horizontal="left" vertical="center"/>
    </xf>
    <xf numFmtId="0" fontId="49" fillId="45" borderId="19" xfId="0" applyFont="1" applyFill="1" applyBorder="1" applyAlignment="1">
      <alignment horizontal="left" vertical="center"/>
    </xf>
    <xf numFmtId="0" fontId="49" fillId="0" borderId="0" xfId="0" applyFont="1"/>
    <xf numFmtId="49" fontId="49" fillId="45" borderId="17" xfId="0" applyNumberFormat="1" applyFont="1" applyFill="1" applyBorder="1" applyAlignment="1">
      <alignment horizontal="right" vertical="center"/>
    </xf>
    <xf numFmtId="0" fontId="47" fillId="0" borderId="0" xfId="0" applyFont="1"/>
    <xf numFmtId="0" fontId="21" fillId="0" borderId="0" xfId="0" applyFont="1" applyFill="1" applyAlignment="1" applyProtection="1">
      <alignment horizontal="left" vertical="center" indent="1"/>
    </xf>
    <xf numFmtId="0" fontId="51" fillId="0" borderId="0" xfId="0" applyFont="1"/>
    <xf numFmtId="0" fontId="40" fillId="0" borderId="0" xfId="0" applyFont="1" applyAlignment="1">
      <alignment wrapText="1"/>
    </xf>
    <xf numFmtId="0" fontId="40" fillId="0" borderId="0" xfId="0" applyFont="1"/>
    <xf numFmtId="0" fontId="52" fillId="0" borderId="0" xfId="0" applyFont="1"/>
    <xf numFmtId="0" fontId="47" fillId="47" borderId="21" xfId="0" applyFont="1" applyFill="1" applyBorder="1"/>
    <xf numFmtId="0" fontId="47" fillId="47" borderId="22" xfId="0" applyFont="1" applyFill="1" applyBorder="1"/>
    <xf numFmtId="167" fontId="40" fillId="0" borderId="0" xfId="0" applyNumberFormat="1" applyFont="1"/>
    <xf numFmtId="167" fontId="49" fillId="45" borderId="19" xfId="0" applyNumberFormat="1" applyFont="1" applyFill="1" applyBorder="1" applyAlignment="1">
      <alignment horizontal="left" vertical="center"/>
    </xf>
    <xf numFmtId="0" fontId="9" fillId="0" borderId="0" xfId="0" applyFont="1"/>
    <xf numFmtId="0" fontId="53" fillId="0" borderId="0" xfId="0" applyFont="1"/>
    <xf numFmtId="0" fontId="4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8" fillId="0" borderId="0" xfId="0" applyFont="1"/>
    <xf numFmtId="0" fontId="54" fillId="44" borderId="19" xfId="72" applyFont="1" applyFill="1" applyBorder="1" applyAlignment="1">
      <alignment horizontal="left" vertical="center"/>
    </xf>
    <xf numFmtId="0" fontId="7" fillId="0" borderId="0" xfId="0" applyFont="1"/>
    <xf numFmtId="0" fontId="40" fillId="0" borderId="0" xfId="0" applyFont="1" applyAlignment="1">
      <alignment horizontal="center"/>
    </xf>
    <xf numFmtId="0" fontId="49" fillId="45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shrinkToFit="1"/>
    </xf>
    <xf numFmtId="165" fontId="21" fillId="49" borderId="2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2" fillId="0" borderId="0" xfId="0" applyFont="1"/>
    <xf numFmtId="167" fontId="8" fillId="0" borderId="0" xfId="0" applyNumberFormat="1" applyFont="1" applyBorder="1"/>
    <xf numFmtId="165" fontId="0" fillId="0" borderId="0" xfId="0" applyNumberFormat="1"/>
    <xf numFmtId="165" fontId="40" fillId="0" borderId="0" xfId="0" applyNumberFormat="1" applyFont="1"/>
    <xf numFmtId="165" fontId="49" fillId="45" borderId="19" xfId="0" applyNumberFormat="1" applyFont="1" applyFill="1" applyBorder="1" applyAlignment="1">
      <alignment horizontal="left" vertical="center"/>
    </xf>
    <xf numFmtId="165" fontId="40" fillId="0" borderId="0" xfId="0" applyNumberFormat="1" applyFont="1" applyFill="1"/>
    <xf numFmtId="165" fontId="8" fillId="0" borderId="0" xfId="0" applyNumberFormat="1" applyFont="1" applyBorder="1"/>
    <xf numFmtId="165" fontId="40" fillId="0" borderId="0" xfId="46" applyNumberFormat="1" applyFont="1" applyFill="1" applyBorder="1"/>
    <xf numFmtId="0" fontId="6" fillId="33" borderId="14" xfId="46" applyNumberFormat="1" applyFont="1"/>
    <xf numFmtId="0" fontId="0" fillId="0" borderId="0" xfId="0" applyAlignment="1">
      <alignment horizontal="left" indent="1"/>
    </xf>
    <xf numFmtId="165" fontId="40" fillId="0" borderId="23" xfId="0" applyNumberFormat="1" applyFont="1" applyFill="1" applyBorder="1"/>
    <xf numFmtId="0" fontId="0" fillId="48" borderId="22" xfId="0" applyFill="1" applyBorder="1"/>
    <xf numFmtId="0" fontId="42" fillId="48" borderId="22" xfId="0" applyFont="1" applyFill="1" applyBorder="1"/>
    <xf numFmtId="0" fontId="5" fillId="0" borderId="0" xfId="0" applyFont="1" applyAlignment="1">
      <alignment horizontal="center"/>
    </xf>
    <xf numFmtId="165" fontId="40" fillId="0" borderId="0" xfId="0" applyNumberFormat="1" applyFont="1" applyBorder="1"/>
    <xf numFmtId="165" fontId="40" fillId="0" borderId="0" xfId="0" applyNumberFormat="1" applyFont="1" applyFill="1" applyBorder="1"/>
    <xf numFmtId="165" fontId="40" fillId="0" borderId="24" xfId="0" applyNumberFormat="1" applyFont="1" applyFill="1" applyBorder="1"/>
    <xf numFmtId="165" fontId="47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6" fillId="44" borderId="19" xfId="72" applyFont="1" applyFill="1" applyBorder="1" applyAlignment="1">
      <alignment horizontal="left" vertical="center"/>
    </xf>
    <xf numFmtId="0" fontId="57" fillId="0" borderId="0" xfId="0" applyFont="1"/>
    <xf numFmtId="0" fontId="58" fillId="45" borderId="19" xfId="0" applyFont="1" applyFill="1" applyBorder="1" applyAlignment="1">
      <alignment horizontal="left" vertical="center"/>
    </xf>
    <xf numFmtId="0" fontId="52" fillId="0" borderId="0" xfId="78" applyFont="1" applyFill="1" applyBorder="1" applyAlignment="1" applyProtection="1">
      <alignment vertical="center"/>
      <protection locked="0"/>
    </xf>
    <xf numFmtId="0" fontId="57" fillId="48" borderId="22" xfId="0" applyFont="1" applyFill="1" applyBorder="1"/>
    <xf numFmtId="0" fontId="59" fillId="47" borderId="22" xfId="0" applyFont="1" applyFill="1" applyBorder="1"/>
    <xf numFmtId="0" fontId="52" fillId="0" borderId="0" xfId="0" applyNumberFormat="1" applyFont="1"/>
    <xf numFmtId="165" fontId="47" fillId="0" borderId="0" xfId="0" applyNumberFormat="1" applyFont="1" applyBorder="1"/>
    <xf numFmtId="0" fontId="4" fillId="0" borderId="0" xfId="0" applyFont="1" applyAlignment="1">
      <alignment horizontal="left" indent="1"/>
    </xf>
    <xf numFmtId="0" fontId="47" fillId="0" borderId="0" xfId="0" applyFont="1" applyAlignment="1">
      <alignment horizontal="left"/>
    </xf>
    <xf numFmtId="0" fontId="4" fillId="0" borderId="0" xfId="0" applyFont="1"/>
    <xf numFmtId="0" fontId="21" fillId="0" borderId="0" xfId="0" applyFont="1" applyFill="1" applyBorder="1" applyAlignment="1">
      <alignment horizontal="center" shrinkToFit="1"/>
    </xf>
    <xf numFmtId="0" fontId="4" fillId="0" borderId="0" xfId="0" applyFont="1" applyFill="1"/>
    <xf numFmtId="0" fontId="4" fillId="0" borderId="20" xfId="0" applyFont="1" applyFill="1" applyBorder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165" fontId="40" fillId="55" borderId="14" xfId="46" applyNumberFormat="1" applyFont="1" applyFill="1"/>
    <xf numFmtId="165" fontId="21" fillId="46" borderId="20" xfId="0" quotePrefix="1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indent="1"/>
    </xf>
    <xf numFmtId="165" fontId="4" fillId="0" borderId="0" xfId="0" applyNumberFormat="1" applyFont="1" applyFill="1"/>
    <xf numFmtId="168" fontId="40" fillId="0" borderId="0" xfId="83" applyNumberFormat="1" applyFont="1" applyFill="1"/>
    <xf numFmtId="0" fontId="0" fillId="56" borderId="0" xfId="0" applyFill="1"/>
    <xf numFmtId="165" fontId="47" fillId="0" borderId="14" xfId="0" applyNumberFormat="1" applyFont="1" applyFill="1" applyBorder="1"/>
    <xf numFmtId="165" fontId="8" fillId="0" borderId="0" xfId="0" applyNumberFormat="1" applyFont="1" applyFill="1" applyBorder="1"/>
    <xf numFmtId="165" fontId="47" fillId="0" borderId="0" xfId="0" applyNumberFormat="1" applyFont="1" applyFill="1" applyBorder="1"/>
    <xf numFmtId="0" fontId="40" fillId="0" borderId="0" xfId="0" applyFont="1" applyFill="1"/>
    <xf numFmtId="0" fontId="4" fillId="0" borderId="0" xfId="0" applyFont="1" applyFill="1" applyAlignment="1">
      <alignment horizontal="center"/>
    </xf>
    <xf numFmtId="165" fontId="40" fillId="0" borderId="14" xfId="46" applyNumberFormat="1" applyFont="1" applyFill="1"/>
    <xf numFmtId="0" fontId="40" fillId="52" borderId="0" xfId="0" applyFont="1" applyFill="1"/>
    <xf numFmtId="0" fontId="0" fillId="0" borderId="0" xfId="0" applyAlignment="1">
      <alignment vertical="top"/>
    </xf>
    <xf numFmtId="0" fontId="65" fillId="0" borderId="0" xfId="112" applyAlignment="1">
      <alignment vertical="top"/>
    </xf>
    <xf numFmtId="0" fontId="65" fillId="57" borderId="0" xfId="112" applyFill="1" applyAlignment="1">
      <alignment vertical="top"/>
    </xf>
    <xf numFmtId="169" fontId="65" fillId="0" borderId="0" xfId="112" applyNumberFormat="1" applyAlignment="1">
      <alignment vertical="top"/>
    </xf>
    <xf numFmtId="0" fontId="65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7" fillId="0" borderId="14" xfId="0" applyNumberFormat="1" applyFont="1" applyBorder="1"/>
    <xf numFmtId="166" fontId="40" fillId="0" borderId="0" xfId="46" applyNumberFormat="1" applyFont="1" applyFill="1" applyBorder="1"/>
    <xf numFmtId="166" fontId="40" fillId="0" borderId="23" xfId="0" applyNumberFormat="1" applyFont="1" applyFill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114" applyFont="1" applyFill="1" applyAlignment="1"/>
    <xf numFmtId="0" fontId="2" fillId="0" borderId="0" xfId="230" applyFill="1" applyAlignment="1">
      <alignment vertical="top"/>
    </xf>
    <xf numFmtId="22" fontId="2" fillId="0" borderId="0" xfId="228" applyNumberFormat="1"/>
    <xf numFmtId="22" fontId="2" fillId="0" borderId="0" xfId="228" applyNumberFormat="1"/>
    <xf numFmtId="0" fontId="65" fillId="93" borderId="0" xfId="112" applyFill="1" applyAlignment="1">
      <alignment vertical="top"/>
    </xf>
    <xf numFmtId="183" fontId="65" fillId="93" borderId="0" xfId="112" applyNumberFormat="1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8" fillId="83" borderId="44" xfId="103" applyFont="1" applyFill="1" applyBorder="1" applyAlignment="1">
      <alignment horizontal="center" vertical="center" wrapText="1"/>
    </xf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ColWidth="10.09765625" defaultRowHeight="13"/>
  <cols>
    <col min="1" max="1" width="3.8984375" customWidth="1"/>
    <col min="2" max="2" width="6" customWidth="1"/>
    <col min="3" max="3" width="54.09765625" customWidth="1"/>
    <col min="4" max="4" width="2.69921875" customWidth="1"/>
    <col min="5" max="5" width="15.8984375" bestFit="1" customWidth="1"/>
    <col min="6" max="11" width="9.796875" customWidth="1"/>
  </cols>
  <sheetData>
    <row r="1" spans="1:11">
      <c r="C1" t="s">
        <v>198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194</v>
      </c>
      <c r="G5" t="s">
        <v>194</v>
      </c>
      <c r="H5" t="s">
        <v>194</v>
      </c>
      <c r="I5" t="s">
        <v>194</v>
      </c>
      <c r="J5" t="s">
        <v>194</v>
      </c>
      <c r="K5" t="s">
        <v>194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">
        <v>195</v>
      </c>
      <c r="B7" t="s">
        <v>90</v>
      </c>
      <c r="C7" t="s">
        <v>137</v>
      </c>
      <c r="D7" t="s">
        <v>138</v>
      </c>
      <c r="E7" t="s">
        <v>88</v>
      </c>
      <c r="F7" s="92">
        <v>55257</v>
      </c>
      <c r="G7" s="92">
        <v>53050</v>
      </c>
      <c r="H7" s="92">
        <v>50622</v>
      </c>
      <c r="I7" s="92">
        <v>48304</v>
      </c>
      <c r="J7" s="92">
        <v>46207</v>
      </c>
      <c r="K7" s="92"/>
    </row>
    <row r="8" spans="1:11">
      <c r="A8" t="s">
        <v>195</v>
      </c>
      <c r="B8" t="s">
        <v>91</v>
      </c>
      <c r="C8" t="s">
        <v>139</v>
      </c>
      <c r="D8" t="s">
        <v>138</v>
      </c>
      <c r="E8" t="s">
        <v>88</v>
      </c>
      <c r="F8" s="92">
        <v>65846</v>
      </c>
      <c r="G8" s="92">
        <v>63216</v>
      </c>
      <c r="H8" s="92">
        <v>60322</v>
      </c>
      <c r="I8" s="92">
        <v>57561</v>
      </c>
      <c r="J8" s="92">
        <v>55062</v>
      </c>
      <c r="K8" s="92"/>
    </row>
    <row r="9" spans="1:11">
      <c r="A9" t="s">
        <v>195</v>
      </c>
      <c r="B9" t="s">
        <v>92</v>
      </c>
      <c r="C9" t="s">
        <v>140</v>
      </c>
      <c r="D9" t="s">
        <v>138</v>
      </c>
      <c r="E9" t="s">
        <v>88</v>
      </c>
      <c r="F9" s="92">
        <v>946121</v>
      </c>
      <c r="G9" s="92">
        <v>908328</v>
      </c>
      <c r="H9" s="92">
        <v>866756</v>
      </c>
      <c r="I9" s="92">
        <v>827074</v>
      </c>
      <c r="J9" s="92">
        <v>791171</v>
      </c>
      <c r="K9" s="92"/>
    </row>
    <row r="10" spans="1:11">
      <c r="A10" t="s">
        <v>195</v>
      </c>
      <c r="B10" t="s">
        <v>93</v>
      </c>
      <c r="C10" t="s">
        <v>141</v>
      </c>
      <c r="D10" t="s">
        <v>138</v>
      </c>
      <c r="E10" t="s">
        <v>88</v>
      </c>
      <c r="F10" s="92">
        <v>47725</v>
      </c>
      <c r="G10" s="92">
        <v>50343</v>
      </c>
      <c r="H10" s="92">
        <v>53360</v>
      </c>
      <c r="I10" s="92">
        <v>56402</v>
      </c>
      <c r="J10" s="92">
        <v>59347</v>
      </c>
      <c r="K10" s="92"/>
    </row>
    <row r="11" spans="1:11">
      <c r="A11" t="s">
        <v>195</v>
      </c>
      <c r="B11" t="s">
        <v>94</v>
      </c>
      <c r="C11" t="s">
        <v>142</v>
      </c>
      <c r="D11" t="s">
        <v>138</v>
      </c>
      <c r="E11" t="s">
        <v>88</v>
      </c>
      <c r="F11" s="92">
        <v>48799</v>
      </c>
      <c r="G11" s="92">
        <v>51476</v>
      </c>
      <c r="H11" s="92">
        <v>54564</v>
      </c>
      <c r="I11" s="92">
        <v>57671</v>
      </c>
      <c r="J11" s="92">
        <v>60682</v>
      </c>
      <c r="K11" s="92"/>
    </row>
    <row r="12" spans="1:11">
      <c r="A12" t="s">
        <v>195</v>
      </c>
      <c r="B12" t="s">
        <v>95</v>
      </c>
      <c r="C12" t="s">
        <v>143</v>
      </c>
      <c r="D12" t="s">
        <v>138</v>
      </c>
      <c r="E12" t="s">
        <v>88</v>
      </c>
      <c r="F12" s="92">
        <v>966215</v>
      </c>
      <c r="G12" s="92">
        <v>1019213</v>
      </c>
      <c r="H12" s="92">
        <v>1080302</v>
      </c>
      <c r="I12" s="92">
        <v>1141889</v>
      </c>
      <c r="J12" s="92">
        <v>1201503</v>
      </c>
      <c r="K12" s="92"/>
    </row>
    <row r="13" spans="1:11">
      <c r="A13" t="s">
        <v>195</v>
      </c>
      <c r="B13" t="s">
        <v>96</v>
      </c>
      <c r="C13" t="s">
        <v>144</v>
      </c>
      <c r="D13" t="s">
        <v>138</v>
      </c>
      <c r="E13" t="s">
        <v>88</v>
      </c>
      <c r="F13" s="92">
        <v>56492</v>
      </c>
      <c r="G13" s="92">
        <v>55614</v>
      </c>
      <c r="H13" s="92">
        <v>56355</v>
      </c>
      <c r="I13" s="92">
        <v>55386</v>
      </c>
      <c r="J13" s="92">
        <v>56875</v>
      </c>
      <c r="K13" s="92"/>
    </row>
    <row r="14" spans="1:11">
      <c r="A14" t="s">
        <v>195</v>
      </c>
      <c r="B14" t="s">
        <v>97</v>
      </c>
      <c r="C14" t="s">
        <v>145</v>
      </c>
      <c r="D14" t="s">
        <v>138</v>
      </c>
      <c r="E14" t="s">
        <v>88</v>
      </c>
      <c r="F14" s="92">
        <v>67218</v>
      </c>
      <c r="G14" s="92">
        <v>66308</v>
      </c>
      <c r="H14" s="92">
        <v>57264</v>
      </c>
      <c r="I14" s="92">
        <v>52928</v>
      </c>
      <c r="J14" s="92">
        <v>61196</v>
      </c>
      <c r="K14" s="92"/>
    </row>
    <row r="15" spans="1:11">
      <c r="A15" t="s">
        <v>195</v>
      </c>
      <c r="B15" t="s">
        <v>98</v>
      </c>
      <c r="C15" t="s">
        <v>146</v>
      </c>
      <c r="D15" t="s">
        <v>138</v>
      </c>
      <c r="E15" t="s">
        <v>88</v>
      </c>
      <c r="F15" s="92">
        <v>961924</v>
      </c>
      <c r="G15" s="92">
        <v>940984</v>
      </c>
      <c r="H15" s="92">
        <v>913965</v>
      </c>
      <c r="I15" s="92">
        <v>888933</v>
      </c>
      <c r="J15" s="92">
        <v>831178</v>
      </c>
      <c r="K15" s="92"/>
    </row>
    <row r="16" spans="1:11">
      <c r="A16" t="s">
        <v>195</v>
      </c>
      <c r="B16" t="s">
        <v>99</v>
      </c>
      <c r="C16" t="s">
        <v>147</v>
      </c>
      <c r="D16" t="s">
        <v>138</v>
      </c>
      <c r="E16" t="s">
        <v>88</v>
      </c>
      <c r="F16" s="92">
        <v>47501</v>
      </c>
      <c r="G16" s="92">
        <v>50988</v>
      </c>
      <c r="H16" s="92">
        <v>49951</v>
      </c>
      <c r="I16" s="92">
        <v>53537</v>
      </c>
      <c r="J16" s="92">
        <v>50619</v>
      </c>
      <c r="K16" s="92"/>
    </row>
    <row r="17" spans="1:11">
      <c r="A17" t="s">
        <v>195</v>
      </c>
      <c r="B17" t="s">
        <v>100</v>
      </c>
      <c r="C17" t="s">
        <v>148</v>
      </c>
      <c r="D17" t="s">
        <v>138</v>
      </c>
      <c r="E17" t="s">
        <v>88</v>
      </c>
      <c r="F17" s="92">
        <v>47428</v>
      </c>
      <c r="G17" s="92">
        <v>48218</v>
      </c>
      <c r="H17" s="92">
        <v>63537</v>
      </c>
      <c r="I17" s="92">
        <v>66522</v>
      </c>
      <c r="J17" s="92">
        <v>49462</v>
      </c>
      <c r="K17" s="92"/>
    </row>
    <row r="18" spans="1:11">
      <c r="A18" t="s">
        <v>195</v>
      </c>
      <c r="B18" t="s">
        <v>101</v>
      </c>
      <c r="C18" t="s">
        <v>149</v>
      </c>
      <c r="D18" t="s">
        <v>138</v>
      </c>
      <c r="E18" t="s">
        <v>88</v>
      </c>
      <c r="F18" s="92">
        <v>951039</v>
      </c>
      <c r="G18" s="92">
        <v>986003</v>
      </c>
      <c r="H18" s="92">
        <v>1020083</v>
      </c>
      <c r="I18" s="92">
        <v>1065780</v>
      </c>
      <c r="J18" s="92">
        <v>1145430</v>
      </c>
      <c r="K18" s="92"/>
    </row>
    <row r="19" spans="1:11">
      <c r="A19" t="s">
        <v>195</v>
      </c>
      <c r="B19" t="s">
        <v>102</v>
      </c>
      <c r="C19" t="s">
        <v>150</v>
      </c>
      <c r="D19" t="s">
        <v>138</v>
      </c>
      <c r="E19" t="s">
        <v>88</v>
      </c>
      <c r="F19" s="92">
        <v>59318</v>
      </c>
      <c r="G19" s="92">
        <v>58396.186301369897</v>
      </c>
      <c r="H19" s="92">
        <v>56875</v>
      </c>
      <c r="I19" s="92">
        <v>55386</v>
      </c>
      <c r="J19" s="92">
        <v>56875</v>
      </c>
      <c r="K19" s="92"/>
    </row>
    <row r="20" spans="1:11">
      <c r="A20" t="s">
        <v>195</v>
      </c>
      <c r="B20" t="s">
        <v>103</v>
      </c>
      <c r="C20" t="s">
        <v>151</v>
      </c>
      <c r="D20" t="s">
        <v>138</v>
      </c>
      <c r="E20" t="s">
        <v>88</v>
      </c>
      <c r="F20" s="92">
        <v>68514</v>
      </c>
      <c r="G20" s="92">
        <v>64362.205479452103</v>
      </c>
      <c r="H20" s="92">
        <v>61195</v>
      </c>
      <c r="I20" s="92">
        <v>52928</v>
      </c>
      <c r="J20" s="92">
        <v>61196</v>
      </c>
      <c r="K20" s="92"/>
    </row>
    <row r="21" spans="1:11">
      <c r="A21" t="s">
        <v>195</v>
      </c>
      <c r="B21" t="s">
        <v>104</v>
      </c>
      <c r="C21" t="s">
        <v>152</v>
      </c>
      <c r="D21" t="s">
        <v>138</v>
      </c>
      <c r="E21" t="s">
        <v>88</v>
      </c>
      <c r="F21" s="92">
        <v>960752</v>
      </c>
      <c r="G21" s="92">
        <v>936486.81506849302</v>
      </c>
      <c r="H21" s="92">
        <v>911177</v>
      </c>
      <c r="I21" s="92">
        <v>888933</v>
      </c>
      <c r="J21" s="92">
        <v>831178</v>
      </c>
      <c r="K21" s="92"/>
    </row>
    <row r="22" spans="1:11">
      <c r="A22" t="s">
        <v>195</v>
      </c>
      <c r="B22" t="s">
        <v>105</v>
      </c>
      <c r="C22" t="s">
        <v>153</v>
      </c>
      <c r="D22" t="s">
        <v>138</v>
      </c>
      <c r="E22" t="s">
        <v>88</v>
      </c>
      <c r="F22" s="92">
        <v>45643</v>
      </c>
      <c r="G22" s="92">
        <v>49068.134246575297</v>
      </c>
      <c r="H22" s="92">
        <v>50618</v>
      </c>
      <c r="I22" s="92">
        <v>53537</v>
      </c>
      <c r="J22" s="92">
        <v>50619</v>
      </c>
      <c r="K22" s="92"/>
    </row>
    <row r="23" spans="1:11">
      <c r="A23" t="s">
        <v>195</v>
      </c>
      <c r="B23" t="s">
        <v>106</v>
      </c>
      <c r="C23" t="s">
        <v>154</v>
      </c>
      <c r="D23" t="s">
        <v>138</v>
      </c>
      <c r="E23" t="s">
        <v>88</v>
      </c>
      <c r="F23" s="92">
        <v>47182</v>
      </c>
      <c r="G23" s="92">
        <v>49554.830136986297</v>
      </c>
      <c r="H23" s="92">
        <v>49462</v>
      </c>
      <c r="I23" s="92">
        <v>66522</v>
      </c>
      <c r="J23" s="92">
        <v>49462</v>
      </c>
      <c r="K23" s="92"/>
    </row>
    <row r="24" spans="1:11">
      <c r="A24" t="s">
        <v>195</v>
      </c>
      <c r="B24" t="s">
        <v>107</v>
      </c>
      <c r="C24" t="s">
        <v>155</v>
      </c>
      <c r="D24" t="s">
        <v>138</v>
      </c>
      <c r="E24" t="s">
        <v>88</v>
      </c>
      <c r="F24" s="92">
        <v>952066</v>
      </c>
      <c r="G24" s="92">
        <v>995195.99315068498</v>
      </c>
      <c r="H24" s="92">
        <v>1035429</v>
      </c>
      <c r="I24" s="92">
        <v>1065780</v>
      </c>
      <c r="J24" s="92">
        <v>1145430</v>
      </c>
      <c r="K24" s="92"/>
    </row>
    <row r="25" spans="1:11">
      <c r="A25" t="s">
        <v>195</v>
      </c>
      <c r="B25" t="s">
        <v>108</v>
      </c>
      <c r="C25" t="s">
        <v>156</v>
      </c>
      <c r="D25" t="s">
        <v>49</v>
      </c>
      <c r="E25" t="s">
        <v>88</v>
      </c>
      <c r="F25" s="93">
        <v>0.72299999999999998</v>
      </c>
      <c r="G25" s="93">
        <v>0.74299999999999999</v>
      </c>
      <c r="H25" s="93">
        <v>0.753</v>
      </c>
      <c r="I25" s="93">
        <v>0.76600000000000001</v>
      </c>
      <c r="J25" s="93">
        <v>0.78300000000000003</v>
      </c>
      <c r="K25" s="93"/>
    </row>
    <row r="26" spans="1:11">
      <c r="A26" t="s">
        <v>195</v>
      </c>
      <c r="B26" t="s">
        <v>109</v>
      </c>
      <c r="C26" t="s">
        <v>157</v>
      </c>
      <c r="D26" t="s">
        <v>49</v>
      </c>
      <c r="E26" t="s">
        <v>88</v>
      </c>
      <c r="F26" s="93">
        <v>0.94799999999999995</v>
      </c>
      <c r="G26" s="93">
        <v>0.94499999999999995</v>
      </c>
      <c r="H26" s="93">
        <v>0.93</v>
      </c>
      <c r="I26" s="93">
        <v>0.95299999999999996</v>
      </c>
      <c r="J26" s="93">
        <v>0.97199999999999998</v>
      </c>
      <c r="K26" s="93"/>
    </row>
    <row r="27" spans="1:11">
      <c r="A27" t="s">
        <v>195</v>
      </c>
      <c r="B27" t="s">
        <v>110</v>
      </c>
      <c r="C27" t="s">
        <v>158</v>
      </c>
      <c r="D27" t="s">
        <v>49</v>
      </c>
      <c r="E27" t="s">
        <v>88</v>
      </c>
      <c r="F27" s="93">
        <v>25.619</v>
      </c>
      <c r="G27" s="93">
        <v>25.785</v>
      </c>
      <c r="H27" s="93">
        <v>25.7</v>
      </c>
      <c r="I27" s="93">
        <v>24.428000000000001</v>
      </c>
      <c r="J27" s="93">
        <v>23.77</v>
      </c>
      <c r="K27" s="93"/>
    </row>
    <row r="28" spans="1:11">
      <c r="A28" t="s">
        <v>195</v>
      </c>
      <c r="B28" t="s">
        <v>111</v>
      </c>
      <c r="C28" t="s">
        <v>159</v>
      </c>
      <c r="D28" t="s">
        <v>49</v>
      </c>
      <c r="E28" t="s">
        <v>88</v>
      </c>
      <c r="F28" s="93">
        <v>0.59199999999999997</v>
      </c>
      <c r="G28" s="93">
        <v>0.65400000000000003</v>
      </c>
      <c r="H28" s="93">
        <v>0.73799999999999999</v>
      </c>
      <c r="I28" s="93">
        <v>0.73099999999999998</v>
      </c>
      <c r="J28" s="93">
        <v>0.74199999999999999</v>
      </c>
      <c r="K28" s="93"/>
    </row>
    <row r="29" spans="1:11">
      <c r="A29" t="s">
        <v>195</v>
      </c>
      <c r="B29" t="s">
        <v>112</v>
      </c>
      <c r="C29" t="s">
        <v>160</v>
      </c>
      <c r="D29" t="s">
        <v>49</v>
      </c>
      <c r="E29" t="s">
        <v>88</v>
      </c>
      <c r="F29" s="93">
        <v>1.488</v>
      </c>
      <c r="G29" s="93">
        <v>0.82</v>
      </c>
      <c r="H29" s="93">
        <v>0.76600000000000001</v>
      </c>
      <c r="I29" s="93">
        <v>0.97699999999999998</v>
      </c>
      <c r="J29" s="93">
        <v>0.99299999999999999</v>
      </c>
      <c r="K29" s="93"/>
    </row>
    <row r="30" spans="1:11">
      <c r="A30" t="s">
        <v>195</v>
      </c>
      <c r="B30" t="s">
        <v>113</v>
      </c>
      <c r="C30" t="s">
        <v>161</v>
      </c>
      <c r="D30" t="s">
        <v>49</v>
      </c>
      <c r="E30" t="s">
        <v>88</v>
      </c>
      <c r="F30" s="93">
        <v>31.004999999999999</v>
      </c>
      <c r="G30" s="93">
        <v>31.765000000000001</v>
      </c>
      <c r="H30" s="93">
        <v>34.625999999999998</v>
      </c>
      <c r="I30" s="93">
        <v>36.276000000000003</v>
      </c>
      <c r="J30" s="93">
        <v>38.768000000000001</v>
      </c>
      <c r="K30" s="93"/>
    </row>
    <row r="31" spans="1:11">
      <c r="A31" t="s">
        <v>195</v>
      </c>
      <c r="B31" t="s">
        <v>114</v>
      </c>
      <c r="C31" t="s">
        <v>162</v>
      </c>
      <c r="D31" t="s">
        <v>49</v>
      </c>
      <c r="E31" t="s">
        <v>88</v>
      </c>
      <c r="F31" s="93">
        <v>8.9999999999999993E-3</v>
      </c>
      <c r="G31" s="93">
        <v>8.9999999999999993E-3</v>
      </c>
      <c r="H31" s="93">
        <v>8.9999999999999993E-3</v>
      </c>
      <c r="I31" s="93">
        <v>8.9999999999999993E-3</v>
      </c>
      <c r="J31" s="93">
        <v>8.9999999999999993E-3</v>
      </c>
      <c r="K31" s="93"/>
    </row>
    <row r="32" spans="1:11">
      <c r="A32" t="s">
        <v>195</v>
      </c>
      <c r="B32" t="s">
        <v>115</v>
      </c>
      <c r="C32" t="s">
        <v>163</v>
      </c>
      <c r="D32" t="s">
        <v>49</v>
      </c>
      <c r="E32" t="s">
        <v>88</v>
      </c>
      <c r="F32" s="93">
        <v>1.0999999999999999E-2</v>
      </c>
      <c r="G32" s="93">
        <v>1.0999999999999999E-2</v>
      </c>
      <c r="H32" s="93">
        <v>8.9999999999999993E-3</v>
      </c>
      <c r="I32" s="93">
        <v>8.0000000000000002E-3</v>
      </c>
      <c r="J32" s="93">
        <v>8.0000000000000002E-3</v>
      </c>
      <c r="K32" s="93"/>
    </row>
    <row r="33" spans="1:11">
      <c r="A33" t="s">
        <v>195</v>
      </c>
      <c r="B33" t="s">
        <v>116</v>
      </c>
      <c r="C33" t="s">
        <v>164</v>
      </c>
      <c r="D33" t="s">
        <v>49</v>
      </c>
      <c r="E33" t="s">
        <v>88</v>
      </c>
      <c r="F33" s="93">
        <v>0.20499999999999999</v>
      </c>
      <c r="G33" s="93">
        <v>0.19800000000000001</v>
      </c>
      <c r="H33" s="93">
        <v>0.19500000000000001</v>
      </c>
      <c r="I33" s="93">
        <v>0.183</v>
      </c>
      <c r="J33" s="93">
        <v>0.183</v>
      </c>
      <c r="K33" s="93"/>
    </row>
    <row r="34" spans="1:11">
      <c r="A34" t="s">
        <v>195</v>
      </c>
      <c r="B34" t="s">
        <v>117</v>
      </c>
      <c r="C34" t="s">
        <v>165</v>
      </c>
      <c r="D34" t="s">
        <v>49</v>
      </c>
      <c r="E34" t="s">
        <v>88</v>
      </c>
      <c r="F34" s="93">
        <v>0.01</v>
      </c>
      <c r="G34" s="93">
        <v>1.0999999999999999E-2</v>
      </c>
      <c r="H34" s="93">
        <v>0.01</v>
      </c>
      <c r="I34" s="93">
        <v>1.0999999999999999E-2</v>
      </c>
      <c r="J34" s="93">
        <v>1.0999999999999999E-2</v>
      </c>
      <c r="K34" s="93"/>
    </row>
    <row r="35" spans="1:11">
      <c r="A35" t="s">
        <v>195</v>
      </c>
      <c r="B35" t="s">
        <v>118</v>
      </c>
      <c r="C35" t="s">
        <v>166</v>
      </c>
      <c r="D35" t="s">
        <v>49</v>
      </c>
      <c r="E35" t="s">
        <v>88</v>
      </c>
      <c r="F35" s="93">
        <v>0.01</v>
      </c>
      <c r="G35" s="93">
        <v>0.01</v>
      </c>
      <c r="H35" s="93">
        <v>1.2999999999999999E-2</v>
      </c>
      <c r="I35" s="93">
        <v>1.2999999999999999E-2</v>
      </c>
      <c r="J35" s="93">
        <v>1.2999999999999999E-2</v>
      </c>
      <c r="K35" s="93"/>
    </row>
    <row r="36" spans="1:11">
      <c r="A36" t="s">
        <v>195</v>
      </c>
      <c r="B36" t="s">
        <v>119</v>
      </c>
      <c r="C36" t="s">
        <v>167</v>
      </c>
      <c r="D36" t="s">
        <v>49</v>
      </c>
      <c r="E36" t="s">
        <v>88</v>
      </c>
      <c r="F36" s="93">
        <v>0.255</v>
      </c>
      <c r="G36" s="93">
        <v>0.26100000000000001</v>
      </c>
      <c r="H36" s="93">
        <v>0.27200000000000002</v>
      </c>
      <c r="I36" s="93">
        <v>0.27600000000000002</v>
      </c>
      <c r="J36" s="93">
        <v>0.27600000000000002</v>
      </c>
      <c r="K36" s="93"/>
    </row>
    <row r="37" spans="1:11">
      <c r="A37" t="s">
        <v>195</v>
      </c>
      <c r="B37" t="s">
        <v>120</v>
      </c>
      <c r="C37" t="s">
        <v>168</v>
      </c>
      <c r="D37" t="s">
        <v>49</v>
      </c>
      <c r="E37" t="s">
        <v>88</v>
      </c>
      <c r="F37" s="93">
        <v>0.73199999999999998</v>
      </c>
      <c r="G37" s="93">
        <v>0.752</v>
      </c>
      <c r="H37" s="93">
        <v>0.76200000000000001</v>
      </c>
      <c r="I37" s="93">
        <v>0.77500000000000002</v>
      </c>
      <c r="J37" s="93">
        <v>0.79200000000000004</v>
      </c>
      <c r="K37" s="93"/>
    </row>
    <row r="38" spans="1:11">
      <c r="A38" t="s">
        <v>195</v>
      </c>
      <c r="B38" t="s">
        <v>121</v>
      </c>
      <c r="C38" t="s">
        <v>169</v>
      </c>
      <c r="D38" t="s">
        <v>49</v>
      </c>
      <c r="E38" t="s">
        <v>88</v>
      </c>
      <c r="F38" s="93">
        <v>0.95899999999999996</v>
      </c>
      <c r="G38" s="93">
        <v>0.95599999999999996</v>
      </c>
      <c r="H38" s="93">
        <v>0.93899999999999995</v>
      </c>
      <c r="I38" s="93">
        <v>0.96099999999999997</v>
      </c>
      <c r="J38" s="93">
        <v>0.98</v>
      </c>
      <c r="K38" s="93"/>
    </row>
    <row r="39" spans="1:11">
      <c r="A39" t="s">
        <v>195</v>
      </c>
      <c r="B39" t="s">
        <v>122</v>
      </c>
      <c r="C39" t="s">
        <v>170</v>
      </c>
      <c r="D39" t="s">
        <v>49</v>
      </c>
      <c r="E39" t="s">
        <v>88</v>
      </c>
      <c r="F39" s="93">
        <v>25.824000000000002</v>
      </c>
      <c r="G39" s="93">
        <v>25.983000000000001</v>
      </c>
      <c r="H39" s="93">
        <v>25.895</v>
      </c>
      <c r="I39" s="93">
        <v>24.611000000000001</v>
      </c>
      <c r="J39" s="93">
        <v>23.952999999999999</v>
      </c>
      <c r="K39" s="93"/>
    </row>
    <row r="40" spans="1:11">
      <c r="A40" t="s">
        <v>195</v>
      </c>
      <c r="B40" t="s">
        <v>123</v>
      </c>
      <c r="C40" t="s">
        <v>171</v>
      </c>
      <c r="D40" t="s">
        <v>49</v>
      </c>
      <c r="E40" t="s">
        <v>88</v>
      </c>
      <c r="F40" s="93">
        <v>0.60199999999999998</v>
      </c>
      <c r="G40" s="93">
        <v>0.66500000000000004</v>
      </c>
      <c r="H40" s="93">
        <v>0.748</v>
      </c>
      <c r="I40" s="93">
        <v>0.74199999999999999</v>
      </c>
      <c r="J40" s="93">
        <v>0.753</v>
      </c>
      <c r="K40" s="93"/>
    </row>
    <row r="41" spans="1:11">
      <c r="A41" t="s">
        <v>195</v>
      </c>
      <c r="B41" t="s">
        <v>124</v>
      </c>
      <c r="C41" t="s">
        <v>172</v>
      </c>
      <c r="D41" t="s">
        <v>49</v>
      </c>
      <c r="E41" t="s">
        <v>88</v>
      </c>
      <c r="F41" s="93">
        <v>1.498</v>
      </c>
      <c r="G41" s="93">
        <v>0.83</v>
      </c>
      <c r="H41" s="93">
        <v>0.77900000000000003</v>
      </c>
      <c r="I41" s="93">
        <v>0.99</v>
      </c>
      <c r="J41" s="93">
        <v>1.006</v>
      </c>
      <c r="K41" s="93"/>
    </row>
    <row r="42" spans="1:11">
      <c r="A42" t="s">
        <v>195</v>
      </c>
      <c r="B42" t="s">
        <v>125</v>
      </c>
      <c r="C42" t="s">
        <v>173</v>
      </c>
      <c r="D42" t="s">
        <v>49</v>
      </c>
      <c r="E42" t="s">
        <v>88</v>
      </c>
      <c r="F42" s="93">
        <v>31.26</v>
      </c>
      <c r="G42" s="93">
        <v>32.026000000000003</v>
      </c>
      <c r="H42" s="93">
        <v>34.898000000000003</v>
      </c>
      <c r="I42" s="93">
        <v>36.552</v>
      </c>
      <c r="J42" s="93">
        <v>39.043999999999997</v>
      </c>
      <c r="K42" s="93"/>
    </row>
    <row r="43" spans="1:11">
      <c r="A43" t="s">
        <v>195</v>
      </c>
      <c r="B43" t="s">
        <v>126</v>
      </c>
      <c r="C43" t="s">
        <v>174</v>
      </c>
      <c r="D43" t="s">
        <v>175</v>
      </c>
      <c r="E43" t="s">
        <v>88</v>
      </c>
      <c r="F43" s="94">
        <v>19.377670164490201</v>
      </c>
      <c r="G43" s="94">
        <v>19.739270900807298</v>
      </c>
      <c r="H43" s="94">
        <v>20.109288165539901</v>
      </c>
      <c r="I43" s="94">
        <v>20.4795611423507</v>
      </c>
      <c r="J43" s="94">
        <v>20.8358693950995</v>
      </c>
      <c r="K43" s="94"/>
    </row>
    <row r="44" spans="1:11">
      <c r="A44" t="s">
        <v>195</v>
      </c>
      <c r="B44" t="s">
        <v>127</v>
      </c>
      <c r="C44" t="s">
        <v>176</v>
      </c>
      <c r="D44" t="s">
        <v>175</v>
      </c>
      <c r="E44" t="s">
        <v>88</v>
      </c>
      <c r="F44" s="94">
        <v>19.377670164490201</v>
      </c>
      <c r="G44" s="94">
        <v>19.739270900807298</v>
      </c>
      <c r="H44" s="94">
        <v>20.109288165539901</v>
      </c>
      <c r="I44" s="94">
        <v>20.4795611423507</v>
      </c>
      <c r="J44" s="94">
        <v>20.8358693950995</v>
      </c>
      <c r="K44" s="94"/>
    </row>
    <row r="45" spans="1:11">
      <c r="A45" t="s">
        <v>195</v>
      </c>
      <c r="B45" t="s">
        <v>128</v>
      </c>
      <c r="C45" t="s">
        <v>177</v>
      </c>
      <c r="D45" t="s">
        <v>175</v>
      </c>
      <c r="E45" t="s">
        <v>88</v>
      </c>
      <c r="F45" s="94">
        <v>25.190971213837301</v>
      </c>
      <c r="G45" s="94">
        <v>25.661052171049398</v>
      </c>
      <c r="H45" s="94">
        <v>26.142074615201899</v>
      </c>
      <c r="I45" s="94">
        <v>26.623429485055901</v>
      </c>
      <c r="J45" s="94">
        <v>27.086630213629402</v>
      </c>
      <c r="K45" s="94"/>
    </row>
    <row r="46" spans="1:11">
      <c r="A46" t="s">
        <v>195</v>
      </c>
      <c r="B46" t="s">
        <v>129</v>
      </c>
      <c r="C46" t="s">
        <v>178</v>
      </c>
      <c r="D46" t="s">
        <v>175</v>
      </c>
      <c r="E46" t="s">
        <v>88</v>
      </c>
      <c r="F46" s="94">
        <v>24.898119570222601</v>
      </c>
      <c r="G46" s="94">
        <v>25.253596585531799</v>
      </c>
      <c r="H46" s="94">
        <v>25.640687353470501</v>
      </c>
      <c r="I46" s="94">
        <v>26.044179337071402</v>
      </c>
      <c r="J46" s="94">
        <v>26.478201964735799</v>
      </c>
      <c r="K46" s="94"/>
    </row>
    <row r="47" spans="1:11">
      <c r="A47" t="s">
        <v>195</v>
      </c>
      <c r="B47" t="s">
        <v>130</v>
      </c>
      <c r="C47" t="s">
        <v>179</v>
      </c>
      <c r="D47" t="s">
        <v>175</v>
      </c>
      <c r="E47" t="s">
        <v>88</v>
      </c>
      <c r="F47" s="94">
        <v>25.363464528735701</v>
      </c>
      <c r="G47" s="94">
        <v>25.4304687552514</v>
      </c>
      <c r="H47" s="94">
        <v>25.297059155030801</v>
      </c>
      <c r="I47" s="94">
        <v>25.162173157630502</v>
      </c>
      <c r="J47" s="94">
        <v>25.5227663838156</v>
      </c>
      <c r="K47" s="94"/>
    </row>
    <row r="48" spans="1:11">
      <c r="A48" t="s">
        <v>195</v>
      </c>
      <c r="B48" t="s">
        <v>131</v>
      </c>
      <c r="C48" t="s">
        <v>180</v>
      </c>
      <c r="D48" t="s">
        <v>175</v>
      </c>
      <c r="E48" t="s">
        <v>88</v>
      </c>
      <c r="F48" s="94">
        <v>31.7589013477719</v>
      </c>
      <c r="G48" s="94">
        <v>32.2599450514683</v>
      </c>
      <c r="H48" s="94">
        <v>32.7842989582389</v>
      </c>
      <c r="I48" s="94">
        <v>33.3498623356124</v>
      </c>
      <c r="J48" s="94">
        <v>33.916147975203998</v>
      </c>
      <c r="K48" s="94"/>
    </row>
    <row r="49" spans="1:11">
      <c r="A49" t="s">
        <v>195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95">
        <v>0.02</v>
      </c>
    </row>
    <row r="50" spans="1:11">
      <c r="A50" t="s">
        <v>195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95">
        <v>3.7400000000000003E-2</v>
      </c>
    </row>
    <row r="51" spans="1:11">
      <c r="A51" t="s">
        <v>195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93">
        <v>-3.3039999999999998</v>
      </c>
      <c r="K51" s="93"/>
    </row>
    <row r="52" spans="1:11">
      <c r="A52" t="s">
        <v>195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93">
        <v>-3.169</v>
      </c>
      <c r="K52" s="93"/>
    </row>
  </sheetData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  <col min="12" max="12" width="12.69921875" customWidth="1"/>
  </cols>
  <sheetData>
    <row r="1" spans="1:12">
      <c r="C1" t="s">
        <v>198</v>
      </c>
    </row>
    <row r="2" spans="1:12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2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2" ht="13.5" thickBot="1">
      <c r="F5" t="s">
        <v>194</v>
      </c>
      <c r="G5" t="s">
        <v>194</v>
      </c>
      <c r="H5" t="s">
        <v>194</v>
      </c>
      <c r="I5" t="s">
        <v>194</v>
      </c>
      <c r="J5" t="s">
        <v>194</v>
      </c>
      <c r="K5" t="s">
        <v>194</v>
      </c>
    </row>
    <row r="6" spans="1:12" ht="41" thickBot="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  <c r="L6" s="114" t="s">
        <v>193</v>
      </c>
    </row>
    <row r="7" spans="1:12">
      <c r="A7" t="str">
        <f>F_Inputs!A7</f>
        <v>YKY</v>
      </c>
      <c r="B7" t="s">
        <v>90</v>
      </c>
      <c r="C7" t="s">
        <v>137</v>
      </c>
      <c r="D7" t="s">
        <v>138</v>
      </c>
      <c r="E7" t="s">
        <v>88</v>
      </c>
      <c r="F7" s="109"/>
      <c r="G7" s="109"/>
      <c r="H7" s="109"/>
      <c r="I7" s="109"/>
      <c r="J7" s="109"/>
      <c r="K7" s="92"/>
    </row>
    <row r="8" spans="1:12">
      <c r="A8" t="str">
        <f>F_Inputs!A8</f>
        <v>YKY</v>
      </c>
      <c r="B8" t="s">
        <v>91</v>
      </c>
      <c r="C8" t="s">
        <v>139</v>
      </c>
      <c r="D8" t="s">
        <v>138</v>
      </c>
      <c r="E8" t="s">
        <v>88</v>
      </c>
      <c r="F8" s="109"/>
      <c r="G8" s="109"/>
      <c r="H8" s="109"/>
      <c r="I8" s="109"/>
      <c r="J8" s="109"/>
      <c r="K8" s="92"/>
    </row>
    <row r="9" spans="1:12">
      <c r="A9" t="str">
        <f>F_Inputs!A9</f>
        <v>YKY</v>
      </c>
      <c r="B9" t="s">
        <v>92</v>
      </c>
      <c r="C9" t="s">
        <v>140</v>
      </c>
      <c r="D9" t="s">
        <v>138</v>
      </c>
      <c r="E9" t="s">
        <v>88</v>
      </c>
      <c r="F9" s="109"/>
      <c r="G9" s="109"/>
      <c r="H9" s="109"/>
      <c r="I9" s="109"/>
      <c r="J9" s="109"/>
      <c r="K9" s="92"/>
    </row>
    <row r="10" spans="1:12">
      <c r="A10" t="str">
        <f>F_Inputs!A10</f>
        <v>YKY</v>
      </c>
      <c r="B10" t="s">
        <v>93</v>
      </c>
      <c r="C10" t="s">
        <v>141</v>
      </c>
      <c r="D10" t="s">
        <v>138</v>
      </c>
      <c r="E10" t="s">
        <v>88</v>
      </c>
      <c r="F10" s="109"/>
      <c r="G10" s="109"/>
      <c r="H10" s="109"/>
      <c r="I10" s="109"/>
      <c r="J10" s="109"/>
      <c r="K10" s="92"/>
    </row>
    <row r="11" spans="1:12">
      <c r="A11" t="str">
        <f>F_Inputs!A11</f>
        <v>YKY</v>
      </c>
      <c r="B11" t="s">
        <v>94</v>
      </c>
      <c r="C11" t="s">
        <v>142</v>
      </c>
      <c r="D11" t="s">
        <v>138</v>
      </c>
      <c r="E11" t="s">
        <v>88</v>
      </c>
      <c r="F11" s="109"/>
      <c r="G11" s="109"/>
      <c r="H11" s="109"/>
      <c r="I11" s="109"/>
      <c r="J11" s="109"/>
      <c r="K11" s="92"/>
    </row>
    <row r="12" spans="1:12">
      <c r="A12" t="str">
        <f>F_Inputs!A12</f>
        <v>YKY</v>
      </c>
      <c r="B12" t="s">
        <v>95</v>
      </c>
      <c r="C12" t="s">
        <v>143</v>
      </c>
      <c r="D12" t="s">
        <v>138</v>
      </c>
      <c r="E12" t="s">
        <v>88</v>
      </c>
      <c r="F12" s="109"/>
      <c r="G12" s="109"/>
      <c r="H12" s="109"/>
      <c r="I12" s="109"/>
      <c r="J12" s="109"/>
      <c r="K12" s="92"/>
    </row>
    <row r="13" spans="1:12">
      <c r="A13" t="str">
        <f>F_Inputs!A13</f>
        <v>YKY</v>
      </c>
      <c r="B13" t="s">
        <v>96</v>
      </c>
      <c r="C13" t="s">
        <v>144</v>
      </c>
      <c r="D13" t="s">
        <v>138</v>
      </c>
      <c r="E13" t="s">
        <v>88</v>
      </c>
      <c r="F13" s="109"/>
      <c r="G13" s="109"/>
      <c r="H13" s="109"/>
      <c r="I13" s="109"/>
      <c r="J13" s="109"/>
      <c r="K13" s="92"/>
    </row>
    <row r="14" spans="1:12">
      <c r="A14" t="str">
        <f>F_Inputs!A14</f>
        <v>YKY</v>
      </c>
      <c r="B14" t="s">
        <v>97</v>
      </c>
      <c r="C14" t="s">
        <v>145</v>
      </c>
      <c r="D14" t="s">
        <v>138</v>
      </c>
      <c r="E14" t="s">
        <v>88</v>
      </c>
      <c r="F14" s="109"/>
      <c r="G14" s="109"/>
      <c r="H14" s="109"/>
      <c r="I14" s="109"/>
      <c r="J14" s="109"/>
      <c r="K14" s="92"/>
    </row>
    <row r="15" spans="1:12">
      <c r="A15" t="str">
        <f>F_Inputs!A15</f>
        <v>YKY</v>
      </c>
      <c r="B15" t="s">
        <v>98</v>
      </c>
      <c r="C15" t="s">
        <v>146</v>
      </c>
      <c r="D15" t="s">
        <v>138</v>
      </c>
      <c r="E15" t="s">
        <v>88</v>
      </c>
      <c r="F15" s="109"/>
      <c r="G15" s="109"/>
      <c r="H15" s="109"/>
      <c r="I15" s="109"/>
      <c r="J15" s="109"/>
      <c r="K15" s="92"/>
    </row>
    <row r="16" spans="1:12">
      <c r="A16" t="str">
        <f>F_Inputs!A16</f>
        <v>YKY</v>
      </c>
      <c r="B16" t="s">
        <v>99</v>
      </c>
      <c r="C16" t="s">
        <v>147</v>
      </c>
      <c r="D16" t="s">
        <v>138</v>
      </c>
      <c r="E16" t="s">
        <v>88</v>
      </c>
      <c r="F16" s="109"/>
      <c r="G16" s="109"/>
      <c r="H16" s="109"/>
      <c r="I16" s="109"/>
      <c r="J16" s="109"/>
      <c r="K16" s="92"/>
    </row>
    <row r="17" spans="1:12">
      <c r="A17" t="str">
        <f>F_Inputs!A17</f>
        <v>YKY</v>
      </c>
      <c r="B17" t="s">
        <v>100</v>
      </c>
      <c r="C17" t="s">
        <v>148</v>
      </c>
      <c r="D17" t="s">
        <v>138</v>
      </c>
      <c r="E17" t="s">
        <v>88</v>
      </c>
      <c r="F17" s="109"/>
      <c r="G17" s="109"/>
      <c r="H17" s="109"/>
      <c r="I17" s="109"/>
      <c r="J17" s="109"/>
      <c r="K17" s="92"/>
    </row>
    <row r="18" spans="1:12">
      <c r="A18" t="str">
        <f>F_Inputs!A18</f>
        <v>YKY</v>
      </c>
      <c r="B18" t="s">
        <v>101</v>
      </c>
      <c r="C18" t="s">
        <v>149</v>
      </c>
      <c r="D18" t="s">
        <v>138</v>
      </c>
      <c r="E18" t="s">
        <v>88</v>
      </c>
      <c r="F18" s="109"/>
      <c r="G18" s="109"/>
      <c r="H18" s="109"/>
      <c r="I18" s="109"/>
      <c r="J18" s="109"/>
      <c r="K18" s="92"/>
    </row>
    <row r="19" spans="1:12">
      <c r="A19" t="str">
        <f>F_Inputs!A19</f>
        <v>YKY</v>
      </c>
      <c r="B19" t="s">
        <v>102</v>
      </c>
      <c r="C19" t="s">
        <v>150</v>
      </c>
      <c r="D19" t="s">
        <v>138</v>
      </c>
      <c r="E19" t="s">
        <v>88</v>
      </c>
      <c r="F19" s="109"/>
      <c r="G19" s="109"/>
      <c r="H19" s="109"/>
      <c r="I19" s="109">
        <v>56875</v>
      </c>
      <c r="J19" s="109"/>
      <c r="K19" s="92"/>
      <c r="L19" t="s">
        <v>196</v>
      </c>
    </row>
    <row r="20" spans="1:12">
      <c r="A20" t="str">
        <f>F_Inputs!A20</f>
        <v>YKY</v>
      </c>
      <c r="B20" t="s">
        <v>103</v>
      </c>
      <c r="C20" t="s">
        <v>151</v>
      </c>
      <c r="D20" t="s">
        <v>138</v>
      </c>
      <c r="E20" t="s">
        <v>88</v>
      </c>
      <c r="F20" s="109"/>
      <c r="G20" s="109"/>
      <c r="H20" s="109"/>
      <c r="I20" s="109">
        <v>61196</v>
      </c>
      <c r="J20" s="109"/>
      <c r="K20" s="92"/>
      <c r="L20" t="s">
        <v>196</v>
      </c>
    </row>
    <row r="21" spans="1:12">
      <c r="A21" t="str">
        <f>F_Inputs!A21</f>
        <v>YKY</v>
      </c>
      <c r="B21" t="s">
        <v>104</v>
      </c>
      <c r="C21" t="s">
        <v>152</v>
      </c>
      <c r="D21" t="s">
        <v>138</v>
      </c>
      <c r="E21" t="s">
        <v>88</v>
      </c>
      <c r="F21" s="109"/>
      <c r="G21" s="109"/>
      <c r="H21" s="109"/>
      <c r="I21" s="109">
        <v>871178</v>
      </c>
      <c r="J21" s="109"/>
      <c r="K21" s="92"/>
      <c r="L21" t="s">
        <v>196</v>
      </c>
    </row>
    <row r="22" spans="1:12">
      <c r="A22" t="str">
        <f>F_Inputs!A22</f>
        <v>YKY</v>
      </c>
      <c r="B22" t="s">
        <v>105</v>
      </c>
      <c r="C22" t="s">
        <v>153</v>
      </c>
      <c r="D22" t="s">
        <v>138</v>
      </c>
      <c r="E22" t="s">
        <v>88</v>
      </c>
      <c r="F22" s="109"/>
      <c r="G22" s="109"/>
      <c r="H22" s="109"/>
      <c r="I22" s="109">
        <v>50619</v>
      </c>
      <c r="J22" s="109"/>
      <c r="K22" s="92"/>
      <c r="L22" t="s">
        <v>196</v>
      </c>
    </row>
    <row r="23" spans="1:12">
      <c r="A23" t="str">
        <f>F_Inputs!A23</f>
        <v>YKY</v>
      </c>
      <c r="B23" t="s">
        <v>106</v>
      </c>
      <c r="C23" t="s">
        <v>154</v>
      </c>
      <c r="D23" t="s">
        <v>138</v>
      </c>
      <c r="E23" t="s">
        <v>88</v>
      </c>
      <c r="F23" s="109"/>
      <c r="G23" s="109"/>
      <c r="H23" s="109"/>
      <c r="I23" s="109">
        <v>49462</v>
      </c>
      <c r="J23" s="109"/>
      <c r="K23" s="92"/>
      <c r="L23" t="s">
        <v>196</v>
      </c>
    </row>
    <row r="24" spans="1:12">
      <c r="A24" t="str">
        <f>F_Inputs!A24</f>
        <v>YKY</v>
      </c>
      <c r="B24" t="s">
        <v>107</v>
      </c>
      <c r="C24" t="s">
        <v>155</v>
      </c>
      <c r="D24" t="s">
        <v>138</v>
      </c>
      <c r="E24" t="s">
        <v>88</v>
      </c>
      <c r="F24" s="109"/>
      <c r="G24" s="109"/>
      <c r="H24" s="109"/>
      <c r="I24" s="109">
        <v>1090430</v>
      </c>
      <c r="J24" s="109"/>
      <c r="K24" s="92"/>
      <c r="L24" t="s">
        <v>196</v>
      </c>
    </row>
    <row r="25" spans="1:12">
      <c r="A25" t="str">
        <f>F_Inputs!A25</f>
        <v>YKY</v>
      </c>
      <c r="B25" t="s">
        <v>108</v>
      </c>
      <c r="C25" t="s">
        <v>156</v>
      </c>
      <c r="D25" t="s">
        <v>49</v>
      </c>
      <c r="E25" t="s">
        <v>88</v>
      </c>
      <c r="F25" s="110"/>
      <c r="G25" s="110"/>
      <c r="H25" s="110"/>
      <c r="I25" s="110"/>
      <c r="J25" s="110"/>
      <c r="K25" s="93"/>
    </row>
    <row r="26" spans="1:12">
      <c r="A26" t="str">
        <f>F_Inputs!A26</f>
        <v>YKY</v>
      </c>
      <c r="B26" t="s">
        <v>109</v>
      </c>
      <c r="C26" t="s">
        <v>157</v>
      </c>
      <c r="D26" t="s">
        <v>49</v>
      </c>
      <c r="E26" t="s">
        <v>88</v>
      </c>
      <c r="F26" s="110"/>
      <c r="G26" s="110"/>
      <c r="H26" s="110"/>
      <c r="I26" s="110"/>
      <c r="J26" s="110"/>
      <c r="K26" s="93"/>
    </row>
    <row r="27" spans="1:12">
      <c r="A27" t="str">
        <f>F_Inputs!A27</f>
        <v>YKY</v>
      </c>
      <c r="B27" t="s">
        <v>110</v>
      </c>
      <c r="C27" t="s">
        <v>158</v>
      </c>
      <c r="D27" t="s">
        <v>49</v>
      </c>
      <c r="E27" t="s">
        <v>88</v>
      </c>
      <c r="F27" s="110"/>
      <c r="G27" s="110"/>
      <c r="H27" s="110"/>
      <c r="I27" s="110"/>
      <c r="J27" s="110"/>
      <c r="K27" s="93"/>
    </row>
    <row r="28" spans="1:12">
      <c r="A28" t="str">
        <f>F_Inputs!A28</f>
        <v>YKY</v>
      </c>
      <c r="B28" t="s">
        <v>111</v>
      </c>
      <c r="C28" t="s">
        <v>159</v>
      </c>
      <c r="D28" t="s">
        <v>49</v>
      </c>
      <c r="E28" t="s">
        <v>88</v>
      </c>
      <c r="F28" s="110"/>
      <c r="G28" s="110"/>
      <c r="H28" s="110"/>
      <c r="I28" s="110"/>
      <c r="J28" s="110"/>
      <c r="K28" s="93"/>
    </row>
    <row r="29" spans="1:12">
      <c r="A29" t="str">
        <f>F_Inputs!A29</f>
        <v>YKY</v>
      </c>
      <c r="B29" t="s">
        <v>112</v>
      </c>
      <c r="C29" t="s">
        <v>160</v>
      </c>
      <c r="D29" t="s">
        <v>49</v>
      </c>
      <c r="E29" t="s">
        <v>88</v>
      </c>
      <c r="F29" s="110"/>
      <c r="G29" s="110"/>
      <c r="H29" s="110"/>
      <c r="I29" s="110"/>
      <c r="J29" s="110"/>
      <c r="K29" s="93"/>
    </row>
    <row r="30" spans="1:12">
      <c r="A30" t="str">
        <f>F_Inputs!A30</f>
        <v>YKY</v>
      </c>
      <c r="B30" t="s">
        <v>113</v>
      </c>
      <c r="C30" t="s">
        <v>161</v>
      </c>
      <c r="D30" t="s">
        <v>49</v>
      </c>
      <c r="E30" t="s">
        <v>88</v>
      </c>
      <c r="F30" s="110"/>
      <c r="G30" s="110"/>
      <c r="H30" s="110"/>
      <c r="I30" s="110"/>
      <c r="J30" s="110"/>
      <c r="K30" s="93"/>
    </row>
    <row r="31" spans="1:12">
      <c r="A31" t="str">
        <f>F_Inputs!A31</f>
        <v>YKY</v>
      </c>
      <c r="B31" t="s">
        <v>114</v>
      </c>
      <c r="C31" t="s">
        <v>162</v>
      </c>
      <c r="D31" t="s">
        <v>49</v>
      </c>
      <c r="E31" t="s">
        <v>88</v>
      </c>
      <c r="F31" s="110"/>
      <c r="G31" s="110"/>
      <c r="H31" s="110"/>
      <c r="I31" s="110"/>
      <c r="J31" s="110"/>
      <c r="K31" s="93"/>
    </row>
    <row r="32" spans="1:12">
      <c r="A32" t="str">
        <f>F_Inputs!A32</f>
        <v>YKY</v>
      </c>
      <c r="B32" t="s">
        <v>115</v>
      </c>
      <c r="C32" t="s">
        <v>163</v>
      </c>
      <c r="D32" t="s">
        <v>49</v>
      </c>
      <c r="E32" t="s">
        <v>88</v>
      </c>
      <c r="F32" s="110"/>
      <c r="G32" s="110"/>
      <c r="H32" s="110"/>
      <c r="I32" s="110"/>
      <c r="J32" s="110"/>
      <c r="K32" s="93"/>
    </row>
    <row r="33" spans="1:12">
      <c r="A33" t="str">
        <f>F_Inputs!A33</f>
        <v>YKY</v>
      </c>
      <c r="B33" t="s">
        <v>116</v>
      </c>
      <c r="C33" t="s">
        <v>164</v>
      </c>
      <c r="D33" t="s">
        <v>49</v>
      </c>
      <c r="E33" t="s">
        <v>88</v>
      </c>
      <c r="F33" s="110"/>
      <c r="G33" s="110"/>
      <c r="H33" s="110"/>
      <c r="I33" s="110"/>
      <c r="J33" s="110"/>
      <c r="K33" s="93"/>
    </row>
    <row r="34" spans="1:12">
      <c r="A34" t="str">
        <f>F_Inputs!A34</f>
        <v>YKY</v>
      </c>
      <c r="B34" t="s">
        <v>117</v>
      </c>
      <c r="C34" t="s">
        <v>165</v>
      </c>
      <c r="D34" t="s">
        <v>49</v>
      </c>
      <c r="E34" t="s">
        <v>88</v>
      </c>
      <c r="F34" s="110"/>
      <c r="G34" s="110"/>
      <c r="H34" s="110"/>
      <c r="I34" s="110"/>
      <c r="J34" s="110"/>
      <c r="K34" s="93"/>
    </row>
    <row r="35" spans="1:12">
      <c r="A35" t="str">
        <f>F_Inputs!A35</f>
        <v>YKY</v>
      </c>
      <c r="B35" t="s">
        <v>118</v>
      </c>
      <c r="C35" t="s">
        <v>166</v>
      </c>
      <c r="D35" t="s">
        <v>49</v>
      </c>
      <c r="E35" t="s">
        <v>88</v>
      </c>
      <c r="F35" s="110"/>
      <c r="G35" s="110"/>
      <c r="H35" s="110"/>
      <c r="I35" s="110"/>
      <c r="J35" s="110"/>
      <c r="K35" s="93"/>
    </row>
    <row r="36" spans="1:12">
      <c r="A36" t="str">
        <f>F_Inputs!A36</f>
        <v>YKY</v>
      </c>
      <c r="B36" t="s">
        <v>119</v>
      </c>
      <c r="C36" t="s">
        <v>167</v>
      </c>
      <c r="D36" t="s">
        <v>49</v>
      </c>
      <c r="E36" t="s">
        <v>88</v>
      </c>
      <c r="F36" s="110"/>
      <c r="G36" s="110"/>
      <c r="H36" s="110"/>
      <c r="I36" s="110"/>
      <c r="J36" s="110"/>
      <c r="K36" s="93"/>
    </row>
    <row r="37" spans="1:12">
      <c r="A37" t="str">
        <f>F_Inputs!A37</f>
        <v>YKY</v>
      </c>
      <c r="B37" t="s">
        <v>120</v>
      </c>
      <c r="C37" t="s">
        <v>168</v>
      </c>
      <c r="D37" t="s">
        <v>49</v>
      </c>
      <c r="E37" t="s">
        <v>88</v>
      </c>
      <c r="F37" s="110"/>
      <c r="G37" s="110"/>
      <c r="H37" s="110"/>
      <c r="I37" s="110"/>
      <c r="J37" s="110"/>
      <c r="K37" s="93"/>
    </row>
    <row r="38" spans="1:12">
      <c r="A38" t="str">
        <f>F_Inputs!A38</f>
        <v>YKY</v>
      </c>
      <c r="B38" t="s">
        <v>121</v>
      </c>
      <c r="C38" t="s">
        <v>169</v>
      </c>
      <c r="D38" t="s">
        <v>49</v>
      </c>
      <c r="E38" t="s">
        <v>88</v>
      </c>
      <c r="F38" s="110"/>
      <c r="G38" s="110"/>
      <c r="H38" s="110"/>
      <c r="I38" s="110"/>
      <c r="J38" s="110"/>
      <c r="K38" s="93"/>
    </row>
    <row r="39" spans="1:12">
      <c r="A39" t="str">
        <f>F_Inputs!A39</f>
        <v>YKY</v>
      </c>
      <c r="B39" t="s">
        <v>122</v>
      </c>
      <c r="C39" t="s">
        <v>170</v>
      </c>
      <c r="D39" t="s">
        <v>49</v>
      </c>
      <c r="E39" t="s">
        <v>88</v>
      </c>
      <c r="F39" s="110"/>
      <c r="G39" s="110"/>
      <c r="H39" s="110"/>
      <c r="I39" s="110"/>
      <c r="J39" s="110"/>
      <c r="K39" s="93"/>
    </row>
    <row r="40" spans="1:12">
      <c r="A40" t="str">
        <f>F_Inputs!A40</f>
        <v>YKY</v>
      </c>
      <c r="B40" t="s">
        <v>123</v>
      </c>
      <c r="C40" t="s">
        <v>171</v>
      </c>
      <c r="D40" t="s">
        <v>49</v>
      </c>
      <c r="E40" t="s">
        <v>88</v>
      </c>
      <c r="F40" s="110"/>
      <c r="G40" s="110"/>
      <c r="H40" s="110"/>
      <c r="I40" s="110"/>
      <c r="J40" s="110"/>
      <c r="K40" s="93"/>
    </row>
    <row r="41" spans="1:12">
      <c r="A41" t="str">
        <f>F_Inputs!A41</f>
        <v>YKY</v>
      </c>
      <c r="B41" t="s">
        <v>124</v>
      </c>
      <c r="C41" t="s">
        <v>172</v>
      </c>
      <c r="D41" t="s">
        <v>49</v>
      </c>
      <c r="E41" t="s">
        <v>88</v>
      </c>
      <c r="F41" s="110"/>
      <c r="G41" s="110"/>
      <c r="H41" s="110"/>
      <c r="I41" s="110"/>
      <c r="J41" s="110"/>
      <c r="K41" s="93"/>
    </row>
    <row r="42" spans="1:12">
      <c r="A42" t="str">
        <f>F_Inputs!A42</f>
        <v>YKY</v>
      </c>
      <c r="B42" t="s">
        <v>125</v>
      </c>
      <c r="C42" t="s">
        <v>173</v>
      </c>
      <c r="D42" t="s">
        <v>49</v>
      </c>
      <c r="E42" t="s">
        <v>88</v>
      </c>
      <c r="F42" s="110"/>
      <c r="G42" s="110"/>
      <c r="H42" s="110"/>
      <c r="I42" s="110"/>
      <c r="J42" s="110"/>
      <c r="K42" s="93"/>
    </row>
    <row r="43" spans="1:12">
      <c r="A43" t="str">
        <f>F_Inputs!A43</f>
        <v>YKY</v>
      </c>
      <c r="B43" t="s">
        <v>126</v>
      </c>
      <c r="C43" t="s">
        <v>174</v>
      </c>
      <c r="D43" t="s">
        <v>175</v>
      </c>
      <c r="E43" t="s">
        <v>88</v>
      </c>
      <c r="F43" s="111">
        <v>19.38</v>
      </c>
      <c r="G43" s="111">
        <v>19.739999999999998</v>
      </c>
      <c r="H43" s="111">
        <v>20.11</v>
      </c>
      <c r="I43" s="111">
        <v>20.48</v>
      </c>
      <c r="J43" s="111">
        <v>20.84</v>
      </c>
      <c r="K43" s="94"/>
      <c r="L43" s="94" t="s">
        <v>197</v>
      </c>
    </row>
    <row r="44" spans="1:12">
      <c r="A44" t="str">
        <f>F_Inputs!A44</f>
        <v>YKY</v>
      </c>
      <c r="B44" t="s">
        <v>127</v>
      </c>
      <c r="C44" t="s">
        <v>176</v>
      </c>
      <c r="D44" t="s">
        <v>175</v>
      </c>
      <c r="E44" t="s">
        <v>88</v>
      </c>
      <c r="F44" s="111">
        <v>19.38</v>
      </c>
      <c r="G44" s="111">
        <v>19.739999999999998</v>
      </c>
      <c r="H44" s="111">
        <v>20.11</v>
      </c>
      <c r="I44" s="111">
        <v>20.48</v>
      </c>
      <c r="J44" s="111">
        <v>20.84</v>
      </c>
      <c r="K44" s="94"/>
      <c r="L44" s="94" t="s">
        <v>197</v>
      </c>
    </row>
    <row r="45" spans="1:12">
      <c r="A45" t="str">
        <f>F_Inputs!A45</f>
        <v>YKY</v>
      </c>
      <c r="B45" t="s">
        <v>128</v>
      </c>
      <c r="C45" t="s">
        <v>177</v>
      </c>
      <c r="D45" t="s">
        <v>175</v>
      </c>
      <c r="E45" t="s">
        <v>88</v>
      </c>
      <c r="F45" s="111">
        <v>25.19</v>
      </c>
      <c r="G45" s="111">
        <v>25.66</v>
      </c>
      <c r="H45" s="111">
        <v>26.14</v>
      </c>
      <c r="I45" s="111">
        <v>26.62</v>
      </c>
      <c r="J45" s="111">
        <v>27.09</v>
      </c>
      <c r="K45" s="94"/>
      <c r="L45" s="94" t="s">
        <v>197</v>
      </c>
    </row>
    <row r="46" spans="1:12">
      <c r="A46" t="str">
        <f>F_Inputs!A46</f>
        <v>YKY</v>
      </c>
      <c r="B46" t="s">
        <v>129</v>
      </c>
      <c r="C46" t="s">
        <v>178</v>
      </c>
      <c r="D46" t="s">
        <v>175</v>
      </c>
      <c r="E46" t="s">
        <v>88</v>
      </c>
      <c r="F46" s="111">
        <v>24.9</v>
      </c>
      <c r="G46" s="111">
        <v>25.25</v>
      </c>
      <c r="H46" s="111">
        <v>25.64</v>
      </c>
      <c r="I46" s="111">
        <v>26.04</v>
      </c>
      <c r="J46" s="111">
        <v>26.48</v>
      </c>
      <c r="K46" s="94"/>
      <c r="L46" s="94" t="s">
        <v>197</v>
      </c>
    </row>
    <row r="47" spans="1:12">
      <c r="A47" t="str">
        <f>F_Inputs!A47</f>
        <v>YKY</v>
      </c>
      <c r="B47" t="s">
        <v>130</v>
      </c>
      <c r="C47" t="s">
        <v>179</v>
      </c>
      <c r="D47" t="s">
        <v>175</v>
      </c>
      <c r="E47" t="s">
        <v>88</v>
      </c>
      <c r="F47" s="111">
        <v>25.36</v>
      </c>
      <c r="G47" s="111">
        <v>25.43</v>
      </c>
      <c r="H47" s="111">
        <v>25.3</v>
      </c>
      <c r="I47" s="111">
        <v>25.16</v>
      </c>
      <c r="J47" s="111">
        <v>25.52</v>
      </c>
      <c r="K47" s="94"/>
      <c r="L47" s="94" t="s">
        <v>197</v>
      </c>
    </row>
    <row r="48" spans="1:12">
      <c r="A48" t="str">
        <f>F_Inputs!A48</f>
        <v>YKY</v>
      </c>
      <c r="B48" t="s">
        <v>131</v>
      </c>
      <c r="C48" t="s">
        <v>180</v>
      </c>
      <c r="D48" t="s">
        <v>175</v>
      </c>
      <c r="E48" t="s">
        <v>88</v>
      </c>
      <c r="F48" s="111">
        <v>31.76</v>
      </c>
      <c r="G48" s="111">
        <v>32.26</v>
      </c>
      <c r="H48" s="111">
        <v>32.78</v>
      </c>
      <c r="I48" s="111">
        <v>33.35</v>
      </c>
      <c r="J48" s="111">
        <v>33.92</v>
      </c>
      <c r="K48" s="94"/>
      <c r="L48" s="94" t="s">
        <v>197</v>
      </c>
    </row>
    <row r="49" spans="1:11">
      <c r="A49" t="str">
        <f>F_Inputs!A49</f>
        <v>YKY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112"/>
    </row>
    <row r="50" spans="1:11">
      <c r="A50" t="str">
        <f>F_Inputs!A50</f>
        <v>YKY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112"/>
    </row>
    <row r="51" spans="1:11">
      <c r="A51" t="str">
        <f>F_Inputs!A51</f>
        <v>YKY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110"/>
      <c r="K51" s="93"/>
    </row>
    <row r="52" spans="1:11">
      <c r="A52" t="str">
        <f>F_Inputs!A52</f>
        <v>YKY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110"/>
      <c r="K52" s="93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</cols>
  <sheetData>
    <row r="1" spans="1:11">
      <c r="C1" t="s">
        <v>198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194</v>
      </c>
      <c r="G5" t="s">
        <v>194</v>
      </c>
      <c r="H5" t="s">
        <v>194</v>
      </c>
      <c r="I5" t="s">
        <v>194</v>
      </c>
      <c r="J5" t="s">
        <v>194</v>
      </c>
      <c r="K5" t="s">
        <v>194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tr">
        <f>F_Inputs!A7</f>
        <v>YKY</v>
      </c>
      <c r="B7" t="s">
        <v>90</v>
      </c>
      <c r="C7" t="s">
        <v>137</v>
      </c>
      <c r="D7" t="s">
        <v>138</v>
      </c>
      <c r="E7" t="s">
        <v>88</v>
      </c>
      <c r="F7" s="109">
        <f>IF(InpOverride!F7="",F_Inputs!F7,InpOverride!F7)</f>
        <v>55257</v>
      </c>
      <c r="G7" s="109">
        <f>IF(InpOverride!G7="",F_Inputs!G7,InpOverride!G7)</f>
        <v>53050</v>
      </c>
      <c r="H7" s="109">
        <f>IF(InpOverride!H7="",F_Inputs!H7,InpOverride!H7)</f>
        <v>50622</v>
      </c>
      <c r="I7" s="109">
        <f>IF(InpOverride!I7="",F_Inputs!I7,InpOverride!I7)</f>
        <v>48304</v>
      </c>
      <c r="J7" s="109">
        <f>IF(InpOverride!J7="",F_Inputs!J7,InpOverride!J7)</f>
        <v>46207</v>
      </c>
      <c r="K7" s="92"/>
    </row>
    <row r="8" spans="1:11">
      <c r="A8" t="str">
        <f>F_Inputs!A8</f>
        <v>YKY</v>
      </c>
      <c r="B8" t="s">
        <v>91</v>
      </c>
      <c r="C8" t="s">
        <v>139</v>
      </c>
      <c r="D8" t="s">
        <v>138</v>
      </c>
      <c r="E8" t="s">
        <v>88</v>
      </c>
      <c r="F8" s="109">
        <f>IF(InpOverride!F8="",F_Inputs!F8,InpOverride!F8)</f>
        <v>65846</v>
      </c>
      <c r="G8" s="109">
        <f>IF(InpOverride!G8="",F_Inputs!G8,InpOverride!G8)</f>
        <v>63216</v>
      </c>
      <c r="H8" s="109">
        <f>IF(InpOverride!H8="",F_Inputs!H8,InpOverride!H8)</f>
        <v>60322</v>
      </c>
      <c r="I8" s="109">
        <f>IF(InpOverride!I8="",F_Inputs!I8,InpOverride!I8)</f>
        <v>57561</v>
      </c>
      <c r="J8" s="109">
        <f>IF(InpOverride!J8="",F_Inputs!J8,InpOverride!J8)</f>
        <v>55062</v>
      </c>
      <c r="K8" s="92"/>
    </row>
    <row r="9" spans="1:11">
      <c r="A9" t="str">
        <f>F_Inputs!A9</f>
        <v>YKY</v>
      </c>
      <c r="B9" t="s">
        <v>92</v>
      </c>
      <c r="C9" t="s">
        <v>140</v>
      </c>
      <c r="D9" t="s">
        <v>138</v>
      </c>
      <c r="E9" t="s">
        <v>88</v>
      </c>
      <c r="F9" s="109">
        <f>IF(InpOverride!F9="",F_Inputs!F9,InpOverride!F9)</f>
        <v>946121</v>
      </c>
      <c r="G9" s="109">
        <f>IF(InpOverride!G9="",F_Inputs!G9,InpOverride!G9)</f>
        <v>908328</v>
      </c>
      <c r="H9" s="109">
        <f>IF(InpOverride!H9="",F_Inputs!H9,InpOverride!H9)</f>
        <v>866756</v>
      </c>
      <c r="I9" s="109">
        <f>IF(InpOverride!I9="",F_Inputs!I9,InpOverride!I9)</f>
        <v>827074</v>
      </c>
      <c r="J9" s="109">
        <f>IF(InpOverride!J9="",F_Inputs!J9,InpOverride!J9)</f>
        <v>791171</v>
      </c>
      <c r="K9" s="92"/>
    </row>
    <row r="10" spans="1:11">
      <c r="A10" t="str">
        <f>F_Inputs!A10</f>
        <v>YKY</v>
      </c>
      <c r="B10" t="s">
        <v>93</v>
      </c>
      <c r="C10" t="s">
        <v>141</v>
      </c>
      <c r="D10" t="s">
        <v>138</v>
      </c>
      <c r="E10" t="s">
        <v>88</v>
      </c>
      <c r="F10" s="109">
        <f>IF(InpOverride!F10="",F_Inputs!F10,InpOverride!F10)</f>
        <v>47725</v>
      </c>
      <c r="G10" s="109">
        <f>IF(InpOverride!G10="",F_Inputs!G10,InpOverride!G10)</f>
        <v>50343</v>
      </c>
      <c r="H10" s="109">
        <f>IF(InpOverride!H10="",F_Inputs!H10,InpOverride!H10)</f>
        <v>53360</v>
      </c>
      <c r="I10" s="109">
        <f>IF(InpOverride!I10="",F_Inputs!I10,InpOverride!I10)</f>
        <v>56402</v>
      </c>
      <c r="J10" s="109">
        <f>IF(InpOverride!J10="",F_Inputs!J10,InpOverride!J10)</f>
        <v>59347</v>
      </c>
      <c r="K10" s="92"/>
    </row>
    <row r="11" spans="1:11">
      <c r="A11" t="str">
        <f>F_Inputs!A11</f>
        <v>YKY</v>
      </c>
      <c r="B11" t="s">
        <v>94</v>
      </c>
      <c r="C11" t="s">
        <v>142</v>
      </c>
      <c r="D11" t="s">
        <v>138</v>
      </c>
      <c r="E11" t="s">
        <v>88</v>
      </c>
      <c r="F11" s="109">
        <f>IF(InpOverride!F11="",F_Inputs!F11,InpOverride!F11)</f>
        <v>48799</v>
      </c>
      <c r="G11" s="109">
        <f>IF(InpOverride!G11="",F_Inputs!G11,InpOverride!G11)</f>
        <v>51476</v>
      </c>
      <c r="H11" s="109">
        <f>IF(InpOverride!H11="",F_Inputs!H11,InpOverride!H11)</f>
        <v>54564</v>
      </c>
      <c r="I11" s="109">
        <f>IF(InpOverride!I11="",F_Inputs!I11,InpOverride!I11)</f>
        <v>57671</v>
      </c>
      <c r="J11" s="109">
        <f>IF(InpOverride!J11="",F_Inputs!J11,InpOverride!J11)</f>
        <v>60682</v>
      </c>
      <c r="K11" s="92"/>
    </row>
    <row r="12" spans="1:11">
      <c r="A12" t="str">
        <f>F_Inputs!A12</f>
        <v>YKY</v>
      </c>
      <c r="B12" t="s">
        <v>95</v>
      </c>
      <c r="C12" t="s">
        <v>143</v>
      </c>
      <c r="D12" t="s">
        <v>138</v>
      </c>
      <c r="E12" t="s">
        <v>88</v>
      </c>
      <c r="F12" s="109">
        <f>IF(InpOverride!F12="",F_Inputs!F12,InpOverride!F12)</f>
        <v>966215</v>
      </c>
      <c r="G12" s="109">
        <f>IF(InpOverride!G12="",F_Inputs!G12,InpOverride!G12)</f>
        <v>1019213</v>
      </c>
      <c r="H12" s="109">
        <f>IF(InpOverride!H12="",F_Inputs!H12,InpOverride!H12)</f>
        <v>1080302</v>
      </c>
      <c r="I12" s="109">
        <f>IF(InpOverride!I12="",F_Inputs!I12,InpOverride!I12)</f>
        <v>1141889</v>
      </c>
      <c r="J12" s="109">
        <f>IF(InpOverride!J12="",F_Inputs!J12,InpOverride!J12)</f>
        <v>1201503</v>
      </c>
      <c r="K12" s="92"/>
    </row>
    <row r="13" spans="1:11">
      <c r="A13" t="str">
        <f>F_Inputs!A13</f>
        <v>YKY</v>
      </c>
      <c r="B13" t="s">
        <v>96</v>
      </c>
      <c r="C13" t="s">
        <v>144</v>
      </c>
      <c r="D13" t="s">
        <v>138</v>
      </c>
      <c r="E13" t="s">
        <v>88</v>
      </c>
      <c r="F13" s="109">
        <f>IF(InpOverride!F13="",F_Inputs!F13,InpOverride!F13)</f>
        <v>56492</v>
      </c>
      <c r="G13" s="109">
        <f>IF(InpOverride!G13="",F_Inputs!G13,InpOverride!G13)</f>
        <v>55614</v>
      </c>
      <c r="H13" s="109">
        <f>IF(InpOverride!H13="",F_Inputs!H13,InpOverride!H13)</f>
        <v>56355</v>
      </c>
      <c r="I13" s="109">
        <f>IF(InpOverride!I13="",F_Inputs!I13,InpOverride!I13)</f>
        <v>55386</v>
      </c>
      <c r="J13" s="109">
        <f>IF(InpOverride!J13="",F_Inputs!J13,InpOverride!J13)</f>
        <v>56875</v>
      </c>
      <c r="K13" s="92"/>
    </row>
    <row r="14" spans="1:11">
      <c r="A14" t="str">
        <f>F_Inputs!A14</f>
        <v>YKY</v>
      </c>
      <c r="B14" t="s">
        <v>97</v>
      </c>
      <c r="C14" t="s">
        <v>145</v>
      </c>
      <c r="D14" t="s">
        <v>138</v>
      </c>
      <c r="E14" t="s">
        <v>88</v>
      </c>
      <c r="F14" s="109">
        <f>IF(InpOverride!F14="",F_Inputs!F14,InpOverride!F14)</f>
        <v>67218</v>
      </c>
      <c r="G14" s="109">
        <f>IF(InpOverride!G14="",F_Inputs!G14,InpOverride!G14)</f>
        <v>66308</v>
      </c>
      <c r="H14" s="109">
        <f>IF(InpOverride!H14="",F_Inputs!H14,InpOverride!H14)</f>
        <v>57264</v>
      </c>
      <c r="I14" s="109">
        <f>IF(InpOverride!I14="",F_Inputs!I14,InpOverride!I14)</f>
        <v>52928</v>
      </c>
      <c r="J14" s="109">
        <f>IF(InpOverride!J14="",F_Inputs!J14,InpOverride!J14)</f>
        <v>61196</v>
      </c>
      <c r="K14" s="92"/>
    </row>
    <row r="15" spans="1:11">
      <c r="A15" t="str">
        <f>F_Inputs!A15</f>
        <v>YKY</v>
      </c>
      <c r="B15" t="s">
        <v>98</v>
      </c>
      <c r="C15" t="s">
        <v>146</v>
      </c>
      <c r="D15" t="s">
        <v>138</v>
      </c>
      <c r="E15" t="s">
        <v>88</v>
      </c>
      <c r="F15" s="109">
        <f>IF(InpOverride!F15="",F_Inputs!F15,InpOverride!F15)</f>
        <v>961924</v>
      </c>
      <c r="G15" s="109">
        <f>IF(InpOverride!G15="",F_Inputs!G15,InpOverride!G15)</f>
        <v>940984</v>
      </c>
      <c r="H15" s="109">
        <f>IF(InpOverride!H15="",F_Inputs!H15,InpOverride!H15)</f>
        <v>913965</v>
      </c>
      <c r="I15" s="109">
        <f>IF(InpOverride!I15="",F_Inputs!I15,InpOverride!I15)</f>
        <v>888933</v>
      </c>
      <c r="J15" s="109">
        <f>IF(InpOverride!J15="",F_Inputs!J15,InpOverride!J15)</f>
        <v>831178</v>
      </c>
      <c r="K15" s="92"/>
    </row>
    <row r="16" spans="1:11">
      <c r="A16" t="str">
        <f>F_Inputs!A16</f>
        <v>YKY</v>
      </c>
      <c r="B16" t="s">
        <v>99</v>
      </c>
      <c r="C16" t="s">
        <v>147</v>
      </c>
      <c r="D16" t="s">
        <v>138</v>
      </c>
      <c r="E16" t="s">
        <v>88</v>
      </c>
      <c r="F16" s="109">
        <f>IF(InpOverride!F16="",F_Inputs!F16,InpOverride!F16)</f>
        <v>47501</v>
      </c>
      <c r="G16" s="109">
        <f>IF(InpOverride!G16="",F_Inputs!G16,InpOverride!G16)</f>
        <v>50988</v>
      </c>
      <c r="H16" s="109">
        <f>IF(InpOverride!H16="",F_Inputs!H16,InpOverride!H16)</f>
        <v>49951</v>
      </c>
      <c r="I16" s="109">
        <f>IF(InpOverride!I16="",F_Inputs!I16,InpOverride!I16)</f>
        <v>53537</v>
      </c>
      <c r="J16" s="109">
        <f>IF(InpOverride!J16="",F_Inputs!J16,InpOverride!J16)</f>
        <v>50619</v>
      </c>
      <c r="K16" s="92"/>
    </row>
    <row r="17" spans="1:11">
      <c r="A17" t="str">
        <f>F_Inputs!A17</f>
        <v>YKY</v>
      </c>
      <c r="B17" t="s">
        <v>100</v>
      </c>
      <c r="C17" t="s">
        <v>148</v>
      </c>
      <c r="D17" t="s">
        <v>138</v>
      </c>
      <c r="E17" t="s">
        <v>88</v>
      </c>
      <c r="F17" s="109">
        <f>IF(InpOverride!F17="",F_Inputs!F17,InpOverride!F17)</f>
        <v>47428</v>
      </c>
      <c r="G17" s="109">
        <f>IF(InpOverride!G17="",F_Inputs!G17,InpOverride!G17)</f>
        <v>48218</v>
      </c>
      <c r="H17" s="109">
        <f>IF(InpOverride!H17="",F_Inputs!H17,InpOverride!H17)</f>
        <v>63537</v>
      </c>
      <c r="I17" s="109">
        <f>IF(InpOverride!I17="",F_Inputs!I17,InpOverride!I17)</f>
        <v>66522</v>
      </c>
      <c r="J17" s="109">
        <f>IF(InpOverride!J17="",F_Inputs!J17,InpOverride!J17)</f>
        <v>49462</v>
      </c>
      <c r="K17" s="92"/>
    </row>
    <row r="18" spans="1:11">
      <c r="A18" t="str">
        <f>F_Inputs!A18</f>
        <v>YKY</v>
      </c>
      <c r="B18" t="s">
        <v>101</v>
      </c>
      <c r="C18" t="s">
        <v>149</v>
      </c>
      <c r="D18" t="s">
        <v>138</v>
      </c>
      <c r="E18" t="s">
        <v>88</v>
      </c>
      <c r="F18" s="109">
        <f>IF(InpOverride!F18="",F_Inputs!F18,InpOverride!F18)</f>
        <v>951039</v>
      </c>
      <c r="G18" s="109">
        <f>IF(InpOverride!G18="",F_Inputs!G18,InpOverride!G18)</f>
        <v>986003</v>
      </c>
      <c r="H18" s="109">
        <f>IF(InpOverride!H18="",F_Inputs!H18,InpOverride!H18)</f>
        <v>1020083</v>
      </c>
      <c r="I18" s="109">
        <f>IF(InpOverride!I18="",F_Inputs!I18,InpOverride!I18)</f>
        <v>1065780</v>
      </c>
      <c r="J18" s="109">
        <f>IF(InpOverride!J18="",F_Inputs!J18,InpOverride!J18)</f>
        <v>1145430</v>
      </c>
      <c r="K18" s="92"/>
    </row>
    <row r="19" spans="1:11">
      <c r="A19" t="str">
        <f>F_Inputs!A19</f>
        <v>YKY</v>
      </c>
      <c r="B19" t="s">
        <v>102</v>
      </c>
      <c r="C19" t="s">
        <v>150</v>
      </c>
      <c r="D19" t="s">
        <v>138</v>
      </c>
      <c r="E19" t="s">
        <v>88</v>
      </c>
      <c r="F19" s="109">
        <f>IF(InpOverride!F19="",F_Inputs!F19,InpOverride!F19)</f>
        <v>59318</v>
      </c>
      <c r="G19" s="109">
        <f>IF(InpOverride!G19="",F_Inputs!G19,InpOverride!G19)</f>
        <v>58396.186301369897</v>
      </c>
      <c r="H19" s="109">
        <f>IF(InpOverride!H19="",F_Inputs!H19,InpOverride!H19)</f>
        <v>56875</v>
      </c>
      <c r="I19" s="109">
        <f>IF(InpOverride!I19="",F_Inputs!I19,InpOverride!I19)</f>
        <v>56875</v>
      </c>
      <c r="J19" s="109">
        <f>IF(InpOverride!J19="",F_Inputs!J19,InpOverride!J19)</f>
        <v>56875</v>
      </c>
      <c r="K19" s="92"/>
    </row>
    <row r="20" spans="1:11">
      <c r="A20" t="str">
        <f>F_Inputs!A20</f>
        <v>YKY</v>
      </c>
      <c r="B20" t="s">
        <v>103</v>
      </c>
      <c r="C20" t="s">
        <v>151</v>
      </c>
      <c r="D20" t="s">
        <v>138</v>
      </c>
      <c r="E20" t="s">
        <v>88</v>
      </c>
      <c r="F20" s="109">
        <f>IF(InpOverride!F20="",F_Inputs!F20,InpOverride!F20)</f>
        <v>68514</v>
      </c>
      <c r="G20" s="109">
        <f>IF(InpOverride!G20="",F_Inputs!G20,InpOverride!G20)</f>
        <v>64362.205479452103</v>
      </c>
      <c r="H20" s="109">
        <f>IF(InpOverride!H20="",F_Inputs!H20,InpOverride!H20)</f>
        <v>61195</v>
      </c>
      <c r="I20" s="109">
        <f>IF(InpOverride!I20="",F_Inputs!I20,InpOverride!I20)</f>
        <v>61196</v>
      </c>
      <c r="J20" s="109">
        <f>IF(InpOverride!J20="",F_Inputs!J20,InpOverride!J20)</f>
        <v>61196</v>
      </c>
      <c r="K20" s="92"/>
    </row>
    <row r="21" spans="1:11">
      <c r="A21" t="str">
        <f>F_Inputs!A21</f>
        <v>YKY</v>
      </c>
      <c r="B21" t="s">
        <v>104</v>
      </c>
      <c r="C21" t="s">
        <v>152</v>
      </c>
      <c r="D21" t="s">
        <v>138</v>
      </c>
      <c r="E21" t="s">
        <v>88</v>
      </c>
      <c r="F21" s="109">
        <f>IF(InpOverride!F21="",F_Inputs!F21,InpOverride!F21)</f>
        <v>960752</v>
      </c>
      <c r="G21" s="109">
        <f>IF(InpOverride!G21="",F_Inputs!G21,InpOverride!G21)</f>
        <v>936486.81506849302</v>
      </c>
      <c r="H21" s="109">
        <f>IF(InpOverride!H21="",F_Inputs!H21,InpOverride!H21)</f>
        <v>911177</v>
      </c>
      <c r="I21" s="109">
        <f>IF(InpOverride!I21="",F_Inputs!I21,InpOverride!I21)</f>
        <v>871178</v>
      </c>
      <c r="J21" s="109">
        <f>IF(InpOverride!J21="",F_Inputs!J21,InpOverride!J21)</f>
        <v>831178</v>
      </c>
      <c r="K21" s="92"/>
    </row>
    <row r="22" spans="1:11">
      <c r="A22" t="str">
        <f>F_Inputs!A22</f>
        <v>YKY</v>
      </c>
      <c r="B22" t="s">
        <v>105</v>
      </c>
      <c r="C22" t="s">
        <v>153</v>
      </c>
      <c r="D22" t="s">
        <v>138</v>
      </c>
      <c r="E22" t="s">
        <v>88</v>
      </c>
      <c r="F22" s="109">
        <f>IF(InpOverride!F22="",F_Inputs!F22,InpOverride!F22)</f>
        <v>45643</v>
      </c>
      <c r="G22" s="109">
        <f>IF(InpOverride!G22="",F_Inputs!G22,InpOverride!G22)</f>
        <v>49068.134246575297</v>
      </c>
      <c r="H22" s="109">
        <f>IF(InpOverride!H22="",F_Inputs!H22,InpOverride!H22)</f>
        <v>50618</v>
      </c>
      <c r="I22" s="109">
        <f>IF(InpOverride!I22="",F_Inputs!I22,InpOverride!I22)</f>
        <v>50619</v>
      </c>
      <c r="J22" s="109">
        <f>IF(InpOverride!J22="",F_Inputs!J22,InpOverride!J22)</f>
        <v>50619</v>
      </c>
      <c r="K22" s="92"/>
    </row>
    <row r="23" spans="1:11">
      <c r="A23" t="str">
        <f>F_Inputs!A23</f>
        <v>YKY</v>
      </c>
      <c r="B23" t="s">
        <v>106</v>
      </c>
      <c r="C23" t="s">
        <v>154</v>
      </c>
      <c r="D23" t="s">
        <v>138</v>
      </c>
      <c r="E23" t="s">
        <v>88</v>
      </c>
      <c r="F23" s="109">
        <f>IF(InpOverride!F23="",F_Inputs!F23,InpOverride!F23)</f>
        <v>47182</v>
      </c>
      <c r="G23" s="109">
        <f>IF(InpOverride!G23="",F_Inputs!G23,InpOverride!G23)</f>
        <v>49554.830136986297</v>
      </c>
      <c r="H23" s="109">
        <f>IF(InpOverride!H23="",F_Inputs!H23,InpOverride!H23)</f>
        <v>49462</v>
      </c>
      <c r="I23" s="109">
        <f>IF(InpOverride!I23="",F_Inputs!I23,InpOverride!I23)</f>
        <v>49462</v>
      </c>
      <c r="J23" s="109">
        <f>IF(InpOverride!J23="",F_Inputs!J23,InpOverride!J23)</f>
        <v>49462</v>
      </c>
      <c r="K23" s="92"/>
    </row>
    <row r="24" spans="1:11">
      <c r="A24" t="str">
        <f>F_Inputs!A24</f>
        <v>YKY</v>
      </c>
      <c r="B24" t="s">
        <v>107</v>
      </c>
      <c r="C24" t="s">
        <v>155</v>
      </c>
      <c r="D24" t="s">
        <v>138</v>
      </c>
      <c r="E24" t="s">
        <v>88</v>
      </c>
      <c r="F24" s="109">
        <f>IF(InpOverride!F24="",F_Inputs!F24,InpOverride!F24)</f>
        <v>952066</v>
      </c>
      <c r="G24" s="109">
        <f>IF(InpOverride!G24="",F_Inputs!G24,InpOverride!G24)</f>
        <v>995195.99315068498</v>
      </c>
      <c r="H24" s="109">
        <f>IF(InpOverride!H24="",F_Inputs!H24,InpOverride!H24)</f>
        <v>1035429</v>
      </c>
      <c r="I24" s="109">
        <f>IF(InpOverride!I24="",F_Inputs!I24,InpOverride!I24)</f>
        <v>1090430</v>
      </c>
      <c r="J24" s="109">
        <f>IF(InpOverride!J24="",F_Inputs!J24,InpOverride!J24)</f>
        <v>1145430</v>
      </c>
      <c r="K24" s="92"/>
    </row>
    <row r="25" spans="1:11">
      <c r="A25" t="str">
        <f>F_Inputs!A25</f>
        <v>YKY</v>
      </c>
      <c r="B25" t="s">
        <v>108</v>
      </c>
      <c r="C25" t="s">
        <v>156</v>
      </c>
      <c r="D25" t="s">
        <v>49</v>
      </c>
      <c r="E25" t="s">
        <v>88</v>
      </c>
      <c r="F25" s="110">
        <f>IF(InpOverride!F25="",F_Inputs!F25,InpOverride!F25)</f>
        <v>0.72299999999999998</v>
      </c>
      <c r="G25" s="110">
        <f>IF(InpOverride!G25="",F_Inputs!G25,InpOverride!G25)</f>
        <v>0.74299999999999999</v>
      </c>
      <c r="H25" s="110">
        <f>IF(InpOverride!H25="",F_Inputs!H25,InpOverride!H25)</f>
        <v>0.753</v>
      </c>
      <c r="I25" s="110">
        <f>IF(InpOverride!I25="",F_Inputs!I25,InpOverride!I25)</f>
        <v>0.76600000000000001</v>
      </c>
      <c r="J25" s="110">
        <f>IF(InpOverride!J25="",F_Inputs!J25,InpOverride!J25)</f>
        <v>0.78300000000000003</v>
      </c>
      <c r="K25" s="93"/>
    </row>
    <row r="26" spans="1:11">
      <c r="A26" t="str">
        <f>F_Inputs!A26</f>
        <v>YKY</v>
      </c>
      <c r="B26" t="s">
        <v>109</v>
      </c>
      <c r="C26" t="s">
        <v>157</v>
      </c>
      <c r="D26" t="s">
        <v>49</v>
      </c>
      <c r="E26" t="s">
        <v>88</v>
      </c>
      <c r="F26" s="110">
        <f>IF(InpOverride!F26="",F_Inputs!F26,InpOverride!F26)</f>
        <v>0.94799999999999995</v>
      </c>
      <c r="G26" s="110">
        <f>IF(InpOverride!G26="",F_Inputs!G26,InpOverride!G26)</f>
        <v>0.94499999999999995</v>
      </c>
      <c r="H26" s="110">
        <f>IF(InpOverride!H26="",F_Inputs!H26,InpOverride!H26)</f>
        <v>0.93</v>
      </c>
      <c r="I26" s="110">
        <f>IF(InpOverride!I26="",F_Inputs!I26,InpOverride!I26)</f>
        <v>0.95299999999999996</v>
      </c>
      <c r="J26" s="110">
        <f>IF(InpOverride!J26="",F_Inputs!J26,InpOverride!J26)</f>
        <v>0.97199999999999998</v>
      </c>
      <c r="K26" s="93"/>
    </row>
    <row r="27" spans="1:11">
      <c r="A27" t="str">
        <f>F_Inputs!A27</f>
        <v>YKY</v>
      </c>
      <c r="B27" t="s">
        <v>110</v>
      </c>
      <c r="C27" t="s">
        <v>158</v>
      </c>
      <c r="D27" t="s">
        <v>49</v>
      </c>
      <c r="E27" t="s">
        <v>88</v>
      </c>
      <c r="F27" s="110">
        <f>IF(InpOverride!F27="",F_Inputs!F27,InpOverride!F27)</f>
        <v>25.619</v>
      </c>
      <c r="G27" s="110">
        <f>IF(InpOverride!G27="",F_Inputs!G27,InpOverride!G27)</f>
        <v>25.785</v>
      </c>
      <c r="H27" s="110">
        <f>IF(InpOverride!H27="",F_Inputs!H27,InpOverride!H27)</f>
        <v>25.7</v>
      </c>
      <c r="I27" s="110">
        <f>IF(InpOverride!I27="",F_Inputs!I27,InpOverride!I27)</f>
        <v>24.428000000000001</v>
      </c>
      <c r="J27" s="110">
        <f>IF(InpOverride!J27="",F_Inputs!J27,InpOverride!J27)</f>
        <v>23.77</v>
      </c>
      <c r="K27" s="93"/>
    </row>
    <row r="28" spans="1:11">
      <c r="A28" t="str">
        <f>F_Inputs!A28</f>
        <v>YKY</v>
      </c>
      <c r="B28" t="s">
        <v>111</v>
      </c>
      <c r="C28" t="s">
        <v>159</v>
      </c>
      <c r="D28" t="s">
        <v>49</v>
      </c>
      <c r="E28" t="s">
        <v>88</v>
      </c>
      <c r="F28" s="110">
        <f>IF(InpOverride!F28="",F_Inputs!F28,InpOverride!F28)</f>
        <v>0.59199999999999997</v>
      </c>
      <c r="G28" s="110">
        <f>IF(InpOverride!G28="",F_Inputs!G28,InpOverride!G28)</f>
        <v>0.65400000000000003</v>
      </c>
      <c r="H28" s="110">
        <f>IF(InpOverride!H28="",F_Inputs!H28,InpOverride!H28)</f>
        <v>0.73799999999999999</v>
      </c>
      <c r="I28" s="110">
        <f>IF(InpOverride!I28="",F_Inputs!I28,InpOverride!I28)</f>
        <v>0.73099999999999998</v>
      </c>
      <c r="J28" s="110">
        <f>IF(InpOverride!J28="",F_Inputs!J28,InpOverride!J28)</f>
        <v>0.74199999999999999</v>
      </c>
      <c r="K28" s="93"/>
    </row>
    <row r="29" spans="1:11">
      <c r="A29" t="str">
        <f>F_Inputs!A29</f>
        <v>YKY</v>
      </c>
      <c r="B29" t="s">
        <v>112</v>
      </c>
      <c r="C29" t="s">
        <v>160</v>
      </c>
      <c r="D29" t="s">
        <v>49</v>
      </c>
      <c r="E29" t="s">
        <v>88</v>
      </c>
      <c r="F29" s="110">
        <f>IF(InpOverride!F29="",F_Inputs!F29,InpOverride!F29)</f>
        <v>1.488</v>
      </c>
      <c r="G29" s="110">
        <f>IF(InpOverride!G29="",F_Inputs!G29,InpOverride!G29)</f>
        <v>0.82</v>
      </c>
      <c r="H29" s="110">
        <f>IF(InpOverride!H29="",F_Inputs!H29,InpOverride!H29)</f>
        <v>0.76600000000000001</v>
      </c>
      <c r="I29" s="110">
        <f>IF(InpOverride!I29="",F_Inputs!I29,InpOverride!I29)</f>
        <v>0.97699999999999998</v>
      </c>
      <c r="J29" s="110">
        <f>IF(InpOverride!J29="",F_Inputs!J29,InpOverride!J29)</f>
        <v>0.99299999999999999</v>
      </c>
      <c r="K29" s="93"/>
    </row>
    <row r="30" spans="1:11">
      <c r="A30" t="str">
        <f>F_Inputs!A30</f>
        <v>YKY</v>
      </c>
      <c r="B30" t="s">
        <v>113</v>
      </c>
      <c r="C30" t="s">
        <v>161</v>
      </c>
      <c r="D30" t="s">
        <v>49</v>
      </c>
      <c r="E30" t="s">
        <v>88</v>
      </c>
      <c r="F30" s="110">
        <f>IF(InpOverride!F30="",F_Inputs!F30,InpOverride!F30)</f>
        <v>31.004999999999999</v>
      </c>
      <c r="G30" s="110">
        <f>IF(InpOverride!G30="",F_Inputs!G30,InpOverride!G30)</f>
        <v>31.765000000000001</v>
      </c>
      <c r="H30" s="110">
        <f>IF(InpOverride!H30="",F_Inputs!H30,InpOverride!H30)</f>
        <v>34.625999999999998</v>
      </c>
      <c r="I30" s="110">
        <f>IF(InpOverride!I30="",F_Inputs!I30,InpOverride!I30)</f>
        <v>36.276000000000003</v>
      </c>
      <c r="J30" s="110">
        <f>IF(InpOverride!J30="",F_Inputs!J30,InpOverride!J30)</f>
        <v>38.768000000000001</v>
      </c>
      <c r="K30" s="93"/>
    </row>
    <row r="31" spans="1:11">
      <c r="A31" t="str">
        <f>F_Inputs!A31</f>
        <v>YKY</v>
      </c>
      <c r="B31" t="s">
        <v>114</v>
      </c>
      <c r="C31" t="s">
        <v>162</v>
      </c>
      <c r="D31" t="s">
        <v>49</v>
      </c>
      <c r="E31" t="s">
        <v>88</v>
      </c>
      <c r="F31" s="110">
        <f>IF(InpOverride!F31="",F_Inputs!F31,InpOverride!F31)</f>
        <v>8.9999999999999993E-3</v>
      </c>
      <c r="G31" s="110">
        <f>IF(InpOverride!G31="",F_Inputs!G31,InpOverride!G31)</f>
        <v>8.9999999999999993E-3</v>
      </c>
      <c r="H31" s="110">
        <f>IF(InpOverride!H31="",F_Inputs!H31,InpOverride!H31)</f>
        <v>8.9999999999999993E-3</v>
      </c>
      <c r="I31" s="110">
        <f>IF(InpOverride!I31="",F_Inputs!I31,InpOverride!I31)</f>
        <v>8.9999999999999993E-3</v>
      </c>
      <c r="J31" s="110">
        <f>IF(InpOverride!J31="",F_Inputs!J31,InpOverride!J31)</f>
        <v>8.9999999999999993E-3</v>
      </c>
      <c r="K31" s="93"/>
    </row>
    <row r="32" spans="1:11">
      <c r="A32" t="str">
        <f>F_Inputs!A32</f>
        <v>YKY</v>
      </c>
      <c r="B32" t="s">
        <v>115</v>
      </c>
      <c r="C32" t="s">
        <v>163</v>
      </c>
      <c r="D32" t="s">
        <v>49</v>
      </c>
      <c r="E32" t="s">
        <v>88</v>
      </c>
      <c r="F32" s="110">
        <f>IF(InpOverride!F32="",F_Inputs!F32,InpOverride!F32)</f>
        <v>1.0999999999999999E-2</v>
      </c>
      <c r="G32" s="110">
        <f>IF(InpOverride!G32="",F_Inputs!G32,InpOverride!G32)</f>
        <v>1.0999999999999999E-2</v>
      </c>
      <c r="H32" s="110">
        <f>IF(InpOverride!H32="",F_Inputs!H32,InpOverride!H32)</f>
        <v>8.9999999999999993E-3</v>
      </c>
      <c r="I32" s="110">
        <f>IF(InpOverride!I32="",F_Inputs!I32,InpOverride!I32)</f>
        <v>8.0000000000000002E-3</v>
      </c>
      <c r="J32" s="110">
        <f>IF(InpOverride!J32="",F_Inputs!J32,InpOverride!J32)</f>
        <v>8.0000000000000002E-3</v>
      </c>
      <c r="K32" s="93"/>
    </row>
    <row r="33" spans="1:11">
      <c r="A33" t="str">
        <f>F_Inputs!A33</f>
        <v>YKY</v>
      </c>
      <c r="B33" t="s">
        <v>116</v>
      </c>
      <c r="C33" t="s">
        <v>164</v>
      </c>
      <c r="D33" t="s">
        <v>49</v>
      </c>
      <c r="E33" t="s">
        <v>88</v>
      </c>
      <c r="F33" s="110">
        <f>IF(InpOverride!F33="",F_Inputs!F33,InpOverride!F33)</f>
        <v>0.20499999999999999</v>
      </c>
      <c r="G33" s="110">
        <f>IF(InpOverride!G33="",F_Inputs!G33,InpOverride!G33)</f>
        <v>0.19800000000000001</v>
      </c>
      <c r="H33" s="110">
        <f>IF(InpOverride!H33="",F_Inputs!H33,InpOverride!H33)</f>
        <v>0.19500000000000001</v>
      </c>
      <c r="I33" s="110">
        <f>IF(InpOverride!I33="",F_Inputs!I33,InpOverride!I33)</f>
        <v>0.183</v>
      </c>
      <c r="J33" s="110">
        <f>IF(InpOverride!J33="",F_Inputs!J33,InpOverride!J33)</f>
        <v>0.183</v>
      </c>
      <c r="K33" s="93"/>
    </row>
    <row r="34" spans="1:11">
      <c r="A34" t="str">
        <f>F_Inputs!A34</f>
        <v>YKY</v>
      </c>
      <c r="B34" t="s">
        <v>117</v>
      </c>
      <c r="C34" t="s">
        <v>165</v>
      </c>
      <c r="D34" t="s">
        <v>49</v>
      </c>
      <c r="E34" t="s">
        <v>88</v>
      </c>
      <c r="F34" s="110">
        <f>IF(InpOverride!F34="",F_Inputs!F34,InpOverride!F34)</f>
        <v>0.01</v>
      </c>
      <c r="G34" s="110">
        <f>IF(InpOverride!G34="",F_Inputs!G34,InpOverride!G34)</f>
        <v>1.0999999999999999E-2</v>
      </c>
      <c r="H34" s="110">
        <f>IF(InpOverride!H34="",F_Inputs!H34,InpOverride!H34)</f>
        <v>0.01</v>
      </c>
      <c r="I34" s="110">
        <f>IF(InpOverride!I34="",F_Inputs!I34,InpOverride!I34)</f>
        <v>1.0999999999999999E-2</v>
      </c>
      <c r="J34" s="110">
        <f>IF(InpOverride!J34="",F_Inputs!J34,InpOverride!J34)</f>
        <v>1.0999999999999999E-2</v>
      </c>
      <c r="K34" s="93"/>
    </row>
    <row r="35" spans="1:11">
      <c r="A35" t="str">
        <f>F_Inputs!A35</f>
        <v>YKY</v>
      </c>
      <c r="B35" t="s">
        <v>118</v>
      </c>
      <c r="C35" t="s">
        <v>166</v>
      </c>
      <c r="D35" t="s">
        <v>49</v>
      </c>
      <c r="E35" t="s">
        <v>88</v>
      </c>
      <c r="F35" s="110">
        <f>IF(InpOverride!F35="",F_Inputs!F35,InpOverride!F35)</f>
        <v>0.01</v>
      </c>
      <c r="G35" s="110">
        <f>IF(InpOverride!G35="",F_Inputs!G35,InpOverride!G35)</f>
        <v>0.01</v>
      </c>
      <c r="H35" s="110">
        <f>IF(InpOverride!H35="",F_Inputs!H35,InpOverride!H35)</f>
        <v>1.2999999999999999E-2</v>
      </c>
      <c r="I35" s="110">
        <f>IF(InpOverride!I35="",F_Inputs!I35,InpOverride!I35)</f>
        <v>1.2999999999999999E-2</v>
      </c>
      <c r="J35" s="110">
        <f>IF(InpOverride!J35="",F_Inputs!J35,InpOverride!J35)</f>
        <v>1.2999999999999999E-2</v>
      </c>
      <c r="K35" s="93"/>
    </row>
    <row r="36" spans="1:11">
      <c r="A36" t="str">
        <f>F_Inputs!A36</f>
        <v>YKY</v>
      </c>
      <c r="B36" t="s">
        <v>119</v>
      </c>
      <c r="C36" t="s">
        <v>167</v>
      </c>
      <c r="D36" t="s">
        <v>49</v>
      </c>
      <c r="E36" t="s">
        <v>88</v>
      </c>
      <c r="F36" s="110">
        <f>IF(InpOverride!F36="",F_Inputs!F36,InpOverride!F36)</f>
        <v>0.255</v>
      </c>
      <c r="G36" s="110">
        <f>IF(InpOverride!G36="",F_Inputs!G36,InpOverride!G36)</f>
        <v>0.26100000000000001</v>
      </c>
      <c r="H36" s="110">
        <f>IF(InpOverride!H36="",F_Inputs!H36,InpOverride!H36)</f>
        <v>0.27200000000000002</v>
      </c>
      <c r="I36" s="110">
        <f>IF(InpOverride!I36="",F_Inputs!I36,InpOverride!I36)</f>
        <v>0.27600000000000002</v>
      </c>
      <c r="J36" s="110">
        <f>IF(InpOverride!J36="",F_Inputs!J36,InpOverride!J36)</f>
        <v>0.27600000000000002</v>
      </c>
      <c r="K36" s="93"/>
    </row>
    <row r="37" spans="1:11">
      <c r="A37" t="str">
        <f>F_Inputs!A37</f>
        <v>YKY</v>
      </c>
      <c r="B37" t="s">
        <v>120</v>
      </c>
      <c r="C37" t="s">
        <v>168</v>
      </c>
      <c r="D37" t="s">
        <v>49</v>
      </c>
      <c r="E37" t="s">
        <v>88</v>
      </c>
      <c r="F37" s="110">
        <f>IF(InpOverride!F37="",F_Inputs!F37,InpOverride!F37)</f>
        <v>0.73199999999999998</v>
      </c>
      <c r="G37" s="110">
        <f>IF(InpOverride!G37="",F_Inputs!G37,InpOverride!G37)</f>
        <v>0.752</v>
      </c>
      <c r="H37" s="110">
        <f>IF(InpOverride!H37="",F_Inputs!H37,InpOverride!H37)</f>
        <v>0.76200000000000001</v>
      </c>
      <c r="I37" s="110">
        <f>IF(InpOverride!I37="",F_Inputs!I37,InpOverride!I37)</f>
        <v>0.77500000000000002</v>
      </c>
      <c r="J37" s="110">
        <f>IF(InpOverride!J37="",F_Inputs!J37,InpOverride!J37)</f>
        <v>0.79200000000000004</v>
      </c>
      <c r="K37" s="93"/>
    </row>
    <row r="38" spans="1:11">
      <c r="A38" t="str">
        <f>F_Inputs!A38</f>
        <v>YKY</v>
      </c>
      <c r="B38" t="s">
        <v>121</v>
      </c>
      <c r="C38" t="s">
        <v>169</v>
      </c>
      <c r="D38" t="s">
        <v>49</v>
      </c>
      <c r="E38" t="s">
        <v>88</v>
      </c>
      <c r="F38" s="110">
        <f>IF(InpOverride!F38="",F_Inputs!F38,InpOverride!F38)</f>
        <v>0.95899999999999996</v>
      </c>
      <c r="G38" s="110">
        <f>IF(InpOverride!G38="",F_Inputs!G38,InpOverride!G38)</f>
        <v>0.95599999999999996</v>
      </c>
      <c r="H38" s="110">
        <f>IF(InpOverride!H38="",F_Inputs!H38,InpOverride!H38)</f>
        <v>0.93899999999999995</v>
      </c>
      <c r="I38" s="110">
        <f>IF(InpOverride!I38="",F_Inputs!I38,InpOverride!I38)</f>
        <v>0.96099999999999997</v>
      </c>
      <c r="J38" s="110">
        <f>IF(InpOverride!J38="",F_Inputs!J38,InpOverride!J38)</f>
        <v>0.98</v>
      </c>
      <c r="K38" s="93"/>
    </row>
    <row r="39" spans="1:11">
      <c r="A39" t="str">
        <f>F_Inputs!A39</f>
        <v>YKY</v>
      </c>
      <c r="B39" t="s">
        <v>122</v>
      </c>
      <c r="C39" t="s">
        <v>170</v>
      </c>
      <c r="D39" t="s">
        <v>49</v>
      </c>
      <c r="E39" t="s">
        <v>88</v>
      </c>
      <c r="F39" s="110">
        <f>IF(InpOverride!F39="",F_Inputs!F39,InpOverride!F39)</f>
        <v>25.824000000000002</v>
      </c>
      <c r="G39" s="110">
        <f>IF(InpOverride!G39="",F_Inputs!G39,InpOverride!G39)</f>
        <v>25.983000000000001</v>
      </c>
      <c r="H39" s="110">
        <f>IF(InpOverride!H39="",F_Inputs!H39,InpOverride!H39)</f>
        <v>25.895</v>
      </c>
      <c r="I39" s="110">
        <f>IF(InpOverride!I39="",F_Inputs!I39,InpOverride!I39)</f>
        <v>24.611000000000001</v>
      </c>
      <c r="J39" s="110">
        <f>IF(InpOverride!J39="",F_Inputs!J39,InpOverride!J39)</f>
        <v>23.952999999999999</v>
      </c>
      <c r="K39" s="93"/>
    </row>
    <row r="40" spans="1:11">
      <c r="A40" t="str">
        <f>F_Inputs!A40</f>
        <v>YKY</v>
      </c>
      <c r="B40" t="s">
        <v>123</v>
      </c>
      <c r="C40" t="s">
        <v>171</v>
      </c>
      <c r="D40" t="s">
        <v>49</v>
      </c>
      <c r="E40" t="s">
        <v>88</v>
      </c>
      <c r="F40" s="110">
        <f>IF(InpOverride!F40="",F_Inputs!F40,InpOverride!F40)</f>
        <v>0.60199999999999998</v>
      </c>
      <c r="G40" s="110">
        <f>IF(InpOverride!G40="",F_Inputs!G40,InpOverride!G40)</f>
        <v>0.66500000000000004</v>
      </c>
      <c r="H40" s="110">
        <f>IF(InpOverride!H40="",F_Inputs!H40,InpOverride!H40)</f>
        <v>0.748</v>
      </c>
      <c r="I40" s="110">
        <f>IF(InpOverride!I40="",F_Inputs!I40,InpOverride!I40)</f>
        <v>0.74199999999999999</v>
      </c>
      <c r="J40" s="110">
        <f>IF(InpOverride!J40="",F_Inputs!J40,InpOverride!J40)</f>
        <v>0.753</v>
      </c>
      <c r="K40" s="93"/>
    </row>
    <row r="41" spans="1:11">
      <c r="A41" t="str">
        <f>F_Inputs!A41</f>
        <v>YKY</v>
      </c>
      <c r="B41" t="s">
        <v>124</v>
      </c>
      <c r="C41" t="s">
        <v>172</v>
      </c>
      <c r="D41" t="s">
        <v>49</v>
      </c>
      <c r="E41" t="s">
        <v>88</v>
      </c>
      <c r="F41" s="110">
        <f>IF(InpOverride!F41="",F_Inputs!F41,InpOverride!F41)</f>
        <v>1.498</v>
      </c>
      <c r="G41" s="110">
        <f>IF(InpOverride!G41="",F_Inputs!G41,InpOverride!G41)</f>
        <v>0.83</v>
      </c>
      <c r="H41" s="110">
        <f>IF(InpOverride!H41="",F_Inputs!H41,InpOverride!H41)</f>
        <v>0.77900000000000003</v>
      </c>
      <c r="I41" s="110">
        <f>IF(InpOverride!I41="",F_Inputs!I41,InpOverride!I41)</f>
        <v>0.99</v>
      </c>
      <c r="J41" s="110">
        <f>IF(InpOverride!J41="",F_Inputs!J41,InpOverride!J41)</f>
        <v>1.006</v>
      </c>
      <c r="K41" s="93"/>
    </row>
    <row r="42" spans="1:11">
      <c r="A42" t="str">
        <f>F_Inputs!A42</f>
        <v>YKY</v>
      </c>
      <c r="B42" t="s">
        <v>125</v>
      </c>
      <c r="C42" t="s">
        <v>173</v>
      </c>
      <c r="D42" t="s">
        <v>49</v>
      </c>
      <c r="E42" t="s">
        <v>88</v>
      </c>
      <c r="F42" s="110">
        <f>IF(InpOverride!F42="",F_Inputs!F42,InpOverride!F42)</f>
        <v>31.26</v>
      </c>
      <c r="G42" s="110">
        <f>IF(InpOverride!G42="",F_Inputs!G42,InpOverride!G42)</f>
        <v>32.026000000000003</v>
      </c>
      <c r="H42" s="110">
        <f>IF(InpOverride!H42="",F_Inputs!H42,InpOverride!H42)</f>
        <v>34.898000000000003</v>
      </c>
      <c r="I42" s="110">
        <f>IF(InpOverride!I42="",F_Inputs!I42,InpOverride!I42)</f>
        <v>36.552</v>
      </c>
      <c r="J42" s="110">
        <f>IF(InpOverride!J42="",F_Inputs!J42,InpOverride!J42)</f>
        <v>39.043999999999997</v>
      </c>
      <c r="K42" s="93"/>
    </row>
    <row r="43" spans="1:11">
      <c r="A43" t="str">
        <f>F_Inputs!A43</f>
        <v>YKY</v>
      </c>
      <c r="B43" t="s">
        <v>126</v>
      </c>
      <c r="C43" t="s">
        <v>174</v>
      </c>
      <c r="D43" t="s">
        <v>175</v>
      </c>
      <c r="E43" t="s">
        <v>88</v>
      </c>
      <c r="F43" s="111">
        <f>IF(InpOverride!F43="",F_Inputs!F43,InpOverride!F43)</f>
        <v>19.38</v>
      </c>
      <c r="G43" s="111">
        <f>IF(InpOverride!G43="",F_Inputs!G43,InpOverride!G43)</f>
        <v>19.739999999999998</v>
      </c>
      <c r="H43" s="111">
        <f>IF(InpOverride!H43="",F_Inputs!H43,InpOverride!H43)</f>
        <v>20.11</v>
      </c>
      <c r="I43" s="111">
        <f>IF(InpOverride!I43="",F_Inputs!I43,InpOverride!I43)</f>
        <v>20.48</v>
      </c>
      <c r="J43" s="111">
        <f>IF(InpOverride!J43="",F_Inputs!J43,InpOverride!J43)</f>
        <v>20.84</v>
      </c>
      <c r="K43" s="94"/>
    </row>
    <row r="44" spans="1:11">
      <c r="A44" t="str">
        <f>F_Inputs!A44</f>
        <v>YKY</v>
      </c>
      <c r="B44" t="s">
        <v>127</v>
      </c>
      <c r="C44" t="s">
        <v>176</v>
      </c>
      <c r="D44" t="s">
        <v>175</v>
      </c>
      <c r="E44" t="s">
        <v>88</v>
      </c>
      <c r="F44" s="111">
        <f>IF(InpOverride!F44="",F_Inputs!F44,InpOverride!F44)</f>
        <v>19.38</v>
      </c>
      <c r="G44" s="111">
        <f>IF(InpOverride!G44="",F_Inputs!G44,InpOverride!G44)</f>
        <v>19.739999999999998</v>
      </c>
      <c r="H44" s="111">
        <f>IF(InpOverride!H44="",F_Inputs!H44,InpOverride!H44)</f>
        <v>20.11</v>
      </c>
      <c r="I44" s="111">
        <f>IF(InpOverride!I44="",F_Inputs!I44,InpOverride!I44)</f>
        <v>20.48</v>
      </c>
      <c r="J44" s="111">
        <f>IF(InpOverride!J44="",F_Inputs!J44,InpOverride!J44)</f>
        <v>20.84</v>
      </c>
      <c r="K44" s="94"/>
    </row>
    <row r="45" spans="1:11">
      <c r="A45" t="str">
        <f>F_Inputs!A45</f>
        <v>YKY</v>
      </c>
      <c r="B45" t="s">
        <v>128</v>
      </c>
      <c r="C45" t="s">
        <v>177</v>
      </c>
      <c r="D45" t="s">
        <v>175</v>
      </c>
      <c r="E45" t="s">
        <v>88</v>
      </c>
      <c r="F45" s="111">
        <f>IF(InpOverride!F45="",F_Inputs!F45,InpOverride!F45)</f>
        <v>25.19</v>
      </c>
      <c r="G45" s="111">
        <f>IF(InpOverride!G45="",F_Inputs!G45,InpOverride!G45)</f>
        <v>25.66</v>
      </c>
      <c r="H45" s="111">
        <f>IF(InpOverride!H45="",F_Inputs!H45,InpOverride!H45)</f>
        <v>26.14</v>
      </c>
      <c r="I45" s="111">
        <f>IF(InpOverride!I45="",F_Inputs!I45,InpOverride!I45)</f>
        <v>26.62</v>
      </c>
      <c r="J45" s="111">
        <f>IF(InpOverride!J45="",F_Inputs!J45,InpOverride!J45)</f>
        <v>27.09</v>
      </c>
      <c r="K45" s="94"/>
    </row>
    <row r="46" spans="1:11">
      <c r="A46" t="str">
        <f>F_Inputs!A46</f>
        <v>YKY</v>
      </c>
      <c r="B46" t="s">
        <v>129</v>
      </c>
      <c r="C46" t="s">
        <v>178</v>
      </c>
      <c r="D46" t="s">
        <v>175</v>
      </c>
      <c r="E46" t="s">
        <v>88</v>
      </c>
      <c r="F46" s="111">
        <f>IF(InpOverride!F46="",F_Inputs!F46,InpOverride!F46)</f>
        <v>24.9</v>
      </c>
      <c r="G46" s="111">
        <f>IF(InpOverride!G46="",F_Inputs!G46,InpOverride!G46)</f>
        <v>25.25</v>
      </c>
      <c r="H46" s="111">
        <f>IF(InpOverride!H46="",F_Inputs!H46,InpOverride!H46)</f>
        <v>25.64</v>
      </c>
      <c r="I46" s="111">
        <f>IF(InpOverride!I46="",F_Inputs!I46,InpOverride!I46)</f>
        <v>26.04</v>
      </c>
      <c r="J46" s="111">
        <f>IF(InpOverride!J46="",F_Inputs!J46,InpOverride!J46)</f>
        <v>26.48</v>
      </c>
      <c r="K46" s="94"/>
    </row>
    <row r="47" spans="1:11">
      <c r="A47" t="str">
        <f>F_Inputs!A47</f>
        <v>YKY</v>
      </c>
      <c r="B47" t="s">
        <v>130</v>
      </c>
      <c r="C47" t="s">
        <v>179</v>
      </c>
      <c r="D47" t="s">
        <v>175</v>
      </c>
      <c r="E47" t="s">
        <v>88</v>
      </c>
      <c r="F47" s="111">
        <f>IF(InpOverride!F47="",F_Inputs!F47,InpOverride!F47)</f>
        <v>25.36</v>
      </c>
      <c r="G47" s="111">
        <f>IF(InpOverride!G47="",F_Inputs!G47,InpOverride!G47)</f>
        <v>25.43</v>
      </c>
      <c r="H47" s="111">
        <f>IF(InpOverride!H47="",F_Inputs!H47,InpOverride!H47)</f>
        <v>25.3</v>
      </c>
      <c r="I47" s="111">
        <f>IF(InpOverride!I47="",F_Inputs!I47,InpOverride!I47)</f>
        <v>25.16</v>
      </c>
      <c r="J47" s="111">
        <f>IF(InpOverride!J47="",F_Inputs!J47,InpOverride!J47)</f>
        <v>25.52</v>
      </c>
      <c r="K47" s="94"/>
    </row>
    <row r="48" spans="1:11">
      <c r="A48" t="str">
        <f>F_Inputs!A48</f>
        <v>YKY</v>
      </c>
      <c r="B48" t="s">
        <v>131</v>
      </c>
      <c r="C48" t="s">
        <v>180</v>
      </c>
      <c r="D48" t="s">
        <v>175</v>
      </c>
      <c r="E48" t="s">
        <v>88</v>
      </c>
      <c r="F48" s="111">
        <f>IF(InpOverride!F48="",F_Inputs!F48,InpOverride!F48)</f>
        <v>31.76</v>
      </c>
      <c r="G48" s="111">
        <f>IF(InpOverride!G48="",F_Inputs!G48,InpOverride!G48)</f>
        <v>32.26</v>
      </c>
      <c r="H48" s="111">
        <f>IF(InpOverride!H48="",F_Inputs!H48,InpOverride!H48)</f>
        <v>32.78</v>
      </c>
      <c r="I48" s="111">
        <f>IF(InpOverride!I48="",F_Inputs!I48,InpOverride!I48)</f>
        <v>33.35</v>
      </c>
      <c r="J48" s="111">
        <f>IF(InpOverride!J48="",F_Inputs!J48,InpOverride!J48)</f>
        <v>33.92</v>
      </c>
      <c r="K48" s="94"/>
    </row>
    <row r="49" spans="1:11">
      <c r="A49" t="str">
        <f>F_Inputs!A49</f>
        <v>YKY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112">
        <f>IF(InpOverride!K49="",F_Inputs!K49,InpOverride!K49)</f>
        <v>0.02</v>
      </c>
    </row>
    <row r="50" spans="1:11">
      <c r="A50" t="str">
        <f>F_Inputs!A50</f>
        <v>YKY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112">
        <f>IF(InpOverride!K50="",F_Inputs!K50,InpOverride!K50)</f>
        <v>3.7400000000000003E-2</v>
      </c>
    </row>
    <row r="51" spans="1:11">
      <c r="A51" t="str">
        <f>F_Inputs!A51</f>
        <v>YKY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110">
        <f>IF(InpOverride!J51="",F_Inputs!J51,InpOverride!J51)</f>
        <v>-3.3039999999999998</v>
      </c>
      <c r="K51" s="93"/>
    </row>
    <row r="52" spans="1:11">
      <c r="A52" t="str">
        <f>F_Inputs!A52</f>
        <v>YKY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110">
        <f>IF(InpOverride!J52="",F_Inputs!J52,InpOverride!J52)</f>
        <v>-3.169</v>
      </c>
      <c r="K52" s="93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57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29"/>
      <c r="B1" s="29"/>
      <c r="C1" s="29"/>
      <c r="D1" s="29" t="s">
        <v>28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43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">
      <c r="A8" s="9"/>
      <c r="B8" s="13"/>
      <c r="C8" s="13"/>
      <c r="D8" s="32"/>
      <c r="E8" s="10" t="s">
        <v>24</v>
      </c>
      <c r="F8" s="58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73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4" t="s">
        <v>48</v>
      </c>
      <c r="E12" s="45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2">
        <f xml:space="preserve"> InpActive!F7</f>
        <v>55257</v>
      </c>
      <c r="M12" s="72">
        <f xml:space="preserve"> InpActive!G7</f>
        <v>53050</v>
      </c>
      <c r="N12" s="72">
        <f xml:space="preserve"> InpActive!H7</f>
        <v>50622</v>
      </c>
      <c r="O12" s="72">
        <f xml:space="preserve"> InpActive!I7</f>
        <v>48304</v>
      </c>
      <c r="P12" s="72">
        <f xml:space="preserve"> InpActive!J7</f>
        <v>46207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4" t="s">
        <v>48</v>
      </c>
      <c r="E13" s="45" t="str">
        <f t="shared" si="2"/>
        <v>Unmetered wastewater-only customer</v>
      </c>
      <c r="F13" s="19"/>
      <c r="G13" s="18"/>
      <c r="H13" s="18"/>
      <c r="I13" s="18"/>
      <c r="J13" s="18"/>
      <c r="K13" s="22"/>
      <c r="L13" s="72">
        <f xml:space="preserve"> InpActive!F8</f>
        <v>65846</v>
      </c>
      <c r="M13" s="72">
        <f xml:space="preserve"> InpActive!G8</f>
        <v>63216</v>
      </c>
      <c r="N13" s="72">
        <f xml:space="preserve"> InpActive!H8</f>
        <v>60322</v>
      </c>
      <c r="O13" s="72">
        <f xml:space="preserve"> InpActive!I8</f>
        <v>57561</v>
      </c>
      <c r="P13" s="72">
        <f xml:space="preserve"> InpActive!J8</f>
        <v>55062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4" t="s">
        <v>48</v>
      </c>
      <c r="E14" s="45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72">
        <f xml:space="preserve"> InpActive!F9</f>
        <v>946121</v>
      </c>
      <c r="M14" s="72">
        <f xml:space="preserve"> InpActive!G9</f>
        <v>908328</v>
      </c>
      <c r="N14" s="72">
        <f xml:space="preserve"> InpActive!H9</f>
        <v>866756</v>
      </c>
      <c r="O14" s="72">
        <f xml:space="preserve"> InpActive!I9</f>
        <v>827074</v>
      </c>
      <c r="P14" s="72">
        <f xml:space="preserve"> InpActive!J9</f>
        <v>791171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4" t="s">
        <v>48</v>
      </c>
      <c r="E15" s="45" t="str">
        <f t="shared" si="2"/>
        <v>Metered water-only customer</v>
      </c>
      <c r="F15" s="19"/>
      <c r="G15" s="18"/>
      <c r="H15" s="18"/>
      <c r="I15" s="18"/>
      <c r="J15" s="18"/>
      <c r="K15" s="22"/>
      <c r="L15" s="72">
        <f xml:space="preserve"> InpActive!F10</f>
        <v>47725</v>
      </c>
      <c r="M15" s="72">
        <f xml:space="preserve"> InpActive!G10</f>
        <v>50343</v>
      </c>
      <c r="N15" s="72">
        <f xml:space="preserve"> InpActive!H10</f>
        <v>53360</v>
      </c>
      <c r="O15" s="72">
        <f xml:space="preserve"> InpActive!I10</f>
        <v>56402</v>
      </c>
      <c r="P15" s="72">
        <f xml:space="preserve"> InpActive!J10</f>
        <v>59347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4" t="s">
        <v>48</v>
      </c>
      <c r="E16" s="45" t="str">
        <f t="shared" si="2"/>
        <v>Metered wastewater-only customer</v>
      </c>
      <c r="F16" s="19"/>
      <c r="G16" s="18"/>
      <c r="H16" s="18"/>
      <c r="I16" s="18"/>
      <c r="J16" s="18"/>
      <c r="K16" s="22"/>
      <c r="L16" s="72">
        <f xml:space="preserve"> InpActive!F11</f>
        <v>48799</v>
      </c>
      <c r="M16" s="72">
        <f xml:space="preserve"> InpActive!G11</f>
        <v>51476</v>
      </c>
      <c r="N16" s="72">
        <f xml:space="preserve"> InpActive!H11</f>
        <v>54564</v>
      </c>
      <c r="O16" s="72">
        <f xml:space="preserve"> InpActive!I11</f>
        <v>57671</v>
      </c>
      <c r="P16" s="72">
        <f xml:space="preserve"> InpActive!J11</f>
        <v>60682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4" t="s">
        <v>48</v>
      </c>
      <c r="E17" s="45" t="str">
        <f t="shared" si="2"/>
        <v>Metered water and wastewater customer</v>
      </c>
      <c r="F17" s="19"/>
      <c r="G17" s="18"/>
      <c r="H17" s="18"/>
      <c r="I17" s="18"/>
      <c r="J17" s="18"/>
      <c r="K17" s="22"/>
      <c r="L17" s="72">
        <f xml:space="preserve"> InpActive!F12</f>
        <v>966215</v>
      </c>
      <c r="M17" s="72">
        <f xml:space="preserve"> InpActive!G12</f>
        <v>1019213</v>
      </c>
      <c r="N17" s="72">
        <f xml:space="preserve"> InpActive!H12</f>
        <v>1080302</v>
      </c>
      <c r="O17" s="72">
        <f xml:space="preserve"> InpActive!I12</f>
        <v>1141889</v>
      </c>
      <c r="P17" s="72">
        <f xml:space="preserve"> InpActive!J12</f>
        <v>1201503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74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39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4" t="s">
        <v>48</v>
      </c>
      <c r="E20" s="45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2">
        <f xml:space="preserve"> InpActive!F13</f>
        <v>56492</v>
      </c>
      <c r="M20" s="72">
        <f xml:space="preserve"> InpActive!G13</f>
        <v>55614</v>
      </c>
      <c r="N20" s="72">
        <f xml:space="preserve"> InpActive!H13</f>
        <v>56355</v>
      </c>
      <c r="O20" s="72">
        <f xml:space="preserve"> InpActive!I13</f>
        <v>55386</v>
      </c>
      <c r="P20" s="72">
        <f xml:space="preserve"> InpActive!J13</f>
        <v>56875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4" t="s">
        <v>48</v>
      </c>
      <c r="E21" s="45" t="str">
        <f t="shared" si="3"/>
        <v>Unmetered wastewater-only customer</v>
      </c>
      <c r="F21" s="19"/>
      <c r="G21" s="18"/>
      <c r="H21" s="18"/>
      <c r="I21" s="18"/>
      <c r="J21" s="18"/>
      <c r="K21" s="22"/>
      <c r="L21" s="72">
        <f xml:space="preserve"> InpActive!F14</f>
        <v>67218</v>
      </c>
      <c r="M21" s="72">
        <f xml:space="preserve"> InpActive!G14</f>
        <v>66308</v>
      </c>
      <c r="N21" s="72">
        <f xml:space="preserve"> InpActive!H14</f>
        <v>57264</v>
      </c>
      <c r="O21" s="72">
        <f xml:space="preserve"> InpActive!I14</f>
        <v>52928</v>
      </c>
      <c r="P21" s="72">
        <f xml:space="preserve"> InpActive!J14</f>
        <v>61196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4" t="s">
        <v>48</v>
      </c>
      <c r="E22" s="45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72">
        <f xml:space="preserve"> InpActive!F15</f>
        <v>961924</v>
      </c>
      <c r="M22" s="72">
        <f xml:space="preserve"> InpActive!G15</f>
        <v>940984</v>
      </c>
      <c r="N22" s="72">
        <f xml:space="preserve"> InpActive!H15</f>
        <v>913965</v>
      </c>
      <c r="O22" s="72">
        <f xml:space="preserve"> InpActive!I15</f>
        <v>888933</v>
      </c>
      <c r="P22" s="72">
        <f xml:space="preserve"> InpActive!J15</f>
        <v>831178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4" t="s">
        <v>48</v>
      </c>
      <c r="E23" s="45" t="str">
        <f t="shared" si="3"/>
        <v>Metered water-only customer</v>
      </c>
      <c r="F23" s="19"/>
      <c r="G23" s="18"/>
      <c r="H23" s="18"/>
      <c r="I23" s="18"/>
      <c r="J23" s="18"/>
      <c r="K23" s="22"/>
      <c r="L23" s="72">
        <f xml:space="preserve"> InpActive!F16</f>
        <v>47501</v>
      </c>
      <c r="M23" s="72">
        <f xml:space="preserve"> InpActive!G16</f>
        <v>50988</v>
      </c>
      <c r="N23" s="72">
        <f xml:space="preserve"> InpActive!H16</f>
        <v>49951</v>
      </c>
      <c r="O23" s="72">
        <f xml:space="preserve"> InpActive!I16</f>
        <v>53537</v>
      </c>
      <c r="P23" s="72">
        <f xml:space="preserve"> InpActive!J16</f>
        <v>50619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4" t="s">
        <v>48</v>
      </c>
      <c r="E24" s="45" t="str">
        <f t="shared" si="3"/>
        <v>Metered wastewater-only customer</v>
      </c>
      <c r="F24" s="19"/>
      <c r="G24" s="18"/>
      <c r="H24" s="18"/>
      <c r="I24" s="18"/>
      <c r="J24" s="18"/>
      <c r="K24" s="22"/>
      <c r="L24" s="72">
        <f xml:space="preserve"> InpActive!F17</f>
        <v>47428</v>
      </c>
      <c r="M24" s="72">
        <f xml:space="preserve"> InpActive!G17</f>
        <v>48218</v>
      </c>
      <c r="N24" s="72">
        <f xml:space="preserve"> InpActive!H17</f>
        <v>63537</v>
      </c>
      <c r="O24" s="72">
        <f xml:space="preserve"> InpActive!I17</f>
        <v>66522</v>
      </c>
      <c r="P24" s="72">
        <f xml:space="preserve"> InpActive!J17</f>
        <v>49462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4" t="s">
        <v>48</v>
      </c>
      <c r="E25" s="45" t="str">
        <f t="shared" si="3"/>
        <v>Metered water and wastewater customer</v>
      </c>
      <c r="F25" s="19"/>
      <c r="G25" s="18"/>
      <c r="H25" s="18"/>
      <c r="I25" s="18"/>
      <c r="J25" s="18"/>
      <c r="K25" s="22"/>
      <c r="L25" s="72">
        <f xml:space="preserve"> InpActive!F18</f>
        <v>951039</v>
      </c>
      <c r="M25" s="72">
        <f xml:space="preserve"> InpActive!G18</f>
        <v>986003</v>
      </c>
      <c r="N25" s="72">
        <f xml:space="preserve"> InpActive!H18</f>
        <v>1020083</v>
      </c>
      <c r="O25" s="72">
        <f xml:space="preserve"> InpActive!I18</f>
        <v>1065780</v>
      </c>
      <c r="P25" s="72">
        <f xml:space="preserve"> InpActive!J18</f>
        <v>1145430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40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4" t="s">
        <v>48</v>
      </c>
      <c r="E28" s="45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4">
        <f xml:space="preserve"> InpActive!F19</f>
        <v>59318</v>
      </c>
      <c r="M28" s="74">
        <f xml:space="preserve"> InpActive!G19</f>
        <v>58396.186301369897</v>
      </c>
      <c r="N28" s="74">
        <f xml:space="preserve"> InpActive!H19</f>
        <v>56875</v>
      </c>
      <c r="O28" s="74">
        <f xml:space="preserve"> InpActive!I19</f>
        <v>56875</v>
      </c>
      <c r="P28" s="74">
        <f xml:space="preserve"> InpActive!J19</f>
        <v>56875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4" t="s">
        <v>48</v>
      </c>
      <c r="E29" s="45" t="str">
        <f t="shared" si="4"/>
        <v>Unmetered wastewater-only customer</v>
      </c>
      <c r="F29" s="19"/>
      <c r="G29" s="18"/>
      <c r="H29" s="18"/>
      <c r="I29" s="18"/>
      <c r="J29" s="18"/>
      <c r="K29" s="18"/>
      <c r="L29" s="74">
        <f xml:space="preserve"> InpActive!F20</f>
        <v>68514</v>
      </c>
      <c r="M29" s="74">
        <f xml:space="preserve"> InpActive!G20</f>
        <v>64362.205479452103</v>
      </c>
      <c r="N29" s="74">
        <f xml:space="preserve"> InpActive!H20</f>
        <v>61195</v>
      </c>
      <c r="O29" s="74">
        <f xml:space="preserve"> InpActive!I20</f>
        <v>61196</v>
      </c>
      <c r="P29" s="74">
        <f xml:space="preserve"> InpActive!J20</f>
        <v>61196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4" t="s">
        <v>48</v>
      </c>
      <c r="E30" s="45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74">
        <f xml:space="preserve"> InpActive!F21</f>
        <v>960752</v>
      </c>
      <c r="M30" s="74">
        <f xml:space="preserve"> InpActive!G21</f>
        <v>936486.81506849302</v>
      </c>
      <c r="N30" s="74">
        <f xml:space="preserve"> InpActive!H21</f>
        <v>911177</v>
      </c>
      <c r="O30" s="74">
        <f xml:space="preserve"> InpActive!I21</f>
        <v>871178</v>
      </c>
      <c r="P30" s="74">
        <f xml:space="preserve"> InpActive!J21</f>
        <v>831178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4" t="s">
        <v>48</v>
      </c>
      <c r="E31" s="45" t="str">
        <f t="shared" si="4"/>
        <v>Metered water-only customer</v>
      </c>
      <c r="F31" s="19"/>
      <c r="G31" s="18"/>
      <c r="H31" s="18"/>
      <c r="I31" s="18"/>
      <c r="K31" s="18"/>
      <c r="L31" s="74">
        <f xml:space="preserve"> InpActive!F22</f>
        <v>45643</v>
      </c>
      <c r="M31" s="74">
        <f xml:space="preserve"> InpActive!G22</f>
        <v>49068.134246575297</v>
      </c>
      <c r="N31" s="74">
        <f xml:space="preserve"> InpActive!H22</f>
        <v>50618</v>
      </c>
      <c r="O31" s="74">
        <f xml:space="preserve"> InpActive!I22</f>
        <v>50619</v>
      </c>
      <c r="P31" s="74">
        <f xml:space="preserve"> InpActive!J22</f>
        <v>50619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4" t="s">
        <v>48</v>
      </c>
      <c r="E32" s="45" t="str">
        <f t="shared" si="4"/>
        <v>Metered wastewater-only customer</v>
      </c>
      <c r="F32" s="19"/>
      <c r="G32" s="18"/>
      <c r="H32" s="18"/>
      <c r="I32" s="18"/>
      <c r="J32" s="18"/>
      <c r="K32" s="18"/>
      <c r="L32" s="74">
        <f xml:space="preserve"> InpActive!F23</f>
        <v>47182</v>
      </c>
      <c r="M32" s="74">
        <f xml:space="preserve"> InpActive!G23</f>
        <v>49554.830136986297</v>
      </c>
      <c r="N32" s="74">
        <f xml:space="preserve"> InpActive!H23</f>
        <v>49462</v>
      </c>
      <c r="O32" s="74">
        <f xml:space="preserve"> InpActive!I23</f>
        <v>49462</v>
      </c>
      <c r="P32" s="74">
        <f xml:space="preserve"> InpActive!J23</f>
        <v>49462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4" t="s">
        <v>48</v>
      </c>
      <c r="E33" s="45" t="str">
        <f t="shared" si="4"/>
        <v>Metered water and wastewater customer</v>
      </c>
      <c r="F33" s="19"/>
      <c r="G33" s="18"/>
      <c r="H33" s="18"/>
      <c r="I33" s="18"/>
      <c r="J33" s="18"/>
      <c r="K33" s="18"/>
      <c r="L33" s="74">
        <f xml:space="preserve"> InpActive!F24</f>
        <v>952066</v>
      </c>
      <c r="M33" s="74">
        <f xml:space="preserve"> InpActive!G24</f>
        <v>995195.99315068498</v>
      </c>
      <c r="N33" s="74">
        <f xml:space="preserve"> InpActive!H24</f>
        <v>1035429</v>
      </c>
      <c r="O33" s="74">
        <f xml:space="preserve"> InpActive!I24</f>
        <v>1090430</v>
      </c>
      <c r="P33" s="74">
        <f xml:space="preserve"> InpActive!J24</f>
        <v>1145430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6"/>
      <c r="D35" s="18"/>
      <c r="E35" s="36" t="s">
        <v>38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6"/>
      <c r="D36" s="54" t="s">
        <v>49</v>
      </c>
      <c r="E36" s="45" t="str">
        <f t="shared" ref="E36:E41" si="5">INDEX(Customer.List,A36)</f>
        <v>Unmetered water-only customer</v>
      </c>
      <c r="F36" s="59" t="s">
        <v>44</v>
      </c>
      <c r="G36" s="18"/>
      <c r="H36" s="18"/>
      <c r="I36" s="18"/>
      <c r="J36" s="18"/>
      <c r="K36" s="18"/>
      <c r="L36" s="74">
        <f xml:space="preserve"> InpActive!F25</f>
        <v>0.72299999999999998</v>
      </c>
      <c r="M36" s="74">
        <f xml:space="preserve"> InpActive!G25</f>
        <v>0.74299999999999999</v>
      </c>
      <c r="N36" s="74">
        <f xml:space="preserve"> InpActive!H25</f>
        <v>0.753</v>
      </c>
      <c r="O36" s="74">
        <f xml:space="preserve"> InpActive!I25</f>
        <v>0.76600000000000001</v>
      </c>
      <c r="P36" s="74">
        <f xml:space="preserve"> InpActive!J25</f>
        <v>0.78300000000000003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6"/>
      <c r="D37" s="54" t="s">
        <v>49</v>
      </c>
      <c r="E37" s="45" t="str">
        <f t="shared" si="5"/>
        <v>Unmetered wastewater-only customer</v>
      </c>
      <c r="F37" s="59" t="s">
        <v>44</v>
      </c>
      <c r="G37" s="18"/>
      <c r="H37" s="18"/>
      <c r="I37" s="18"/>
      <c r="J37" s="18"/>
      <c r="K37" s="18"/>
      <c r="L37" s="74">
        <f xml:space="preserve"> InpActive!F26</f>
        <v>0.94799999999999995</v>
      </c>
      <c r="M37" s="74">
        <f xml:space="preserve"> InpActive!G26</f>
        <v>0.94499999999999995</v>
      </c>
      <c r="N37" s="74">
        <f xml:space="preserve"> InpActive!H26</f>
        <v>0.93</v>
      </c>
      <c r="O37" s="74">
        <f xml:space="preserve"> InpActive!I26</f>
        <v>0.95299999999999996</v>
      </c>
      <c r="P37" s="74">
        <f xml:space="preserve"> InpActive!J26</f>
        <v>0.97199999999999998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6"/>
      <c r="D38" s="54" t="s">
        <v>49</v>
      </c>
      <c r="E38" s="45" t="str">
        <f t="shared" si="5"/>
        <v>Unmetered water and wastewater customer</v>
      </c>
      <c r="F38" s="59" t="s">
        <v>44</v>
      </c>
      <c r="G38" s="18"/>
      <c r="H38" s="18"/>
      <c r="I38" s="18"/>
      <c r="J38" s="18"/>
      <c r="K38" s="18"/>
      <c r="L38" s="74">
        <f xml:space="preserve"> InpActive!F27</f>
        <v>25.619</v>
      </c>
      <c r="M38" s="74">
        <f xml:space="preserve"> InpActive!G27</f>
        <v>25.785</v>
      </c>
      <c r="N38" s="74">
        <f xml:space="preserve"> InpActive!H27</f>
        <v>25.7</v>
      </c>
      <c r="O38" s="74">
        <f xml:space="preserve"> InpActive!I27</f>
        <v>24.428000000000001</v>
      </c>
      <c r="P38" s="74">
        <f xml:space="preserve"> InpActive!J27</f>
        <v>23.77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6"/>
      <c r="D39" s="54" t="s">
        <v>49</v>
      </c>
      <c r="E39" s="45" t="str">
        <f t="shared" si="5"/>
        <v>Metered water-only customer</v>
      </c>
      <c r="F39" s="59" t="s">
        <v>44</v>
      </c>
      <c r="G39" s="18"/>
      <c r="H39" s="18"/>
      <c r="I39" s="18"/>
      <c r="K39" s="18"/>
      <c r="L39" s="74">
        <f xml:space="preserve"> InpActive!F28</f>
        <v>0.59199999999999997</v>
      </c>
      <c r="M39" s="74">
        <f xml:space="preserve"> InpActive!G28</f>
        <v>0.65400000000000003</v>
      </c>
      <c r="N39" s="74">
        <f xml:space="preserve"> InpActive!H28</f>
        <v>0.73799999999999999</v>
      </c>
      <c r="O39" s="74">
        <f xml:space="preserve"> InpActive!I28</f>
        <v>0.73099999999999998</v>
      </c>
      <c r="P39" s="74">
        <f xml:space="preserve"> InpActive!J28</f>
        <v>0.74199999999999999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6"/>
      <c r="D40" s="54" t="s">
        <v>49</v>
      </c>
      <c r="E40" s="45" t="str">
        <f t="shared" si="5"/>
        <v>Metered wastewater-only customer</v>
      </c>
      <c r="F40" s="59" t="s">
        <v>44</v>
      </c>
      <c r="G40" s="18"/>
      <c r="H40" s="18"/>
      <c r="I40" s="18"/>
      <c r="J40" s="18"/>
      <c r="K40" s="18"/>
      <c r="L40" s="74">
        <f xml:space="preserve"> InpActive!F29</f>
        <v>1.488</v>
      </c>
      <c r="M40" s="74">
        <f xml:space="preserve"> InpActive!G29</f>
        <v>0.82</v>
      </c>
      <c r="N40" s="74">
        <f xml:space="preserve"> InpActive!H29</f>
        <v>0.76600000000000001</v>
      </c>
      <c r="O40" s="74">
        <f xml:space="preserve"> InpActive!I29</f>
        <v>0.97699999999999998</v>
      </c>
      <c r="P40" s="74">
        <f xml:space="preserve"> InpActive!J29</f>
        <v>0.99299999999999999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6"/>
      <c r="D41" s="54" t="s">
        <v>49</v>
      </c>
      <c r="E41" s="45" t="str">
        <f t="shared" si="5"/>
        <v>Metered water and wastewater customer</v>
      </c>
      <c r="F41" s="59" t="s">
        <v>44</v>
      </c>
      <c r="G41" s="18"/>
      <c r="H41" s="18"/>
      <c r="I41" s="18"/>
      <c r="J41" s="18"/>
      <c r="K41" s="18"/>
      <c r="L41" s="74">
        <f xml:space="preserve"> InpActive!F30</f>
        <v>31.004999999999999</v>
      </c>
      <c r="M41" s="74">
        <f xml:space="preserve"> InpActive!G30</f>
        <v>31.765000000000001</v>
      </c>
      <c r="N41" s="74">
        <f xml:space="preserve"> InpActive!H30</f>
        <v>34.625999999999998</v>
      </c>
      <c r="O41" s="74">
        <f xml:space="preserve"> InpActive!I30</f>
        <v>36.276000000000003</v>
      </c>
      <c r="P41" s="74">
        <f xml:space="preserve"> InpActive!J30</f>
        <v>38.768000000000001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6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6"/>
      <c r="D43" s="18"/>
      <c r="E43" s="36" t="s">
        <v>79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6"/>
      <c r="D44" s="54" t="s">
        <v>49</v>
      </c>
      <c r="E44" s="45" t="str">
        <f t="shared" ref="E44:E49" si="6">INDEX(Customer.List,A44)</f>
        <v>Unmetered water-only customer</v>
      </c>
      <c r="F44" s="59" t="s">
        <v>44</v>
      </c>
      <c r="G44" s="18"/>
      <c r="H44" s="18"/>
      <c r="I44" s="18"/>
      <c r="J44" s="18"/>
      <c r="K44" s="18"/>
      <c r="L44" s="74">
        <f xml:space="preserve"> InpActive!F31</f>
        <v>8.9999999999999993E-3</v>
      </c>
      <c r="M44" s="74">
        <f xml:space="preserve"> InpActive!G31</f>
        <v>8.9999999999999993E-3</v>
      </c>
      <c r="N44" s="74">
        <f xml:space="preserve"> InpActive!H31</f>
        <v>8.9999999999999993E-3</v>
      </c>
      <c r="O44" s="74">
        <f xml:space="preserve"> InpActive!I31</f>
        <v>8.9999999999999993E-3</v>
      </c>
      <c r="P44" s="74">
        <f xml:space="preserve"> InpActive!J31</f>
        <v>8.9999999999999993E-3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6"/>
      <c r="D45" s="54" t="s">
        <v>49</v>
      </c>
      <c r="E45" s="45" t="str">
        <f t="shared" si="6"/>
        <v>Unmetered wastewater-only customer</v>
      </c>
      <c r="F45" s="59" t="s">
        <v>44</v>
      </c>
      <c r="G45" s="18"/>
      <c r="H45" s="18"/>
      <c r="I45" s="18"/>
      <c r="J45" s="18"/>
      <c r="K45" s="18"/>
      <c r="L45" s="74">
        <f xml:space="preserve"> InpActive!F32</f>
        <v>1.0999999999999999E-2</v>
      </c>
      <c r="M45" s="74">
        <f xml:space="preserve"> InpActive!G32</f>
        <v>1.0999999999999999E-2</v>
      </c>
      <c r="N45" s="74">
        <f xml:space="preserve"> InpActive!H32</f>
        <v>8.9999999999999993E-3</v>
      </c>
      <c r="O45" s="74">
        <f xml:space="preserve"> InpActive!I32</f>
        <v>8.0000000000000002E-3</v>
      </c>
      <c r="P45" s="74">
        <f xml:space="preserve"> InpActive!J32</f>
        <v>8.0000000000000002E-3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6"/>
      <c r="D46" s="54" t="s">
        <v>49</v>
      </c>
      <c r="E46" s="45" t="str">
        <f t="shared" si="6"/>
        <v>Unmetered water and wastewater customer</v>
      </c>
      <c r="F46" s="59" t="s">
        <v>44</v>
      </c>
      <c r="G46" s="18"/>
      <c r="H46" s="18"/>
      <c r="I46" s="18"/>
      <c r="J46" s="18"/>
      <c r="K46" s="18"/>
      <c r="L46" s="74">
        <f xml:space="preserve"> InpActive!F33</f>
        <v>0.20499999999999999</v>
      </c>
      <c r="M46" s="74">
        <f xml:space="preserve"> InpActive!G33</f>
        <v>0.19800000000000001</v>
      </c>
      <c r="N46" s="74">
        <f xml:space="preserve"> InpActive!H33</f>
        <v>0.19500000000000001</v>
      </c>
      <c r="O46" s="74">
        <f xml:space="preserve"> InpActive!I33</f>
        <v>0.183</v>
      </c>
      <c r="P46" s="74">
        <f xml:space="preserve"> InpActive!J33</f>
        <v>0.183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6"/>
      <c r="D47" s="54" t="s">
        <v>49</v>
      </c>
      <c r="E47" s="45" t="str">
        <f t="shared" si="6"/>
        <v>Metered water-only customer</v>
      </c>
      <c r="F47" s="59" t="s">
        <v>44</v>
      </c>
      <c r="G47" s="18"/>
      <c r="H47" s="18"/>
      <c r="I47" s="18"/>
      <c r="K47" s="18"/>
      <c r="L47" s="74">
        <f xml:space="preserve"> InpActive!F34</f>
        <v>0.01</v>
      </c>
      <c r="M47" s="74">
        <f xml:space="preserve"> InpActive!G34</f>
        <v>1.0999999999999999E-2</v>
      </c>
      <c r="N47" s="74">
        <f xml:space="preserve"> InpActive!H34</f>
        <v>0.01</v>
      </c>
      <c r="O47" s="74">
        <f xml:space="preserve"> InpActive!I34</f>
        <v>1.0999999999999999E-2</v>
      </c>
      <c r="P47" s="74">
        <f xml:space="preserve"> InpActive!J34</f>
        <v>1.0999999999999999E-2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6"/>
      <c r="D48" s="54" t="s">
        <v>49</v>
      </c>
      <c r="E48" s="45" t="str">
        <f t="shared" si="6"/>
        <v>Metered wastewater-only customer</v>
      </c>
      <c r="F48" s="59" t="s">
        <v>44</v>
      </c>
      <c r="G48" s="18"/>
      <c r="H48" s="18"/>
      <c r="I48" s="18"/>
      <c r="J48" s="18"/>
      <c r="K48" s="18"/>
      <c r="L48" s="74">
        <f xml:space="preserve"> InpActive!F35</f>
        <v>0.01</v>
      </c>
      <c r="M48" s="74">
        <f xml:space="preserve"> InpActive!G35</f>
        <v>0.01</v>
      </c>
      <c r="N48" s="74">
        <f xml:space="preserve"> InpActive!H35</f>
        <v>1.2999999999999999E-2</v>
      </c>
      <c r="O48" s="74">
        <f xml:space="preserve"> InpActive!I35</f>
        <v>1.2999999999999999E-2</v>
      </c>
      <c r="P48" s="74">
        <f xml:space="preserve"> InpActive!J35</f>
        <v>1.2999999999999999E-2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6"/>
      <c r="D49" s="54" t="s">
        <v>49</v>
      </c>
      <c r="E49" s="45" t="str">
        <f t="shared" si="6"/>
        <v>Metered water and wastewater customer</v>
      </c>
      <c r="F49" s="59" t="s">
        <v>44</v>
      </c>
      <c r="G49" s="18"/>
      <c r="H49" s="18"/>
      <c r="I49" s="18"/>
      <c r="J49" s="18"/>
      <c r="K49" s="18"/>
      <c r="L49" s="74">
        <f xml:space="preserve"> InpActive!F36</f>
        <v>0.255</v>
      </c>
      <c r="M49" s="74">
        <f xml:space="preserve"> InpActive!G36</f>
        <v>0.26100000000000001</v>
      </c>
      <c r="N49" s="74">
        <f xml:space="preserve"> InpActive!H36</f>
        <v>0.27200000000000002</v>
      </c>
      <c r="O49" s="74">
        <f xml:space="preserve"> InpActive!I36</f>
        <v>0.27600000000000002</v>
      </c>
      <c r="P49" s="74">
        <f xml:space="preserve"> InpActive!J36</f>
        <v>0.27600000000000002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80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82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4" t="s">
        <v>49</v>
      </c>
      <c r="E52" s="45" t="str">
        <f t="shared" ref="E52:E57" si="7">INDEX(Customer.List,A52)</f>
        <v>Unmetered water-only customer</v>
      </c>
      <c r="F52" s="59" t="s">
        <v>44</v>
      </c>
      <c r="G52" s="18"/>
      <c r="H52" s="18"/>
      <c r="I52" s="18"/>
      <c r="J52" s="18"/>
      <c r="K52" s="18"/>
      <c r="L52" s="85">
        <f>L36+L44</f>
        <v>0.73199999999999998</v>
      </c>
      <c r="M52" s="85">
        <f t="shared" ref="M52:P52" si="8">M36+M44</f>
        <v>0.752</v>
      </c>
      <c r="N52" s="85">
        <f t="shared" si="8"/>
        <v>0.76200000000000001</v>
      </c>
      <c r="O52" s="85">
        <f t="shared" si="8"/>
        <v>0.77500000000000002</v>
      </c>
      <c r="P52" s="85">
        <f t="shared" si="8"/>
        <v>0.79200000000000004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4" t="s">
        <v>49</v>
      </c>
      <c r="E53" s="45" t="str">
        <f t="shared" si="7"/>
        <v>Unmetered wastewater-only customer</v>
      </c>
      <c r="F53" s="59" t="s">
        <v>44</v>
      </c>
      <c r="G53" s="18"/>
      <c r="H53" s="18"/>
      <c r="I53" s="18"/>
      <c r="J53" s="18"/>
      <c r="K53" s="18"/>
      <c r="L53" s="85">
        <f t="shared" ref="L53:P57" si="9">L37+L45</f>
        <v>0.95899999999999996</v>
      </c>
      <c r="M53" s="85">
        <f t="shared" si="9"/>
        <v>0.95599999999999996</v>
      </c>
      <c r="N53" s="85">
        <f t="shared" si="9"/>
        <v>0.93900000000000006</v>
      </c>
      <c r="O53" s="85">
        <f t="shared" si="9"/>
        <v>0.96099999999999997</v>
      </c>
      <c r="P53" s="85">
        <f t="shared" si="9"/>
        <v>0.98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4" t="s">
        <v>49</v>
      </c>
      <c r="E54" s="45" t="str">
        <f t="shared" si="7"/>
        <v>Unmetered water and wastewater customer</v>
      </c>
      <c r="F54" s="59" t="s">
        <v>44</v>
      </c>
      <c r="G54" s="18"/>
      <c r="H54" s="18"/>
      <c r="I54" s="18"/>
      <c r="J54" s="18"/>
      <c r="K54" s="18"/>
      <c r="L54" s="85">
        <f t="shared" si="9"/>
        <v>25.823999999999998</v>
      </c>
      <c r="M54" s="85">
        <f t="shared" si="9"/>
        <v>25.983000000000001</v>
      </c>
      <c r="N54" s="85">
        <f t="shared" si="9"/>
        <v>25.895</v>
      </c>
      <c r="O54" s="85">
        <f t="shared" si="9"/>
        <v>24.611000000000001</v>
      </c>
      <c r="P54" s="85">
        <f t="shared" si="9"/>
        <v>23.952999999999999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4" t="s">
        <v>49</v>
      </c>
      <c r="E55" s="45" t="str">
        <f t="shared" si="7"/>
        <v>Metered water-only customer</v>
      </c>
      <c r="F55" s="59" t="s">
        <v>44</v>
      </c>
      <c r="G55" s="18"/>
      <c r="H55" s="18"/>
      <c r="I55" s="18"/>
      <c r="K55" s="18"/>
      <c r="L55" s="85">
        <f t="shared" si="9"/>
        <v>0.60199999999999998</v>
      </c>
      <c r="M55" s="85">
        <f t="shared" si="9"/>
        <v>0.66500000000000004</v>
      </c>
      <c r="N55" s="85">
        <f t="shared" si="9"/>
        <v>0.748</v>
      </c>
      <c r="O55" s="85">
        <f t="shared" si="9"/>
        <v>0.74199999999999999</v>
      </c>
      <c r="P55" s="85">
        <f t="shared" si="9"/>
        <v>0.753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4" t="s">
        <v>49</v>
      </c>
      <c r="E56" s="45" t="str">
        <f t="shared" si="7"/>
        <v>Metered wastewater-only customer</v>
      </c>
      <c r="F56" s="59" t="s">
        <v>44</v>
      </c>
      <c r="G56" s="18"/>
      <c r="H56" s="18"/>
      <c r="I56" s="18"/>
      <c r="J56" s="18"/>
      <c r="K56" s="18"/>
      <c r="L56" s="85">
        <f t="shared" si="9"/>
        <v>1.498</v>
      </c>
      <c r="M56" s="85">
        <f t="shared" si="9"/>
        <v>0.83</v>
      </c>
      <c r="N56" s="85">
        <f t="shared" si="9"/>
        <v>0.77900000000000003</v>
      </c>
      <c r="O56" s="85">
        <f t="shared" si="9"/>
        <v>0.99</v>
      </c>
      <c r="P56" s="85">
        <f t="shared" si="9"/>
        <v>1.006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4" t="s">
        <v>49</v>
      </c>
      <c r="E57" s="45" t="str">
        <f t="shared" si="7"/>
        <v>Metered water and wastewater customer</v>
      </c>
      <c r="F57" s="59" t="s">
        <v>44</v>
      </c>
      <c r="G57" s="18"/>
      <c r="H57" s="18"/>
      <c r="I57" s="18"/>
      <c r="J57" s="18"/>
      <c r="K57" s="18"/>
      <c r="L57" s="85">
        <f t="shared" si="9"/>
        <v>31.259999999999998</v>
      </c>
      <c r="M57" s="85">
        <f t="shared" si="9"/>
        <v>32.026000000000003</v>
      </c>
      <c r="N57" s="85">
        <f t="shared" si="9"/>
        <v>34.897999999999996</v>
      </c>
      <c r="O57" s="85">
        <f t="shared" si="9"/>
        <v>36.552000000000007</v>
      </c>
      <c r="P57" s="85">
        <f t="shared" si="9"/>
        <v>39.044000000000004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81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4">
      <c r="A60" s="9"/>
      <c r="B60" s="13"/>
      <c r="C60" s="13"/>
      <c r="D60" s="32"/>
      <c r="E60" s="10" t="s">
        <v>29</v>
      </c>
      <c r="F60" s="5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71</v>
      </c>
      <c r="E63" s="45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3">
        <f xml:space="preserve"> InpActive!F43</f>
        <v>19.38</v>
      </c>
      <c r="M63" s="73">
        <f xml:space="preserve"> InpActive!G43</f>
        <v>19.739999999999998</v>
      </c>
      <c r="N63" s="73">
        <f xml:space="preserve"> InpActive!H43</f>
        <v>20.11</v>
      </c>
      <c r="O63" s="73">
        <f xml:space="preserve"> InpActive!I43</f>
        <v>20.48</v>
      </c>
      <c r="P63" s="73">
        <f xml:space="preserve"> InpActive!J43</f>
        <v>20.84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71</v>
      </c>
      <c r="E64" s="45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73">
        <f xml:space="preserve"> InpActive!F44</f>
        <v>19.38</v>
      </c>
      <c r="M64" s="73">
        <f xml:space="preserve"> InpActive!G44</f>
        <v>19.739999999999998</v>
      </c>
      <c r="N64" s="73">
        <f xml:space="preserve"> InpActive!H44</f>
        <v>20.11</v>
      </c>
      <c r="O64" s="73">
        <f xml:space="preserve"> InpActive!I44</f>
        <v>20.48</v>
      </c>
      <c r="P64" s="73">
        <f xml:space="preserve"> InpActive!J44</f>
        <v>20.84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71</v>
      </c>
      <c r="E65" s="45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73">
        <f xml:space="preserve"> InpActive!F45</f>
        <v>25.19</v>
      </c>
      <c r="M65" s="73">
        <f xml:space="preserve"> InpActive!G45</f>
        <v>25.66</v>
      </c>
      <c r="N65" s="73">
        <f xml:space="preserve"> InpActive!H45</f>
        <v>26.14</v>
      </c>
      <c r="O65" s="73">
        <f xml:space="preserve"> InpActive!I45</f>
        <v>26.62</v>
      </c>
      <c r="P65" s="73">
        <f xml:space="preserve"> InpActive!J45</f>
        <v>27.09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71</v>
      </c>
      <c r="E66" s="45" t="str">
        <f t="shared" si="10"/>
        <v>Metered water-only customer</v>
      </c>
      <c r="F66" s="62"/>
      <c r="G66" s="18"/>
      <c r="H66" s="18"/>
      <c r="I66" s="18"/>
      <c r="J66" s="18"/>
      <c r="K66" s="22"/>
      <c r="L66" s="73">
        <f xml:space="preserve"> InpActive!F46</f>
        <v>24.9</v>
      </c>
      <c r="M66" s="73">
        <f xml:space="preserve"> InpActive!G46</f>
        <v>25.25</v>
      </c>
      <c r="N66" s="73">
        <f xml:space="preserve"> InpActive!H46</f>
        <v>25.64</v>
      </c>
      <c r="O66" s="73">
        <f xml:space="preserve"> InpActive!I46</f>
        <v>26.04</v>
      </c>
      <c r="P66" s="73">
        <f xml:space="preserve"> InpActive!J46</f>
        <v>26.48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71</v>
      </c>
      <c r="E67" s="45" t="str">
        <f t="shared" si="10"/>
        <v>Metered wastewater-only customer</v>
      </c>
      <c r="F67" s="19"/>
      <c r="G67" s="18"/>
      <c r="H67" s="18"/>
      <c r="I67" s="18"/>
      <c r="J67" s="18"/>
      <c r="K67" s="22"/>
      <c r="L67" s="73">
        <f xml:space="preserve"> InpActive!F47</f>
        <v>25.36</v>
      </c>
      <c r="M67" s="73">
        <f xml:space="preserve"> InpActive!G47</f>
        <v>25.43</v>
      </c>
      <c r="N67" s="73">
        <f xml:space="preserve"> InpActive!H47</f>
        <v>25.3</v>
      </c>
      <c r="O67" s="73">
        <f xml:space="preserve"> InpActive!I47</f>
        <v>25.16</v>
      </c>
      <c r="P67" s="73">
        <f xml:space="preserve"> InpActive!J47</f>
        <v>25.52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71</v>
      </c>
      <c r="E68" s="45" t="str">
        <f t="shared" si="10"/>
        <v>Metered water and wastewater customer</v>
      </c>
      <c r="F68" s="19"/>
      <c r="G68" s="18"/>
      <c r="H68" s="18"/>
      <c r="I68" s="18"/>
      <c r="J68" s="18"/>
      <c r="K68" s="22"/>
      <c r="L68" s="73">
        <f xml:space="preserve"> InpActive!F48</f>
        <v>31.76</v>
      </c>
      <c r="M68" s="73">
        <f xml:space="preserve"> InpActive!G48</f>
        <v>32.26</v>
      </c>
      <c r="N68" s="73">
        <f xml:space="preserve"> InpActive!H48</f>
        <v>32.78</v>
      </c>
      <c r="O68" s="73">
        <f xml:space="preserve"> InpActive!I48</f>
        <v>33.35</v>
      </c>
      <c r="P68" s="73">
        <f xml:space="preserve"> InpActive!J48</f>
        <v>33.92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4">
      <c r="A70" s="9"/>
      <c r="B70" s="13"/>
      <c r="C70" s="13"/>
      <c r="D70" s="32"/>
      <c r="E70" s="10" t="s">
        <v>68</v>
      </c>
      <c r="F70" s="5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4" t="s">
        <v>54</v>
      </c>
      <c r="E72" t="s">
        <v>55</v>
      </c>
      <c r="F72" s="19"/>
      <c r="G72" s="18"/>
      <c r="H72" s="18"/>
      <c r="I72" s="70">
        <f xml:space="preserve"> InpActive!K49</f>
        <v>0.02</v>
      </c>
      <c r="J72" s="25" t="s">
        <v>56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4" t="s">
        <v>54</v>
      </c>
      <c r="E73" t="s">
        <v>70</v>
      </c>
      <c r="F73" s="19"/>
      <c r="G73" s="18"/>
      <c r="H73" s="18"/>
      <c r="I73" s="70">
        <f xml:space="preserve"> InpActive!K50</f>
        <v>3.7400000000000003E-2</v>
      </c>
      <c r="J73" s="25" t="s">
        <v>69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57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2" customFormat="1" ht="32.5">
      <c r="A1" s="29"/>
      <c r="B1" s="29"/>
      <c r="C1" s="29"/>
      <c r="D1" s="29" t="s">
        <v>27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9"/>
      <c r="X1" s="29"/>
    </row>
    <row r="2" spans="1:24" s="2" customFormat="1" ht="14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61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5" t="s">
        <v>62</v>
      </c>
    </row>
    <row r="7" spans="1:24"/>
    <row r="8" spans="1:24" s="12" customFormat="1" ht="14">
      <c r="A8" s="9"/>
      <c r="B8" s="13"/>
      <c r="C8" s="13"/>
      <c r="D8" s="32"/>
      <c r="E8" s="10" t="s">
        <v>42</v>
      </c>
      <c r="F8" s="58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 ht="12.5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75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4" t="s">
        <v>48</v>
      </c>
      <c r="E11" s="45" t="str">
        <f t="shared" ref="E11:E16" si="2">INDEX(Customer.List,A11)</f>
        <v>Unmetered water-only customer</v>
      </c>
      <c r="F11" s="19"/>
      <c r="L11" s="43">
        <f t="shared" ref="L11:P16" si="3">INDEX(Actual.Customer.Numbers,$A11,L$6)-INDEX(Forecast.Customer.Numbers,$A11,L$6)</f>
        <v>4061</v>
      </c>
      <c r="M11" s="43">
        <f t="shared" si="3"/>
        <v>5346.1863013698967</v>
      </c>
      <c r="N11" s="43">
        <f t="shared" si="3"/>
        <v>6253</v>
      </c>
      <c r="O11" s="43">
        <f t="shared" si="3"/>
        <v>8571</v>
      </c>
      <c r="P11" s="43">
        <f t="shared" si="3"/>
        <v>10668</v>
      </c>
    </row>
    <row r="12" spans="1:24" s="18" customFormat="1">
      <c r="A12" s="8">
        <v>2</v>
      </c>
      <c r="B12"/>
      <c r="C12"/>
      <c r="D12" s="54" t="s">
        <v>48</v>
      </c>
      <c r="E12" s="45" t="str">
        <f t="shared" si="2"/>
        <v>Unmetered wastewater-only customer</v>
      </c>
      <c r="F12" s="19"/>
      <c r="L12" s="43">
        <f t="shared" si="3"/>
        <v>2668</v>
      </c>
      <c r="M12" s="43">
        <f t="shared" si="3"/>
        <v>1146.2054794521027</v>
      </c>
      <c r="N12" s="43">
        <f t="shared" si="3"/>
        <v>873</v>
      </c>
      <c r="O12" s="43">
        <f t="shared" si="3"/>
        <v>3635</v>
      </c>
      <c r="P12" s="43">
        <f t="shared" si="3"/>
        <v>6134</v>
      </c>
    </row>
    <row r="13" spans="1:24" s="18" customFormat="1">
      <c r="A13" s="8">
        <v>3</v>
      </c>
      <c r="B13"/>
      <c r="C13"/>
      <c r="D13" s="54" t="s">
        <v>48</v>
      </c>
      <c r="E13" s="45" t="str">
        <f t="shared" si="2"/>
        <v>Unmetered water and wastewater customer</v>
      </c>
      <c r="F13" s="19"/>
      <c r="L13" s="43">
        <f t="shared" si="3"/>
        <v>14631</v>
      </c>
      <c r="M13" s="43">
        <f t="shared" si="3"/>
        <v>28158.815068493015</v>
      </c>
      <c r="N13" s="43">
        <f t="shared" si="3"/>
        <v>44421</v>
      </c>
      <c r="O13" s="43">
        <f t="shared" si="3"/>
        <v>44104</v>
      </c>
      <c r="P13" s="43">
        <f t="shared" si="3"/>
        <v>40007</v>
      </c>
    </row>
    <row r="14" spans="1:24" s="18" customFormat="1">
      <c r="A14" s="8">
        <v>4</v>
      </c>
      <c r="B14"/>
      <c r="C14"/>
      <c r="D14" s="54" t="s">
        <v>48</v>
      </c>
      <c r="E14" s="45" t="str">
        <f t="shared" si="2"/>
        <v>Metered water-only customer</v>
      </c>
      <c r="F14" s="19"/>
      <c r="L14" s="43">
        <f t="shared" si="3"/>
        <v>-2082</v>
      </c>
      <c r="M14" s="43">
        <f t="shared" si="3"/>
        <v>-1274.8657534247031</v>
      </c>
      <c r="N14" s="43">
        <f t="shared" si="3"/>
        <v>-2742</v>
      </c>
      <c r="O14" s="43">
        <f t="shared" si="3"/>
        <v>-5783</v>
      </c>
      <c r="P14" s="43">
        <f t="shared" si="3"/>
        <v>-8728</v>
      </c>
    </row>
    <row r="15" spans="1:24" s="18" customFormat="1">
      <c r="A15" s="8">
        <v>5</v>
      </c>
      <c r="B15"/>
      <c r="C15"/>
      <c r="D15" s="54" t="s">
        <v>48</v>
      </c>
      <c r="E15" s="45" t="str">
        <f t="shared" si="2"/>
        <v>Metered wastewater-only customer</v>
      </c>
      <c r="F15" s="19"/>
      <c r="L15" s="43">
        <f t="shared" si="3"/>
        <v>-1617</v>
      </c>
      <c r="M15" s="43">
        <f t="shared" si="3"/>
        <v>-1921.1698630137034</v>
      </c>
      <c r="N15" s="43">
        <f t="shared" si="3"/>
        <v>-5102</v>
      </c>
      <c r="O15" s="43">
        <f t="shared" si="3"/>
        <v>-8209</v>
      </c>
      <c r="P15" s="43">
        <f t="shared" si="3"/>
        <v>-11220</v>
      </c>
    </row>
    <row r="16" spans="1:24" s="18" customFormat="1">
      <c r="A16" s="8">
        <v>6</v>
      </c>
      <c r="B16"/>
      <c r="C16"/>
      <c r="D16" s="54" t="s">
        <v>48</v>
      </c>
      <c r="E16" s="45" t="str">
        <f t="shared" si="2"/>
        <v>Metered water and wastewater customer</v>
      </c>
      <c r="F16" s="19"/>
      <c r="L16" s="43">
        <f t="shared" si="3"/>
        <v>-14149</v>
      </c>
      <c r="M16" s="43">
        <f t="shared" si="3"/>
        <v>-24017.006849315017</v>
      </c>
      <c r="N16" s="43">
        <f t="shared" si="3"/>
        <v>-44873</v>
      </c>
      <c r="O16" s="43">
        <f t="shared" si="3"/>
        <v>-51459</v>
      </c>
      <c r="P16" s="43">
        <f t="shared" si="3"/>
        <v>-56073</v>
      </c>
    </row>
    <row r="17" spans="1:24" s="18" customFormat="1">
      <c r="B17"/>
      <c r="C17"/>
      <c r="D17" s="33"/>
      <c r="E17" s="14" t="s">
        <v>22</v>
      </c>
      <c r="F17" s="19"/>
      <c r="L17" s="46">
        <f>SUM(L11:L16)</f>
        <v>3512</v>
      </c>
      <c r="M17" s="46">
        <f t="shared" ref="M17:P17" si="4">SUM(M11:M16)</f>
        <v>7438.1643835615905</v>
      </c>
      <c r="N17" s="46">
        <f t="shared" si="4"/>
        <v>-1170</v>
      </c>
      <c r="O17" s="46">
        <f t="shared" si="4"/>
        <v>-9141</v>
      </c>
      <c r="P17" s="46">
        <f t="shared" si="4"/>
        <v>-19212</v>
      </c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W18" s="22"/>
    </row>
    <row r="19" spans="1:24" s="3" customFormat="1">
      <c r="B19"/>
      <c r="C19"/>
      <c r="D19" s="49"/>
      <c r="E19" s="6" t="s">
        <v>76</v>
      </c>
      <c r="F19" s="19"/>
      <c r="L19" s="22"/>
      <c r="M19" s="22"/>
      <c r="N19" s="22"/>
      <c r="O19" s="22"/>
      <c r="P19" s="22"/>
      <c r="Q19" s="18"/>
      <c r="R19" s="18"/>
      <c r="S19" s="18"/>
      <c r="T19" s="18"/>
      <c r="U19" s="18"/>
      <c r="W19" s="22"/>
      <c r="X19" s="18"/>
    </row>
    <row r="20" spans="1:24" s="18" customFormat="1">
      <c r="A20" s="8">
        <v>1</v>
      </c>
      <c r="B20"/>
      <c r="C20"/>
      <c r="D20" s="54" t="s">
        <v>48</v>
      </c>
      <c r="E20" s="45" t="str">
        <f t="shared" ref="E20:E25" si="5">INDEX(Customer.List,A20)</f>
        <v>Unmetered water-only customer</v>
      </c>
      <c r="F20" s="19"/>
      <c r="L20" s="43">
        <f t="shared" ref="L20:P25" si="6">INDEX(Reforecast.Customer.Numbers,$A20,L$6)-INDEX(Forecast.Customer.Numbers,$A20,L$6)</f>
        <v>1235</v>
      </c>
      <c r="M20" s="43">
        <f t="shared" si="6"/>
        <v>2564</v>
      </c>
      <c r="N20" s="43">
        <f t="shared" si="6"/>
        <v>5733</v>
      </c>
      <c r="O20" s="43">
        <f t="shared" si="6"/>
        <v>7082</v>
      </c>
      <c r="P20" s="43">
        <f t="shared" si="6"/>
        <v>10668</v>
      </c>
    </row>
    <row r="21" spans="1:24" s="18" customFormat="1">
      <c r="A21" s="8">
        <v>2</v>
      </c>
      <c r="B21"/>
      <c r="C21"/>
      <c r="D21" s="54" t="s">
        <v>48</v>
      </c>
      <c r="E21" s="45" t="str">
        <f t="shared" si="5"/>
        <v>Unmetered wastewater-only customer</v>
      </c>
      <c r="F21" s="19"/>
      <c r="L21" s="43">
        <f t="shared" si="6"/>
        <v>1372</v>
      </c>
      <c r="M21" s="43">
        <f t="shared" si="6"/>
        <v>3092</v>
      </c>
      <c r="N21" s="43">
        <f t="shared" si="6"/>
        <v>-3058</v>
      </c>
      <c r="O21" s="43">
        <f t="shared" si="6"/>
        <v>-4633</v>
      </c>
      <c r="P21" s="43">
        <f t="shared" si="6"/>
        <v>6134</v>
      </c>
    </row>
    <row r="22" spans="1:24" s="18" customFormat="1">
      <c r="A22" s="8">
        <v>3</v>
      </c>
      <c r="B22"/>
      <c r="C22"/>
      <c r="D22" s="54" t="s">
        <v>48</v>
      </c>
      <c r="E22" s="45" t="str">
        <f t="shared" si="5"/>
        <v>Unmetered water and wastewater customer</v>
      </c>
      <c r="F22" s="19"/>
      <c r="L22" s="43">
        <f t="shared" si="6"/>
        <v>15803</v>
      </c>
      <c r="M22" s="43">
        <f t="shared" si="6"/>
        <v>32656</v>
      </c>
      <c r="N22" s="43">
        <f t="shared" si="6"/>
        <v>47209</v>
      </c>
      <c r="O22" s="43">
        <f t="shared" si="6"/>
        <v>61859</v>
      </c>
      <c r="P22" s="43">
        <f t="shared" si="6"/>
        <v>40007</v>
      </c>
    </row>
    <row r="23" spans="1:24" s="18" customFormat="1">
      <c r="A23" s="8">
        <v>4</v>
      </c>
      <c r="B23"/>
      <c r="C23"/>
      <c r="D23" s="54" t="s">
        <v>48</v>
      </c>
      <c r="E23" s="45" t="str">
        <f t="shared" si="5"/>
        <v>Metered water-only customer</v>
      </c>
      <c r="F23" s="19"/>
      <c r="L23" s="43">
        <f t="shared" si="6"/>
        <v>-224</v>
      </c>
      <c r="M23" s="43">
        <f t="shared" si="6"/>
        <v>645</v>
      </c>
      <c r="N23" s="43">
        <f t="shared" si="6"/>
        <v>-3409</v>
      </c>
      <c r="O23" s="43">
        <f t="shared" si="6"/>
        <v>-2865</v>
      </c>
      <c r="P23" s="43">
        <f t="shared" si="6"/>
        <v>-8728</v>
      </c>
    </row>
    <row r="24" spans="1:24" s="18" customFormat="1">
      <c r="A24" s="8">
        <v>5</v>
      </c>
      <c r="B24"/>
      <c r="C24"/>
      <c r="D24" s="54" t="s">
        <v>48</v>
      </c>
      <c r="E24" s="45" t="str">
        <f t="shared" si="5"/>
        <v>Metered wastewater-only customer</v>
      </c>
      <c r="F24" s="19"/>
      <c r="L24" s="43">
        <f t="shared" si="6"/>
        <v>-1371</v>
      </c>
      <c r="M24" s="43">
        <f t="shared" si="6"/>
        <v>-3258</v>
      </c>
      <c r="N24" s="43">
        <f t="shared" si="6"/>
        <v>8973</v>
      </c>
      <c r="O24" s="43">
        <f t="shared" si="6"/>
        <v>8851</v>
      </c>
      <c r="P24" s="43">
        <f t="shared" si="6"/>
        <v>-11220</v>
      </c>
    </row>
    <row r="25" spans="1:24" s="18" customFormat="1">
      <c r="A25" s="8">
        <v>6</v>
      </c>
      <c r="B25"/>
      <c r="C25"/>
      <c r="D25" s="54" t="s">
        <v>48</v>
      </c>
      <c r="E25" s="45" t="str">
        <f t="shared" si="5"/>
        <v>Metered water and wastewater customer</v>
      </c>
      <c r="F25" s="19"/>
      <c r="L25" s="43">
        <f t="shared" si="6"/>
        <v>-15176</v>
      </c>
      <c r="M25" s="43">
        <f t="shared" si="6"/>
        <v>-33210</v>
      </c>
      <c r="N25" s="43">
        <f t="shared" si="6"/>
        <v>-60219</v>
      </c>
      <c r="O25" s="43">
        <f t="shared" si="6"/>
        <v>-76109</v>
      </c>
      <c r="P25" s="43">
        <f t="shared" si="6"/>
        <v>-56073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>SUM(L20:L25)</f>
        <v>1639</v>
      </c>
      <c r="M26" s="46">
        <f t="shared" ref="M26:P26" si="7">SUM(M20:M25)</f>
        <v>2489</v>
      </c>
      <c r="N26" s="46">
        <f t="shared" si="7"/>
        <v>-4771</v>
      </c>
      <c r="O26" s="46">
        <f t="shared" si="7"/>
        <v>-5815</v>
      </c>
      <c r="P26" s="46">
        <f t="shared" si="7"/>
        <v>-19212</v>
      </c>
      <c r="Q26" s="18"/>
      <c r="R26" s="18"/>
      <c r="S26" s="18"/>
      <c r="T26" s="18"/>
      <c r="U26" s="18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W27" s="22"/>
    </row>
    <row r="28" spans="1:24" s="18" customFormat="1">
      <c r="A28"/>
      <c r="B28"/>
      <c r="C28"/>
      <c r="D28" s="49"/>
      <c r="E28" s="14" t="s">
        <v>72</v>
      </c>
      <c r="F28" s="19"/>
      <c r="L28" s="42"/>
      <c r="M28" s="42"/>
      <c r="N28" s="42"/>
      <c r="O28" s="42"/>
      <c r="P28" s="42"/>
      <c r="W28" s="37"/>
    </row>
    <row r="29" spans="1:24" s="18" customFormat="1">
      <c r="A29" s="8">
        <v>1</v>
      </c>
      <c r="B29"/>
      <c r="C29"/>
      <c r="D29" s="54" t="s">
        <v>49</v>
      </c>
      <c r="E29" s="45" t="str">
        <f t="shared" ref="E29:E34" si="8">INDEX(Customer.List,A29)</f>
        <v>Unmetered water-only customer</v>
      </c>
      <c r="F29" s="59" t="s">
        <v>44</v>
      </c>
      <c r="L29" s="97">
        <f t="shared" ref="L29:P34" si="9">(L11-L20)*INDEX(Modification.Factor,$A29,L$6)/1000000</f>
        <v>5.4767879999999998E-2</v>
      </c>
      <c r="M29" s="97">
        <f t="shared" si="9"/>
        <v>5.4920357589041756E-2</v>
      </c>
      <c r="N29" s="97">
        <f t="shared" si="9"/>
        <v>1.0457199999999998E-2</v>
      </c>
      <c r="O29" s="97">
        <f t="shared" si="9"/>
        <v>3.0494719999999999E-2</v>
      </c>
      <c r="P29" s="97">
        <f t="shared" si="9"/>
        <v>0</v>
      </c>
    </row>
    <row r="30" spans="1:24" s="18" customFormat="1">
      <c r="A30" s="8">
        <v>2</v>
      </c>
      <c r="B30"/>
      <c r="C30"/>
      <c r="D30" s="54" t="s">
        <v>49</v>
      </c>
      <c r="E30" s="45" t="str">
        <f t="shared" si="8"/>
        <v>Unmetered wastewater-only customer</v>
      </c>
      <c r="F30" s="59" t="s">
        <v>44</v>
      </c>
      <c r="L30" s="97">
        <f t="shared" si="9"/>
        <v>2.511648E-2</v>
      </c>
      <c r="M30" s="97">
        <f t="shared" si="9"/>
        <v>-3.8409983835615488E-2</v>
      </c>
      <c r="N30" s="97">
        <f t="shared" si="9"/>
        <v>7.9052410000000004E-2</v>
      </c>
      <c r="O30" s="97">
        <f t="shared" si="9"/>
        <v>0.16932864</v>
      </c>
      <c r="P30" s="97">
        <f t="shared" si="9"/>
        <v>0</v>
      </c>
    </row>
    <row r="31" spans="1:24" s="18" customFormat="1">
      <c r="A31" s="8">
        <v>3</v>
      </c>
      <c r="D31" s="54" t="s">
        <v>49</v>
      </c>
      <c r="E31" s="45" t="str">
        <f t="shared" si="8"/>
        <v>Unmetered water and wastewater customer</v>
      </c>
      <c r="F31" s="59" t="s">
        <v>44</v>
      </c>
      <c r="L31" s="97">
        <f t="shared" si="9"/>
        <v>-2.9522679999999999E-2</v>
      </c>
      <c r="M31" s="97">
        <f t="shared" si="9"/>
        <v>-0.11539776534246922</v>
      </c>
      <c r="N31" s="97">
        <f t="shared" si="9"/>
        <v>-7.287832000000001E-2</v>
      </c>
      <c r="O31" s="97">
        <f t="shared" si="9"/>
        <v>-0.47263810000000006</v>
      </c>
      <c r="P31" s="97">
        <f t="shared" si="9"/>
        <v>0</v>
      </c>
    </row>
    <row r="32" spans="1:24" s="18" customFormat="1">
      <c r="A32" s="8">
        <v>4</v>
      </c>
      <c r="D32" s="54" t="s">
        <v>49</v>
      </c>
      <c r="E32" s="45" t="str">
        <f t="shared" si="8"/>
        <v>Metered water-only customer</v>
      </c>
      <c r="F32" s="59" t="s">
        <v>44</v>
      </c>
      <c r="L32" s="97">
        <f t="shared" si="9"/>
        <v>-4.6264199999999998E-2</v>
      </c>
      <c r="M32" s="97">
        <f t="shared" si="9"/>
        <v>-4.8476610273973757E-2</v>
      </c>
      <c r="N32" s="97">
        <f t="shared" si="9"/>
        <v>1.710188E-2</v>
      </c>
      <c r="O32" s="97">
        <f t="shared" si="9"/>
        <v>-7.5984720000000006E-2</v>
      </c>
      <c r="P32" s="97">
        <f t="shared" si="9"/>
        <v>0</v>
      </c>
    </row>
    <row r="33" spans="1:24" s="18" customFormat="1">
      <c r="A33" s="8">
        <v>5</v>
      </c>
      <c r="D33" s="54" t="s">
        <v>49</v>
      </c>
      <c r="E33" s="45" t="str">
        <f t="shared" si="8"/>
        <v>Metered wastewater-only customer</v>
      </c>
      <c r="F33" s="59" t="s">
        <v>44</v>
      </c>
      <c r="L33" s="97">
        <f t="shared" si="9"/>
        <v>-6.2385599999999998E-3</v>
      </c>
      <c r="M33" s="97">
        <f t="shared" si="9"/>
        <v>3.3995590383561522E-2</v>
      </c>
      <c r="N33" s="97">
        <f t="shared" si="9"/>
        <v>-0.35609750000000001</v>
      </c>
      <c r="O33" s="97">
        <f t="shared" si="9"/>
        <v>-0.42922959999999999</v>
      </c>
      <c r="P33" s="97">
        <f t="shared" si="9"/>
        <v>0</v>
      </c>
    </row>
    <row r="34" spans="1:24" s="18" customFormat="1">
      <c r="A34" s="8">
        <v>6</v>
      </c>
      <c r="D34" s="54" t="s">
        <v>49</v>
      </c>
      <c r="E34" s="45" t="str">
        <f t="shared" si="8"/>
        <v>Metered water and wastewater customer</v>
      </c>
      <c r="F34" s="59" t="s">
        <v>44</v>
      </c>
      <c r="L34" s="97">
        <f t="shared" si="9"/>
        <v>3.2617519999999997E-2</v>
      </c>
      <c r="M34" s="97">
        <f t="shared" si="9"/>
        <v>0.2965659590410975</v>
      </c>
      <c r="N34" s="97">
        <f t="shared" si="9"/>
        <v>0.50304188000000005</v>
      </c>
      <c r="O34" s="97">
        <f t="shared" si="9"/>
        <v>0.82207750000000002</v>
      </c>
      <c r="P34" s="97">
        <f t="shared" si="9"/>
        <v>0</v>
      </c>
    </row>
    <row r="35" spans="1:24" s="18" customFormat="1">
      <c r="D35" s="54" t="s">
        <v>49</v>
      </c>
      <c r="E35" s="14" t="s">
        <v>22</v>
      </c>
      <c r="F35" s="19"/>
      <c r="L35" s="98">
        <f>SUM(L29:L34)</f>
        <v>3.0476440000000004E-2</v>
      </c>
      <c r="M35" s="98">
        <f t="shared" ref="M35:P35" si="10">SUM(M29:M34)</f>
        <v>0.1831975475616423</v>
      </c>
      <c r="N35" s="98">
        <f t="shared" si="10"/>
        <v>0.18067755000000002</v>
      </c>
      <c r="O35" s="98">
        <f t="shared" si="10"/>
        <v>4.4048439999999967E-2</v>
      </c>
      <c r="P35" s="98">
        <f t="shared" si="10"/>
        <v>0</v>
      </c>
      <c r="W35" s="41">
        <f>SUM(L35:P35)</f>
        <v>0.43839997756164228</v>
      </c>
    </row>
    <row r="36" spans="1:24" s="3" customFormat="1" ht="12.5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18"/>
      <c r="R36" s="18"/>
      <c r="S36" s="18"/>
      <c r="T36" s="18"/>
      <c r="U36" s="18"/>
      <c r="W36" s="22"/>
      <c r="X36" s="18"/>
    </row>
    <row r="37" spans="1:24" s="18" customFormat="1">
      <c r="D37" s="54" t="s">
        <v>49</v>
      </c>
      <c r="E37" s="14" t="s">
        <v>59</v>
      </c>
      <c r="F37" s="19"/>
      <c r="L37" s="41"/>
      <c r="M37" s="41"/>
      <c r="N37" s="41"/>
      <c r="O37" s="41"/>
      <c r="P37" s="80">
        <f>SUM(L35:P35)</f>
        <v>0.43839997756164228</v>
      </c>
      <c r="W37" s="22"/>
    </row>
    <row r="38" spans="1:24" s="18" customFormat="1" ht="12.5">
      <c r="D38" s="33"/>
      <c r="E38" s="15"/>
      <c r="F38" s="19"/>
      <c r="L38" s="41"/>
      <c r="M38" s="41"/>
      <c r="N38" s="41"/>
      <c r="O38" s="41"/>
      <c r="P38" s="41"/>
      <c r="W38" s="22"/>
    </row>
    <row r="39" spans="1:24" s="3" customFormat="1">
      <c r="D39" s="49"/>
      <c r="E39" s="14" t="s">
        <v>46</v>
      </c>
      <c r="F39" s="19"/>
      <c r="J39" s="18"/>
      <c r="L39" s="81"/>
      <c r="M39" s="81"/>
      <c r="N39" s="81"/>
      <c r="O39" s="81"/>
      <c r="P39" s="81"/>
      <c r="Q39" s="18"/>
      <c r="R39" s="18"/>
      <c r="S39" s="18"/>
      <c r="T39" s="18"/>
      <c r="U39" s="18"/>
      <c r="W39" s="37"/>
      <c r="X39" s="18"/>
    </row>
    <row r="40" spans="1:24" s="18" customFormat="1">
      <c r="A40" s="8">
        <v>1</v>
      </c>
      <c r="D40" s="54" t="s">
        <v>49</v>
      </c>
      <c r="E40" s="45" t="str">
        <f t="shared" ref="E40:E45" si="11">INDEX(Customer.List,A40)</f>
        <v>Unmetered water-only customer</v>
      </c>
      <c r="F40" s="59" t="s">
        <v>44</v>
      </c>
      <c r="L40" s="43">
        <f t="shared" ref="L40:P45" si="12">INDEX(Reforecast.Customer.Numbers,$A20,L$6)*INDEX(Modification.Factor,$A29,L$6)/1000000</f>
        <v>1.0948149599999999</v>
      </c>
      <c r="M40" s="43">
        <f t="shared" si="12"/>
        <v>1.0978203599999998</v>
      </c>
      <c r="N40" s="43">
        <f t="shared" si="12"/>
        <v>1.13329905</v>
      </c>
      <c r="O40" s="43">
        <f t="shared" si="12"/>
        <v>1.13430528</v>
      </c>
      <c r="P40" s="43">
        <f t="shared" si="12"/>
        <v>1.1852750000000001</v>
      </c>
    </row>
    <row r="41" spans="1:24" s="18" customFormat="1">
      <c r="A41" s="8">
        <v>2</v>
      </c>
      <c r="D41" s="54" t="s">
        <v>49</v>
      </c>
      <c r="E41" s="45" t="str">
        <f t="shared" si="11"/>
        <v>Unmetered wastewater-only customer</v>
      </c>
      <c r="F41" s="59" t="s">
        <v>44</v>
      </c>
      <c r="L41" s="43">
        <f t="shared" si="12"/>
        <v>1.30268484</v>
      </c>
      <c r="M41" s="43">
        <f t="shared" si="12"/>
        <v>1.3089199199999999</v>
      </c>
      <c r="N41" s="43">
        <f t="shared" si="12"/>
        <v>1.1515790400000001</v>
      </c>
      <c r="O41" s="43">
        <f t="shared" si="12"/>
        <v>1.0839654399999998</v>
      </c>
      <c r="P41" s="43">
        <f t="shared" si="12"/>
        <v>1.2753246399999998</v>
      </c>
    </row>
    <row r="42" spans="1:24" s="18" customFormat="1">
      <c r="A42" s="8">
        <v>3</v>
      </c>
      <c r="D42" s="54" t="s">
        <v>49</v>
      </c>
      <c r="E42" s="45" t="str">
        <f t="shared" si="11"/>
        <v>Unmetered water and wastewater customer</v>
      </c>
      <c r="F42" s="59" t="s">
        <v>44</v>
      </c>
      <c r="L42" s="43">
        <f t="shared" si="12"/>
        <v>24.230865560000002</v>
      </c>
      <c r="M42" s="43">
        <f t="shared" si="12"/>
        <v>24.14564944</v>
      </c>
      <c r="N42" s="43">
        <f t="shared" si="12"/>
        <v>23.891045100000003</v>
      </c>
      <c r="O42" s="43">
        <f t="shared" si="12"/>
        <v>23.663396460000001</v>
      </c>
      <c r="P42" s="43">
        <f t="shared" si="12"/>
        <v>22.51661202</v>
      </c>
    </row>
    <row r="43" spans="1:24" s="18" customFormat="1">
      <c r="A43" s="8">
        <v>4</v>
      </c>
      <c r="D43" s="54" t="s">
        <v>49</v>
      </c>
      <c r="E43" s="45" t="str">
        <f t="shared" si="11"/>
        <v>Metered water-only customer</v>
      </c>
      <c r="F43" s="59" t="s">
        <v>44</v>
      </c>
      <c r="L43" s="43">
        <f t="shared" si="12"/>
        <v>1.1827748999999999</v>
      </c>
      <c r="M43" s="43">
        <f t="shared" si="12"/>
        <v>1.287447</v>
      </c>
      <c r="N43" s="43">
        <f t="shared" si="12"/>
        <v>1.2807436400000001</v>
      </c>
      <c r="O43" s="43">
        <f t="shared" si="12"/>
        <v>1.3941034800000001</v>
      </c>
      <c r="P43" s="43">
        <f t="shared" si="12"/>
        <v>1.34039112</v>
      </c>
    </row>
    <row r="44" spans="1:24" s="18" customFormat="1">
      <c r="A44" s="8">
        <v>5</v>
      </c>
      <c r="D44" s="54" t="s">
        <v>49</v>
      </c>
      <c r="E44" s="45" t="str">
        <f t="shared" si="11"/>
        <v>Metered wastewater-only customer</v>
      </c>
      <c r="F44" s="59" t="s">
        <v>44</v>
      </c>
      <c r="L44" s="43">
        <f t="shared" si="12"/>
        <v>1.20277408</v>
      </c>
      <c r="M44" s="43">
        <f t="shared" si="12"/>
        <v>1.22618374</v>
      </c>
      <c r="N44" s="43">
        <f t="shared" si="12"/>
        <v>1.6074861</v>
      </c>
      <c r="O44" s="43">
        <f t="shared" si="12"/>
        <v>1.67369352</v>
      </c>
      <c r="P44" s="43">
        <f t="shared" si="12"/>
        <v>1.2622702400000001</v>
      </c>
    </row>
    <row r="45" spans="1:24" s="18" customFormat="1">
      <c r="A45" s="8">
        <v>6</v>
      </c>
      <c r="D45" s="54" t="s">
        <v>49</v>
      </c>
      <c r="E45" s="45" t="str">
        <f t="shared" si="11"/>
        <v>Metered water and wastewater customer</v>
      </c>
      <c r="F45" s="59" t="s">
        <v>44</v>
      </c>
      <c r="L45" s="43">
        <f t="shared" si="12"/>
        <v>30.204998639999999</v>
      </c>
      <c r="M45" s="43">
        <f t="shared" si="12"/>
        <v>31.808456779999997</v>
      </c>
      <c r="N45" s="43">
        <f t="shared" si="12"/>
        <v>33.438320740000002</v>
      </c>
      <c r="O45" s="43">
        <f t="shared" si="12"/>
        <v>35.543762999999998</v>
      </c>
      <c r="P45" s="43">
        <f t="shared" si="12"/>
        <v>38.852985600000004</v>
      </c>
    </row>
    <row r="46" spans="1:24" s="18" customFormat="1" ht="13.5" customHeight="1">
      <c r="D46" s="54" t="s">
        <v>49</v>
      </c>
      <c r="E46" s="14" t="s">
        <v>22</v>
      </c>
      <c r="F46" s="19"/>
      <c r="L46" s="46">
        <f>SUM(L40:L45)</f>
        <v>59.218912979999999</v>
      </c>
      <c r="M46" s="46">
        <f t="shared" ref="M46:P46" si="13">SUM(M40:M45)</f>
        <v>60.874477239999997</v>
      </c>
      <c r="N46" s="46">
        <f t="shared" si="13"/>
        <v>62.502473670000001</v>
      </c>
      <c r="O46" s="46">
        <f t="shared" si="13"/>
        <v>64.493227179999991</v>
      </c>
      <c r="P46" s="46">
        <f t="shared" si="13"/>
        <v>66.432858620000005</v>
      </c>
      <c r="W46" s="41">
        <f>SUM(L46:P46)</f>
        <v>313.52194968999999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18"/>
      <c r="R47" s="18"/>
      <c r="S47" s="18"/>
      <c r="T47" s="18"/>
      <c r="U47" s="18"/>
      <c r="W47" s="22"/>
      <c r="X47" s="18"/>
    </row>
    <row r="48" spans="1:24" s="18" customFormat="1">
      <c r="D48" s="49"/>
      <c r="E48" s="14" t="s">
        <v>45</v>
      </c>
      <c r="F48" s="19"/>
      <c r="L48" s="42"/>
      <c r="M48" s="42"/>
      <c r="N48" s="42"/>
      <c r="O48" s="42"/>
      <c r="P48" s="42"/>
      <c r="W48" s="37"/>
    </row>
    <row r="49" spans="1:23" s="18" customFormat="1">
      <c r="A49" s="8">
        <v>1</v>
      </c>
      <c r="D49" s="54" t="s">
        <v>49</v>
      </c>
      <c r="E49" s="45" t="str">
        <f t="shared" ref="E49:E54" si="14">INDEX(Customer.List,A49)</f>
        <v>Unmetered water-only customer</v>
      </c>
      <c r="F49" s="59" t="s">
        <v>44</v>
      </c>
      <c r="L49" s="43">
        <f t="shared" ref="L49:P54" si="15">INDEX(Actual.Revenue.Collected.Net,$A49,L$6)</f>
        <v>0.73199999999999998</v>
      </c>
      <c r="M49" s="43">
        <f t="shared" si="15"/>
        <v>0.752</v>
      </c>
      <c r="N49" s="43">
        <f t="shared" si="15"/>
        <v>0.76200000000000001</v>
      </c>
      <c r="O49" s="43">
        <f t="shared" si="15"/>
        <v>0.77500000000000002</v>
      </c>
      <c r="P49" s="43">
        <f t="shared" si="15"/>
        <v>0.79200000000000004</v>
      </c>
    </row>
    <row r="50" spans="1:23" s="18" customFormat="1">
      <c r="A50" s="8">
        <v>2</v>
      </c>
      <c r="D50" s="54" t="s">
        <v>49</v>
      </c>
      <c r="E50" s="45" t="str">
        <f t="shared" si="14"/>
        <v>Unmetered wastewater-only customer</v>
      </c>
      <c r="F50" s="59" t="s">
        <v>44</v>
      </c>
      <c r="L50" s="43">
        <f t="shared" si="15"/>
        <v>0.95899999999999996</v>
      </c>
      <c r="M50" s="43">
        <f t="shared" si="15"/>
        <v>0.95599999999999996</v>
      </c>
      <c r="N50" s="43">
        <f t="shared" si="15"/>
        <v>0.93900000000000006</v>
      </c>
      <c r="O50" s="43">
        <f t="shared" si="15"/>
        <v>0.96099999999999997</v>
      </c>
      <c r="P50" s="43">
        <f t="shared" si="15"/>
        <v>0.98</v>
      </c>
    </row>
    <row r="51" spans="1:23" s="18" customFormat="1">
      <c r="A51" s="8">
        <v>3</v>
      </c>
      <c r="D51" s="54" t="s">
        <v>49</v>
      </c>
      <c r="E51" s="45" t="str">
        <f t="shared" si="14"/>
        <v>Unmetered water and wastewater customer</v>
      </c>
      <c r="F51" s="59" t="s">
        <v>44</v>
      </c>
      <c r="L51" s="43">
        <f t="shared" si="15"/>
        <v>25.823999999999998</v>
      </c>
      <c r="M51" s="43">
        <f t="shared" si="15"/>
        <v>25.983000000000001</v>
      </c>
      <c r="N51" s="43">
        <f t="shared" si="15"/>
        <v>25.895</v>
      </c>
      <c r="O51" s="43">
        <f t="shared" si="15"/>
        <v>24.611000000000001</v>
      </c>
      <c r="P51" s="43">
        <f t="shared" si="15"/>
        <v>23.952999999999999</v>
      </c>
    </row>
    <row r="52" spans="1:23" s="18" customFormat="1">
      <c r="A52" s="8">
        <v>4</v>
      </c>
      <c r="D52" s="54" t="s">
        <v>49</v>
      </c>
      <c r="E52" s="45" t="str">
        <f t="shared" si="14"/>
        <v>Metered water-only customer</v>
      </c>
      <c r="F52" s="59" t="s">
        <v>44</v>
      </c>
      <c r="L52" s="43">
        <f t="shared" si="15"/>
        <v>0.60199999999999998</v>
      </c>
      <c r="M52" s="43">
        <f t="shared" si="15"/>
        <v>0.66500000000000004</v>
      </c>
      <c r="N52" s="43">
        <f t="shared" si="15"/>
        <v>0.748</v>
      </c>
      <c r="O52" s="43">
        <f t="shared" si="15"/>
        <v>0.74199999999999999</v>
      </c>
      <c r="P52" s="43">
        <f t="shared" si="15"/>
        <v>0.753</v>
      </c>
    </row>
    <row r="53" spans="1:23" s="18" customFormat="1">
      <c r="A53" s="8">
        <v>5</v>
      </c>
      <c r="D53" s="54" t="s">
        <v>49</v>
      </c>
      <c r="E53" s="45" t="str">
        <f t="shared" si="14"/>
        <v>Metered wastewater-only customer</v>
      </c>
      <c r="F53" s="59" t="s">
        <v>44</v>
      </c>
      <c r="L53" s="43">
        <f t="shared" si="15"/>
        <v>1.498</v>
      </c>
      <c r="M53" s="43">
        <f t="shared" si="15"/>
        <v>0.83</v>
      </c>
      <c r="N53" s="43">
        <f t="shared" si="15"/>
        <v>0.77900000000000003</v>
      </c>
      <c r="O53" s="43">
        <f t="shared" si="15"/>
        <v>0.99</v>
      </c>
      <c r="P53" s="43">
        <f t="shared" si="15"/>
        <v>1.006</v>
      </c>
    </row>
    <row r="54" spans="1:23" s="18" customFormat="1">
      <c r="A54" s="8">
        <v>6</v>
      </c>
      <c r="D54" s="54" t="s">
        <v>49</v>
      </c>
      <c r="E54" s="45" t="str">
        <f t="shared" si="14"/>
        <v>Metered water and wastewater customer</v>
      </c>
      <c r="F54" s="59" t="s">
        <v>44</v>
      </c>
      <c r="L54" s="43">
        <f t="shared" si="15"/>
        <v>31.259999999999998</v>
      </c>
      <c r="M54" s="43">
        <f t="shared" si="15"/>
        <v>32.026000000000003</v>
      </c>
      <c r="N54" s="43">
        <f t="shared" si="15"/>
        <v>34.897999999999996</v>
      </c>
      <c r="O54" s="43">
        <f t="shared" si="15"/>
        <v>36.552000000000007</v>
      </c>
      <c r="P54" s="43">
        <f t="shared" si="15"/>
        <v>39.044000000000004</v>
      </c>
    </row>
    <row r="55" spans="1:23" s="18" customFormat="1">
      <c r="D55" s="54" t="s">
        <v>49</v>
      </c>
      <c r="E55" s="14" t="s">
        <v>22</v>
      </c>
      <c r="F55" s="19"/>
      <c r="L55" s="46">
        <f>SUM(L49:L54)</f>
        <v>60.875</v>
      </c>
      <c r="M55" s="46">
        <f t="shared" ref="M55:P55" si="16">SUM(M49:M54)</f>
        <v>61.212000000000003</v>
      </c>
      <c r="N55" s="46">
        <f t="shared" si="16"/>
        <v>64.021000000000001</v>
      </c>
      <c r="O55" s="46">
        <f t="shared" si="16"/>
        <v>64.631</v>
      </c>
      <c r="P55" s="46">
        <f t="shared" si="16"/>
        <v>66.528000000000006</v>
      </c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W56" s="22"/>
    </row>
    <row r="57" spans="1:23" s="18" customFormat="1">
      <c r="D57" s="49"/>
      <c r="E57" s="14" t="s">
        <v>77</v>
      </c>
      <c r="F57" s="19"/>
      <c r="L57" s="42"/>
      <c r="M57" s="42"/>
      <c r="N57" s="42"/>
      <c r="O57" s="42"/>
      <c r="P57" s="42"/>
      <c r="W57" s="37"/>
    </row>
    <row r="58" spans="1:23" s="18" customFormat="1">
      <c r="A58" s="8">
        <v>1</v>
      </c>
      <c r="D58" s="54" t="s">
        <v>49</v>
      </c>
      <c r="E58" s="45" t="str">
        <f t="shared" ref="E58:E63" si="17">INDEX(Customer.List,A58)</f>
        <v>Unmetered water-only customer</v>
      </c>
      <c r="F58" s="59" t="s">
        <v>44</v>
      </c>
      <c r="L58" s="43">
        <f t="shared" ref="L58:P63" si="18">L40-L49</f>
        <v>0.36281495999999991</v>
      </c>
      <c r="M58" s="43">
        <f t="shared" si="18"/>
        <v>0.34582035999999983</v>
      </c>
      <c r="N58" s="43">
        <f t="shared" si="18"/>
        <v>0.37129904999999996</v>
      </c>
      <c r="O58" s="43">
        <f t="shared" si="18"/>
        <v>0.35930527999999995</v>
      </c>
      <c r="P58" s="43">
        <f t="shared" si="18"/>
        <v>0.39327500000000004</v>
      </c>
    </row>
    <row r="59" spans="1:23" s="18" customFormat="1">
      <c r="A59" s="8">
        <v>2</v>
      </c>
      <c r="D59" s="54" t="s">
        <v>49</v>
      </c>
      <c r="E59" s="45" t="str">
        <f t="shared" si="17"/>
        <v>Unmetered wastewater-only customer</v>
      </c>
      <c r="F59" s="59" t="s">
        <v>44</v>
      </c>
      <c r="L59" s="43">
        <f t="shared" si="18"/>
        <v>0.34368483999999999</v>
      </c>
      <c r="M59" s="43">
        <f t="shared" si="18"/>
        <v>0.35291991999999994</v>
      </c>
      <c r="N59" s="43">
        <f t="shared" si="18"/>
        <v>0.21257904000000005</v>
      </c>
      <c r="O59" s="43">
        <f t="shared" si="18"/>
        <v>0.12296543999999987</v>
      </c>
      <c r="P59" s="43">
        <f t="shared" si="18"/>
        <v>0.29532463999999981</v>
      </c>
    </row>
    <row r="60" spans="1:23" s="18" customFormat="1">
      <c r="A60" s="8">
        <v>3</v>
      </c>
      <c r="D60" s="54" t="s">
        <v>49</v>
      </c>
      <c r="E60" s="45" t="str">
        <f t="shared" si="17"/>
        <v>Unmetered water and wastewater customer</v>
      </c>
      <c r="F60" s="59" t="s">
        <v>44</v>
      </c>
      <c r="L60" s="43">
        <f t="shared" si="18"/>
        <v>-1.5931344399999965</v>
      </c>
      <c r="M60" s="43">
        <f t="shared" si="18"/>
        <v>-1.8373505600000009</v>
      </c>
      <c r="N60" s="43">
        <f t="shared" si="18"/>
        <v>-2.0039548999999965</v>
      </c>
      <c r="O60" s="43">
        <f t="shared" si="18"/>
        <v>-0.94760353999999936</v>
      </c>
      <c r="P60" s="43">
        <f t="shared" si="18"/>
        <v>-1.4363879799999992</v>
      </c>
    </row>
    <row r="61" spans="1:23" s="18" customFormat="1">
      <c r="A61" s="8">
        <v>4</v>
      </c>
      <c r="D61" s="54" t="s">
        <v>49</v>
      </c>
      <c r="E61" s="45" t="str">
        <f t="shared" si="17"/>
        <v>Metered water-only customer</v>
      </c>
      <c r="F61" s="59" t="s">
        <v>44</v>
      </c>
      <c r="L61" s="43">
        <f t="shared" si="18"/>
        <v>0.58077489999999987</v>
      </c>
      <c r="M61" s="43">
        <f t="shared" si="18"/>
        <v>0.62244699999999997</v>
      </c>
      <c r="N61" s="43">
        <f t="shared" si="18"/>
        <v>0.53274364000000007</v>
      </c>
      <c r="O61" s="43">
        <f t="shared" si="18"/>
        <v>0.65210348000000007</v>
      </c>
      <c r="P61" s="43">
        <f t="shared" si="18"/>
        <v>0.58739112000000004</v>
      </c>
    </row>
    <row r="62" spans="1:23" s="18" customFormat="1">
      <c r="A62" s="8">
        <v>5</v>
      </c>
      <c r="D62" s="54" t="s">
        <v>49</v>
      </c>
      <c r="E62" s="45" t="str">
        <f t="shared" si="17"/>
        <v>Metered wastewater-only customer</v>
      </c>
      <c r="F62" s="59" t="s">
        <v>44</v>
      </c>
      <c r="L62" s="43">
        <f t="shared" si="18"/>
        <v>-0.29522592000000003</v>
      </c>
      <c r="M62" s="43">
        <f t="shared" si="18"/>
        <v>0.39618374000000001</v>
      </c>
      <c r="N62" s="43">
        <f t="shared" si="18"/>
        <v>0.8284861</v>
      </c>
      <c r="O62" s="43">
        <f t="shared" si="18"/>
        <v>0.68369352000000005</v>
      </c>
      <c r="P62" s="43">
        <f t="shared" si="18"/>
        <v>0.25627024000000009</v>
      </c>
    </row>
    <row r="63" spans="1:23" s="18" customFormat="1">
      <c r="A63" s="8">
        <v>6</v>
      </c>
      <c r="D63" s="54" t="s">
        <v>49</v>
      </c>
      <c r="E63" s="45" t="str">
        <f t="shared" si="17"/>
        <v>Metered water and wastewater customer</v>
      </c>
      <c r="F63" s="59" t="s">
        <v>44</v>
      </c>
      <c r="L63" s="43">
        <f t="shared" si="18"/>
        <v>-1.0550013599999986</v>
      </c>
      <c r="M63" s="43">
        <f t="shared" si="18"/>
        <v>-0.2175432200000067</v>
      </c>
      <c r="N63" s="43">
        <f t="shared" si="18"/>
        <v>-1.4596792599999944</v>
      </c>
      <c r="O63" s="43">
        <f t="shared" si="18"/>
        <v>-1.0082370000000083</v>
      </c>
      <c r="P63" s="43">
        <f t="shared" si="18"/>
        <v>-0.19101440000000025</v>
      </c>
    </row>
    <row r="64" spans="1:23" s="18" customFormat="1">
      <c r="D64" s="54" t="s">
        <v>49</v>
      </c>
      <c r="E64" s="14" t="s">
        <v>22</v>
      </c>
      <c r="F64" s="19"/>
      <c r="L64" s="46">
        <f>SUM(L58:L63)</f>
        <v>-1.6560870199999953</v>
      </c>
      <c r="M64" s="46">
        <f t="shared" ref="M64:P64" si="19">SUM(M58:M63)</f>
        <v>-0.3375227600000078</v>
      </c>
      <c r="N64" s="46">
        <f t="shared" si="19"/>
        <v>-1.5185263299999909</v>
      </c>
      <c r="O64" s="46">
        <f t="shared" si="19"/>
        <v>-0.13777282000000768</v>
      </c>
      <c r="P64" s="46">
        <f t="shared" si="19"/>
        <v>-9.5141379999999498E-2</v>
      </c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W65" s="22"/>
    </row>
    <row r="66" spans="1:23" s="18" customFormat="1">
      <c r="D66" s="54" t="s">
        <v>49</v>
      </c>
      <c r="E66" s="14" t="s">
        <v>78</v>
      </c>
      <c r="F66" s="19"/>
      <c r="L66" s="39"/>
      <c r="M66" s="39"/>
      <c r="N66" s="39"/>
      <c r="O66" s="39"/>
      <c r="P66" s="53">
        <f>SUM(L64:P64)</f>
        <v>-3.7450503100000008</v>
      </c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W67" s="22"/>
    </row>
    <row r="68" spans="1:23" s="18" customFormat="1">
      <c r="D68" s="49"/>
      <c r="E68" s="14" t="s">
        <v>41</v>
      </c>
      <c r="F68" s="19"/>
      <c r="L68" s="42"/>
      <c r="M68" s="42"/>
      <c r="N68" s="42"/>
      <c r="O68" s="42"/>
      <c r="P68" s="42"/>
      <c r="W68" s="37"/>
    </row>
    <row r="69" spans="1:23" s="18" customFormat="1">
      <c r="A69" s="8">
        <v>1</v>
      </c>
      <c r="D69" s="54" t="s">
        <v>49</v>
      </c>
      <c r="E69" s="45" t="str">
        <f t="shared" ref="E69:E74" si="20">INDEX(Customer.List,A69)</f>
        <v>Unmetered water-only customer</v>
      </c>
      <c r="F69" s="59" t="s">
        <v>44</v>
      </c>
      <c r="L69" s="43">
        <f>SUM(L29,L58)</f>
        <v>0.4175828399999999</v>
      </c>
      <c r="M69" s="43">
        <f t="shared" ref="L69:P74" si="21">SUM(M29,M58)</f>
        <v>0.40074071758904156</v>
      </c>
      <c r="N69" s="43">
        <f t="shared" si="21"/>
        <v>0.38175624999999996</v>
      </c>
      <c r="O69" s="43">
        <f t="shared" si="21"/>
        <v>0.38979999999999992</v>
      </c>
      <c r="P69" s="43">
        <f t="shared" si="21"/>
        <v>0.39327500000000004</v>
      </c>
    </row>
    <row r="70" spans="1:23" s="18" customFormat="1">
      <c r="A70" s="8">
        <v>2</v>
      </c>
      <c r="D70" s="54" t="s">
        <v>49</v>
      </c>
      <c r="E70" s="45" t="str">
        <f t="shared" si="20"/>
        <v>Unmetered wastewater-only customer</v>
      </c>
      <c r="F70" s="59" t="s">
        <v>44</v>
      </c>
      <c r="L70" s="43">
        <f t="shared" si="21"/>
        <v>0.36880131999999999</v>
      </c>
      <c r="M70" s="43">
        <f t="shared" si="21"/>
        <v>0.31450993616438444</v>
      </c>
      <c r="N70" s="43">
        <f t="shared" si="21"/>
        <v>0.29163145000000007</v>
      </c>
      <c r="O70" s="43">
        <f t="shared" si="21"/>
        <v>0.2922940799999999</v>
      </c>
      <c r="P70" s="43">
        <f t="shared" si="21"/>
        <v>0.29532463999999981</v>
      </c>
    </row>
    <row r="71" spans="1:23" s="18" customFormat="1">
      <c r="A71" s="8">
        <v>3</v>
      </c>
      <c r="D71" s="54" t="s">
        <v>49</v>
      </c>
      <c r="E71" s="45" t="str">
        <f t="shared" si="20"/>
        <v>Unmetered water and wastewater customer</v>
      </c>
      <c r="F71" s="59" t="s">
        <v>44</v>
      </c>
      <c r="L71" s="43">
        <f t="shared" si="21"/>
        <v>-1.6226571199999964</v>
      </c>
      <c r="M71" s="43">
        <f t="shared" si="21"/>
        <v>-1.95274832534247</v>
      </c>
      <c r="N71" s="43">
        <f t="shared" si="21"/>
        <v>-2.0768332199999966</v>
      </c>
      <c r="O71" s="43">
        <f t="shared" si="21"/>
        <v>-1.4202416399999995</v>
      </c>
      <c r="P71" s="43">
        <f t="shared" si="21"/>
        <v>-1.4363879799999992</v>
      </c>
    </row>
    <row r="72" spans="1:23" s="18" customFormat="1">
      <c r="A72" s="8">
        <v>4</v>
      </c>
      <c r="D72" s="54" t="s">
        <v>49</v>
      </c>
      <c r="E72" s="45" t="str">
        <f t="shared" si="20"/>
        <v>Metered water-only customer</v>
      </c>
      <c r="F72" s="59" t="s">
        <v>44</v>
      </c>
      <c r="L72" s="43">
        <f t="shared" si="21"/>
        <v>0.53451069999999989</v>
      </c>
      <c r="M72" s="43">
        <f t="shared" si="21"/>
        <v>0.57397038972602621</v>
      </c>
      <c r="N72" s="43">
        <f t="shared" si="21"/>
        <v>0.54984552000000009</v>
      </c>
      <c r="O72" s="43">
        <f t="shared" si="21"/>
        <v>0.57611876000000006</v>
      </c>
      <c r="P72" s="43">
        <f t="shared" si="21"/>
        <v>0.58739112000000004</v>
      </c>
      <c r="W72" s="30"/>
    </row>
    <row r="73" spans="1:23" s="18" customFormat="1">
      <c r="A73" s="8">
        <v>5</v>
      </c>
      <c r="D73" s="54" t="s">
        <v>49</v>
      </c>
      <c r="E73" s="45" t="str">
        <f t="shared" si="20"/>
        <v>Metered wastewater-only customer</v>
      </c>
      <c r="F73" s="59" t="s">
        <v>44</v>
      </c>
      <c r="L73" s="43">
        <f t="shared" si="21"/>
        <v>-0.30146448000000003</v>
      </c>
      <c r="M73" s="43">
        <f t="shared" si="21"/>
        <v>0.43017933038356154</v>
      </c>
      <c r="N73" s="43">
        <f t="shared" si="21"/>
        <v>0.47238859999999999</v>
      </c>
      <c r="O73" s="43">
        <f t="shared" si="21"/>
        <v>0.25446392000000007</v>
      </c>
      <c r="P73" s="43">
        <f t="shared" si="21"/>
        <v>0.25627024000000009</v>
      </c>
    </row>
    <row r="74" spans="1:23" s="18" customFormat="1">
      <c r="A74" s="8">
        <v>6</v>
      </c>
      <c r="D74" s="54" t="s">
        <v>49</v>
      </c>
      <c r="E74" s="45" t="str">
        <f t="shared" si="20"/>
        <v>Metered water and wastewater customer</v>
      </c>
      <c r="F74" s="59" t="s">
        <v>44</v>
      </c>
      <c r="L74" s="43">
        <f t="shared" si="21"/>
        <v>-1.0223838399999985</v>
      </c>
      <c r="M74" s="43">
        <f t="shared" si="21"/>
        <v>7.9022739041090806E-2</v>
      </c>
      <c r="N74" s="43">
        <f t="shared" si="21"/>
        <v>-0.95663737999999432</v>
      </c>
      <c r="O74" s="43">
        <f t="shared" si="21"/>
        <v>-0.18615950000000825</v>
      </c>
      <c r="P74" s="43">
        <f t="shared" si="21"/>
        <v>-0.19101440000000025</v>
      </c>
    </row>
    <row r="75" spans="1:23" s="18" customFormat="1">
      <c r="D75" s="54" t="s">
        <v>49</v>
      </c>
      <c r="E75" s="14" t="s">
        <v>22</v>
      </c>
      <c r="F75" s="19"/>
      <c r="L75" s="46">
        <f>SUM(L69:L74)</f>
        <v>-1.6256105799999951</v>
      </c>
      <c r="M75" s="46">
        <f t="shared" ref="M75:P75" si="22">SUM(M69:M74)</f>
        <v>-0.15432521243836544</v>
      </c>
      <c r="N75" s="46">
        <f t="shared" si="22"/>
        <v>-1.3378487799999907</v>
      </c>
      <c r="O75" s="46">
        <f t="shared" si="22"/>
        <v>-9.3724380000007823E-2</v>
      </c>
      <c r="P75" s="46">
        <f t="shared" si="22"/>
        <v>-9.5141379999999498E-2</v>
      </c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W76" s="22"/>
    </row>
    <row r="77" spans="1:23" s="18" customFormat="1">
      <c r="D77" s="54" t="s">
        <v>49</v>
      </c>
      <c r="E77" s="14" t="s">
        <v>47</v>
      </c>
      <c r="F77" s="19"/>
      <c r="L77" s="39"/>
      <c r="M77" s="39"/>
      <c r="N77" s="39"/>
      <c r="O77" s="39"/>
      <c r="P77" s="53">
        <f>SUM(L75:P75)</f>
        <v>-3.3066503324383585</v>
      </c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3"/>
      <c r="W78" s="22"/>
    </row>
    <row r="79" spans="1:23" s="18" customFormat="1">
      <c r="D79" s="31"/>
      <c r="E79" s="14" t="s">
        <v>50</v>
      </c>
      <c r="F79" s="19"/>
      <c r="L79" s="39"/>
      <c r="M79" s="39"/>
      <c r="N79" s="39"/>
      <c r="O79" s="39"/>
      <c r="P79" s="63"/>
      <c r="W79" s="22"/>
    </row>
    <row r="80" spans="1:23" s="18" customFormat="1" ht="12.5">
      <c r="A80" s="83"/>
      <c r="B80" s="83"/>
      <c r="C80" s="83"/>
      <c r="D80" s="54" t="s">
        <v>49</v>
      </c>
      <c r="E80" s="66" t="s">
        <v>57</v>
      </c>
      <c r="F80" s="19" t="s">
        <v>44</v>
      </c>
      <c r="G80" s="66"/>
      <c r="H80" s="66"/>
      <c r="I80" s="66"/>
      <c r="J80" s="66"/>
      <c r="K80" s="68"/>
      <c r="L80" s="77">
        <f>0-L64</f>
        <v>1.6560870199999953</v>
      </c>
      <c r="M80" s="77">
        <f t="shared" ref="M80:P80" si="23">0-M64</f>
        <v>0.3375227600000078</v>
      </c>
      <c r="N80" s="77">
        <f t="shared" si="23"/>
        <v>1.5185263299999909</v>
      </c>
      <c r="O80" s="77">
        <f t="shared" si="23"/>
        <v>0.13777282000000768</v>
      </c>
      <c r="P80" s="77">
        <f t="shared" si="23"/>
        <v>9.5141379999999498E-2</v>
      </c>
      <c r="W80" s="41">
        <f>SUM(L80:P80)</f>
        <v>3.7450503100000008</v>
      </c>
    </row>
    <row r="81" spans="1:24" s="18" customFormat="1" ht="12.5">
      <c r="A81" s="83"/>
      <c r="B81" s="83"/>
      <c r="C81" s="83"/>
      <c r="D81" s="54" t="s">
        <v>54</v>
      </c>
      <c r="E81" s="66" t="s">
        <v>58</v>
      </c>
      <c r="F81" s="19"/>
      <c r="G81" s="66"/>
      <c r="H81" s="66"/>
      <c r="I81" s="68"/>
      <c r="J81" s="68"/>
      <c r="K81" s="68"/>
      <c r="L81" s="77"/>
      <c r="M81" s="77"/>
      <c r="N81" s="77"/>
      <c r="O81" s="77"/>
      <c r="P81" s="77"/>
      <c r="W81" s="78">
        <f>IF(SUM(W35+W46)=0,0,W80/(W35+W46))</f>
        <v>1.1928418075611983E-2</v>
      </c>
    </row>
    <row r="82" spans="1:24" s="18" customFormat="1" ht="12.5">
      <c r="A82" s="83"/>
      <c r="B82" s="83"/>
      <c r="C82" s="83"/>
      <c r="D82" s="67" t="s">
        <v>53</v>
      </c>
      <c r="E82" s="64" t="s">
        <v>60</v>
      </c>
      <c r="F82" s="19"/>
      <c r="G82" s="66"/>
      <c r="H82" s="66"/>
      <c r="I82" s="66"/>
      <c r="J82" s="66"/>
      <c r="K82" s="68"/>
      <c r="L82" s="39"/>
      <c r="M82" s="77"/>
      <c r="N82" s="77"/>
      <c r="O82" s="77"/>
      <c r="P82" s="77"/>
      <c r="W82" s="69" t="b">
        <f>ABS(W81)&gt;Materiality.Threshold</f>
        <v>0</v>
      </c>
    </row>
    <row r="83" spans="1:24" s="18" customFormat="1">
      <c r="A83" s="83"/>
      <c r="B83" s="83"/>
      <c r="C83" s="83"/>
      <c r="D83" s="31"/>
      <c r="E83" s="14"/>
      <c r="F83" s="19"/>
      <c r="L83" s="39"/>
      <c r="M83" s="39"/>
      <c r="N83" s="39"/>
      <c r="O83" s="39"/>
      <c r="P83" s="63"/>
      <c r="W83" s="22"/>
    </row>
    <row r="84" spans="1:24" s="18" customFormat="1">
      <c r="A84" s="83"/>
      <c r="B84" s="83"/>
      <c r="C84" s="83"/>
      <c r="D84" s="31"/>
      <c r="E84" s="14" t="s">
        <v>51</v>
      </c>
      <c r="F84" s="19"/>
      <c r="L84" s="39"/>
      <c r="M84" s="39"/>
      <c r="N84" s="39"/>
      <c r="O84" s="39"/>
      <c r="P84" s="39"/>
      <c r="W84" s="22"/>
    </row>
    <row r="85" spans="1:24" s="18" customFormat="1">
      <c r="A85" s="83"/>
      <c r="B85" s="83"/>
      <c r="C85" s="83"/>
      <c r="D85" s="31"/>
      <c r="E85" s="14"/>
      <c r="F85" s="19"/>
      <c r="L85" s="39"/>
      <c r="M85" s="39"/>
      <c r="N85" s="39"/>
      <c r="O85" s="39"/>
      <c r="P85" s="82"/>
      <c r="W85" s="22"/>
    </row>
    <row r="86" spans="1:24" s="18" customFormat="1">
      <c r="A86" s="8">
        <v>1</v>
      </c>
      <c r="B86" s="83"/>
      <c r="C86" s="83"/>
      <c r="D86" s="54" t="s">
        <v>49</v>
      </c>
      <c r="E86" s="64" t="s">
        <v>63</v>
      </c>
      <c r="F86" s="19" t="s">
        <v>44</v>
      </c>
      <c r="H86"/>
      <c r="I86"/>
      <c r="J86"/>
      <c r="K86"/>
      <c r="L86" s="77">
        <f>INDEX($L$75:$P$75,1,$A86)</f>
        <v>-1.6256105799999951</v>
      </c>
      <c r="M86" s="77">
        <f>L86*(1+Discount.Rate)</f>
        <v>-1.6864084156919952</v>
      </c>
      <c r="N86" s="77">
        <f>M86*(1+Discount.Rate)</f>
        <v>-1.7494800904388759</v>
      </c>
      <c r="O86" s="77">
        <f>N86*(1+Discount.Rate)</f>
        <v>-1.81491064582129</v>
      </c>
      <c r="P86" s="77">
        <f>O86*(1+Discount.Rate)</f>
        <v>-1.8827883039750064</v>
      </c>
      <c r="W86" s="22"/>
    </row>
    <row r="87" spans="1:24" s="18" customFormat="1">
      <c r="A87" s="8">
        <v>2</v>
      </c>
      <c r="B87" s="83"/>
      <c r="C87" s="83"/>
      <c r="D87" s="54" t="s">
        <v>49</v>
      </c>
      <c r="E87" s="64" t="s">
        <v>66</v>
      </c>
      <c r="F87" s="19" t="s">
        <v>44</v>
      </c>
      <c r="H87"/>
      <c r="I87"/>
      <c r="J87"/>
      <c r="K87"/>
      <c r="L87" s="77"/>
      <c r="M87" s="77">
        <f>INDEX($L$75:$P$75,1,$A87)</f>
        <v>-0.15432521243836544</v>
      </c>
      <c r="N87" s="77">
        <f>M87*(1+Discount.Rate)</f>
        <v>-0.16009697538356032</v>
      </c>
      <c r="O87" s="77">
        <f>N87*(1+Discount.Rate)</f>
        <v>-0.1660846022629055</v>
      </c>
      <c r="P87" s="77">
        <f>O87*(1+Discount.Rate)</f>
        <v>-0.1722961663875382</v>
      </c>
      <c r="W87" s="22"/>
    </row>
    <row r="88" spans="1:24" s="18" customFormat="1">
      <c r="A88" s="8">
        <v>3</v>
      </c>
      <c r="B88" s="83"/>
      <c r="C88" s="83"/>
      <c r="D88" s="54" t="s">
        <v>49</v>
      </c>
      <c r="E88" s="64" t="s">
        <v>64</v>
      </c>
      <c r="F88" s="19" t="s">
        <v>44</v>
      </c>
      <c r="H88"/>
      <c r="I88"/>
      <c r="J88"/>
      <c r="K88"/>
      <c r="L88" s="77"/>
      <c r="M88" s="77"/>
      <c r="N88" s="77">
        <f>INDEX($L$75:$P$75,1,$A88)</f>
        <v>-1.3378487799999907</v>
      </c>
      <c r="O88" s="77">
        <f>N88*(1+Discount.Rate)</f>
        <v>-1.3878843243719905</v>
      </c>
      <c r="P88" s="77">
        <f>O88*(1+Discount.Rate)</f>
        <v>-1.439791198103503</v>
      </c>
      <c r="W88" s="22"/>
    </row>
    <row r="89" spans="1:24" s="18" customFormat="1">
      <c r="A89" s="8">
        <v>4</v>
      </c>
      <c r="B89" s="83"/>
      <c r="C89" s="83"/>
      <c r="D89" s="54" t="s">
        <v>49</v>
      </c>
      <c r="E89" s="64" t="s">
        <v>65</v>
      </c>
      <c r="F89" s="19" t="s">
        <v>44</v>
      </c>
      <c r="H89"/>
      <c r="I89"/>
      <c r="J89"/>
      <c r="K89"/>
      <c r="L89" s="77"/>
      <c r="M89" s="77"/>
      <c r="N89" s="77"/>
      <c r="O89" s="77">
        <f>INDEX($L$75:$P$75,1,$A89)</f>
        <v>-9.3724380000007823E-2</v>
      </c>
      <c r="P89" s="77">
        <f>O89*(1+Discount.Rate)</f>
        <v>-9.7229671812008131E-2</v>
      </c>
      <c r="W89" s="22"/>
    </row>
    <row r="90" spans="1:24" s="18" customFormat="1">
      <c r="A90" s="8">
        <v>5</v>
      </c>
      <c r="B90" s="83"/>
      <c r="C90" s="83"/>
      <c r="D90" s="54" t="s">
        <v>49</v>
      </c>
      <c r="E90" s="64" t="s">
        <v>67</v>
      </c>
      <c r="F90" s="19" t="s">
        <v>44</v>
      </c>
      <c r="H90"/>
      <c r="I90"/>
      <c r="J90"/>
      <c r="K90"/>
      <c r="L90" s="77"/>
      <c r="M90" s="77"/>
      <c r="N90" s="77"/>
      <c r="O90" s="77"/>
      <c r="P90" s="77">
        <f>INDEX($L$75:$P$75,1,$A90)</f>
        <v>-9.5141379999999498E-2</v>
      </c>
      <c r="W90" s="22"/>
    </row>
    <row r="91" spans="1:24" s="18" customFormat="1">
      <c r="A91" s="54"/>
      <c r="B91" s="84"/>
      <c r="C91" s="84"/>
      <c r="D91" s="54"/>
      <c r="E91" s="64"/>
      <c r="F91" s="19"/>
      <c r="H91"/>
      <c r="I91"/>
      <c r="J91"/>
      <c r="K91"/>
      <c r="L91" s="71"/>
      <c r="M91" s="71"/>
      <c r="N91" s="71"/>
      <c r="O91" s="71"/>
      <c r="P91" s="71"/>
      <c r="W91" s="22"/>
    </row>
    <row r="92" spans="1:24" s="18" customFormat="1">
      <c r="A92" s="83"/>
      <c r="B92" s="83"/>
      <c r="C92" s="83"/>
      <c r="D92" s="54" t="s">
        <v>49</v>
      </c>
      <c r="E92" s="76" t="s">
        <v>191</v>
      </c>
      <c r="F92" s="19" t="s">
        <v>44</v>
      </c>
      <c r="H92"/>
      <c r="I92"/>
      <c r="J92"/>
      <c r="K92"/>
      <c r="L92" s="71"/>
      <c r="M92" s="71"/>
      <c r="N92" s="71"/>
      <c r="O92" s="71"/>
      <c r="P92" s="53">
        <f>SUM(P86:P90)</f>
        <v>-3.687246720278055</v>
      </c>
      <c r="W92" s="22"/>
    </row>
    <row r="93" spans="1:24" s="18" customFormat="1">
      <c r="A93" s="83"/>
      <c r="B93" s="83"/>
      <c r="C93" s="83"/>
      <c r="D93"/>
      <c r="E93" s="64"/>
      <c r="F93" s="57"/>
      <c r="H93"/>
      <c r="I93"/>
      <c r="J93"/>
      <c r="K93"/>
      <c r="L93"/>
      <c r="M93"/>
      <c r="N93"/>
      <c r="O93"/>
      <c r="P93"/>
      <c r="W93" s="22"/>
    </row>
    <row r="94" spans="1:24" s="18" customFormat="1">
      <c r="A94" s="83"/>
      <c r="B94" s="83"/>
      <c r="C94" s="83"/>
      <c r="D94" s="54" t="s">
        <v>49</v>
      </c>
      <c r="E94" s="65" t="s">
        <v>52</v>
      </c>
      <c r="F94" s="19" t="s">
        <v>44</v>
      </c>
      <c r="H94"/>
      <c r="I94"/>
      <c r="J94"/>
      <c r="K94"/>
      <c r="L94"/>
      <c r="M94"/>
      <c r="N94"/>
      <c r="O94"/>
      <c r="P94" s="96">
        <f>IF(W82,P92,P77)</f>
        <v>-3.3066503324383585</v>
      </c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W95" s="22"/>
    </row>
    <row r="96" spans="1:24" s="18" customFormat="1" ht="13.5" thickBot="1">
      <c r="A96" s="48" t="s">
        <v>19</v>
      </c>
      <c r="B96" s="47"/>
      <c r="C96" s="47"/>
      <c r="D96" s="55"/>
      <c r="E96" s="47"/>
      <c r="F96" s="6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 ht="12.5">
      <c r="F97" s="19"/>
    </row>
    <row r="98" spans="6:6" s="18" customFormat="1" ht="12.5"/>
    <row r="99" spans="6:6" s="18" customFormat="1" ht="12.5"/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3" customWidth="1"/>
    <col min="4" max="4" width="9.69921875" style="3" customWidth="1"/>
    <col min="5" max="5" width="40" style="3" bestFit="1" customWidth="1"/>
    <col min="6" max="8" width="2.69921875" style="3" customWidth="1"/>
    <col min="9" max="21" width="9.69921875" style="3" customWidth="1"/>
    <col min="22" max="23" width="9.09765625" style="3" customWidth="1"/>
    <col min="24" max="16384" width="0" style="3" hidden="1"/>
  </cols>
  <sheetData>
    <row r="1" spans="1:23" ht="32.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 ht="1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 ht="13">
      <c r="I4" s="18"/>
      <c r="J4" s="18"/>
      <c r="K4" s="18"/>
      <c r="V4" s="25"/>
    </row>
    <row r="5" spans="1:23" ht="1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 ht="1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4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 ht="1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113" t="s">
        <v>192</v>
      </c>
    </row>
    <row r="18" spans="1:23" ht="1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/>
    <row r="23" spans="1:23"/>
    <row r="24" spans="1:23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88" customWidth="1"/>
    <col min="2" max="2" width="26.296875" style="88" bestFit="1" customWidth="1"/>
    <col min="3" max="3" width="89.59765625" style="88" bestFit="1" customWidth="1"/>
    <col min="4" max="4" width="4.69921875" style="88" customWidth="1"/>
    <col min="5" max="5" width="19.09765625" style="88" bestFit="1" customWidth="1"/>
    <col min="6" max="6" width="11.69921875" style="88" customWidth="1"/>
    <col min="7" max="9" width="8.09765625" style="88" customWidth="1"/>
    <col min="10" max="10" width="8.09765625" style="88" bestFit="1" customWidth="1"/>
    <col min="11" max="11" width="8.09765625" style="88" customWidth="1"/>
    <col min="12" max="16384" width="9.296875" style="88"/>
  </cols>
  <sheetData>
    <row r="1" spans="1:12">
      <c r="C1" t="s">
        <v>199</v>
      </c>
    </row>
    <row r="2" spans="1:12">
      <c r="A2" s="88" t="s">
        <v>83</v>
      </c>
      <c r="B2" s="88" t="s">
        <v>84</v>
      </c>
      <c r="C2" s="88" t="s">
        <v>85</v>
      </c>
      <c r="D2" s="88" t="s">
        <v>86</v>
      </c>
      <c r="E2" s="88" t="s">
        <v>87</v>
      </c>
      <c r="F2" s="89" t="s">
        <v>1</v>
      </c>
      <c r="G2" s="89" t="s">
        <v>2</v>
      </c>
      <c r="H2" s="89" t="s">
        <v>3</v>
      </c>
      <c r="I2" s="89" t="s">
        <v>4</v>
      </c>
      <c r="J2" s="89" t="s">
        <v>5</v>
      </c>
      <c r="K2" s="89" t="s">
        <v>61</v>
      </c>
      <c r="L2" s="105" t="s">
        <v>190</v>
      </c>
    </row>
    <row r="4" spans="1:12">
      <c r="B4" s="101" t="s">
        <v>184</v>
      </c>
      <c r="C4" s="101" t="s">
        <v>136</v>
      </c>
      <c r="D4" s="87" t="s">
        <v>49</v>
      </c>
      <c r="E4" s="87" t="s">
        <v>88</v>
      </c>
      <c r="G4" s="90"/>
      <c r="H4" s="90"/>
      <c r="I4" s="90"/>
      <c r="J4" s="90">
        <f xml:space="preserve"> Calcs!P94</f>
        <v>-3.3066503324383585</v>
      </c>
      <c r="K4" s="90"/>
      <c r="L4" s="106">
        <f xml:space="preserve"> Calcs!P94</f>
        <v>-3.3066503324383585</v>
      </c>
    </row>
    <row r="5" spans="1:12" s="91" customFormat="1">
      <c r="B5" s="101" t="s">
        <v>186</v>
      </c>
      <c r="C5" s="101" t="s">
        <v>188</v>
      </c>
      <c r="D5" s="99" t="s">
        <v>185</v>
      </c>
      <c r="E5" s="100" t="s">
        <v>88</v>
      </c>
      <c r="F5" s="103" t="str">
        <f t="shared" ref="F5:L5" ca="1" si="0">CONCATENATE("[…]", TEXT(NOW(),"dd/mm/yyy hh:mm:ss"))</f>
        <v>[…]08/07/2019 07:24:50</v>
      </c>
      <c r="G5" s="104" t="str">
        <f t="shared" ca="1" si="0"/>
        <v>[…]08/07/2019 07:24:50</v>
      </c>
      <c r="H5" s="104" t="str">
        <f t="shared" ca="1" si="0"/>
        <v>[…]08/07/2019 07:24:50</v>
      </c>
      <c r="I5" s="104" t="str">
        <f t="shared" ca="1" si="0"/>
        <v>[…]08/07/2019 07:24:50</v>
      </c>
      <c r="J5" s="104" t="str">
        <f t="shared" ca="1" si="0"/>
        <v>[…]08/07/2019 07:24:50</v>
      </c>
      <c r="K5" s="104" t="str">
        <f t="shared" ca="1" si="0"/>
        <v>[…]08/07/2019 07:24:50</v>
      </c>
      <c r="L5" s="107" t="str">
        <f t="shared" ca="1" si="0"/>
        <v>[…]08/07/2019 07:24:50</v>
      </c>
    </row>
    <row r="6" spans="1:12">
      <c r="B6" s="101" t="s">
        <v>187</v>
      </c>
      <c r="C6" s="101" t="s">
        <v>189</v>
      </c>
      <c r="D6" s="99" t="s">
        <v>185</v>
      </c>
      <c r="E6" s="100" t="s">
        <v>88</v>
      </c>
      <c r="F6" s="102" t="str">
        <f ca="1">MID(CELL("filename",F1),SEARCH("[",CELL("filename",F1))+1,SEARCH(".",CELL("filename",F1))-1-SEARCH("[",CELL("filename",F1)))</f>
        <v>PR19PD008_YKY_ModelRun07_ST_DD</v>
      </c>
      <c r="G6" s="102" t="str">
        <f ca="1">MID(CELL("filename",F1),SEARCH("[",CELL("filename",F1))+1,SEARCH(".",CELL("filename",F1))-1-SEARCH("[",CELL("filename",F1)))</f>
        <v>PR19PD008_YKY_ModelRun07_ST_DD</v>
      </c>
      <c r="H6" s="102" t="str">
        <f ca="1">MID(CELL("filename",F1),SEARCH("[",CELL("filename",F1))+1,SEARCH(".",CELL("filename",F1))-1-SEARCH("[",CELL("filename",F1)))</f>
        <v>PR19PD008_YKY_ModelRun07_ST_DD</v>
      </c>
      <c r="I6" s="102" t="str">
        <f ca="1">MID(CELL("filename",F1),SEARCH("[",CELL("filename",F1))+1,SEARCH(".",CELL("filename",F1))-1-SEARCH("[",CELL("filename",F1)))</f>
        <v>PR19PD008_YKY_ModelRun07_ST_DD</v>
      </c>
      <c r="J6" s="102" t="str">
        <f ca="1">MID(CELL("filename",F1),SEARCH("[",CELL("filename",F1))+1,SEARCH(".",CELL("filename",F1))-1-SEARCH("[",CELL("filename",F1)))</f>
        <v>PR19PD008_YKY_ModelRun07_ST_DD</v>
      </c>
      <c r="K6" s="102" t="str">
        <f ca="1">MID(CELL("filename",F1),SEARCH("[",CELL("filename",F1))+1,SEARCH(".",CELL("filename",F1))-1-SEARCH("[",CELL("filename",F1)))</f>
        <v>PR19PD008_YKY_ModelRun07_ST_DD</v>
      </c>
      <c r="L6" s="108" t="str">
        <f ca="1">MID(CELL("filename",F1),SEARCH("[",CELL("filename",F1))+1,SEARCH(".",CELL("filename",F1))-1-SEARCH("[",CELL("filename",F1)))</f>
        <v>PR19PD008_YKY_ModelRun07_ST_DD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2019-07-08T06:24:15Z</dcterms:created>
  <dcterms:modified xsi:type="dcterms:W3CDTF">2019-07-08T06:25:00Z</dcterms:modified>
</cp:coreProperties>
</file>