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7" windowHeight="7693"/>
  </bookViews>
  <sheets>
    <sheet name="F_Inputs" sheetId="17" r:id="rId1"/>
    <sheet name="InpOverride" sheetId="18" r:id="rId2"/>
    <sheet name="InpActive" sheetId="14" r:id="rId3"/>
    <sheet name="F_Outputs" sheetId="15" r:id="rId4"/>
    <sheet name="Inputs" sheetId="4" r:id="rId5"/>
    <sheet name="Calcs" sheetId="5" r:id="rId6"/>
    <sheet name="Totex menu adjustments" sheetId="8" r:id="rId7"/>
    <sheet name="RPI" sheetId="7" r:id="rId8"/>
    <sheet name="Timeline" sheetId="6" r:id="rId9"/>
  </sheets>
  <externalReferences>
    <externalReference r:id="rId10"/>
    <externalReference r:id="rId11"/>
    <externalReference r:id="rId12"/>
    <externalReference r:id="rId13"/>
  </externalReferences>
  <definedNames>
    <definedName name="__123Graph_X" localSheetId="0" hidden="1">[1]Aln!#REF!</definedName>
    <definedName name="__123Graph_X" localSheetId="1" hidden="1">[1]Aln!#REF!</definedName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localSheetId="0" hidden="1">#REF!</definedName>
    <definedName name="_Dist_Values" localSheetId="1" hidden="1">#REF!</definedName>
    <definedName name="_Dist_Values" hidden="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dditional.Analysis">[3]Data!$G$22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lindYear.1415.Adj.Waste">[3]Data!$K$46</definedName>
    <definedName name="BlindYear.1415.Adj.Water">[3]Data!$K$45</definedName>
    <definedName name="BlindYear.Delay">[3]Data!#REF!</definedName>
    <definedName name="BR.IDoK.Water">Inputs!$L$140:$P$140</definedName>
    <definedName name="Calendar.Years">Timeline!$I$5:$U$5</definedName>
    <definedName name="Choice.BP">Inputs!$H$100</definedName>
    <definedName name="CIS.FD.RCV.Waste">'[4]Inputs - waste'!$I$11:$S$11</definedName>
    <definedName name="CIS.FD.RCV.Water">'[4]Inputs - water'!$I$11:$S$11</definedName>
    <definedName name="CIS.FD.Revenue.Waste">'[4]Inputs - waste'!$I$12:$S$12</definedName>
    <definedName name="CIS.FD.Revenue.Water">'[4]Inputs - water'!$I$12:$S$12</definedName>
    <definedName name="CIS.Outturn.RCV.Waste">'[4]Inputs - waste'!$I$16:$S$16</definedName>
    <definedName name="CIS.Outturn.RCV.Water">'[4]Inputs - water'!$I$16:$S$16</definedName>
    <definedName name="CIS.Outturn.Revenue.Waste">'[4]Inputs - waste'!$I$17:$S$17</definedName>
    <definedName name="CIS.Outturn.Revenue.Water">'[4]Inputs - water'!$I$17:$S$17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Discount.Rate">[3]Data!$G$20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inancing.Rate">'[4]Inputs - general'!$H$10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ateriality.Threshold">'[4]Inputs - general'!$H$14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5">Calcs!$A$1:$AM$333</definedName>
    <definedName name="_xlnm.Print_Area" localSheetId="0">F_Inputs!$A$1:$P$45</definedName>
    <definedName name="_xlnm.Print_Area" localSheetId="3">F_Outputs!$A$1:$G$11</definedName>
    <definedName name="_xlnm.Print_Area" localSheetId="2">InpActive!$A$1:$P$45</definedName>
    <definedName name="_xlnm.Print_Area" localSheetId="1">InpOverride!$A$1:$P$45</definedName>
    <definedName name="_xlnm.Print_Area" localSheetId="4">Inputs!$A$1:$AA$165</definedName>
    <definedName name="_xlnm.Print_Area" localSheetId="7">RPI!$A$1:$IY$59</definedName>
    <definedName name="_xlnm.Print_Area" localSheetId="8">Timeline!$A$1:$V$11</definedName>
    <definedName name="_xlnm.Print_Area" localSheetId="6">'Totex menu adjustments'!$A$1:$X$51</definedName>
    <definedName name="RCM.BlindYear.Adj.Waste">'[3]WRFIM - Waste'!$I$31:$U$31</definedName>
    <definedName name="RCM.BlindYear.Adj.Water">'[3]WRFIM - Water'!$I$31:$U$31</definedName>
    <definedName name="RCM.FD.BillingAdj.Waste">'[4]Inputs - waste'!$I$25:$S$25</definedName>
    <definedName name="RCM.FD.BillingAdj.Water">'[4]Inputs - water'!$I$25:$S$25</definedName>
    <definedName name="RCM.FD.RevCorrection.Waste">'[4]Inputs - waste'!$I$24:$S$24</definedName>
    <definedName name="RCM.FD.RevCorrection.Water">'[4]Inputs - water'!$I$24:$S$24</definedName>
    <definedName name="RCM.Outturn.BillingAdj.Waste">'[4]Inputs - waste'!$I$29:$S$29</definedName>
    <definedName name="RCM.Outturn.BillingAdj.Water">'[4]Inputs - water'!$I$29:$S$29</definedName>
    <definedName name="RCM.Outturn.RevCorrection.Waste">'[4]Inputs - waste'!$I$28:$S$28</definedName>
    <definedName name="RCM.Outturn.RevCorrection.Water">'[4]Inputs - water'!$I$28:$S$28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Serviceability.FD.RCVShortfall.Waste">'[4]Inputs - waste'!$I$35:$S$35</definedName>
    <definedName name="Serviceability.FD.RCVShortfall.Water">'[4]Inputs - water'!$I$35:$S$35</definedName>
    <definedName name="Serviceability.Outturn.RCVShortfall.Waste">'[4]Inputs - waste'!$I$38:$S$38</definedName>
    <definedName name="Serviceability.Outturn.RCVShortfall.Water">'[4]Inputs - water'!$I$38:$S$38</definedName>
    <definedName name="Threshold.Max">[3]Data!$G$17</definedName>
    <definedName name="Threshold.Min">[3]Data!$G$16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 iterate="1" iterateCount="10"/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41" i="8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<sst xmlns="http://schemas.openxmlformats.org/spreadsheetml/2006/main" count="1344" uniqueCount="477">
  <si>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</si>
  <si>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</si>
  <si>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</si>
  <si>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</si>
  <si>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</si>
  <si>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</si>
  <si>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</si>
  <si>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</si>
  <si>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</si>
  <si>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</si>
  <si>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</si>
  <si>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</si>
  <si>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</si>
  <si>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</si>
  <si>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</si>
  <si>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</si>
  <si>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</si>
  <si>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</si>
  <si>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</si>
  <si>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</si>
  <si>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</si>
  <si>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</si>
  <si>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</si>
  <si>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</si>
  <si>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</si>
  <si>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</si>
  <si>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</si>
  <si>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</si>
  <si>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</si>
  <si>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</si>
  <si>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</si>
  <si>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</si>
  <si>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</si>
  <si>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</si>
  <si>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</si>
  <si>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</si>
  <si>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</si>
  <si>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</si>
  <si>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</si>
  <si>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</si>
  <si>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</si>
  <si>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</si>
  <si>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</si>
  <si>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</si>
  <si>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</si>
  <si>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</si>
  <si>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</si>
  <si>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</si>
  <si>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</si>
  <si>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</si>
  <si>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</si>
  <si>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</si>
  <si>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</si>
  <si>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</si>
  <si>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</si>
  <si>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</si>
  <si>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</si>
  <si>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</si>
  <si>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</si>
  <si>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</si>
  <si>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</si>
  <si>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</si>
  <si>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</si>
  <si>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</si>
  <si>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</si>
  <si>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</si>
  <si>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</si>
  <si>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</si>
  <si>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</si>
  <si>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</si>
  <si>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</si>
  <si>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</si>
  <si>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</si>
  <si>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</si>
  <si>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</si>
  <si>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</si>
  <si>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</si>
  <si>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</si>
  <si>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</si>
  <si>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</si>
  <si>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</si>
  <si>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</si>
  <si>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</si>
  <si>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</si>
  <si>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</si>
  <si>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</si>
  <si>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</si>
  <si>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</si>
  <si>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</si>
  <si>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</si>
  <si>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</si>
  <si>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</si>
  <si>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</si>
  <si>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</si>
  <si>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</si>
  <si>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</si>
  <si>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</si>
  <si>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</si>
  <si>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</si>
  <si>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</si>
  <si>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</si>
  <si>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</si>
  <si>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</si>
  <si>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</si>
  <si>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</si>
  <si>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</si>
  <si>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</si>
  <si>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</si>
  <si>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</si>
  <si>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</si>
  <si>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</si>
  <si>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</si>
  <si>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</si>
  <si>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</si>
  <si>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</si>
  <si>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</si>
  <si>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</si>
  <si>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</si>
  <si>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</si>
  <si>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</si>
  <si>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</si>
  <si>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</si>
  <si>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</si>
  <si>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</si>
  <si>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</si>
  <si>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</si>
  <si>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</si>
  <si>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</si>
  <si>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</si>
  <si>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</si>
  <si>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</si>
  <si>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</si>
  <si>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</si>
  <si>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</si>
  <si>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</si>
  <si>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</si>
  <si>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</si>
  <si>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</si>
  <si>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</si>
  <si>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</si>
  <si>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</si>
  <si>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</si>
  <si>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</si>
  <si>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</si>
  <si>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</si>
  <si>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</si>
  <si>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</si>
  <si>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</si>
  <si>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</si>
  <si>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</si>
  <si>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</si>
  <si>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</si>
  <si>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</si>
  <si>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</si>
  <si>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</si>
  <si>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</si>
  <si>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</si>
  <si>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</si>
  <si>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</si>
  <si>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</si>
  <si>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</si>
  <si>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</si>
  <si>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</si>
  <si>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</si>
  <si>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</si>
  <si>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</si>
  <si>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</si>
  <si>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</si>
  <si>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</si>
  <si>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</si>
  <si>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</si>
  <si>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</si>
  <si>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</si>
  <si>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</si>
  <si>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</si>
  <si>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</si>
  <si>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</si>
  <si>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</si>
  <si>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</si>
  <si>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</si>
  <si>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</si>
  <si>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</si>
  <si>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</si>
  <si>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</si>
  <si>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</si>
  <si>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</si>
  <si>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</si>
  <si>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</si>
  <si>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</si>
  <si>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</si>
  <si>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</si>
  <si>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</si>
  <si>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</si>
  <si>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</si>
  <si>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</si>
  <si>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</si>
  <si>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</si>
  <si>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</si>
  <si>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</si>
  <si>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</si>
  <si>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</si>
  <si>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</si>
  <si>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</si>
  <si>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</si>
  <si>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</si>
  <si>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</si>
  <si>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</si>
  <si>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</si>
  <si>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</si>
  <si>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</si>
  <si>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</si>
  <si>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</si>
  <si>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</si>
  <si>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</si>
  <si>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</si>
  <si>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</si>
  <si>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</si>
  <si>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</si>
  <si>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</si>
  <si>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</si>
  <si>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</si>
  <si>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</si>
  <si>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</si>
  <si>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</si>
  <si>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</si>
  <si>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</si>
  <si>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</si>
  <si>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</si>
  <si>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</si>
  <si>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</si>
  <si>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</si>
  <si>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</si>
  <si>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</si>
  <si>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</si>
  <si>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</si>
  <si>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</si>
  <si>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</si>
  <si>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</si>
  <si>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</si>
  <si>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</si>
  <si>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</si>
  <si>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</si>
  <si>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</si>
  <si>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</si>
  <si>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</si>
  <si>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</si>
  <si>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</si>
  <si>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</si>
  <si>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</si>
  <si>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</si>
  <si>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</si>
  <si>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</si>
  <si>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</si>
  <si>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</si>
  <si>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</si>
  <si>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</si>
  <si>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</si>
  <si>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</si>
  <si>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</si>
  <si>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</si>
  <si>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</si>
  <si>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</si>
  <si>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</si>
  <si>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</si>
  <si>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</si>
  <si>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</si>
  <si>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</si>
  <si>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</si>
  <si>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</si>
  <si>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</si>
  <si>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</si>
  <si>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</si>
  <si>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</si>
  <si>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</si>
  <si>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</si>
  <si>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</si>
  <si>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</si>
  <si>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</si>
  <si>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</si>
  <si>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</si>
  <si>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</si>
  <si>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</si>
  <si>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</si>
  <si>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</si>
  <si>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</si>
  <si>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</si>
  <si>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</si>
  <si>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</si>
  <si>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</si>
  <si>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</si>
  <si>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</si>
  <si>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</si>
  <si>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</si>
  <si>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</si>
  <si>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</si>
  <si>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</si>
  <si>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</si>
  <si>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</si>
  <si>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</si>
  <si>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</si>
  <si>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</si>
  <si>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</si>
  <si>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</si>
  <si>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</si>
  <si>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</si>
  <si>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</si>
  <si>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</si>
  <si>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</si>
  <si>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</si>
  <si>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</si>
  <si>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</si>
  <si>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</si>
  <si>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</si>
  <si>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</si>
  <si>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</si>
  <si>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</si>
  <si>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</si>
  <si>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</si>
  <si>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</si>
  <si>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</si>
  <si>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</si>
  <si>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</si>
  <si>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</si>
  <si>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</si>
  <si>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</si>
  <si>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</si>
  <si>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</si>
  <si>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</si>
  <si>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</si>
  <si>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</si>
  <si>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</si>
  <si>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</si>
  <si>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</si>
  <si>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</si>
  <si>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</si>
  <si>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</si>
  <si>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</si>
  <si>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</si>
  <si>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</si>
  <si>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</si>
  <si>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</si>
  <si>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</si>
  <si>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</si>
  <si>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</si>
  <si>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</si>
  <si>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</si>
  <si>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</si>
  <si>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</si>
  <si>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</si>
  <si>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</si>
  <si>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</si>
  <si>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</si>
  <si>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</si>
  <si>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</si>
  <si>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</si>
  <si>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</si>
  <si>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</si>
  <si>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</si>
  <si>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</si>
  <si>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</si>
  <si>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</si>
  <si>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</si>
  <si>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</si>
  <si>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</si>
  <si>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</si>
  <si>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</si>
  <si>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</si>
  <si>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</si>
  <si>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</si>
  <si>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</si>
  <si>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</si>
  <si>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</si>
  <si>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</si>
  <si>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</si>
  <si>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</si>
  <si>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</si>
  <si>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</si>
  <si>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</si>
  <si>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</si>
  <si>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</si>
  <si>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</si>
  <si>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</si>
  <si>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</si>
  <si>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</si>
  <si>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</si>
  <si>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</si>
  <si>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</si>
  <si>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</si>
  <si>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</si>
  <si>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</si>
  <si>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</si>
  <si>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</si>
  <si>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</si>
  <si>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</si>
  <si>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</si>
  <si>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</si>
  <si>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</si>
  <si>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</si>
  <si>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</si>
  <si>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</si>
  <si>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</si>
  <si>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</si>
  <si>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</si>
  <si>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</si>
  <si>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</si>
  <si>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</si>
  <si>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</si>
  <si>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</si>
  <si>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</si>
  <si>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</si>
  <si>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</si>
  <si>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</si>
  <si>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</si>
  <si>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</si>
  <si>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</si>
  <si>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</si>
  <si>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</si>
  <si>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</si>
  <si>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</si>
  <si>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</si>
  <si>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</si>
  <si>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</si>
  <si>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</si>
  <si>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</si>
  <si>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</si>
  <si>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</si>
  <si>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</si>
  <si>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</si>
  <si>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</si>
  <si>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</si>
  <si>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</si>
  <si>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</si>
  <si>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</si>
  <si>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</si>
  <si>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</si>
  <si>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</si>
  <si>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</si>
  <si>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</si>
  <si>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</si>
  <si>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</si>
  <si>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</si>
  <si>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</si>
  <si>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</si>
  <si>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</si>
  <si>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</si>
  <si>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</si>
  <si>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</si>
  <si>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</si>
  <si>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</si>
  <si>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</si>
  <si>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</si>
  <si>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</si>
  <si>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</si>
  <si>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</si>
  <si>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</si>
  <si>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</si>
  <si>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</si>
  <si>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</si>
  <si>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</si>
  <si>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</si>
  <si>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</si>
  <si>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</si>
  <si>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</si>
  <si>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</si>
  <si>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</si>
  <si>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</si>
  <si>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</si>
  <si>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</si>
  <si>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</si>
  <si>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</si>
  <si>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</si>
  <si>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</si>
  <si>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PR19_PD006_Run7</t>
  </si>
  <si>
    <t>NES</t>
  </si>
  <si>
    <t xml:space="preserve">
NES.PD.A5a</t>
  </si>
  <si>
    <t>PR19_PD006_Run07</t>
  </si>
  <si>
    <t>Data cleanse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</si>
</sst>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#,##0_);\(#,##0\);&quot;-  &quot;;&quot; &quot;@&quot; &quot;"/>
    <numFmt numFmtId="183" formatCode="_(* #,##0.0_);_(* \(#,##0.0\);_(* &quot;-&quot;??_);_(@_)"/>
    <numFmt numFmtId="184" formatCode="#,##0_);\(#,##0\);&quot;-  &quot;;&quot; &quot;@"/>
    <numFmt numFmtId="185" formatCode="dd\ mmm\ yy_);;&quot;-  &quot;;&quot; &quot;@&quot; &quot;"/>
    <numFmt numFmtId="186" formatCode="#,##0.0000_);\(#,##0.0000\);&quot;-  &quot;;&quot; &quot;@&quot; &quot;"/>
    <numFmt numFmtId="187" formatCode="0.00%_);\-0.00%_);&quot;-  &quot;;&quot; &quot;@&quot; &quot;"/>
    <numFmt numFmtId="188" formatCode="dd\ mmm\ yyyy_);\(###0\);&quot;-  &quot;;&quot; &quot;@&quot; &quot;"/>
    <numFmt numFmtId="189" formatCode="dd\ mmm\ yy_);\(###0\);&quot;-  &quot;;&quot; &quot;@&quot; &quot;"/>
    <numFmt numFmtId="190" formatCode="###0_);\(###0\);&quot;-  &quot;;&quot; &quot;@&quot; &quot;"/>
    <numFmt numFmtId="191" formatCode="&quot;£&quot;#,##0.00"/>
    <numFmt numFmtId="192" formatCode="#,##0.0_ ;[Red]\-#,##0.0\ "/>
    <numFmt numFmtId="193" formatCode="#,##0_ ;[Red]\-#,##0\ "/>
    <numFmt numFmtId="194" formatCode="_-* #,##0.000_-;\-* #,##0.000_-;_-* &quot;-&quot;???_-;_-@_-"/>
  </numFmts>
  <fonts count="1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2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7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7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3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4" fontId="89" fillId="0" borderId="0" applyNumberFormat="0" applyProtection="0">
      <alignment vertical="top"/>
    </xf>
    <xf numFmtId="184" fontId="90" fillId="0" borderId="0" applyNumberFormat="0" applyProtection="0">
      <alignment vertical="top"/>
    </xf>
    <xf numFmtId="184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8" fontId="4" fillId="0" borderId="0" applyFont="0" applyFill="0" applyBorder="0" applyProtection="0">
      <alignment vertical="top"/>
    </xf>
    <xf numFmtId="189" fontId="4" fillId="0" borderId="0" applyFont="0" applyFill="0" applyBorder="0" applyProtection="0">
      <alignment vertical="top"/>
    </xf>
    <xf numFmtId="186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5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0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2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2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2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3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0" fontId="2" fillId="0" borderId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107" fillId="0" borderId="0" applyFont="0" applyFill="0" applyBorder="0" applyProtection="0">
      <alignment vertical="top"/>
    </xf>
    <xf numFmtId="184" fontId="4" fillId="0" borderId="0" applyFont="0" applyFill="0" applyBorder="0" applyProtection="0">
      <alignment vertical="top"/>
    </xf>
    <xf numFmtId="184" fontId="8" fillId="0" borderId="0" applyFont="0" applyFill="0" applyBorder="0" applyAlignment="0" applyProtection="0"/>
    <xf numFmtId="187" fontId="4" fillId="0" borderId="0" applyFont="0" applyFill="0" applyBorder="0" applyProtection="0">
      <alignment vertical="top"/>
    </xf>
    <xf numFmtId="184" fontId="4" fillId="0" borderId="0" applyFont="0" applyFill="0" applyBorder="0" applyProtection="0">
      <alignment vertical="top"/>
    </xf>
    <xf numFmtId="189" fontId="4" fillId="0" borderId="0" applyFont="0" applyFill="0" applyBorder="0" applyProtection="0">
      <alignment vertical="top"/>
    </xf>
    <xf numFmtId="182" fontId="4" fillId="0" borderId="0" applyFont="0" applyFill="0" applyBorder="0" applyProtection="0">
      <alignment vertical="top"/>
    </xf>
    <xf numFmtId="186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7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0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6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2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7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4" fontId="4" fillId="0" borderId="0" applyFont="0" applyFill="0" applyBorder="0" applyProtection="0">
      <alignment vertical="top"/>
    </xf>
    <xf numFmtId="182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5" applyAlignment="1">
      <alignment vertical="center"/>
    </xf>
    <xf numFmtId="10" fontId="8" fillId="0" borderId="0" xfId="1" applyNumberFormat="1" applyFont="1" applyAlignment="1">
      <alignment horizontal="left" vertical="center"/>
    </xf>
    <xf numFmtId="1" fontId="4" fillId="0" borderId="0" xfId="1" applyNumberFormat="1" applyAlignment="1">
      <alignment vertical="center"/>
    </xf>
    <xf numFmtId="0" fontId="4" fillId="0" borderId="0" xfId="1" applyAlignment="1">
      <alignment vertical="center"/>
    </xf>
    <xf numFmtId="10" fontId="8" fillId="0" borderId="0" xfId="1" applyNumberFormat="1" applyFont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vertical="center" shrinkToFit="1"/>
    </xf>
    <xf numFmtId="0" fontId="4" fillId="0" borderId="0" xfId="1" applyAlignment="1">
      <alignment horizontal="center" vertical="center" shrinkToFit="1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2" fillId="11" borderId="0" xfId="1" applyFont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4" fillId="11" borderId="0" xfId="1" applyFill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0" fontId="4" fillId="30" borderId="0" xfId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81" fontId="77" fillId="0" borderId="0" xfId="130" applyNumberFormat="1" applyFont="1" applyAlignment="1">
      <alignment vertical="top"/>
    </xf>
    <xf numFmtId="181" fontId="63" fillId="0" borderId="0" xfId="130" applyNumberFormat="1" applyAlignment="1">
      <alignment vertical="top"/>
    </xf>
    <xf numFmtId="194" fontId="4" fillId="0" borderId="0" xfId="1" applyNumberFormat="1"/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wat.gov.uk/Users/890218/AppData/Local/Temp/notesF3B52A/PR09%20Legacy%20Blind%20Year%2020150619%20v3.0%20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Inputs &gt;"/>
      <sheetName val="Inputs - general"/>
      <sheetName val="Inputs - water"/>
      <sheetName val="Inputs - waste"/>
      <sheetName val="Calcs &gt;"/>
      <sheetName val="Calcs - water"/>
      <sheetName val="Calcs - waste"/>
      <sheetName val="Other &gt;"/>
      <sheetName val="Timeline"/>
    </sheetNames>
    <sheetDataSet>
      <sheetData sheetId="0"/>
      <sheetData sheetId="1"/>
      <sheetData sheetId="2">
        <row r="10">
          <cell r="H10">
            <v>0.02</v>
          </cell>
        </row>
        <row r="14">
          <cell r="H14">
            <v>10000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P45" sqref="P45"/>
      <selection pane="bottomLeft"/>
    </sheetView>
  </sheetViews>
  <sheetFormatPr defaultRowHeight="14.35"/>
  <cols>
    <col min="1" max="1" width="3.8203125" customWidth="1"/>
    <col min="2" max="2" width="5.703125" customWidth="1"/>
    <col min="3" max="3" width="12.05859375" customWidth="1"/>
    <col min="4" max="4" width="2.703125" customWidth="1"/>
    <col min="5" max="5" width="15.234375" customWidth="1"/>
    <col min="6" max="16" width="7.3515625" customWidth="1"/>
    <col min="17" max="17" width="8.5859375" customWidth="1"/>
  </cols>
  <sheetData>
    <row r="1" spans="1:16">
      <c r="C1" t="s">
        <v>472</v>
      </c>
    </row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">
        <v>473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2</v>
      </c>
    </row>
    <row r="5" spans="1:16">
      <c r="A5" t="s">
        <v>473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3.5649999999999999</v>
      </c>
      <c r="K5" s="226">
        <v>3.5649999999999999</v>
      </c>
      <c r="L5" s="226">
        <v>3.5649999999999999</v>
      </c>
      <c r="M5" s="226">
        <v>3.5649999999999999</v>
      </c>
      <c r="N5" s="226">
        <v>3.5649999999999999</v>
      </c>
      <c r="O5" s="226"/>
      <c r="P5" s="226"/>
    </row>
    <row r="6" spans="1:16">
      <c r="A6" t="s">
        <v>473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2.2732000000000001</v>
      </c>
      <c r="K6" s="226">
        <v>2.2732000000000001</v>
      </c>
      <c r="L6" s="226">
        <v>2.2732000000000001</v>
      </c>
      <c r="M6" s="226">
        <v>2.2732000000000001</v>
      </c>
      <c r="N6" s="226">
        <v>2.2732000000000001</v>
      </c>
      <c r="O6" s="226"/>
      <c r="P6" s="226"/>
    </row>
    <row r="7" spans="1:16">
      <c r="A7" t="s">
        <v>473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98.301404844022599</v>
      </c>
    </row>
    <row r="8" spans="1:16">
      <c r="A8" t="s">
        <v>473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98.360650374040901</v>
      </c>
    </row>
    <row r="9" spans="1:16">
      <c r="A9" t="s">
        <v>473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94</v>
      </c>
    </row>
    <row r="10" spans="1:16">
      <c r="A10" t="s">
        <v>473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v>0</v>
      </c>
    </row>
    <row r="11" spans="1:16">
      <c r="A11" t="s">
        <v>473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">
        <v>473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263.40205409454398</v>
      </c>
      <c r="K12" s="226">
        <v>277.60821974186098</v>
      </c>
      <c r="L12" s="226">
        <v>286.89678039328601</v>
      </c>
      <c r="M12" s="226">
        <v>258.20677328552398</v>
      </c>
      <c r="N12" s="226">
        <v>243.82994102466199</v>
      </c>
      <c r="O12" s="226"/>
      <c r="P12" s="226"/>
    </row>
    <row r="13" spans="1:16">
      <c r="A13" t="s">
        <v>473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207.667566332116</v>
      </c>
      <c r="K13" s="226">
        <v>209.46712039244301</v>
      </c>
      <c r="L13" s="226">
        <v>215.24984337869199</v>
      </c>
      <c r="M13" s="226">
        <v>203.91319338745399</v>
      </c>
      <c r="N13" s="226">
        <v>174.641285572187</v>
      </c>
      <c r="O13" s="226"/>
      <c r="P13" s="226"/>
    </row>
    <row r="14" spans="1:16">
      <c r="A14" t="s">
        <v>473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258.82257524654</v>
      </c>
      <c r="K14" s="226">
        <v>273.25799623828601</v>
      </c>
      <c r="L14" s="226">
        <v>282.58125925319598</v>
      </c>
      <c r="M14" s="226">
        <v>253.75122622329499</v>
      </c>
      <c r="N14" s="226">
        <v>239.312100638494</v>
      </c>
      <c r="O14" s="226"/>
      <c r="P14" s="226"/>
    </row>
    <row r="15" spans="1:16">
      <c r="A15" t="s">
        <v>473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205.32406113918799</v>
      </c>
      <c r="K15" s="226">
        <v>207.27862573636901</v>
      </c>
      <c r="L15" s="226">
        <v>213.115269471929</v>
      </c>
      <c r="M15" s="226">
        <v>201.76208990399601</v>
      </c>
      <c r="N15" s="226">
        <v>172.39984462418701</v>
      </c>
      <c r="O15" s="226"/>
      <c r="P15" s="226"/>
    </row>
    <row r="16" spans="1:16">
      <c r="A16" t="s">
        <v>473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282.322</v>
      </c>
      <c r="K16" s="226">
        <v>277.32</v>
      </c>
      <c r="L16" s="226">
        <v>344.34100000000001</v>
      </c>
      <c r="M16" s="226">
        <v>375.39733999999999</v>
      </c>
      <c r="N16" s="226">
        <v>348.221</v>
      </c>
      <c r="O16" s="226"/>
      <c r="P16" s="226"/>
    </row>
    <row r="17" spans="1:16">
      <c r="A17" t="s">
        <v>473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174.756</v>
      </c>
      <c r="K17" s="226">
        <v>168.74199999999999</v>
      </c>
      <c r="L17" s="226">
        <v>174.43199999999999</v>
      </c>
      <c r="M17" s="226">
        <v>176.583</v>
      </c>
      <c r="N17" s="226">
        <v>184.31800000000001</v>
      </c>
      <c r="O17" s="226"/>
      <c r="P17" s="226"/>
    </row>
    <row r="18" spans="1:16">
      <c r="A18" t="s">
        <v>473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13.8189999999999</v>
      </c>
      <c r="K18" s="226">
        <v>7.0940000000000003</v>
      </c>
      <c r="L18" s="226">
        <v>8.1319999999999997</v>
      </c>
      <c r="M18" s="226">
        <v>8.3019999999999996</v>
      </c>
      <c r="N18" s="226">
        <v>8.4649999999999999</v>
      </c>
      <c r="O18" s="226"/>
      <c r="P18" s="226"/>
    </row>
    <row r="19" spans="1:16">
      <c r="A19" t="s">
        <v>473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0</v>
      </c>
      <c r="K19" s="226">
        <v>0</v>
      </c>
      <c r="L19" s="226">
        <v>0</v>
      </c>
      <c r="M19" s="226">
        <v>0</v>
      </c>
      <c r="N19" s="226">
        <v>0</v>
      </c>
      <c r="O19" s="226"/>
      <c r="P19" s="226"/>
    </row>
    <row r="20" spans="1:16">
      <c r="A20" t="s">
        <v>473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5.5819999999999999</v>
      </c>
      <c r="K20" s="226">
        <v>5.7969999999999997</v>
      </c>
      <c r="L20" s="226">
        <v>6.2130000000000001</v>
      </c>
      <c r="M20" s="226">
        <v>6.4459999999999997</v>
      </c>
      <c r="N20" s="226">
        <v>6.6520000000000001</v>
      </c>
      <c r="O20" s="226"/>
      <c r="P20" s="226"/>
    </row>
    <row r="21" spans="1:16">
      <c r="A21" t="s">
        <v>473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</v>
      </c>
      <c r="K21" s="226">
        <v>0</v>
      </c>
      <c r="L21" s="226">
        <v>0</v>
      </c>
      <c r="M21" s="226">
        <v>0</v>
      </c>
      <c r="N21" s="226">
        <v>0</v>
      </c>
      <c r="O21" s="226"/>
      <c r="P21" s="226"/>
    </row>
    <row r="22" spans="1:16">
      <c r="A22" t="s">
        <v>473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3.7069999999999999</v>
      </c>
      <c r="K22" s="226">
        <v>0.69899999999999995</v>
      </c>
      <c r="L22" s="226">
        <v>0.30199999999999999</v>
      </c>
      <c r="M22" s="226">
        <v>0.308</v>
      </c>
      <c r="N22" s="226">
        <v>0.314</v>
      </c>
      <c r="O22" s="226"/>
      <c r="P22" s="226"/>
    </row>
    <row r="23" spans="1:16">
      <c r="A23" t="s">
        <v>473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0</v>
      </c>
      <c r="L23" s="226">
        <v>0</v>
      </c>
      <c r="M23" s="226">
        <v>0</v>
      </c>
      <c r="N23" s="226">
        <v>0</v>
      </c>
      <c r="O23" s="226"/>
      <c r="P23" s="226"/>
    </row>
    <row r="24" spans="1:16">
      <c r="A24" t="s">
        <v>473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2.8149999999999999</v>
      </c>
      <c r="K24" s="226">
        <v>2.8090000000000002</v>
      </c>
      <c r="L24" s="226">
        <v>2.7130000000000001</v>
      </c>
      <c r="M24" s="226">
        <v>2.8119999999999998</v>
      </c>
      <c r="N24" s="226">
        <v>2.903</v>
      </c>
      <c r="O24" s="226"/>
      <c r="P24" s="226"/>
    </row>
    <row r="25" spans="1:16">
      <c r="A25" t="s">
        <v>473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>
        <v>0</v>
      </c>
      <c r="K25" s="226">
        <v>0</v>
      </c>
      <c r="L25" s="226">
        <v>0</v>
      </c>
      <c r="M25" s="226">
        <v>0</v>
      </c>
      <c r="N25" s="226">
        <v>0</v>
      </c>
      <c r="O25" s="226"/>
      <c r="P25" s="226"/>
    </row>
    <row r="26" spans="1:16">
      <c r="A26" t="s">
        <v>473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0</v>
      </c>
      <c r="J26" s="226"/>
      <c r="K26" s="226"/>
      <c r="L26" s="226"/>
      <c r="M26" s="226"/>
      <c r="N26" s="226"/>
      <c r="O26" s="226"/>
      <c r="P26" s="226"/>
    </row>
    <row r="27" spans="1:16">
      <c r="A27" t="s">
        <v>473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0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473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0.61531000000000002</v>
      </c>
      <c r="K28" s="227">
        <v>0.67623</v>
      </c>
      <c r="L28" s="227">
        <v>0.66764999999999997</v>
      </c>
      <c r="M28" s="227">
        <v>0.74139999999999995</v>
      </c>
      <c r="N28" s="227">
        <v>0.78740999999999906</v>
      </c>
      <c r="O28" s="227"/>
      <c r="P28" s="227"/>
    </row>
    <row r="29" spans="1:16">
      <c r="A29" t="s">
        <v>473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0.48623</v>
      </c>
      <c r="K29" s="227">
        <v>0.52254</v>
      </c>
      <c r="L29" s="227">
        <v>0.50516000000000005</v>
      </c>
      <c r="M29" s="227">
        <v>0.52473000000000003</v>
      </c>
      <c r="N29" s="227">
        <v>0.60924999999999996</v>
      </c>
      <c r="O29" s="227"/>
      <c r="P29" s="227"/>
    </row>
    <row r="30" spans="1:16">
      <c r="A30" t="s">
        <v>473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0.223</v>
      </c>
      <c r="K30" s="226">
        <v>0.36699999999999999</v>
      </c>
      <c r="L30" s="226">
        <v>0.28799999999999998</v>
      </c>
      <c r="M30" s="226">
        <v>0.32600000000000001</v>
      </c>
      <c r="N30" s="226">
        <v>0.32600000000000001</v>
      </c>
      <c r="O30" s="226"/>
      <c r="P30" s="226"/>
    </row>
    <row r="31" spans="1:16">
      <c r="A31" t="s">
        <v>473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>
        <v>0</v>
      </c>
      <c r="K31" s="226">
        <v>0.29799999999999999</v>
      </c>
      <c r="L31" s="226">
        <v>2.8940000000000001</v>
      </c>
      <c r="M31" s="226">
        <v>0.02</v>
      </c>
      <c r="N31" s="226">
        <v>0.02</v>
      </c>
      <c r="O31" s="226"/>
      <c r="P31" s="226"/>
    </row>
    <row r="32" spans="1:16">
      <c r="A32" t="s">
        <v>473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/>
      <c r="P32" s="226"/>
    </row>
    <row r="33" spans="1:16">
      <c r="A33" t="s">
        <v>473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/>
      <c r="P33" s="226"/>
    </row>
    <row r="34" spans="1:16">
      <c r="A34" t="s">
        <v>473</v>
      </c>
      <c r="B34" t="s">
        <v>442</v>
      </c>
      <c r="C34" t="s">
        <v>454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29">
        <v>279.7</v>
      </c>
      <c r="N34" s="229">
        <v>288.10000000000002</v>
      </c>
      <c r="O34" s="229">
        <v>296.7</v>
      </c>
      <c r="P34" s="229"/>
    </row>
    <row r="35" spans="1:16">
      <c r="A35" t="s">
        <v>473</v>
      </c>
      <c r="B35" t="s">
        <v>443</v>
      </c>
      <c r="C35" t="s">
        <v>455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29">
        <v>280.7</v>
      </c>
      <c r="N35" s="229">
        <v>289.10000000000002</v>
      </c>
      <c r="O35" s="229">
        <v>297.8</v>
      </c>
      <c r="P35" s="229"/>
    </row>
    <row r="36" spans="1:16">
      <c r="A36" t="s">
        <v>473</v>
      </c>
      <c r="B36" t="s">
        <v>444</v>
      </c>
      <c r="C36" t="s">
        <v>456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29">
        <v>281.5</v>
      </c>
      <c r="N36" s="229">
        <v>289.89999999999998</v>
      </c>
      <c r="O36" s="229">
        <v>298.60000000000002</v>
      </c>
      <c r="P36" s="229"/>
    </row>
    <row r="37" spans="1:16">
      <c r="A37" t="s">
        <v>473</v>
      </c>
      <c r="B37" t="s">
        <v>445</v>
      </c>
      <c r="C37" t="s">
        <v>457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29">
        <v>281.10000000000002</v>
      </c>
      <c r="N37" s="229">
        <v>289.5</v>
      </c>
      <c r="O37" s="229">
        <v>298.2</v>
      </c>
      <c r="P37" s="229"/>
    </row>
    <row r="38" spans="1:16">
      <c r="A38" t="s">
        <v>473</v>
      </c>
      <c r="B38" t="s">
        <v>446</v>
      </c>
      <c r="C38" t="s">
        <v>439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29">
        <v>282.89999999999998</v>
      </c>
      <c r="N38" s="229">
        <v>291.39999999999998</v>
      </c>
      <c r="O38" s="229">
        <v>300.10000000000002</v>
      </c>
      <c r="P38" s="229"/>
    </row>
    <row r="39" spans="1:16">
      <c r="A39" t="s">
        <v>473</v>
      </c>
      <c r="B39" t="s">
        <v>447</v>
      </c>
      <c r="C39" t="s">
        <v>440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29">
        <v>283.39999999999998</v>
      </c>
      <c r="N39" s="229">
        <v>291.89999999999998</v>
      </c>
      <c r="O39" s="229">
        <v>300.7</v>
      </c>
      <c r="P39" s="229"/>
    </row>
    <row r="40" spans="1:16">
      <c r="A40" t="s">
        <v>473</v>
      </c>
      <c r="B40" t="s">
        <v>448</v>
      </c>
      <c r="C40" t="s">
        <v>441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29">
        <v>283.60000000000002</v>
      </c>
      <c r="N40" s="229">
        <v>292.10000000000002</v>
      </c>
      <c r="O40" s="229">
        <v>300.89999999999998</v>
      </c>
      <c r="P40" s="229"/>
    </row>
    <row r="41" spans="1:16">
      <c r="A41" t="s">
        <v>473</v>
      </c>
      <c r="B41" t="s">
        <v>449</v>
      </c>
      <c r="C41" t="s">
        <v>458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29">
        <v>284.10000000000002</v>
      </c>
      <c r="N41" s="229">
        <v>292.60000000000002</v>
      </c>
      <c r="O41" s="229">
        <v>301.39999999999998</v>
      </c>
      <c r="P41" s="229"/>
    </row>
    <row r="42" spans="1:16">
      <c r="A42" t="s">
        <v>473</v>
      </c>
      <c r="B42" t="s">
        <v>450</v>
      </c>
      <c r="C42" t="s">
        <v>459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29">
        <v>286.39999999999998</v>
      </c>
      <c r="N42" s="229">
        <v>295</v>
      </c>
      <c r="O42" s="229">
        <v>303.89999999999998</v>
      </c>
      <c r="P42" s="229"/>
    </row>
    <row r="43" spans="1:16">
      <c r="A43" t="s">
        <v>473</v>
      </c>
      <c r="B43" t="s">
        <v>451</v>
      </c>
      <c r="C43" t="s">
        <v>460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29">
        <v>284.3</v>
      </c>
      <c r="N43" s="229">
        <v>292.8</v>
      </c>
      <c r="O43" s="229">
        <v>301.60000000000002</v>
      </c>
      <c r="P43" s="229"/>
    </row>
    <row r="44" spans="1:16">
      <c r="A44" t="s">
        <v>473</v>
      </c>
      <c r="B44" t="s">
        <v>452</v>
      </c>
      <c r="C44" t="s">
        <v>461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29">
        <v>286.39999999999998</v>
      </c>
      <c r="N44" s="229">
        <v>295</v>
      </c>
      <c r="O44" s="229">
        <v>303.89999999999998</v>
      </c>
      <c r="P44" s="229"/>
    </row>
    <row r="45" spans="1:16">
      <c r="A45" t="s">
        <v>473</v>
      </c>
      <c r="B45" t="s">
        <v>453</v>
      </c>
      <c r="C45" t="s">
        <v>462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29">
        <v>286.60000000000002</v>
      </c>
      <c r="N45" s="229">
        <v>295.2</v>
      </c>
      <c r="O45" s="229">
        <v>304.10000000000002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workbookViewId="0">
      <pane ySplit="2" topLeftCell="A3" activePane="bottomLeft" state="frozen"/>
      <selection activeCell="P45" sqref="P45"/>
      <selection pane="bottomLeft"/>
    </sheetView>
  </sheetViews>
  <sheetFormatPr defaultRowHeight="14.35"/>
  <cols>
    <col min="1" max="1" width="8.87890625" bestFit="1" customWidth="1"/>
    <col min="2" max="2" width="14.234375" bestFit="1" customWidth="1"/>
    <col min="3" max="3" width="83.1171875" bestFit="1" customWidth="1"/>
    <col min="4" max="4" width="4.703125" bestFit="1" customWidth="1"/>
    <col min="5" max="5" width="17" bestFit="1" customWidth="1"/>
    <col min="6" max="16" width="7.41015625" customWidth="1"/>
    <col min="17" max="17" width="13.52734375" customWidth="1"/>
  </cols>
  <sheetData>
    <row r="1" spans="1:17" ht="14.7" thickBot="1"/>
    <row r="2" spans="1:17" ht="40.35" thickBot="1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  <c r="Q2" s="275" t="s">
        <v>471</v>
      </c>
    </row>
    <row r="4" spans="1:17">
      <c r="A4" t="str">
        <f>F_Inputs!A4</f>
        <v>NES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0"/>
    </row>
    <row r="5" spans="1:17">
      <c r="A5" t="str">
        <f>F_Inputs!A5</f>
        <v>NES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1"/>
      <c r="K5" s="271"/>
      <c r="L5" s="271"/>
      <c r="M5" s="271"/>
      <c r="N5" s="271"/>
      <c r="O5" s="226"/>
      <c r="P5" s="226"/>
    </row>
    <row r="6" spans="1:17">
      <c r="A6" t="str">
        <f>F_Inputs!A6</f>
        <v>NES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1"/>
      <c r="K6" s="271"/>
      <c r="L6" s="271"/>
      <c r="M6" s="271"/>
      <c r="N6" s="271"/>
      <c r="O6" s="226"/>
      <c r="P6" s="226"/>
    </row>
    <row r="7" spans="1:17">
      <c r="A7" t="str">
        <f>F_Inputs!A7</f>
        <v>NES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1"/>
    </row>
    <row r="8" spans="1:17">
      <c r="A8" t="str">
        <f>F_Inputs!A8</f>
        <v>NES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1"/>
    </row>
    <row r="9" spans="1:17">
      <c r="A9" t="str">
        <f>F_Inputs!A9</f>
        <v>NES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2"/>
    </row>
    <row r="10" spans="1:17">
      <c r="A10" t="str">
        <f>F_Inputs!A10</f>
        <v>NES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2">
        <v>94</v>
      </c>
      <c r="Q10" s="276" t="s">
        <v>476</v>
      </c>
    </row>
    <row r="11" spans="1:17">
      <c r="A11" t="str">
        <f>F_Inputs!A11</f>
        <v>NES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7">
      <c r="A12" t="str">
        <f>F_Inputs!A12</f>
        <v>NES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1"/>
      <c r="K12" s="271"/>
      <c r="L12" s="271"/>
      <c r="M12" s="271"/>
      <c r="N12" s="271"/>
      <c r="O12" s="226"/>
      <c r="P12" s="226"/>
    </row>
    <row r="13" spans="1:17">
      <c r="A13" t="str">
        <f>F_Inputs!A13</f>
        <v>NES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1"/>
      <c r="K13" s="271"/>
      <c r="L13" s="271"/>
      <c r="M13" s="271"/>
      <c r="N13" s="271"/>
      <c r="O13" s="226"/>
      <c r="P13" s="226"/>
    </row>
    <row r="14" spans="1:17">
      <c r="A14" t="str">
        <f>F_Inputs!A14</f>
        <v>NES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1"/>
      <c r="K14" s="271"/>
      <c r="L14" s="271"/>
      <c r="M14" s="271"/>
      <c r="N14" s="271"/>
      <c r="O14" s="226"/>
      <c r="P14" s="226"/>
    </row>
    <row r="15" spans="1:17">
      <c r="A15" t="str">
        <f>F_Inputs!A15</f>
        <v>NES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1"/>
      <c r="K15" s="271"/>
      <c r="L15" s="271"/>
      <c r="M15" s="271"/>
      <c r="N15" s="271"/>
      <c r="O15" s="226"/>
      <c r="P15" s="226"/>
    </row>
    <row r="16" spans="1:17">
      <c r="A16" t="str">
        <f>F_Inputs!A16</f>
        <v>NES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1"/>
      <c r="K16" s="271"/>
      <c r="L16" s="271"/>
      <c r="M16" s="271"/>
      <c r="N16" s="271"/>
      <c r="O16" s="226"/>
      <c r="P16" s="226"/>
    </row>
    <row r="17" spans="1:17">
      <c r="A17" t="str">
        <f>F_Inputs!A17</f>
        <v>NES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1"/>
      <c r="K17" s="271"/>
      <c r="L17" s="271"/>
      <c r="M17" s="271"/>
      <c r="N17" s="271"/>
      <c r="O17" s="226"/>
      <c r="P17" s="226"/>
    </row>
    <row r="18" spans="1:17">
      <c r="A18" t="str">
        <f>F_Inputs!A18</f>
        <v>NES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1"/>
      <c r="K18" s="271"/>
      <c r="L18" s="271"/>
      <c r="M18" s="271"/>
      <c r="N18" s="271"/>
      <c r="O18" s="226"/>
      <c r="P18" s="226"/>
    </row>
    <row r="19" spans="1:17">
      <c r="A19" t="str">
        <f>F_Inputs!A19</f>
        <v>NES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1"/>
      <c r="K19" s="271"/>
      <c r="L19" s="271"/>
      <c r="M19" s="271"/>
      <c r="N19" s="271"/>
      <c r="O19" s="226"/>
      <c r="P19" s="226"/>
    </row>
    <row r="20" spans="1:17">
      <c r="A20" t="str">
        <f>F_Inputs!A20</f>
        <v>NES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1"/>
      <c r="K20" s="271"/>
      <c r="L20" s="271"/>
      <c r="M20" s="271"/>
      <c r="N20" s="271"/>
      <c r="O20" s="226"/>
      <c r="P20" s="226"/>
    </row>
    <row r="21" spans="1:17">
      <c r="A21" t="str">
        <f>F_Inputs!A21</f>
        <v>NES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1"/>
      <c r="K21" s="271"/>
      <c r="L21" s="271"/>
      <c r="M21" s="271"/>
      <c r="N21" s="271"/>
      <c r="O21" s="226"/>
      <c r="P21" s="226"/>
    </row>
    <row r="22" spans="1:17">
      <c r="A22" t="str">
        <f>F_Inputs!A22</f>
        <v>NES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1"/>
      <c r="K22" s="271"/>
      <c r="L22" s="271"/>
      <c r="M22" s="271"/>
      <c r="N22" s="271"/>
      <c r="O22" s="226"/>
      <c r="P22" s="226"/>
    </row>
    <row r="23" spans="1:17">
      <c r="A23" t="str">
        <f>F_Inputs!A23</f>
        <v>NES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1"/>
      <c r="K23" s="271"/>
      <c r="L23" s="271"/>
      <c r="M23" s="271"/>
      <c r="N23" s="271"/>
      <c r="O23" s="226"/>
      <c r="P23" s="226"/>
    </row>
    <row r="24" spans="1:17">
      <c r="A24" t="str">
        <f>F_Inputs!A24</f>
        <v>NES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1"/>
      <c r="K24" s="271"/>
      <c r="L24" s="271"/>
      <c r="M24" s="271"/>
      <c r="N24" s="271"/>
      <c r="O24" s="226"/>
      <c r="P24" s="226"/>
    </row>
    <row r="25" spans="1:17">
      <c r="A25" t="str">
        <f>F_Inputs!A25</f>
        <v>NES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1"/>
      <c r="K25" s="271"/>
      <c r="L25" s="271"/>
      <c r="M25" s="271"/>
      <c r="N25" s="271"/>
      <c r="O25" s="226"/>
      <c r="P25" s="226"/>
    </row>
    <row r="26" spans="1:17">
      <c r="A26" t="str">
        <f>F_Inputs!A26</f>
        <v>NES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1"/>
      <c r="J26" s="226"/>
      <c r="K26" s="226"/>
      <c r="L26" s="226"/>
      <c r="M26" s="226"/>
      <c r="N26" s="226"/>
      <c r="O26" s="226"/>
      <c r="P26" s="226"/>
    </row>
    <row r="27" spans="1:17" ht="28.7">
      <c r="A27" t="str">
        <f>F_Inputs!A27</f>
        <v>NES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1">
        <v>3.73</v>
      </c>
      <c r="J27" s="226"/>
      <c r="K27" s="226"/>
      <c r="L27" s="226"/>
      <c r="M27" s="226"/>
      <c r="N27" s="226"/>
      <c r="O27" s="226"/>
      <c r="P27" s="226"/>
      <c r="Q27" s="276" t="s">
        <v>474</v>
      </c>
    </row>
    <row r="28" spans="1:17">
      <c r="A28" t="str">
        <f>F_Inputs!A28</f>
        <v>NES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3"/>
      <c r="K28" s="273"/>
      <c r="L28" s="273"/>
      <c r="M28" s="273"/>
      <c r="N28" s="273"/>
      <c r="O28" s="227"/>
      <c r="P28" s="227"/>
    </row>
    <row r="29" spans="1:17">
      <c r="A29" t="str">
        <f>F_Inputs!A29</f>
        <v>NES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3"/>
      <c r="K29" s="273"/>
      <c r="L29" s="273"/>
      <c r="M29" s="273"/>
      <c r="N29" s="273"/>
      <c r="O29" s="227"/>
      <c r="P29" s="227"/>
    </row>
    <row r="30" spans="1:17">
      <c r="A30" t="str">
        <f>F_Inputs!A30</f>
        <v>NES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1"/>
      <c r="K30" s="271"/>
      <c r="L30" s="271"/>
      <c r="M30" s="271"/>
      <c r="N30" s="271"/>
      <c r="O30" s="226"/>
      <c r="P30" s="226"/>
    </row>
    <row r="31" spans="1:17">
      <c r="A31" t="str">
        <f>F_Inputs!A31</f>
        <v>NES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1"/>
      <c r="K31" s="271"/>
      <c r="L31" s="271"/>
      <c r="M31" s="271"/>
      <c r="N31" s="271"/>
      <c r="O31" s="226"/>
      <c r="P31" s="226"/>
    </row>
    <row r="32" spans="1:17">
      <c r="A32" t="str">
        <f>F_Inputs!A32</f>
        <v>NES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1"/>
      <c r="K32" s="271"/>
      <c r="L32" s="271"/>
      <c r="M32" s="271"/>
      <c r="N32" s="271"/>
      <c r="O32" s="226"/>
      <c r="P32" s="226"/>
    </row>
    <row r="33" spans="1:16">
      <c r="A33" t="str">
        <f>F_Inputs!A33</f>
        <v>NES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1"/>
      <c r="K33" s="271"/>
      <c r="L33" s="271"/>
      <c r="M33" s="271"/>
      <c r="N33" s="271"/>
      <c r="O33" s="226"/>
      <c r="P33" s="226"/>
    </row>
    <row r="34" spans="1:16">
      <c r="A34" t="str">
        <f>F_Inputs!A34</f>
        <v>NES</v>
      </c>
      <c r="B34" t="s">
        <v>442</v>
      </c>
      <c r="C34" t="s">
        <v>454</v>
      </c>
      <c r="D34" t="s">
        <v>419</v>
      </c>
      <c r="E34" t="s">
        <v>404</v>
      </c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29"/>
    </row>
    <row r="35" spans="1:16">
      <c r="A35" t="str">
        <f>F_Inputs!A35</f>
        <v>NES</v>
      </c>
      <c r="B35" t="s">
        <v>443</v>
      </c>
      <c r="C35" t="s">
        <v>455</v>
      </c>
      <c r="D35" t="s">
        <v>419</v>
      </c>
      <c r="E35" t="s">
        <v>404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29"/>
    </row>
    <row r="36" spans="1:16">
      <c r="A36" t="str">
        <f>F_Inputs!A36</f>
        <v>NES</v>
      </c>
      <c r="B36" t="s">
        <v>444</v>
      </c>
      <c r="C36" t="s">
        <v>456</v>
      </c>
      <c r="D36" t="s">
        <v>419</v>
      </c>
      <c r="E36" t="s">
        <v>404</v>
      </c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29"/>
    </row>
    <row r="37" spans="1:16">
      <c r="A37" t="str">
        <f>F_Inputs!A37</f>
        <v>NES</v>
      </c>
      <c r="B37" t="s">
        <v>445</v>
      </c>
      <c r="C37" t="s">
        <v>457</v>
      </c>
      <c r="D37" t="s">
        <v>419</v>
      </c>
      <c r="E37" t="s">
        <v>404</v>
      </c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29"/>
    </row>
    <row r="38" spans="1:16">
      <c r="A38" t="str">
        <f>F_Inputs!A38</f>
        <v>NES</v>
      </c>
      <c r="B38" t="s">
        <v>446</v>
      </c>
      <c r="C38" t="s">
        <v>439</v>
      </c>
      <c r="D38" t="s">
        <v>419</v>
      </c>
      <c r="E38" t="s">
        <v>404</v>
      </c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29"/>
    </row>
    <row r="39" spans="1:16">
      <c r="A39" t="str">
        <f>F_Inputs!A39</f>
        <v>NES</v>
      </c>
      <c r="B39" t="s">
        <v>447</v>
      </c>
      <c r="C39" t="s">
        <v>440</v>
      </c>
      <c r="D39" t="s">
        <v>419</v>
      </c>
      <c r="E39" t="s">
        <v>404</v>
      </c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29"/>
    </row>
    <row r="40" spans="1:16">
      <c r="A40" t="str">
        <f>F_Inputs!A40</f>
        <v>NES</v>
      </c>
      <c r="B40" t="s">
        <v>448</v>
      </c>
      <c r="C40" t="s">
        <v>441</v>
      </c>
      <c r="D40" t="s">
        <v>419</v>
      </c>
      <c r="E40" t="s">
        <v>404</v>
      </c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29"/>
    </row>
    <row r="41" spans="1:16">
      <c r="A41" t="str">
        <f>F_Inputs!A41</f>
        <v>NES</v>
      </c>
      <c r="B41" t="s">
        <v>449</v>
      </c>
      <c r="C41" t="s">
        <v>458</v>
      </c>
      <c r="D41" t="s">
        <v>419</v>
      </c>
      <c r="E41" t="s">
        <v>404</v>
      </c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29"/>
    </row>
    <row r="42" spans="1:16">
      <c r="A42" t="str">
        <f>F_Inputs!A42</f>
        <v>NES</v>
      </c>
      <c r="B42" t="s">
        <v>450</v>
      </c>
      <c r="C42" t="s">
        <v>459</v>
      </c>
      <c r="D42" t="s">
        <v>419</v>
      </c>
      <c r="E42" t="s">
        <v>404</v>
      </c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29"/>
    </row>
    <row r="43" spans="1:16">
      <c r="A43" t="str">
        <f>F_Inputs!A43</f>
        <v>NES</v>
      </c>
      <c r="B43" t="s">
        <v>451</v>
      </c>
      <c r="C43" t="s">
        <v>460</v>
      </c>
      <c r="D43" t="s">
        <v>419</v>
      </c>
      <c r="E43" t="s">
        <v>404</v>
      </c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29"/>
    </row>
    <row r="44" spans="1:16">
      <c r="A44" t="str">
        <f>F_Inputs!A44</f>
        <v>NES</v>
      </c>
      <c r="B44" t="s">
        <v>452</v>
      </c>
      <c r="C44" t="s">
        <v>461</v>
      </c>
      <c r="D44" t="s">
        <v>419</v>
      </c>
      <c r="E44" t="s">
        <v>404</v>
      </c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29"/>
    </row>
    <row r="45" spans="1:16">
      <c r="A45" t="str">
        <f>F_Inputs!A45</f>
        <v>NES</v>
      </c>
      <c r="B45" t="s">
        <v>453</v>
      </c>
      <c r="C45" t="s">
        <v>462</v>
      </c>
      <c r="D45" t="s">
        <v>419</v>
      </c>
      <c r="E45" t="s">
        <v>404</v>
      </c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workbookViewId="0">
      <pane ySplit="2" topLeftCell="A3" activePane="bottomLeft" state="frozen"/>
      <selection activeCell="P45" sqref="P45"/>
      <selection pane="bottomLeft"/>
    </sheetView>
  </sheetViews>
  <sheetFormatPr defaultRowHeight="14.35"/>
  <cols>
    <col min="1" max="1" width="8.87890625" bestFit="1" customWidth="1"/>
    <col min="2" max="2" width="14.234375" bestFit="1" customWidth="1"/>
    <col min="3" max="3" width="83.1171875" bestFit="1" customWidth="1"/>
    <col min="4" max="4" width="4.703125" bestFit="1" customWidth="1"/>
    <col min="5" max="5" width="17" bestFit="1" customWidth="1"/>
    <col min="6" max="16" width="7.41015625" customWidth="1"/>
  </cols>
  <sheetData>
    <row r="2" spans="1:16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6">
      <c r="A4" t="str">
        <f>F_Inputs!A4</f>
        <v>NES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70">
        <f>IF(InpOverride!P4="",F_Inputs!P4,InpOverride!P4)</f>
        <v>2</v>
      </c>
    </row>
    <row r="5" spans="1:16">
      <c r="A5" t="str">
        <f>F_Inputs!A5</f>
        <v>NES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71">
        <f>IF(InpOverride!J5="",F_Inputs!J5,InpOverride!J5)</f>
        <v>3.5649999999999999</v>
      </c>
      <c r="K5" s="271">
        <f>IF(InpOverride!K5="",F_Inputs!K5,InpOverride!K5)</f>
        <v>3.5649999999999999</v>
      </c>
      <c r="L5" s="271">
        <f>IF(InpOverride!L5="",F_Inputs!L5,InpOverride!L5)</f>
        <v>3.5649999999999999</v>
      </c>
      <c r="M5" s="271">
        <f>IF(InpOverride!M5="",F_Inputs!M5,InpOverride!M5)</f>
        <v>3.5649999999999999</v>
      </c>
      <c r="N5" s="271">
        <f>IF(InpOverride!N5="",F_Inputs!N5,InpOverride!N5)</f>
        <v>3.5649999999999999</v>
      </c>
      <c r="O5" s="226"/>
      <c r="P5" s="226"/>
    </row>
    <row r="6" spans="1:16">
      <c r="A6" t="str">
        <f>F_Inputs!A6</f>
        <v>NES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71">
        <f>IF(InpOverride!J6="",F_Inputs!J6,InpOverride!J6)</f>
        <v>2.2732000000000001</v>
      </c>
      <c r="K6" s="271">
        <f>IF(InpOverride!K6="",F_Inputs!K6,InpOverride!K6)</f>
        <v>2.2732000000000001</v>
      </c>
      <c r="L6" s="271">
        <f>IF(InpOverride!L6="",F_Inputs!L6,InpOverride!L6)</f>
        <v>2.2732000000000001</v>
      </c>
      <c r="M6" s="271">
        <f>IF(InpOverride!M6="",F_Inputs!M6,InpOverride!M6)</f>
        <v>2.2732000000000001</v>
      </c>
      <c r="N6" s="271">
        <f>IF(InpOverride!N6="",F_Inputs!N6,InpOverride!N6)</f>
        <v>2.2732000000000001</v>
      </c>
      <c r="O6" s="226"/>
      <c r="P6" s="226"/>
    </row>
    <row r="7" spans="1:16">
      <c r="A7" t="str">
        <f>F_Inputs!A7</f>
        <v>NES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71">
        <f>IF(InpOverride!P7="",F_Inputs!P7,InpOverride!P7)</f>
        <v>98.301404844022599</v>
      </c>
    </row>
    <row r="8" spans="1:16">
      <c r="A8" t="str">
        <f>F_Inputs!A8</f>
        <v>NES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71">
        <f>IF(InpOverride!P8="",F_Inputs!P8,InpOverride!P8)</f>
        <v>98.360650374040901</v>
      </c>
    </row>
    <row r="9" spans="1:16">
      <c r="A9" t="str">
        <f>F_Inputs!A9</f>
        <v>NES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71">
        <f>IF(InpOverride!P9="",F_Inputs!P9,InpOverride!P9)</f>
        <v>94</v>
      </c>
    </row>
    <row r="10" spans="1:16">
      <c r="A10" t="str">
        <f>F_Inputs!A10</f>
        <v>NES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71">
        <f>IF(InpOverride!P10="",F_Inputs!P10,InpOverride!P10)</f>
        <v>94</v>
      </c>
    </row>
    <row r="11" spans="1:16">
      <c r="A11" t="str">
        <f>F_Inputs!A11</f>
        <v>NES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6">
      <c r="A12" t="str">
        <f>F_Inputs!A12</f>
        <v>NES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71">
        <f>IF(InpOverride!J12="",F_Inputs!J12,InpOverride!J12)</f>
        <v>263.40205409454398</v>
      </c>
      <c r="K12" s="271">
        <f>IF(InpOverride!K12="",F_Inputs!K12,InpOverride!K12)</f>
        <v>277.60821974186098</v>
      </c>
      <c r="L12" s="271">
        <f>IF(InpOverride!L12="",F_Inputs!L12,InpOverride!L12)</f>
        <v>286.89678039328601</v>
      </c>
      <c r="M12" s="271">
        <f>IF(InpOverride!M12="",F_Inputs!M12,InpOverride!M12)</f>
        <v>258.20677328552398</v>
      </c>
      <c r="N12" s="271">
        <f>IF(InpOverride!N12="",F_Inputs!N12,InpOverride!N12)</f>
        <v>243.82994102466199</v>
      </c>
      <c r="O12" s="226"/>
      <c r="P12" s="226"/>
    </row>
    <row r="13" spans="1:16">
      <c r="A13" t="str">
        <f>F_Inputs!A13</f>
        <v>NES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71">
        <f>IF(InpOverride!J13="",F_Inputs!J13,InpOverride!J13)</f>
        <v>207.667566332116</v>
      </c>
      <c r="K13" s="271">
        <f>IF(InpOverride!K13="",F_Inputs!K13,InpOverride!K13)</f>
        <v>209.46712039244301</v>
      </c>
      <c r="L13" s="271">
        <f>IF(InpOverride!L13="",F_Inputs!L13,InpOverride!L13)</f>
        <v>215.24984337869199</v>
      </c>
      <c r="M13" s="271">
        <f>IF(InpOverride!M13="",F_Inputs!M13,InpOverride!M13)</f>
        <v>203.91319338745399</v>
      </c>
      <c r="N13" s="271">
        <f>IF(InpOverride!N13="",F_Inputs!N13,InpOverride!N13)</f>
        <v>174.641285572187</v>
      </c>
      <c r="O13" s="226"/>
      <c r="P13" s="226"/>
    </row>
    <row r="14" spans="1:16">
      <c r="A14" t="str">
        <f>F_Inputs!A14</f>
        <v>NES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71">
        <f>IF(InpOverride!J14="",F_Inputs!J14,InpOverride!J14)</f>
        <v>258.82257524654</v>
      </c>
      <c r="K14" s="271">
        <f>IF(InpOverride!K14="",F_Inputs!K14,InpOverride!K14)</f>
        <v>273.25799623828601</v>
      </c>
      <c r="L14" s="271">
        <f>IF(InpOverride!L14="",F_Inputs!L14,InpOverride!L14)</f>
        <v>282.58125925319598</v>
      </c>
      <c r="M14" s="271">
        <f>IF(InpOverride!M14="",F_Inputs!M14,InpOverride!M14)</f>
        <v>253.75122622329499</v>
      </c>
      <c r="N14" s="271">
        <f>IF(InpOverride!N14="",F_Inputs!N14,InpOverride!N14)</f>
        <v>239.312100638494</v>
      </c>
      <c r="O14" s="226"/>
      <c r="P14" s="226"/>
    </row>
    <row r="15" spans="1:16">
      <c r="A15" t="str">
        <f>F_Inputs!A15</f>
        <v>NES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71">
        <f>IF(InpOverride!J15="",F_Inputs!J15,InpOverride!J15)</f>
        <v>205.32406113918799</v>
      </c>
      <c r="K15" s="271">
        <f>IF(InpOverride!K15="",F_Inputs!K15,InpOverride!K15)</f>
        <v>207.27862573636901</v>
      </c>
      <c r="L15" s="271">
        <f>IF(InpOverride!L15="",F_Inputs!L15,InpOverride!L15)</f>
        <v>213.115269471929</v>
      </c>
      <c r="M15" s="271">
        <f>IF(InpOverride!M15="",F_Inputs!M15,InpOverride!M15)</f>
        <v>201.76208990399601</v>
      </c>
      <c r="N15" s="271">
        <f>IF(InpOverride!N15="",F_Inputs!N15,InpOverride!N15)</f>
        <v>172.39984462418701</v>
      </c>
      <c r="O15" s="226"/>
      <c r="P15" s="226"/>
    </row>
    <row r="16" spans="1:16">
      <c r="A16" t="str">
        <f>F_Inputs!A16</f>
        <v>NES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71">
        <f>IF(InpOverride!J16="",F_Inputs!J16,InpOverride!J16)</f>
        <v>282.322</v>
      </c>
      <c r="K16" s="271">
        <f>IF(InpOverride!K16="",F_Inputs!K16,InpOverride!K16)</f>
        <v>277.32</v>
      </c>
      <c r="L16" s="271">
        <f>IF(InpOverride!L16="",F_Inputs!L16,InpOverride!L16)</f>
        <v>344.34100000000001</v>
      </c>
      <c r="M16" s="271">
        <f>IF(InpOverride!M16="",F_Inputs!M16,InpOverride!M16)</f>
        <v>375.39733999999999</v>
      </c>
      <c r="N16" s="271">
        <f>IF(InpOverride!N16="",F_Inputs!N16,InpOverride!N16)</f>
        <v>348.221</v>
      </c>
      <c r="O16" s="226"/>
      <c r="P16" s="226"/>
    </row>
    <row r="17" spans="1:16">
      <c r="A17" t="str">
        <f>F_Inputs!A17</f>
        <v>NES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71">
        <f>IF(InpOverride!J17="",F_Inputs!J17,InpOverride!J17)</f>
        <v>174.756</v>
      </c>
      <c r="K17" s="271">
        <f>IF(InpOverride!K17="",F_Inputs!K17,InpOverride!K17)</f>
        <v>168.74199999999999</v>
      </c>
      <c r="L17" s="271">
        <f>IF(InpOverride!L17="",F_Inputs!L17,InpOverride!L17)</f>
        <v>174.43199999999999</v>
      </c>
      <c r="M17" s="271">
        <f>IF(InpOverride!M17="",F_Inputs!M17,InpOverride!M17)</f>
        <v>176.583</v>
      </c>
      <c r="N17" s="271">
        <f>IF(InpOverride!N17="",F_Inputs!N17,InpOverride!N17)</f>
        <v>184.31800000000001</v>
      </c>
      <c r="O17" s="226"/>
      <c r="P17" s="226"/>
    </row>
    <row r="18" spans="1:16">
      <c r="A18" t="str">
        <f>F_Inputs!A18</f>
        <v>NES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71">
        <f>IF(InpOverride!J18="",F_Inputs!J18,InpOverride!J18)</f>
        <v>13.8189999999999</v>
      </c>
      <c r="K18" s="271">
        <f>IF(InpOverride!K18="",F_Inputs!K18,InpOverride!K18)</f>
        <v>7.0940000000000003</v>
      </c>
      <c r="L18" s="271">
        <f>IF(InpOverride!L18="",F_Inputs!L18,InpOverride!L18)</f>
        <v>8.1319999999999997</v>
      </c>
      <c r="M18" s="271">
        <f>IF(InpOverride!M18="",F_Inputs!M18,InpOverride!M18)</f>
        <v>8.3019999999999996</v>
      </c>
      <c r="N18" s="271">
        <f>IF(InpOverride!N18="",F_Inputs!N18,InpOverride!N18)</f>
        <v>8.4649999999999999</v>
      </c>
      <c r="O18" s="226"/>
      <c r="P18" s="226"/>
    </row>
    <row r="19" spans="1:16">
      <c r="A19" t="str">
        <f>F_Inputs!A19</f>
        <v>NES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71">
        <f>IF(InpOverride!J19="",F_Inputs!J19,InpOverride!J19)</f>
        <v>0</v>
      </c>
      <c r="K19" s="271">
        <f>IF(InpOverride!K19="",F_Inputs!K19,InpOverride!K19)</f>
        <v>0</v>
      </c>
      <c r="L19" s="271">
        <f>IF(InpOverride!L19="",F_Inputs!L19,InpOverride!L19)</f>
        <v>0</v>
      </c>
      <c r="M19" s="271">
        <f>IF(InpOverride!M19="",F_Inputs!M19,InpOverride!M19)</f>
        <v>0</v>
      </c>
      <c r="N19" s="271">
        <f>IF(InpOverride!N19="",F_Inputs!N19,InpOverride!N19)</f>
        <v>0</v>
      </c>
      <c r="O19" s="226"/>
      <c r="P19" s="226"/>
    </row>
    <row r="20" spans="1:16">
      <c r="A20" t="str">
        <f>F_Inputs!A20</f>
        <v>NES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71">
        <f>IF(InpOverride!J20="",F_Inputs!J20,InpOverride!J20)</f>
        <v>5.5819999999999999</v>
      </c>
      <c r="K20" s="271">
        <f>IF(InpOverride!K20="",F_Inputs!K20,InpOverride!K20)</f>
        <v>5.7969999999999997</v>
      </c>
      <c r="L20" s="271">
        <f>IF(InpOverride!L20="",F_Inputs!L20,InpOverride!L20)</f>
        <v>6.2130000000000001</v>
      </c>
      <c r="M20" s="271">
        <f>IF(InpOverride!M20="",F_Inputs!M20,InpOverride!M20)</f>
        <v>6.4459999999999997</v>
      </c>
      <c r="N20" s="271">
        <f>IF(InpOverride!N20="",F_Inputs!N20,InpOverride!N20)</f>
        <v>6.6520000000000001</v>
      </c>
      <c r="O20" s="226"/>
      <c r="P20" s="226"/>
    </row>
    <row r="21" spans="1:16">
      <c r="A21" t="str">
        <f>F_Inputs!A21</f>
        <v>NES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71">
        <f>IF(InpOverride!J21="",F_Inputs!J21,InpOverride!J21)</f>
        <v>0</v>
      </c>
      <c r="K21" s="271">
        <f>IF(InpOverride!K21="",F_Inputs!K21,InpOverride!K21)</f>
        <v>0</v>
      </c>
      <c r="L21" s="271">
        <f>IF(InpOverride!L21="",F_Inputs!L21,InpOverride!L21)</f>
        <v>0</v>
      </c>
      <c r="M21" s="271">
        <f>IF(InpOverride!M21="",F_Inputs!M21,InpOverride!M21)</f>
        <v>0</v>
      </c>
      <c r="N21" s="271">
        <f>IF(InpOverride!N21="",F_Inputs!N21,InpOverride!N21)</f>
        <v>0</v>
      </c>
      <c r="O21" s="226"/>
      <c r="P21" s="226"/>
    </row>
    <row r="22" spans="1:16">
      <c r="A22" t="str">
        <f>F_Inputs!A22</f>
        <v>NES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71">
        <f>IF(InpOverride!J22="",F_Inputs!J22,InpOverride!J22)</f>
        <v>3.7069999999999999</v>
      </c>
      <c r="K22" s="271">
        <f>IF(InpOverride!K22="",F_Inputs!K22,InpOverride!K22)</f>
        <v>0.69899999999999995</v>
      </c>
      <c r="L22" s="271">
        <f>IF(InpOverride!L22="",F_Inputs!L22,InpOverride!L22)</f>
        <v>0.30199999999999999</v>
      </c>
      <c r="M22" s="271">
        <f>IF(InpOverride!M22="",F_Inputs!M22,InpOverride!M22)</f>
        <v>0.308</v>
      </c>
      <c r="N22" s="271">
        <f>IF(InpOverride!N22="",F_Inputs!N22,InpOverride!N22)</f>
        <v>0.314</v>
      </c>
      <c r="O22" s="226"/>
      <c r="P22" s="226"/>
    </row>
    <row r="23" spans="1:16">
      <c r="A23" t="str">
        <f>F_Inputs!A23</f>
        <v>NES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71">
        <f>IF(InpOverride!J23="",F_Inputs!J23,InpOverride!J23)</f>
        <v>0</v>
      </c>
      <c r="K23" s="271">
        <f>IF(InpOverride!K23="",F_Inputs!K23,InpOverride!K23)</f>
        <v>0</v>
      </c>
      <c r="L23" s="271">
        <f>IF(InpOverride!L23="",F_Inputs!L23,InpOverride!L23)</f>
        <v>0</v>
      </c>
      <c r="M23" s="271">
        <f>IF(InpOverride!M23="",F_Inputs!M23,InpOverride!M23)</f>
        <v>0</v>
      </c>
      <c r="N23" s="271">
        <f>IF(InpOverride!N23="",F_Inputs!N23,InpOverride!N23)</f>
        <v>0</v>
      </c>
      <c r="O23" s="226"/>
      <c r="P23" s="226"/>
    </row>
    <row r="24" spans="1:16">
      <c r="A24" t="str">
        <f>F_Inputs!A24</f>
        <v>NES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71">
        <f>IF(InpOverride!J24="",F_Inputs!J24,InpOverride!J24)</f>
        <v>2.8149999999999999</v>
      </c>
      <c r="K24" s="271">
        <f>IF(InpOverride!K24="",F_Inputs!K24,InpOverride!K24)</f>
        <v>2.8090000000000002</v>
      </c>
      <c r="L24" s="271">
        <f>IF(InpOverride!L24="",F_Inputs!L24,InpOverride!L24)</f>
        <v>2.7130000000000001</v>
      </c>
      <c r="M24" s="271">
        <f>IF(InpOverride!M24="",F_Inputs!M24,InpOverride!M24)</f>
        <v>2.8119999999999998</v>
      </c>
      <c r="N24" s="271">
        <f>IF(InpOverride!N24="",F_Inputs!N24,InpOverride!N24)</f>
        <v>2.903</v>
      </c>
      <c r="O24" s="226"/>
      <c r="P24" s="226"/>
    </row>
    <row r="25" spans="1:16">
      <c r="A25" t="str">
        <f>F_Inputs!A25</f>
        <v>NES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71">
        <f>IF(InpOverride!J25="",F_Inputs!J25,InpOverride!J25)</f>
        <v>0</v>
      </c>
      <c r="K25" s="271">
        <f>IF(InpOverride!K25="",F_Inputs!K25,InpOverride!K25)</f>
        <v>0</v>
      </c>
      <c r="L25" s="271">
        <f>IF(InpOverride!L25="",F_Inputs!L25,InpOverride!L25)</f>
        <v>0</v>
      </c>
      <c r="M25" s="271">
        <f>IF(InpOverride!M25="",F_Inputs!M25,InpOverride!M25)</f>
        <v>0</v>
      </c>
      <c r="N25" s="271">
        <f>IF(InpOverride!N25="",F_Inputs!N25,InpOverride!N25)</f>
        <v>0</v>
      </c>
      <c r="O25" s="226"/>
      <c r="P25" s="226"/>
    </row>
    <row r="26" spans="1:16">
      <c r="A26" t="str">
        <f>F_Inputs!A26</f>
        <v>NES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71">
        <f>IF(InpOverride!I26="",F_Inputs!I26,InpOverride!I26)</f>
        <v>0</v>
      </c>
      <c r="J26" s="226"/>
      <c r="K26" s="226"/>
      <c r="L26" s="226"/>
      <c r="M26" s="226"/>
      <c r="N26" s="226"/>
      <c r="O26" s="226"/>
      <c r="P26" s="226"/>
    </row>
    <row r="27" spans="1:16">
      <c r="A27" t="str">
        <f>F_Inputs!A27</f>
        <v>NES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71">
        <f>IF(InpOverride!I27="",F_Inputs!I27,InpOverride!I27)</f>
        <v>3.73</v>
      </c>
      <c r="J27" s="226"/>
      <c r="K27" s="226"/>
      <c r="L27" s="226"/>
      <c r="M27" s="226"/>
      <c r="N27" s="226"/>
      <c r="O27" s="226"/>
      <c r="P27" s="226"/>
    </row>
    <row r="28" spans="1:16">
      <c r="A28" t="str">
        <f>F_Inputs!A28</f>
        <v>NES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71">
        <f>IF(InpOverride!J28="",F_Inputs!J28,InpOverride!J28)</f>
        <v>0.61531000000000002</v>
      </c>
      <c r="K28" s="271">
        <f>IF(InpOverride!K28="",F_Inputs!K28,InpOverride!K28)</f>
        <v>0.67623</v>
      </c>
      <c r="L28" s="271">
        <f>IF(InpOverride!L28="",F_Inputs!L28,InpOverride!L28)</f>
        <v>0.66764999999999997</v>
      </c>
      <c r="M28" s="271">
        <f>IF(InpOverride!M28="",F_Inputs!M28,InpOverride!M28)</f>
        <v>0.74139999999999995</v>
      </c>
      <c r="N28" s="271">
        <f>IF(InpOverride!N28="",F_Inputs!N28,InpOverride!N28)</f>
        <v>0.78740999999999906</v>
      </c>
      <c r="O28" s="227"/>
      <c r="P28" s="227"/>
    </row>
    <row r="29" spans="1:16">
      <c r="A29" t="str">
        <f>F_Inputs!A29</f>
        <v>NES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71">
        <f>IF(InpOverride!J29="",F_Inputs!J29,InpOverride!J29)</f>
        <v>0.48623</v>
      </c>
      <c r="K29" s="271">
        <f>IF(InpOverride!K29="",F_Inputs!K29,InpOverride!K29)</f>
        <v>0.52254</v>
      </c>
      <c r="L29" s="271">
        <f>IF(InpOverride!L29="",F_Inputs!L29,InpOverride!L29)</f>
        <v>0.50516000000000005</v>
      </c>
      <c r="M29" s="271">
        <f>IF(InpOverride!M29="",F_Inputs!M29,InpOverride!M29)</f>
        <v>0.52473000000000003</v>
      </c>
      <c r="N29" s="271">
        <f>IF(InpOverride!N29="",F_Inputs!N29,InpOverride!N29)</f>
        <v>0.60924999999999996</v>
      </c>
      <c r="O29" s="227"/>
      <c r="P29" s="227"/>
    </row>
    <row r="30" spans="1:16">
      <c r="A30" t="str">
        <f>F_Inputs!A30</f>
        <v>NES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71">
        <f>IF(InpOverride!J30="",F_Inputs!J30,InpOverride!J30)</f>
        <v>0.223</v>
      </c>
      <c r="K30" s="271">
        <f>IF(InpOverride!K30="",F_Inputs!K30,InpOverride!K30)</f>
        <v>0.36699999999999999</v>
      </c>
      <c r="L30" s="271">
        <f>IF(InpOverride!L30="",F_Inputs!L30,InpOverride!L30)</f>
        <v>0.28799999999999998</v>
      </c>
      <c r="M30" s="271">
        <f>IF(InpOverride!M30="",F_Inputs!M30,InpOverride!M30)</f>
        <v>0.32600000000000001</v>
      </c>
      <c r="N30" s="271">
        <f>IF(InpOverride!N30="",F_Inputs!N30,InpOverride!N30)</f>
        <v>0.32600000000000001</v>
      </c>
      <c r="O30" s="226"/>
      <c r="P30" s="226"/>
    </row>
    <row r="31" spans="1:16">
      <c r="A31" t="str">
        <f>F_Inputs!A31</f>
        <v>NES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71">
        <f>IF(InpOverride!J31="",F_Inputs!J31,InpOverride!J31)</f>
        <v>0</v>
      </c>
      <c r="K31" s="271">
        <f>IF(InpOverride!K31="",F_Inputs!K31,InpOverride!K31)</f>
        <v>0.29799999999999999</v>
      </c>
      <c r="L31" s="271">
        <f>IF(InpOverride!L31="",F_Inputs!L31,InpOverride!L31)</f>
        <v>2.8940000000000001</v>
      </c>
      <c r="M31" s="271">
        <f>IF(InpOverride!M31="",F_Inputs!M31,InpOverride!M31)</f>
        <v>0.02</v>
      </c>
      <c r="N31" s="271">
        <f>IF(InpOverride!N31="",F_Inputs!N31,InpOverride!N31)</f>
        <v>0.02</v>
      </c>
      <c r="O31" s="226"/>
      <c r="P31" s="226"/>
    </row>
    <row r="32" spans="1:16">
      <c r="A32" t="str">
        <f>F_Inputs!A32</f>
        <v>NES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71">
        <f>IF(InpOverride!J32="",F_Inputs!J32,InpOverride!J32)</f>
        <v>0</v>
      </c>
      <c r="K32" s="271">
        <f>IF(InpOverride!K32="",F_Inputs!K32,InpOverride!K32)</f>
        <v>0</v>
      </c>
      <c r="L32" s="271">
        <f>IF(InpOverride!L32="",F_Inputs!L32,InpOverride!L32)</f>
        <v>0</v>
      </c>
      <c r="M32" s="271">
        <f>IF(InpOverride!M32="",F_Inputs!M32,InpOverride!M32)</f>
        <v>0</v>
      </c>
      <c r="N32" s="271">
        <f>IF(InpOverride!N32="",F_Inputs!N32,InpOverride!N32)</f>
        <v>0</v>
      </c>
      <c r="O32" s="226"/>
      <c r="P32" s="226"/>
    </row>
    <row r="33" spans="1:16">
      <c r="A33" t="str">
        <f>F_Inputs!A33</f>
        <v>NES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71">
        <f>IF(InpOverride!J33="",F_Inputs!J33,InpOverride!J33)</f>
        <v>0</v>
      </c>
      <c r="K33" s="271">
        <f>IF(InpOverride!K33="",F_Inputs!K33,InpOverride!K33)</f>
        <v>0</v>
      </c>
      <c r="L33" s="271">
        <f>IF(InpOverride!L33="",F_Inputs!L33,InpOverride!L33)</f>
        <v>0</v>
      </c>
      <c r="M33" s="271">
        <f>IF(InpOverride!M33="",F_Inputs!M33,InpOverride!M33)</f>
        <v>0</v>
      </c>
      <c r="N33" s="271">
        <f>IF(InpOverride!N33="",F_Inputs!N33,InpOverride!N33)</f>
        <v>0</v>
      </c>
      <c r="O33" s="226"/>
      <c r="P33" s="226"/>
    </row>
    <row r="34" spans="1:16">
      <c r="A34" t="str">
        <f>F_Inputs!A34</f>
        <v>NES</v>
      </c>
      <c r="B34" t="s">
        <v>442</v>
      </c>
      <c r="C34" t="s">
        <v>454</v>
      </c>
      <c r="D34" t="s">
        <v>419</v>
      </c>
      <c r="E34" t="s">
        <v>404</v>
      </c>
      <c r="F34" s="271">
        <f>IF(InpOverride!F34="",F_Inputs!F34,InpOverride!F34)</f>
        <v>234.4</v>
      </c>
      <c r="G34" s="271">
        <f>IF(InpOverride!G34="",F_Inputs!G34,InpOverride!G34)</f>
        <v>242.5</v>
      </c>
      <c r="H34" s="271">
        <f>IF(InpOverride!H34="",F_Inputs!H34,InpOverride!H34)</f>
        <v>249.5</v>
      </c>
      <c r="I34" s="271">
        <f>IF(InpOverride!I34="",F_Inputs!I34,InpOverride!I34)</f>
        <v>255.7</v>
      </c>
      <c r="J34" s="271">
        <f>IF(InpOverride!J34="",F_Inputs!J34,InpOverride!J34)</f>
        <v>258</v>
      </c>
      <c r="K34" s="271">
        <f>IF(InpOverride!K34="",F_Inputs!K34,InpOverride!K34)</f>
        <v>261.39999999999998</v>
      </c>
      <c r="L34" s="271">
        <f>IF(InpOverride!L34="",F_Inputs!L34,InpOverride!L34)</f>
        <v>270.60000000000002</v>
      </c>
      <c r="M34" s="271">
        <f>IF(InpOverride!M34="",F_Inputs!M34,InpOverride!M34)</f>
        <v>279.7</v>
      </c>
      <c r="N34" s="271">
        <f>IF(InpOverride!N34="",F_Inputs!N34,InpOverride!N34)</f>
        <v>288.10000000000002</v>
      </c>
      <c r="O34" s="271">
        <f>IF(InpOverride!O34="",F_Inputs!O34,InpOverride!O34)</f>
        <v>296.7</v>
      </c>
      <c r="P34" s="229"/>
    </row>
    <row r="35" spans="1:16">
      <c r="A35" t="str">
        <f>F_Inputs!A35</f>
        <v>NES</v>
      </c>
      <c r="B35" t="s">
        <v>443</v>
      </c>
      <c r="C35" t="s">
        <v>455</v>
      </c>
      <c r="D35" t="s">
        <v>419</v>
      </c>
      <c r="E35" t="s">
        <v>404</v>
      </c>
      <c r="F35" s="271">
        <f>IF(InpOverride!F35="",F_Inputs!F35,InpOverride!F35)</f>
        <v>235.2</v>
      </c>
      <c r="G35" s="271">
        <f>IF(InpOverride!G35="",F_Inputs!G35,InpOverride!G35)</f>
        <v>242.4</v>
      </c>
      <c r="H35" s="271">
        <f>IF(InpOverride!H35="",F_Inputs!H35,InpOverride!H35)</f>
        <v>250</v>
      </c>
      <c r="I35" s="271">
        <f>IF(InpOverride!I35="",F_Inputs!I35,InpOverride!I35)</f>
        <v>255.9</v>
      </c>
      <c r="J35" s="271">
        <f>IF(InpOverride!J35="",F_Inputs!J35,InpOverride!J35)</f>
        <v>258.5</v>
      </c>
      <c r="K35" s="271">
        <f>IF(InpOverride!K35="",F_Inputs!K35,InpOverride!K35)</f>
        <v>262.10000000000002</v>
      </c>
      <c r="L35" s="271">
        <f>IF(InpOverride!L35="",F_Inputs!L35,InpOverride!L35)</f>
        <v>271.7</v>
      </c>
      <c r="M35" s="271">
        <f>IF(InpOverride!M35="",F_Inputs!M35,InpOverride!M35)</f>
        <v>280.7</v>
      </c>
      <c r="N35" s="271">
        <f>IF(InpOverride!N35="",F_Inputs!N35,InpOverride!N35)</f>
        <v>289.10000000000002</v>
      </c>
      <c r="O35" s="271">
        <f>IF(InpOverride!O35="",F_Inputs!O35,InpOverride!O35)</f>
        <v>297.8</v>
      </c>
      <c r="P35" s="229"/>
    </row>
    <row r="36" spans="1:16">
      <c r="A36" t="str">
        <f>F_Inputs!A36</f>
        <v>NES</v>
      </c>
      <c r="B36" t="s">
        <v>444</v>
      </c>
      <c r="C36" t="s">
        <v>456</v>
      </c>
      <c r="D36" t="s">
        <v>419</v>
      </c>
      <c r="E36" t="s">
        <v>404</v>
      </c>
      <c r="F36" s="271">
        <f>IF(InpOverride!F36="",F_Inputs!F36,InpOverride!F36)</f>
        <v>235.2</v>
      </c>
      <c r="G36" s="271">
        <f>IF(InpOverride!G36="",F_Inputs!G36,InpOverride!G36)</f>
        <v>241.8</v>
      </c>
      <c r="H36" s="271">
        <f>IF(InpOverride!H36="",F_Inputs!H36,InpOverride!H36)</f>
        <v>249.7</v>
      </c>
      <c r="I36" s="271">
        <f>IF(InpOverride!I36="",F_Inputs!I36,InpOverride!I36)</f>
        <v>256.3</v>
      </c>
      <c r="J36" s="271">
        <f>IF(InpOverride!J36="",F_Inputs!J36,InpOverride!J36)</f>
        <v>258.89999999999998</v>
      </c>
      <c r="K36" s="271">
        <f>IF(InpOverride!K36="",F_Inputs!K36,InpOverride!K36)</f>
        <v>263.10000000000002</v>
      </c>
      <c r="L36" s="271">
        <f>IF(InpOverride!L36="",F_Inputs!L36,InpOverride!L36)</f>
        <v>272.3</v>
      </c>
      <c r="M36" s="271">
        <f>IF(InpOverride!M36="",F_Inputs!M36,InpOverride!M36)</f>
        <v>281.5</v>
      </c>
      <c r="N36" s="271">
        <f>IF(InpOverride!N36="",F_Inputs!N36,InpOverride!N36)</f>
        <v>289.89999999999998</v>
      </c>
      <c r="O36" s="271">
        <f>IF(InpOverride!O36="",F_Inputs!O36,InpOverride!O36)</f>
        <v>298.60000000000002</v>
      </c>
      <c r="P36" s="229"/>
    </row>
    <row r="37" spans="1:16">
      <c r="A37" t="str">
        <f>F_Inputs!A37</f>
        <v>NES</v>
      </c>
      <c r="B37" t="s">
        <v>445</v>
      </c>
      <c r="C37" t="s">
        <v>457</v>
      </c>
      <c r="D37" t="s">
        <v>419</v>
      </c>
      <c r="E37" t="s">
        <v>404</v>
      </c>
      <c r="F37" s="271">
        <f>IF(InpOverride!F37="",F_Inputs!F37,InpOverride!F37)</f>
        <v>234.7</v>
      </c>
      <c r="G37" s="271">
        <f>IF(InpOverride!G37="",F_Inputs!G37,InpOverride!G37)</f>
        <v>242.1</v>
      </c>
      <c r="H37" s="271">
        <f>IF(InpOverride!H37="",F_Inputs!H37,InpOverride!H37)</f>
        <v>249.7</v>
      </c>
      <c r="I37" s="271">
        <f>IF(InpOverride!I37="",F_Inputs!I37,InpOverride!I37)</f>
        <v>256</v>
      </c>
      <c r="J37" s="271">
        <f>IF(InpOverride!J37="",F_Inputs!J37,InpOverride!J37)</f>
        <v>258.60000000000002</v>
      </c>
      <c r="K37" s="271">
        <f>IF(InpOverride!K37="",F_Inputs!K37,InpOverride!K37)</f>
        <v>263.39999999999998</v>
      </c>
      <c r="L37" s="271">
        <f>IF(InpOverride!L37="",F_Inputs!L37,InpOverride!L37)</f>
        <v>272.89999999999998</v>
      </c>
      <c r="M37" s="271">
        <f>IF(InpOverride!M37="",F_Inputs!M37,InpOverride!M37)</f>
        <v>281.10000000000002</v>
      </c>
      <c r="N37" s="271">
        <f>IF(InpOverride!N37="",F_Inputs!N37,InpOverride!N37)</f>
        <v>289.5</v>
      </c>
      <c r="O37" s="271">
        <f>IF(InpOverride!O37="",F_Inputs!O37,InpOverride!O37)</f>
        <v>298.2</v>
      </c>
      <c r="P37" s="229"/>
    </row>
    <row r="38" spans="1:16">
      <c r="A38" t="str">
        <f>F_Inputs!A38</f>
        <v>NES</v>
      </c>
      <c r="B38" t="s">
        <v>446</v>
      </c>
      <c r="C38" t="s">
        <v>439</v>
      </c>
      <c r="D38" t="s">
        <v>419</v>
      </c>
      <c r="E38" t="s">
        <v>404</v>
      </c>
      <c r="F38" s="271">
        <f>IF(InpOverride!F38="",F_Inputs!F38,InpOverride!F38)</f>
        <v>236.1</v>
      </c>
      <c r="G38" s="271">
        <f>IF(InpOverride!G38="",F_Inputs!G38,InpOverride!G38)</f>
        <v>243</v>
      </c>
      <c r="H38" s="271">
        <f>IF(InpOverride!H38="",F_Inputs!H38,InpOverride!H38)</f>
        <v>251</v>
      </c>
      <c r="I38" s="271">
        <f>IF(InpOverride!I38="",F_Inputs!I38,InpOverride!I38)</f>
        <v>257</v>
      </c>
      <c r="J38" s="271">
        <f>IF(InpOverride!J38="",F_Inputs!J38,InpOverride!J38)</f>
        <v>259.8</v>
      </c>
      <c r="K38" s="271">
        <f>IF(InpOverride!K38="",F_Inputs!K38,InpOverride!K38)</f>
        <v>264.39999999999998</v>
      </c>
      <c r="L38" s="271">
        <f>IF(InpOverride!L38="",F_Inputs!L38,InpOverride!L38)</f>
        <v>274.7</v>
      </c>
      <c r="M38" s="271">
        <f>IF(InpOverride!M38="",F_Inputs!M38,InpOverride!M38)</f>
        <v>282.89999999999998</v>
      </c>
      <c r="N38" s="271">
        <f>IF(InpOverride!N38="",F_Inputs!N38,InpOverride!N38)</f>
        <v>291.39999999999998</v>
      </c>
      <c r="O38" s="271">
        <f>IF(InpOverride!O38="",F_Inputs!O38,InpOverride!O38)</f>
        <v>300.10000000000002</v>
      </c>
      <c r="P38" s="229"/>
    </row>
    <row r="39" spans="1:16">
      <c r="A39" t="str">
        <f>F_Inputs!A39</f>
        <v>NES</v>
      </c>
      <c r="B39" t="s">
        <v>447</v>
      </c>
      <c r="C39" t="s">
        <v>440</v>
      </c>
      <c r="D39" t="s">
        <v>419</v>
      </c>
      <c r="E39" t="s">
        <v>404</v>
      </c>
      <c r="F39" s="271">
        <f>IF(InpOverride!F39="",F_Inputs!F39,InpOverride!F39)</f>
        <v>237.9</v>
      </c>
      <c r="G39" s="271">
        <f>IF(InpOverride!G39="",F_Inputs!G39,InpOverride!G39)</f>
        <v>244.2</v>
      </c>
      <c r="H39" s="271">
        <f>IF(InpOverride!H39="",F_Inputs!H39,InpOverride!H39)</f>
        <v>251.9</v>
      </c>
      <c r="I39" s="271">
        <f>IF(InpOverride!I39="",F_Inputs!I39,InpOverride!I39)</f>
        <v>257.60000000000002</v>
      </c>
      <c r="J39" s="271">
        <f>IF(InpOverride!J39="",F_Inputs!J39,InpOverride!J39)</f>
        <v>259.60000000000002</v>
      </c>
      <c r="K39" s="271">
        <f>IF(InpOverride!K39="",F_Inputs!K39,InpOverride!K39)</f>
        <v>264.89999999999998</v>
      </c>
      <c r="L39" s="271">
        <f>IF(InpOverride!L39="",F_Inputs!L39,InpOverride!L39)</f>
        <v>275.10000000000002</v>
      </c>
      <c r="M39" s="271">
        <f>IF(InpOverride!M39="",F_Inputs!M39,InpOverride!M39)</f>
        <v>283.39999999999998</v>
      </c>
      <c r="N39" s="271">
        <f>IF(InpOverride!N39="",F_Inputs!N39,InpOverride!N39)</f>
        <v>291.89999999999998</v>
      </c>
      <c r="O39" s="271">
        <f>IF(InpOverride!O39="",F_Inputs!O39,InpOverride!O39)</f>
        <v>300.7</v>
      </c>
      <c r="P39" s="229"/>
    </row>
    <row r="40" spans="1:16">
      <c r="A40" t="str">
        <f>F_Inputs!A40</f>
        <v>NES</v>
      </c>
      <c r="B40" t="s">
        <v>448</v>
      </c>
      <c r="C40" t="s">
        <v>441</v>
      </c>
      <c r="D40" t="s">
        <v>419</v>
      </c>
      <c r="E40" t="s">
        <v>404</v>
      </c>
      <c r="F40" s="271">
        <f>IF(InpOverride!F40="",F_Inputs!F40,InpOverride!F40)</f>
        <v>238</v>
      </c>
      <c r="G40" s="271">
        <f>IF(InpOverride!G40="",F_Inputs!G40,InpOverride!G40)</f>
        <v>245.6</v>
      </c>
      <c r="H40" s="271">
        <f>IF(InpOverride!H40="",F_Inputs!H40,InpOverride!H40)</f>
        <v>251.9</v>
      </c>
      <c r="I40" s="271">
        <f>IF(InpOverride!I40="",F_Inputs!I40,InpOverride!I40)</f>
        <v>257.7</v>
      </c>
      <c r="J40" s="271">
        <f>IF(InpOverride!J40="",F_Inputs!J40,InpOverride!J40)</f>
        <v>259.5</v>
      </c>
      <c r="K40" s="271">
        <f>IF(InpOverride!K40="",F_Inputs!K40,InpOverride!K40)</f>
        <v>264.8</v>
      </c>
      <c r="L40" s="271">
        <f>IF(InpOverride!L40="",F_Inputs!L40,InpOverride!L40)</f>
        <v>275.3</v>
      </c>
      <c r="M40" s="271">
        <f>IF(InpOverride!M40="",F_Inputs!M40,InpOverride!M40)</f>
        <v>283.60000000000002</v>
      </c>
      <c r="N40" s="271">
        <f>IF(InpOverride!N40="",F_Inputs!N40,InpOverride!N40)</f>
        <v>292.10000000000002</v>
      </c>
      <c r="O40" s="271">
        <f>IF(InpOverride!O40="",F_Inputs!O40,InpOverride!O40)</f>
        <v>300.89999999999998</v>
      </c>
      <c r="P40" s="229"/>
    </row>
    <row r="41" spans="1:16">
      <c r="A41" t="str">
        <f>F_Inputs!A41</f>
        <v>NES</v>
      </c>
      <c r="B41" t="s">
        <v>449</v>
      </c>
      <c r="C41" t="s">
        <v>458</v>
      </c>
      <c r="D41" t="s">
        <v>419</v>
      </c>
      <c r="E41" t="s">
        <v>404</v>
      </c>
      <c r="F41" s="271">
        <f>IF(InpOverride!F41="",F_Inputs!F41,InpOverride!F41)</f>
        <v>238.5</v>
      </c>
      <c r="G41" s="271">
        <f>IF(InpOverride!G41="",F_Inputs!G41,InpOverride!G41)</f>
        <v>245.6</v>
      </c>
      <c r="H41" s="271">
        <f>IF(InpOverride!H41="",F_Inputs!H41,InpOverride!H41)</f>
        <v>252.1</v>
      </c>
      <c r="I41" s="271">
        <f>IF(InpOverride!I41="",F_Inputs!I41,InpOverride!I41)</f>
        <v>257.10000000000002</v>
      </c>
      <c r="J41" s="271">
        <f>IF(InpOverride!J41="",F_Inputs!J41,InpOverride!J41)</f>
        <v>259.8</v>
      </c>
      <c r="K41" s="271">
        <f>IF(InpOverride!K41="",F_Inputs!K41,InpOverride!K41)</f>
        <v>265.5</v>
      </c>
      <c r="L41" s="271">
        <f>IF(InpOverride!L41="",F_Inputs!L41,InpOverride!L41)</f>
        <v>275.8</v>
      </c>
      <c r="M41" s="271">
        <f>IF(InpOverride!M41="",F_Inputs!M41,InpOverride!M41)</f>
        <v>284.10000000000002</v>
      </c>
      <c r="N41" s="271">
        <f>IF(InpOverride!N41="",F_Inputs!N41,InpOverride!N41)</f>
        <v>292.60000000000002</v>
      </c>
      <c r="O41" s="271">
        <f>IF(InpOverride!O41="",F_Inputs!O41,InpOverride!O41)</f>
        <v>301.39999999999998</v>
      </c>
      <c r="P41" s="229"/>
    </row>
    <row r="42" spans="1:16">
      <c r="A42" t="str">
        <f>F_Inputs!A42</f>
        <v>NES</v>
      </c>
      <c r="B42" t="s">
        <v>450</v>
      </c>
      <c r="C42" t="s">
        <v>459</v>
      </c>
      <c r="D42" t="s">
        <v>419</v>
      </c>
      <c r="E42" t="s">
        <v>404</v>
      </c>
      <c r="F42" s="271">
        <f>IF(InpOverride!F42="",F_Inputs!F42,InpOverride!F42)</f>
        <v>239.4</v>
      </c>
      <c r="G42" s="271">
        <f>IF(InpOverride!G42="",F_Inputs!G42,InpOverride!G42)</f>
        <v>246.8</v>
      </c>
      <c r="H42" s="271">
        <f>IF(InpOverride!H42="",F_Inputs!H42,InpOverride!H42)</f>
        <v>253.4</v>
      </c>
      <c r="I42" s="271">
        <f>IF(InpOverride!I42="",F_Inputs!I42,InpOverride!I42)</f>
        <v>257.5</v>
      </c>
      <c r="J42" s="271">
        <f>IF(InpOverride!J42="",F_Inputs!J42,InpOverride!J42)</f>
        <v>260.60000000000002</v>
      </c>
      <c r="K42" s="271">
        <f>IF(InpOverride!K42="",F_Inputs!K42,InpOverride!K42)</f>
        <v>267.10000000000002</v>
      </c>
      <c r="L42" s="271">
        <f>IF(InpOverride!L42="",F_Inputs!L42,InpOverride!L42)</f>
        <v>278.10000000000002</v>
      </c>
      <c r="M42" s="271">
        <f>IF(InpOverride!M42="",F_Inputs!M42,InpOverride!M42)</f>
        <v>286.39999999999998</v>
      </c>
      <c r="N42" s="271">
        <f>IF(InpOverride!N42="",F_Inputs!N42,InpOverride!N42)</f>
        <v>295</v>
      </c>
      <c r="O42" s="271">
        <f>IF(InpOverride!O42="",F_Inputs!O42,InpOverride!O42)</f>
        <v>303.89999999999998</v>
      </c>
      <c r="P42" s="229"/>
    </row>
    <row r="43" spans="1:16">
      <c r="A43" t="str">
        <f>F_Inputs!A43</f>
        <v>NES</v>
      </c>
      <c r="B43" t="s">
        <v>451</v>
      </c>
      <c r="C43" t="s">
        <v>460</v>
      </c>
      <c r="D43" t="s">
        <v>419</v>
      </c>
      <c r="E43" t="s">
        <v>404</v>
      </c>
      <c r="F43" s="271">
        <f>IF(InpOverride!F43="",F_Inputs!F43,InpOverride!F43)</f>
        <v>238</v>
      </c>
      <c r="G43" s="271">
        <f>IF(InpOverride!G43="",F_Inputs!G43,InpOverride!G43)</f>
        <v>245.8</v>
      </c>
      <c r="H43" s="271">
        <f>IF(InpOverride!H43="",F_Inputs!H43,InpOverride!H43)</f>
        <v>252.6</v>
      </c>
      <c r="I43" s="271">
        <f>IF(InpOverride!I43="",F_Inputs!I43,InpOverride!I43)</f>
        <v>255.4</v>
      </c>
      <c r="J43" s="271">
        <f>IF(InpOverride!J43="",F_Inputs!J43,InpOverride!J43)</f>
        <v>258.8</v>
      </c>
      <c r="K43" s="271">
        <f>IF(InpOverride!K43="",F_Inputs!K43,InpOverride!K43)</f>
        <v>265.5</v>
      </c>
      <c r="L43" s="271">
        <f>IF(InpOverride!L43="",F_Inputs!L43,InpOverride!L43)</f>
        <v>276</v>
      </c>
      <c r="M43" s="271">
        <f>IF(InpOverride!M43="",F_Inputs!M43,InpOverride!M43)</f>
        <v>284.3</v>
      </c>
      <c r="N43" s="271">
        <f>IF(InpOverride!N43="",F_Inputs!N43,InpOverride!N43)</f>
        <v>292.8</v>
      </c>
      <c r="O43" s="271">
        <f>IF(InpOverride!O43="",F_Inputs!O43,InpOverride!O43)</f>
        <v>301.60000000000002</v>
      </c>
      <c r="P43" s="229"/>
    </row>
    <row r="44" spans="1:16">
      <c r="A44" t="str">
        <f>F_Inputs!A44</f>
        <v>NES</v>
      </c>
      <c r="B44" t="s">
        <v>452</v>
      </c>
      <c r="C44" t="s">
        <v>461</v>
      </c>
      <c r="D44" t="s">
        <v>419</v>
      </c>
      <c r="E44" t="s">
        <v>404</v>
      </c>
      <c r="F44" s="271">
        <f>IF(InpOverride!F44="",F_Inputs!F44,InpOverride!F44)</f>
        <v>239.9</v>
      </c>
      <c r="G44" s="271">
        <f>IF(InpOverride!G44="",F_Inputs!G44,InpOverride!G44)</f>
        <v>247.6</v>
      </c>
      <c r="H44" s="271">
        <f>IF(InpOverride!H44="",F_Inputs!H44,InpOverride!H44)</f>
        <v>254.2</v>
      </c>
      <c r="I44" s="271">
        <f>IF(InpOverride!I44="",F_Inputs!I44,InpOverride!I44)</f>
        <v>256.7</v>
      </c>
      <c r="J44" s="271">
        <f>IF(InpOverride!J44="",F_Inputs!J44,InpOverride!J44)</f>
        <v>260</v>
      </c>
      <c r="K44" s="271">
        <f>IF(InpOverride!K44="",F_Inputs!K44,InpOverride!K44)</f>
        <v>268.39999999999998</v>
      </c>
      <c r="L44" s="271">
        <f>IF(InpOverride!L44="",F_Inputs!L44,InpOverride!L44)</f>
        <v>278.10000000000002</v>
      </c>
      <c r="M44" s="271">
        <f>IF(InpOverride!M44="",F_Inputs!M44,InpOverride!M44)</f>
        <v>286.39999999999998</v>
      </c>
      <c r="N44" s="271">
        <f>IF(InpOverride!N44="",F_Inputs!N44,InpOverride!N44)</f>
        <v>295</v>
      </c>
      <c r="O44" s="271">
        <f>IF(InpOverride!O44="",F_Inputs!O44,InpOverride!O44)</f>
        <v>303.89999999999998</v>
      </c>
      <c r="P44" s="229"/>
    </row>
    <row r="45" spans="1:16">
      <c r="A45" t="str">
        <f>F_Inputs!A45</f>
        <v>NES</v>
      </c>
      <c r="B45" t="s">
        <v>453</v>
      </c>
      <c r="C45" t="s">
        <v>462</v>
      </c>
      <c r="D45" t="s">
        <v>419</v>
      </c>
      <c r="E45" t="s">
        <v>404</v>
      </c>
      <c r="F45" s="271">
        <f>IF(InpOverride!F45="",F_Inputs!F45,InpOverride!F45)</f>
        <v>240.8</v>
      </c>
      <c r="G45" s="271">
        <f>IF(InpOverride!G45="",F_Inputs!G45,InpOverride!G45)</f>
        <v>248.7</v>
      </c>
      <c r="H45" s="271">
        <f>IF(InpOverride!H45="",F_Inputs!H45,InpOverride!H45)</f>
        <v>254.8</v>
      </c>
      <c r="I45" s="271">
        <f>IF(InpOverride!I45="",F_Inputs!I45,InpOverride!I45)</f>
        <v>257.10000000000002</v>
      </c>
      <c r="J45" s="271">
        <f>IF(InpOverride!J45="",F_Inputs!J45,InpOverride!J45)</f>
        <v>261.10000000000002</v>
      </c>
      <c r="K45" s="271">
        <f>IF(InpOverride!K45="",F_Inputs!K45,InpOverride!K45)</f>
        <v>269.3</v>
      </c>
      <c r="L45" s="271">
        <f>IF(InpOverride!L45="",F_Inputs!L45,InpOverride!L45)</f>
        <v>278.3</v>
      </c>
      <c r="M45" s="271">
        <f>IF(InpOverride!M45="",F_Inputs!M45,InpOverride!M45)</f>
        <v>286.60000000000002</v>
      </c>
      <c r="N45" s="271">
        <f>IF(InpOverride!N45="",F_Inputs!N45,InpOverride!N45)</f>
        <v>295.2</v>
      </c>
      <c r="O45" s="271">
        <f>IF(InpOverride!O45="",F_Inputs!O45,InpOverride!O45)</f>
        <v>304.10000000000002</v>
      </c>
      <c r="P45" s="229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activeCell="P45" sqref="P45"/>
      <selection pane="topRight" activeCell="P45" sqref="P45"/>
      <selection pane="bottomLeft" activeCell="P45" sqref="P45"/>
      <selection pane="bottomRight"/>
    </sheetView>
  </sheetViews>
  <sheetFormatPr defaultColWidth="8.87890625" defaultRowHeight="14.35"/>
  <cols>
    <col min="1" max="1" width="8.87890625" style="262" bestFit="1" customWidth="1"/>
    <col min="2" max="2" width="20.64453125" style="262" customWidth="1"/>
    <col min="3" max="3" width="21.9375" style="262" customWidth="1"/>
    <col min="4" max="4" width="3.234375" style="262" customWidth="1"/>
    <col min="5" max="5" width="15.234375" style="262" customWidth="1"/>
    <col min="6" max="6" width="8.41015625" style="262" customWidth="1"/>
    <col min="7" max="7" width="14.05859375" style="262" customWidth="1"/>
    <col min="8" max="16384" width="8.87890625" style="262"/>
  </cols>
  <sheetData>
    <row r="1" spans="1:7">
      <c r="C1" s="262" t="s">
        <v>475</v>
      </c>
    </row>
    <row r="2" spans="1:7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434</v>
      </c>
    </row>
    <row r="4" spans="1:7">
      <c r="B4" s="262" t="s">
        <v>435</v>
      </c>
      <c r="C4" s="91" t="s">
        <v>306</v>
      </c>
      <c r="D4" s="262" t="s">
        <v>381</v>
      </c>
      <c r="E4" s="262" t="s">
        <v>404</v>
      </c>
      <c r="F4" s="277"/>
      <c r="G4" s="278">
        <f>'Totex menu adjustments'!P11</f>
        <v>8.9237848941654789</v>
      </c>
    </row>
    <row r="5" spans="1:7">
      <c r="B5" s="262" t="s">
        <v>437</v>
      </c>
      <c r="C5" s="91" t="s">
        <v>307</v>
      </c>
      <c r="D5" s="262" t="s">
        <v>381</v>
      </c>
      <c r="E5" s="262" t="s">
        <v>404</v>
      </c>
      <c r="F5" s="278"/>
      <c r="G5" s="278">
        <f>'Totex menu adjustments'!P12</f>
        <v>-4.5618860400584396</v>
      </c>
    </row>
    <row r="6" spans="1:7">
      <c r="B6" s="262" t="s">
        <v>463</v>
      </c>
      <c r="C6" s="264" t="s">
        <v>464</v>
      </c>
      <c r="D6" s="262" t="s">
        <v>381</v>
      </c>
      <c r="E6" s="262" t="s">
        <v>404</v>
      </c>
      <c r="F6" s="278"/>
      <c r="G6" s="278">
        <f>'Totex menu adjustments'!P14</f>
        <v>4.3618988541070394</v>
      </c>
    </row>
    <row r="7" spans="1:7">
      <c r="B7" s="262" t="s">
        <v>436</v>
      </c>
      <c r="C7" s="91" t="s">
        <v>309</v>
      </c>
      <c r="D7" s="262" t="s">
        <v>381</v>
      </c>
      <c r="E7" s="262" t="s">
        <v>404</v>
      </c>
      <c r="F7" s="278">
        <f>'Totex menu adjustments'!P18</f>
        <v>21.695593729928174</v>
      </c>
      <c r="G7" s="278"/>
    </row>
    <row r="8" spans="1:7">
      <c r="B8" s="262" t="s">
        <v>438</v>
      </c>
      <c r="C8" s="91" t="s">
        <v>310</v>
      </c>
      <c r="D8" s="262" t="s">
        <v>381</v>
      </c>
      <c r="E8" s="262" t="s">
        <v>404</v>
      </c>
      <c r="F8" s="278">
        <f>'Totex menu adjustments'!P19</f>
        <v>-117.56357585286358</v>
      </c>
      <c r="G8" s="278"/>
    </row>
    <row r="9" spans="1:7">
      <c r="B9" s="262" t="s">
        <v>465</v>
      </c>
      <c r="C9" s="264" t="s">
        <v>466</v>
      </c>
      <c r="D9" s="262" t="s">
        <v>381</v>
      </c>
      <c r="E9" s="262" t="s">
        <v>404</v>
      </c>
      <c r="F9" s="278">
        <f>'Totex menu adjustments'!P21</f>
        <v>-95.867982122935402</v>
      </c>
      <c r="G9" s="278"/>
    </row>
    <row r="10" spans="1:7">
      <c r="B10" s="268" t="s">
        <v>467</v>
      </c>
      <c r="C10" s="268" t="s">
        <v>469</v>
      </c>
      <c r="D10" s="265" t="s">
        <v>6</v>
      </c>
      <c r="E10" s="267" t="s">
        <v>404</v>
      </c>
      <c r="F10" s="266" t="str">
        <f ca="1">CONCATENATE("[…]", TEXT(NOW(),"dd/mm/yyy hh:mm:ss"))</f>
        <v>[…]03/07/2019 17:42:18</v>
      </c>
      <c r="G10" s="266" t="str">
        <f ca="1">CONCATENATE("[…]", TEXT(NOW(),"dd/mm/yyy hh:mm:ss"))</f>
        <v>[…]03/07/2019 17:42:18</v>
      </c>
    </row>
    <row r="11" spans="1:7">
      <c r="B11" s="268" t="s">
        <v>468</v>
      </c>
      <c r="C11" s="268" t="s">
        <v>470</v>
      </c>
      <c r="D11" s="265" t="s">
        <v>6</v>
      </c>
      <c r="E11" s="267" t="s">
        <v>404</v>
      </c>
      <c r="F11" s="269" t="str">
        <f ca="1">MID(CELL("filename",F1),SEARCH("[",CELL("filename",F1))+1,SEARCH(".",CELL("filename",F1))-1-SEARCH("[",CELL("filename",F1)))</f>
        <v>PR19PD006_NES_ModelRun07_ST_DD</v>
      </c>
      <c r="G11" s="269" t="str">
        <f ca="1">MID(CELL("filename",F1),SEARCH("[",CELL("filename",F1))+1,SEARCH(".",CELL("filename",F1))-1-SEARCH("[",CELL("filename",F1)))</f>
        <v>PR19PD006_NES_ModelRun07_ST_DD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activeCell="P45" sqref="P45"/>
      <selection pane="topRight" activeCell="P45" sqref="P45"/>
      <selection pane="bottomLeft" activeCell="P45" sqref="P45"/>
      <selection pane="bottomRight"/>
    </sheetView>
  </sheetViews>
  <sheetFormatPr defaultColWidth="0" defaultRowHeight="12.7" zeroHeight="1"/>
  <cols>
    <col min="1" max="3" width="3.1171875" style="30" customWidth="1"/>
    <col min="4" max="4" width="10" style="30" customWidth="1"/>
    <col min="5" max="5" width="45" style="39" customWidth="1"/>
    <col min="6" max="6" width="6" style="30" customWidth="1"/>
    <col min="7" max="7" width="10.1171875" style="30" customWidth="1"/>
    <col min="8" max="8" width="12.1171875" style="30" customWidth="1"/>
    <col min="9" max="16" width="14.5859375" style="30" customWidth="1"/>
    <col min="17" max="21" width="13.5859375" style="30" customWidth="1"/>
    <col min="22" max="22" width="10.5859375" style="45" customWidth="1"/>
    <col min="23" max="24" width="9.1171875" style="30" customWidth="1"/>
    <col min="25" max="25" width="9.1171875" style="30" hidden="1" customWidth="1"/>
    <col min="26" max="27" width="13.1171875" style="30" hidden="1" customWidth="1"/>
    <col min="28" max="16384" width="9.1171875" style="30" hidden="1"/>
  </cols>
  <sheetData>
    <row r="1" spans="1:24" s="2" customFormat="1" ht="33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3.7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74"/>
      <c r="B11" s="13"/>
      <c r="C11" s="14"/>
      <c r="D11" s="13" t="s">
        <v>6</v>
      </c>
      <c r="E11" s="17" t="s">
        <v>7</v>
      </c>
      <c r="H11" s="23" t="str">
        <f>InpActive!A4</f>
        <v>NES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74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50" t="s">
        <v>10</v>
      </c>
      <c r="K12" s="24" t="b">
        <f>CompanyType="WoC"</f>
        <v>0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74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74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IF(CompanyName="BRL",3.67%,IF(CompanyEnhanced="Yes",3.7%,3.6%))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3.7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3.7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3.7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>
      <c r="E21" s="90" t="s">
        <v>20</v>
      </c>
    </row>
    <row r="22" spans="1:27" s="193" customFormat="1">
      <c r="A22" s="274"/>
      <c r="B22" s="3"/>
      <c r="C22" s="3"/>
      <c r="D22" s="3" t="s">
        <v>21</v>
      </c>
      <c r="E22" s="3" t="s">
        <v>22</v>
      </c>
      <c r="F22" s="3"/>
      <c r="G22" s="3"/>
      <c r="H22" s="228">
        <f>InpActive!P7</f>
        <v>98.301404844022599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>
      <c r="A23" s="274"/>
      <c r="B23" s="3"/>
      <c r="C23" s="3"/>
      <c r="D23" s="3" t="s">
        <v>21</v>
      </c>
      <c r="E23" s="3" t="s">
        <v>24</v>
      </c>
      <c r="F23" s="3"/>
      <c r="G23" s="3"/>
      <c r="H23" s="228">
        <f>InpActive!P8</f>
        <v>98.360650374040901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>
      <c r="A26" s="274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InpActive!J5</f>
        <v>3.5649999999999999</v>
      </c>
      <c r="M26" s="35">
        <f>InpActive!K5</f>
        <v>3.5649999999999999</v>
      </c>
      <c r="N26" s="35">
        <f>InpActive!L5</f>
        <v>3.5649999999999999</v>
      </c>
      <c r="O26" s="35">
        <f>InpActive!M5</f>
        <v>3.5649999999999999</v>
      </c>
      <c r="P26" s="35">
        <f>InpActive!N5</f>
        <v>3.5649999999999999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>
      <c r="A27" s="274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InpActive!J6</f>
        <v>2.2732000000000001</v>
      </c>
      <c r="M27" s="35">
        <f>InpActive!K6</f>
        <v>2.2732000000000001</v>
      </c>
      <c r="N27" s="35">
        <f>InpActive!L6</f>
        <v>2.2732000000000001</v>
      </c>
      <c r="O27" s="35">
        <f>InpActive!M6</f>
        <v>2.2732000000000001</v>
      </c>
      <c r="P27" s="35">
        <f>InpActive!N6</f>
        <v>2.2732000000000001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3.7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>
      <c r="A32" s="274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94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>
      <c r="A33" s="274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94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3.7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3.7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3.7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>
      <c r="A40" s="274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258.82257524654</v>
      </c>
      <c r="M40" s="35">
        <f>InpActive!K14</f>
        <v>273.25799623828601</v>
      </c>
      <c r="N40" s="35">
        <f>InpActive!L14</f>
        <v>282.58125925319598</v>
      </c>
      <c r="O40" s="35">
        <f>InpActive!M14</f>
        <v>253.75122622329499</v>
      </c>
      <c r="P40" s="35">
        <f>InpActive!N14</f>
        <v>239.312100638494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>
      <c r="A41" s="274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205.32406113918799</v>
      </c>
      <c r="M41" s="35">
        <f>InpActive!K15</f>
        <v>207.27862573636901</v>
      </c>
      <c r="N41" s="35">
        <f>InpActive!L15</f>
        <v>213.115269471929</v>
      </c>
      <c r="O41" s="35">
        <f>InpActive!M15</f>
        <v>201.76208990399601</v>
      </c>
      <c r="P41" s="35">
        <f>InpActive!N15</f>
        <v>172.39984462418701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>
      <c r="A46" s="274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InpActive!J12</f>
        <v>263.40205409454398</v>
      </c>
      <c r="M46" s="35">
        <f>InpActive!K12</f>
        <v>277.60821974186098</v>
      </c>
      <c r="N46" s="35">
        <f>InpActive!L12</f>
        <v>286.89678039328601</v>
      </c>
      <c r="O46" s="35">
        <f>InpActive!M12</f>
        <v>258.20677328552398</v>
      </c>
      <c r="P46" s="35">
        <f>InpActive!N12</f>
        <v>243.82994102466199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>
      <c r="A47" s="274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InpActive!J13</f>
        <v>207.667566332116</v>
      </c>
      <c r="M47" s="35">
        <f>InpActive!K13</f>
        <v>209.46712039244301</v>
      </c>
      <c r="N47" s="35">
        <f>InpActive!L13</f>
        <v>215.24984337869199</v>
      </c>
      <c r="O47" s="35">
        <f>InpActive!M13</f>
        <v>203.91319338745399</v>
      </c>
      <c r="P47" s="35">
        <f>InpActive!N13</f>
        <v>174.641285572187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3.7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>
      <c r="A52" s="274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InpActive!J16</f>
        <v>282.322</v>
      </c>
      <c r="M52" s="35">
        <f>InpActive!K16</f>
        <v>277.32</v>
      </c>
      <c r="N52" s="35">
        <f>InpActive!L16</f>
        <v>344.34100000000001</v>
      </c>
      <c r="O52" s="35">
        <f>InpActive!M16</f>
        <v>375.39733999999999</v>
      </c>
      <c r="P52" s="35">
        <f>InpActive!N16</f>
        <v>348.221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>
      <c r="A53" s="274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InpActive!J17</f>
        <v>174.756</v>
      </c>
      <c r="M53" s="35">
        <f>InpActive!K17</f>
        <v>168.74199999999999</v>
      </c>
      <c r="N53" s="35">
        <f>InpActive!L17</f>
        <v>174.43199999999999</v>
      </c>
      <c r="O53" s="35">
        <f>InpActive!M17</f>
        <v>176.583</v>
      </c>
      <c r="P53" s="35">
        <f>InpActive!N17</f>
        <v>184.31800000000001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3.7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3.7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3.7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274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13.8189999999999</v>
      </c>
      <c r="M60" s="35">
        <f>InpActive!K18</f>
        <v>7.0940000000000003</v>
      </c>
      <c r="N60" s="35">
        <f>InpActive!L18</f>
        <v>8.1319999999999997</v>
      </c>
      <c r="O60" s="35">
        <f>InpActive!M18</f>
        <v>8.3019999999999996</v>
      </c>
      <c r="P60" s="35">
        <f>InpActive!N18</f>
        <v>8.4649999999999999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>
      <c r="A61" s="274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>
      <c r="A62" s="274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5.5819999999999999</v>
      </c>
      <c r="M62" s="35">
        <f>InpActive!K20</f>
        <v>5.7969999999999997</v>
      </c>
      <c r="N62" s="35">
        <f>InpActive!L20</f>
        <v>6.2130000000000001</v>
      </c>
      <c r="O62" s="35">
        <f>InpActive!M20</f>
        <v>6.4459999999999997</v>
      </c>
      <c r="P62" s="35">
        <f>InpActive!N20</f>
        <v>6.6520000000000001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274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>
      <c r="A64" s="274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InpActive!J30</f>
        <v>0.223</v>
      </c>
      <c r="M64" s="230">
        <f>InpActive!K30</f>
        <v>0.36699999999999999</v>
      </c>
      <c r="N64" s="230">
        <f>InpActive!L30</f>
        <v>0.28799999999999998</v>
      </c>
      <c r="O64" s="230">
        <f>InpActive!M30</f>
        <v>0.32600000000000001</v>
      </c>
      <c r="P64" s="230">
        <f>InpActive!N30</f>
        <v>0.32600000000000001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274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3.7069999999999999</v>
      </c>
      <c r="M66" s="35">
        <f>InpActive!K22</f>
        <v>0.69899999999999995</v>
      </c>
      <c r="N66" s="35">
        <f>InpActive!L22</f>
        <v>0.30199999999999999</v>
      </c>
      <c r="O66" s="35">
        <f>InpActive!M22</f>
        <v>0.308</v>
      </c>
      <c r="P66" s="35">
        <f>InpActive!N22</f>
        <v>0.314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274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>
      <c r="A68" s="274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2.8149999999999999</v>
      </c>
      <c r="M68" s="35">
        <f>InpActive!K24</f>
        <v>2.8090000000000002</v>
      </c>
      <c r="N68" s="35">
        <f>InpActive!L24</f>
        <v>2.7130000000000001</v>
      </c>
      <c r="O68" s="35">
        <f>InpActive!M24</f>
        <v>2.8119999999999998</v>
      </c>
      <c r="P68" s="35">
        <f>InpActive!N24</f>
        <v>2.903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274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>
      <c r="A70" s="274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InpActive!J31</f>
        <v>0</v>
      </c>
      <c r="M70" s="230">
        <f>InpActive!K31</f>
        <v>0.29799999999999999</v>
      </c>
      <c r="N70" s="230">
        <f>InpActive!L31</f>
        <v>2.8940000000000001</v>
      </c>
      <c r="O70" s="230">
        <f>InpActive!M31</f>
        <v>0.02</v>
      </c>
      <c r="P70" s="230">
        <f>InpActive!N31</f>
        <v>0.02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>
      <c r="A71" s="274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InpActive!J32</f>
        <v>0</v>
      </c>
      <c r="M71" s="230">
        <f>InpActive!K32</f>
        <v>0</v>
      </c>
      <c r="N71" s="230">
        <f>InpActive!L32</f>
        <v>0</v>
      </c>
      <c r="O71" s="230">
        <f>InpActive!M32</f>
        <v>0</v>
      </c>
      <c r="P71" s="230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>
      <c r="A72" s="274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InpActive!J33</f>
        <v>0</v>
      </c>
      <c r="M72" s="230">
        <f>InpActive!K33</f>
        <v>0</v>
      </c>
      <c r="N72" s="230">
        <f>InpActive!L33</f>
        <v>0</v>
      </c>
      <c r="O72" s="230">
        <f>InpActive!M33</f>
        <v>0</v>
      </c>
      <c r="P72" s="230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>
      <c r="A75" s="274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0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>
      <c r="A76" s="274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>
      <c r="A78" s="274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3.73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>
      <c r="A79" s="274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4.35"/>
    <row r="81" spans="1:24" s="22" customFormat="1" ht="13.7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3.7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3.7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3.7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>
      <c r="D125" s="30" t="s">
        <v>15</v>
      </c>
      <c r="E125" s="39" t="s">
        <v>142</v>
      </c>
      <c r="F125" s="33"/>
      <c r="L125" s="179">
        <f>InpActive!J28</f>
        <v>0.61531000000000002</v>
      </c>
      <c r="M125" s="179">
        <f>InpActive!K28</f>
        <v>0.67623</v>
      </c>
      <c r="N125" s="179">
        <f>InpActive!L28</f>
        <v>0.66764999999999997</v>
      </c>
      <c r="O125" s="179">
        <f>InpActive!M28</f>
        <v>0.74139999999999995</v>
      </c>
      <c r="P125" s="179">
        <f>InpActive!N28</f>
        <v>0.78740999999999906</v>
      </c>
      <c r="Q125" s="61" t="s">
        <v>143</v>
      </c>
    </row>
    <row r="126" spans="1:27">
      <c r="D126" s="30" t="s">
        <v>15</v>
      </c>
      <c r="E126" s="39" t="s">
        <v>144</v>
      </c>
      <c r="F126" s="33"/>
      <c r="L126" s="179">
        <f>InpActive!J29</f>
        <v>0.48623</v>
      </c>
      <c r="M126" s="179">
        <f>InpActive!K29</f>
        <v>0.52254</v>
      </c>
      <c r="N126" s="179">
        <f>InpActive!L29</f>
        <v>0.50516000000000005</v>
      </c>
      <c r="O126" s="179">
        <f>InpActive!M29</f>
        <v>0.52473000000000003</v>
      </c>
      <c r="P126" s="179">
        <f>InpActive!N29</f>
        <v>0.60924999999999996</v>
      </c>
      <c r="Q126" s="61" t="s">
        <v>145</v>
      </c>
    </row>
    <row r="127" spans="1:27"/>
    <row r="128" spans="1:27" s="22" customFormat="1" ht="13.7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0.51200000000000001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0.98499999999999999</v>
      </c>
    </row>
    <row r="133" spans="1:24" ht="14.3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4.3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3.7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>
      <c r="D145" s="3"/>
      <c r="F145" s="33"/>
      <c r="Q145" s="61"/>
      <c r="V145" s="30"/>
    </row>
    <row r="146" spans="1:27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>
      <c r="E148" s="30"/>
      <c r="F148" s="33"/>
      <c r="Q148" s="61"/>
      <c r="V148" s="30"/>
    </row>
    <row r="149" spans="1:27" s="22" customFormat="1" ht="13.7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>
      <c r="D150" s="3"/>
      <c r="F150" s="33"/>
      <c r="Q150" s="61"/>
      <c r="V150" s="30"/>
    </row>
    <row r="151" spans="1:27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" thickBot="1">
      <c r="E152" s="30"/>
      <c r="F152" s="33"/>
      <c r="Q152" s="61"/>
      <c r="V152" s="30"/>
    </row>
    <row r="153" spans="1:27" ht="13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activeCell="P45" sqref="P45"/>
      <selection pane="topRight" activeCell="P45" sqref="P45"/>
      <selection pane="bottomLeft" activeCell="P45" sqref="P45"/>
      <selection pane="bottomRight"/>
    </sheetView>
  </sheetViews>
  <sheetFormatPr defaultColWidth="0" defaultRowHeight="12.7" zeroHeight="1"/>
  <cols>
    <col min="1" max="3" width="2.5859375" style="3" customWidth="1"/>
    <col min="4" max="4" width="9.41015625" style="3" bestFit="1" customWidth="1"/>
    <col min="5" max="5" width="49.703125" style="91" customWidth="1"/>
    <col min="6" max="6" width="20.41015625" style="91" customWidth="1"/>
    <col min="7" max="7" width="14.5859375" style="91" customWidth="1"/>
    <col min="8" max="8" width="14.41015625" style="3" customWidth="1"/>
    <col min="9" max="9" width="11.41015625" style="3" customWidth="1"/>
    <col min="10" max="10" width="11.5859375" style="3" customWidth="1"/>
    <col min="11" max="17" width="11.1171875" style="3" customWidth="1"/>
    <col min="18" max="20" width="11.5859375" style="3" customWidth="1"/>
    <col min="21" max="21" width="9.5859375" style="3" customWidth="1"/>
    <col min="22" max="22" width="3.5859375" style="3" customWidth="1"/>
    <col min="23" max="23" width="106.1171875" style="3" bestFit="1" customWidth="1"/>
    <col min="24" max="24" width="3.5859375" style="74" customWidth="1"/>
    <col min="25" max="25" width="13.5859375" style="3" hidden="1" customWidth="1"/>
    <col min="26" max="38" width="9.1171875" style="3" hidden="1" customWidth="1"/>
    <col min="39" max="39" width="10.1171875" style="3" hidden="1" customWidth="1"/>
    <col min="40" max="16384" width="9.1171875" style="3" hidden="1"/>
  </cols>
  <sheetData>
    <row r="1" spans="1:29" s="2" customFormat="1" ht="33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3.7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3.7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266.26160355903886</v>
      </c>
      <c r="M14" s="50">
        <f>Actual.Totex.Water/Indexation.Average</f>
        <v>256.05813138777938</v>
      </c>
      <c r="N14" s="50">
        <f>Actual.Totex.Water/Indexation.Average</f>
        <v>306.4717360635363</v>
      </c>
      <c r="O14" s="50">
        <f>Actual.Totex.Water/Indexation.Average</f>
        <v>324.11095656011992</v>
      </c>
      <c r="P14" s="50">
        <f>Actual.Totex.Water/Indexation.Average</f>
        <v>291.90078173356932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164.81468957985351</v>
      </c>
      <c r="M15" s="50">
        <f>Actual.Totex.Sewerage/Indexation.Average</f>
        <v>155.80470650020436</v>
      </c>
      <c r="N15" s="50">
        <f>Actual.Totex.Sewerage/Indexation.Average</f>
        <v>155.24865718875986</v>
      </c>
      <c r="O15" s="50">
        <f>Actual.Totex.Sewerage/Indexation.Average</f>
        <v>152.45841923721582</v>
      </c>
      <c r="P15" s="50">
        <f>Actual.Totex.Sewerage/Indexation.Average</f>
        <v>154.50696048649576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18.507653347038318</v>
      </c>
      <c r="M18" s="50">
        <f>SUM(INDEX(Actual.Exclusions.Water,,M6))/Indexation.Average</f>
        <v>12.241521368596493</v>
      </c>
      <c r="N18" s="50">
        <f>SUM(INDEX(Actual.Exclusions.Water,,N6))/Indexation.Average</f>
        <v>13.023720421958831</v>
      </c>
      <c r="O18" s="50">
        <f>SUM(INDEX(Actual.Exclusions.Water,,O6))/Indexation.Average</f>
        <v>13.0146062281295</v>
      </c>
      <c r="P18" s="50">
        <f>SUM(INDEX(Actual.Exclusions.Water,,P6))/Indexation.Average</f>
        <v>12.94529558042597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6.1509842605679035</v>
      </c>
      <c r="M19" s="221">
        <f>SUM(Inputs!M66:M72)/Indexation.Average</f>
        <v>3.5141974904871214</v>
      </c>
      <c r="N19" s="221">
        <f>SUM(Inputs!N66:N72)/Indexation.Average</f>
        <v>5.2591515050471367</v>
      </c>
      <c r="O19" s="221">
        <f>SUM(Inputs!O66:O72)/Indexation.Average</f>
        <v>2.7110165554150609</v>
      </c>
      <c r="P19" s="221">
        <f>SUM(Inputs!P66:P72)/Indexation.Average</f>
        <v>2.7134573459715638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0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3.73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247.75395021200055</v>
      </c>
      <c r="M30" s="221">
        <f t="shared" ref="M30:P30" si="2">M14-M18+M22</f>
        <v>243.81661001918289</v>
      </c>
      <c r="N30" s="221">
        <f t="shared" si="2"/>
        <v>293.44801564157746</v>
      </c>
      <c r="O30" s="221">
        <f t="shared" si="2"/>
        <v>311.09635033199044</v>
      </c>
      <c r="P30" s="221">
        <f t="shared" si="2"/>
        <v>278.95548615314334</v>
      </c>
      <c r="Q30" s="59" t="s">
        <v>178</v>
      </c>
      <c r="R30" s="3"/>
      <c r="S30" s="3"/>
      <c r="T30" s="3"/>
      <c r="X30" s="76"/>
    </row>
    <row r="31" spans="1:24" s="75" customFormat="1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162.3937053192856</v>
      </c>
      <c r="M31" s="221">
        <f t="shared" ref="M31:P31" si="3">M15-M19+M23</f>
        <v>152.29050900971723</v>
      </c>
      <c r="N31" s="221">
        <f t="shared" si="3"/>
        <v>149.98950568371274</v>
      </c>
      <c r="O31" s="221">
        <f t="shared" si="3"/>
        <v>149.74740268180076</v>
      </c>
      <c r="P31" s="221">
        <f t="shared" si="3"/>
        <v>151.79350314052419</v>
      </c>
      <c r="Q31" s="59" t="s">
        <v>180</v>
      </c>
      <c r="R31" s="3"/>
      <c r="S31" s="3"/>
      <c r="T31" s="3"/>
      <c r="X31" s="76"/>
    </row>
    <row r="32" spans="1:24" s="75" customFormat="1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410.14765553128615</v>
      </c>
      <c r="M32" s="81">
        <f>SUM(M30:M31)</f>
        <v>396.10711902890012</v>
      </c>
      <c r="N32" s="81">
        <f t="shared" ref="N32:P32" si="4">SUM(N30:N31)</f>
        <v>443.43752132529016</v>
      </c>
      <c r="O32" s="81">
        <f t="shared" si="4"/>
        <v>460.84375301379123</v>
      </c>
      <c r="P32" s="81">
        <f t="shared" si="4"/>
        <v>430.74898929366753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3.7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3.7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3.7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0.50339719031195473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99.575351211005653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0.2108817817452211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0.50327869925191815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99.590162593510229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0.2035749696468212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3.7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0.51200000000000001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98.5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0.73200000000000021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0.51200000000000001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98.5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0.73200000000000021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3.7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3.7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1.0514980188051812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105.14980188051813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-2.6726985628252802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-2.6726985628252802E-2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0.76630666625769361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76.630666625769365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11.929098687606086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0.11929098687606085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3.7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-34.951551492874778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119.27665894008659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0.54580965823876904</v>
      </c>
      <c r="M97" s="153">
        <f>FD.AddInc.Coeff.Water/100*Baseline.Totex.Water</f>
        <v>0.57625133122858674</v>
      </c>
      <c r="N97" s="153">
        <f>FD.AddInc.Coeff.Water/100*Baseline.Totex.Water</f>
        <v>0.59591239439122212</v>
      </c>
      <c r="O97" s="153">
        <f>FD.AddInc.Coeff.Water/100*Baseline.Totex.Water</f>
        <v>0.53511510706003118</v>
      </c>
      <c r="P97" s="153">
        <f>FD.AddInc.Coeff.Water/100*Baseline.Totex.Water</f>
        <v>0.50466562175837271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0.41798839514172254</v>
      </c>
      <c r="M98" s="153">
        <f>FD.AddInc.Coeff.Sewerage/100*Baseline.Totex.Sewerage</f>
        <v>0.42196739942716133</v>
      </c>
      <c r="N98" s="153">
        <f>FD.AddInc.Coeff.Sewerage/100*Baseline.Totex.Sewerage</f>
        <v>0.43384934514022067</v>
      </c>
      <c r="O98" s="153">
        <f>FD.AddInc.Coeff.Sewerage/100*Baseline.Totex.Sewerage</f>
        <v>0.410737113280852</v>
      </c>
      <c r="P98" s="153">
        <f>FD.AddInc.Coeff.Sewerage/100*Baseline.Totex.Sewerage</f>
        <v>0.35096293136485562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-37.709305605551762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117.24115375573177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-7.4633569071204242</v>
      </c>
      <c r="M105" s="153">
        <f>IF(SUM(Baseline.Totex.Water)=0,0,$G101*(Baseline.Totex.Water/SUM(Baseline.Totex.Water)))</f>
        <v>-7.879613869494416</v>
      </c>
      <c r="N105" s="153">
        <f>IF(SUM(Baseline.Totex.Water)=0,0,$G101*(Baseline.Totex.Water/SUM(Baseline.Totex.Water)))</f>
        <v>-8.1484576492649712</v>
      </c>
      <c r="O105" s="153">
        <f>IF(SUM(Baseline.Totex.Water)=0,0,$G101*(Baseline.Totex.Water/SUM(Baseline.Totex.Water)))</f>
        <v>-7.3171204834815633</v>
      </c>
      <c r="P105" s="153">
        <f>IF(SUM(Baseline.Totex.Water)=0,0,$G101*(Baseline.Totex.Water/SUM(Baseline.Totex.Water)))</f>
        <v>-6.9007566961903901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24.075321487552667</v>
      </c>
      <c r="M106" s="153">
        <f>IF(SUM(Baseline.Totex.Sewerage)=0,0,$G102*(Baseline.Totex.Sewerage/SUM(Baseline.Totex.Sewerage)))</f>
        <v>24.304504422977963</v>
      </c>
      <c r="N106" s="153">
        <f>IF(SUM(Baseline.Totex.Sewerage)=0,0,$G102*(Baseline.Totex.Sewerage/SUM(Baseline.Totex.Sewerage)))</f>
        <v>24.988881468523832</v>
      </c>
      <c r="O106" s="153">
        <f>IF(SUM(Baseline.Totex.Sewerage)=0,0,$G102*(Baseline.Totex.Sewerage/SUM(Baseline.Totex.Sewerage)))</f>
        <v>23.657661705543344</v>
      </c>
      <c r="P106" s="153">
        <f>IF(SUM(Baseline.Totex.Sewerage)=0,0,$G102*(Baseline.Totex.Sewerage/SUM(Baseline.Totex.Sewerage)))</f>
        <v>20.214784671133966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-8.5975207421486441</v>
      </c>
      <c r="M109" s="153">
        <f>M105*(1+WACC)^Calcs!M7</f>
        <v>-8.7616157373891035</v>
      </c>
      <c r="N109" s="153">
        <f>N105*(1+WACC)^Calcs!N7</f>
        <v>-8.7457070011254974</v>
      </c>
      <c r="O109" s="153">
        <f>O105*(1+WACC)^Calcs!O7</f>
        <v>-7.5805368208869002</v>
      </c>
      <c r="P109" s="153">
        <f>P105*(1+WACC)^Calcs!P7</f>
        <v>-6.9007566961903901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27.733910951739933</v>
      </c>
      <c r="M110" s="153">
        <f>M106*(1+WACC)^Calcs!M7</f>
        <v>27.025020764814482</v>
      </c>
      <c r="N110" s="153">
        <f>N106*(1+WACC)^Calcs!N7</f>
        <v>26.820466524640757</v>
      </c>
      <c r="O110" s="153">
        <f>O106*(1+WACC)^Calcs!O7</f>
        <v>24.509337526942904</v>
      </c>
      <c r="P110" s="153">
        <f>P106*(1+WACC)^Calcs!P7</f>
        <v>20.214784671133966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-40.586136997740532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126.30352043927205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3.7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3.7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257.72348831511158</v>
      </c>
      <c r="M136" s="153">
        <f>Baseline.Totex.Water*(FD.AllExp.Coeff.Water/100)</f>
        <v>272.0976094664299</v>
      </c>
      <c r="N136" s="153">
        <f>Baseline.Totex.Water*(FD.AllExp.Coeff.Water/100)</f>
        <v>281.38128135785234</v>
      </c>
      <c r="O136" s="153">
        <f>Baseline.Totex.Water*(FD.AllExp.Coeff.Water/100)</f>
        <v>252.67367471407948</v>
      </c>
      <c r="P136" s="153">
        <f>Baseline.Totex.Water*(FD.AllExp.Coeff.Water/100)</f>
        <v>238.29586470121572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204.48256633211568</v>
      </c>
      <c r="M137" s="153">
        <f>Baseline.Totex.Sewerage*(FD.AllExp.Coeff.Sewerage/100)</f>
        <v>206.42912039244345</v>
      </c>
      <c r="N137" s="153">
        <f>Baseline.Totex.Sewerage*(FD.AllExp.Coeff.Sewerage/100)</f>
        <v>212.24184337869156</v>
      </c>
      <c r="O137" s="153">
        <f>Baseline.Totex.Sewerage*(FD.AllExp.Coeff.Sewerage/100)</f>
        <v>200.93519338745392</v>
      </c>
      <c r="P137" s="153">
        <f>Baseline.Totex.Sewerage*(FD.AllExp.Coeff.Sewerage/100)</f>
        <v>171.69328557218685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263.40205409454398</v>
      </c>
      <c r="M140" s="153">
        <f>Inputs!M46</f>
        <v>277.60821974186098</v>
      </c>
      <c r="N140" s="153">
        <f>Inputs!N46</f>
        <v>286.89678039328601</v>
      </c>
      <c r="O140" s="153">
        <f>Inputs!O46</f>
        <v>258.20677328552398</v>
      </c>
      <c r="P140" s="153">
        <f>Inputs!P46</f>
        <v>243.82994102466199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207.667566332116</v>
      </c>
      <c r="M141" s="153">
        <f>Inputs!M47</f>
        <v>209.46712039244301</v>
      </c>
      <c r="N141" s="153">
        <f>Inputs!N47</f>
        <v>215.24984337869199</v>
      </c>
      <c r="O141" s="153">
        <f>Inputs!O47</f>
        <v>203.91319338745399</v>
      </c>
      <c r="P141" s="153">
        <f>Inputs!P47</f>
        <v>174.641285572187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5.6785657794324038</v>
      </c>
      <c r="M144" s="153">
        <f t="shared" ref="M144:P144" si="5">M140-M136</f>
        <v>5.5106102754310768</v>
      </c>
      <c r="N144" s="153">
        <f t="shared" si="5"/>
        <v>5.5154990354336633</v>
      </c>
      <c r="O144" s="153">
        <f t="shared" si="5"/>
        <v>5.5330985714444978</v>
      </c>
      <c r="P144" s="153">
        <f t="shared" si="5"/>
        <v>5.5340763234462713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3.1850000000003149</v>
      </c>
      <c r="M145" s="153">
        <f t="shared" ref="M145:P145" si="6">M141-M137</f>
        <v>3.0379999999995562</v>
      </c>
      <c r="N145" s="153">
        <f t="shared" si="6"/>
        <v>3.0080000000004361</v>
      </c>
      <c r="O145" s="153">
        <f t="shared" si="6"/>
        <v>2.9780000000000655</v>
      </c>
      <c r="P145" s="153">
        <f t="shared" si="6"/>
        <v>2.9480000000001496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254.94023661784189</v>
      </c>
      <c r="M148" s="153">
        <f>Baseline.Totex.Water*(AllExp.Coeff.Water/100)</f>
        <v>269.15912629471171</v>
      </c>
      <c r="N148" s="153">
        <f>Baseline.Totex.Water*(AllExp.Coeff.Water/100)</f>
        <v>278.34254036439802</v>
      </c>
      <c r="O148" s="153">
        <f>Baseline.Totex.Water*(AllExp.Coeff.Water/100)</f>
        <v>249.94495782994557</v>
      </c>
      <c r="P148" s="153">
        <f>Baseline.Totex.Water*(AllExp.Coeff.Water/100)</f>
        <v>235.72241912891658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202.24420022210018</v>
      </c>
      <c r="M149" s="153">
        <f>Baseline.Totex.Sewerage*(AllExp.Coeff.Sewerage/100)</f>
        <v>204.16944635032348</v>
      </c>
      <c r="N149" s="153">
        <f>Baseline.Totex.Sewerage*(AllExp.Coeff.Sewerage/100)</f>
        <v>209.91854042985005</v>
      </c>
      <c r="O149" s="153">
        <f>Baseline.Totex.Sewerage*(AllExp.Coeff.Sewerage/100)</f>
        <v>198.73565855543606</v>
      </c>
      <c r="P149" s="153">
        <f>Baseline.Totex.Sewerage*(AllExp.Coeff.Sewerage/100)</f>
        <v>169.81384695482421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260.61880239727429</v>
      </c>
      <c r="M152" s="153">
        <f t="shared" ref="M152:P152" si="7">M148+M144</f>
        <v>274.66973657014279</v>
      </c>
      <c r="N152" s="153">
        <f t="shared" si="7"/>
        <v>283.85803939983168</v>
      </c>
      <c r="O152" s="153">
        <f t="shared" si="7"/>
        <v>255.47805640139006</v>
      </c>
      <c r="P152" s="153">
        <f t="shared" si="7"/>
        <v>241.25649545236286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205.42920022210049</v>
      </c>
      <c r="M153" s="153">
        <f t="shared" ref="M153:P153" si="8">M149+M145</f>
        <v>207.20744635032304</v>
      </c>
      <c r="N153" s="153">
        <f t="shared" si="8"/>
        <v>212.92654042985049</v>
      </c>
      <c r="O153" s="153">
        <f t="shared" si="8"/>
        <v>201.71365855543613</v>
      </c>
      <c r="P153" s="153">
        <f t="shared" si="8"/>
        <v>172.76184695482436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-2.7832516972696908</v>
      </c>
      <c r="M156" s="153">
        <f t="shared" si="9"/>
        <v>-2.9384831717181896</v>
      </c>
      <c r="N156" s="153">
        <f t="shared" si="9"/>
        <v>-3.0387409934543257</v>
      </c>
      <c r="O156" s="153">
        <f t="shared" si="9"/>
        <v>-2.7287168841339167</v>
      </c>
      <c r="P156" s="153">
        <f t="shared" si="9"/>
        <v>-2.5734455722991356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 t="shared" si="9"/>
        <v>-2.2383661100155052</v>
      </c>
      <c r="M157" s="153">
        <f t="shared" si="9"/>
        <v>-2.2596740421199684</v>
      </c>
      <c r="N157" s="153">
        <f t="shared" si="9"/>
        <v>-2.3233029488415013</v>
      </c>
      <c r="O157" s="153">
        <f t="shared" si="9"/>
        <v>-2.1995348320178607</v>
      </c>
      <c r="P157" s="153">
        <f t="shared" si="9"/>
        <v>-1.8794386173626378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3.7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-7.1862864058413436</v>
      </c>
      <c r="M162" s="218">
        <f>(Actual.Totex.Water-SUM(Inputs!M60:M64))/Indexation.Average-M148</f>
        <v>-25.342516275528766</v>
      </c>
      <c r="N162" s="218">
        <f>(Actual.Totex.Water-SUM(Inputs!N60:N64))/Indexation.Average-N148</f>
        <v>15.105475277179437</v>
      </c>
      <c r="O162" s="218">
        <f>(Actual.Totex.Water-SUM(Inputs!O60:O64))/Indexation.Average-O148</f>
        <v>61.151392502044814</v>
      </c>
      <c r="P162" s="218">
        <f>(Actual.Totex.Water-SUM(Inputs!P60:P64))/Indexation.Average-P148</f>
        <v>43.233067024226813</v>
      </c>
      <c r="Q162" s="161"/>
      <c r="R162" s="3"/>
      <c r="S162" s="3"/>
      <c r="T162" s="3"/>
      <c r="W162" s="211" t="s">
        <v>279</v>
      </c>
      <c r="X162" s="76"/>
    </row>
    <row r="163" spans="1:24" s="75" customFormat="1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-39.850494902814575</v>
      </c>
      <c r="M163" s="218">
        <f>(Actual.Totex.Sewerage-SUM(Inputs!M66:M72))/Indexation.Average-M149</f>
        <v>-51.878937340606257</v>
      </c>
      <c r="N163" s="218">
        <f>(Actual.Totex.Sewerage-SUM(Inputs!N66:N72))/Indexation.Average-N149</f>
        <v>-59.929034746137319</v>
      </c>
      <c r="O163" s="218">
        <f>(Actual.Totex.Sewerage-SUM(Inputs!O66:O72))/Indexation.Average-O149</f>
        <v>-48.988255873635268</v>
      </c>
      <c r="P163" s="218">
        <f>(Actual.Totex.Sewerage-SUM(Inputs!P66:P72))/Indexation.Average-P149</f>
        <v>-18.02034381430002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-9.9695381031110344</v>
      </c>
      <c r="M166" s="153">
        <f t="shared" ref="L166:P167" si="10">M162+M156</f>
        <v>-28.280999447246955</v>
      </c>
      <c r="N166" s="153">
        <f t="shared" si="10"/>
        <v>12.066734283725111</v>
      </c>
      <c r="O166" s="153">
        <f t="shared" si="10"/>
        <v>58.422675617910897</v>
      </c>
      <c r="P166" s="153">
        <f t="shared" si="10"/>
        <v>40.659621451927677</v>
      </c>
      <c r="Q166" s="89" t="s">
        <v>283</v>
      </c>
      <c r="R166" s="3"/>
      <c r="S166" s="3"/>
      <c r="T166" s="3"/>
      <c r="X166" s="76"/>
    </row>
    <row r="167" spans="1:24" s="75" customFormat="1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-42.08886101283008</v>
      </c>
      <c r="M167" s="153">
        <f t="shared" si="10"/>
        <v>-54.138611382726225</v>
      </c>
      <c r="N167" s="153">
        <f t="shared" si="10"/>
        <v>-62.25233769497882</v>
      </c>
      <c r="O167" s="153">
        <f t="shared" si="10"/>
        <v>-51.187790705653128</v>
      </c>
      <c r="P167" s="153">
        <f t="shared" si="10"/>
        <v>-19.899782431662658</v>
      </c>
      <c r="Q167" s="89" t="s">
        <v>285</v>
      </c>
      <c r="R167" s="3"/>
      <c r="S167" s="3"/>
      <c r="T167" s="3"/>
      <c r="X167" s="76"/>
    </row>
    <row r="168" spans="1:24" s="75" customFormat="1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-11.484552018323482</v>
      </c>
      <c r="M170" s="153">
        <f>M166*(1+WACC)^Calcs!M7</f>
        <v>-31.446623391710737</v>
      </c>
      <c r="N170" s="153">
        <f>N166*(1+WACC)^Calcs!N7</f>
        <v>12.951177639785028</v>
      </c>
      <c r="O170" s="153">
        <f>O166*(1+WACC)^Calcs!O7</f>
        <v>60.525891940155695</v>
      </c>
      <c r="P170" s="153">
        <f>P166*(1+WACC)^Calcs!P7</f>
        <v>40.659621451927677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-48.484865466635419</v>
      </c>
      <c r="M171" s="153">
        <f>M167*(1+WACC)^Calcs!M7</f>
        <v>-60.198598224169373</v>
      </c>
      <c r="N171" s="153">
        <f>N167*(1+WACC)^Calcs!N7</f>
        <v>-66.815185038669995</v>
      </c>
      <c r="O171" s="153">
        <f>O167*(1+WACC)^Calcs!O7</f>
        <v>-53.030551171056644</v>
      </c>
      <c r="P171" s="153">
        <f>P167*(1+WACC)^Calcs!P7</f>
        <v>-19.899782431662658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71.205515621834181</v>
      </c>
      <c r="Q174" s="89"/>
      <c r="R174" s="3"/>
      <c r="S174" s="3"/>
      <c r="T174" s="3"/>
      <c r="X174" s="76"/>
    </row>
    <row r="175" spans="1:24" s="75" customFormat="1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-248.42898233219407</v>
      </c>
      <c r="Q175" s="89"/>
      <c r="R175" s="3"/>
      <c r="S175" s="3"/>
      <c r="T175" s="3"/>
      <c r="X175" s="76"/>
    </row>
    <row r="176" spans="1:24" s="75" customFormat="1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3.7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3.7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3.7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0.69531020819859746</v>
      </c>
      <c r="H192" s="89" t="s">
        <v>302</v>
      </c>
    </row>
    <row r="193" spans="1:24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0.52677189775040012</v>
      </c>
      <c r="H193" s="89" t="s">
        <v>304</v>
      </c>
    </row>
    <row r="194" spans="1:24"/>
    <row r="195" spans="1:24" s="22" customFormat="1" ht="13.7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8.9237848941654789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-4.5618860400584396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3.7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21.695593729928174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-117.56357585286358</v>
      </c>
    </row>
    <row r="204" spans="1:24"/>
    <row r="205" spans="1:24" ht="13" thickBot="1"/>
    <row r="206" spans="1:24" ht="13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51"/>
  <sheetViews>
    <sheetView showGridLines="0" zoomScale="80" zoomScaleNormal="80" workbookViewId="0">
      <pane xSplit="8" ySplit="7" topLeftCell="L8" activePane="bottomRight" state="frozen"/>
      <selection activeCell="P45" sqref="P45"/>
      <selection pane="topRight" activeCell="P45" sqref="P45"/>
      <selection pane="bottomLeft" activeCell="P45" sqref="P45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17.87890625" style="7" customWidth="1"/>
    <col min="7" max="7" width="11.5859375" style="7" customWidth="1"/>
    <col min="8" max="8" width="4.1171875" style="7" customWidth="1"/>
    <col min="9" max="21" width="13.1171875" style="7" customWidth="1"/>
    <col min="22" max="22" width="15.87890625" style="7" bestFit="1" customWidth="1"/>
    <col min="23" max="16384" width="9.1171875" style="7" hidden="1"/>
  </cols>
  <sheetData>
    <row r="1" spans="1:24" ht="33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2.7">
      <c r="V4" s="96"/>
    </row>
    <row r="5" spans="1:24" ht="12.7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7"/>
    <row r="8" spans="1:24" ht="12.7"/>
    <row r="9" spans="1:24" s="22" customFormat="1" ht="13.7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7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7">
      <c r="A11" s="72"/>
      <c r="D11" s="30" t="s">
        <v>41</v>
      </c>
      <c r="E11" s="91" t="s">
        <v>306</v>
      </c>
      <c r="F11" s="33" t="s">
        <v>28</v>
      </c>
      <c r="P11" s="88">
        <f>Calcs!P197</f>
        <v>8.9237848941654789</v>
      </c>
      <c r="X11" s="74"/>
    </row>
    <row r="12" spans="1:24" s="3" customFormat="1" ht="12.7">
      <c r="A12" s="72"/>
      <c r="D12" s="30" t="s">
        <v>41</v>
      </c>
      <c r="E12" s="91" t="s">
        <v>307</v>
      </c>
      <c r="F12" s="33" t="s">
        <v>28</v>
      </c>
      <c r="P12" s="88">
        <f>Calcs!P198</f>
        <v>-4.5618860400584396</v>
      </c>
      <c r="S12" s="279"/>
      <c r="X12" s="74"/>
    </row>
    <row r="13" spans="1:24" s="3" customFormat="1" ht="12.7">
      <c r="E13" s="91"/>
      <c r="F13" s="33"/>
      <c r="P13" s="153"/>
      <c r="X13" s="74"/>
    </row>
    <row r="14" spans="1:24" s="3" customFormat="1" ht="12.7">
      <c r="A14" s="72"/>
      <c r="D14" s="30" t="s">
        <v>41</v>
      </c>
      <c r="E14" s="78" t="s">
        <v>316</v>
      </c>
      <c r="F14" s="33" t="s">
        <v>28</v>
      </c>
      <c r="P14" s="156">
        <f>SUM(P11:P12)</f>
        <v>4.3618988541070394</v>
      </c>
      <c r="X14" s="74"/>
    </row>
    <row r="15" spans="1:24" s="3" customFormat="1" ht="12.7">
      <c r="E15" s="91"/>
      <c r="F15" s="91"/>
      <c r="G15" s="91"/>
      <c r="X15" s="74"/>
    </row>
    <row r="16" spans="1:24" s="22" customFormat="1" ht="13.7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7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7">
      <c r="A18" s="72"/>
      <c r="D18" s="30" t="s">
        <v>41</v>
      </c>
      <c r="E18" s="91" t="s">
        <v>309</v>
      </c>
      <c r="F18" s="33" t="s">
        <v>28</v>
      </c>
      <c r="P18" s="88">
        <f>Calcs!P202</f>
        <v>21.695593729928174</v>
      </c>
      <c r="X18" s="74"/>
    </row>
    <row r="19" spans="1:24" s="3" customFormat="1" ht="12.7">
      <c r="A19" s="72"/>
      <c r="D19" s="30" t="s">
        <v>41</v>
      </c>
      <c r="E19" s="91" t="s">
        <v>310</v>
      </c>
      <c r="F19" s="33" t="s">
        <v>28</v>
      </c>
      <c r="P19" s="88">
        <f>Calcs!P203</f>
        <v>-117.56357585286358</v>
      </c>
      <c r="S19" s="279"/>
      <c r="X19" s="74"/>
    </row>
    <row r="20" spans="1:24" customFormat="1" ht="14.35">
      <c r="G20" s="7"/>
    </row>
    <row r="21" spans="1:24" s="3" customFormat="1" ht="12.7">
      <c r="A21" s="72"/>
      <c r="D21" s="30" t="s">
        <v>41</v>
      </c>
      <c r="E21" s="78" t="s">
        <v>318</v>
      </c>
      <c r="F21" s="33" t="s">
        <v>28</v>
      </c>
      <c r="P21" s="156">
        <f>SUM(P18:P19)</f>
        <v>-95.867982122935402</v>
      </c>
      <c r="X21" s="74"/>
    </row>
    <row r="22" spans="1:24" ht="13" thickBot="1"/>
    <row r="23" spans="1:24" ht="13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7"/>
    <row r="25" spans="1:24" ht="12.7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-95.867982122935402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activeCell="P45" sqref="P45"/>
      <selection pane="topRight" activeCell="P45" sqref="P45"/>
      <selection pane="bottomLeft" activeCell="P45" sqref="P45"/>
      <selection pane="bottomRight"/>
    </sheetView>
  </sheetViews>
  <sheetFormatPr defaultColWidth="0" defaultRowHeight="0" customHeight="1" zeroHeight="1"/>
  <cols>
    <col min="1" max="3" width="4.5859375" style="3" customWidth="1"/>
    <col min="4" max="4" width="11.5859375" style="3" customWidth="1"/>
    <col min="5" max="5" width="53.1171875" style="3" customWidth="1"/>
    <col min="6" max="7" width="2.5859375" style="3" customWidth="1"/>
    <col min="8" max="21" width="11" style="3" customWidth="1"/>
    <col min="22" max="22" width="22.41015625" style="134" bestFit="1" customWidth="1"/>
    <col min="23" max="26" width="8.87890625" style="3" hidden="1" customWidth="1"/>
    <col min="27" max="259" width="0" style="3" hidden="1" customWidth="1"/>
    <col min="260" max="16384" width="0" style="3" hidden="1"/>
  </cols>
  <sheetData>
    <row r="1" spans="1:24" s="72" customFormat="1" ht="33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7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3.7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2.7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2.7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2.7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InpActive!G34</f>
        <v>242.5</v>
      </c>
      <c r="J11" s="128">
        <f>InpActive!H34</f>
        <v>249.5</v>
      </c>
      <c r="K11" s="128">
        <f>InpActive!I34</f>
        <v>255.7</v>
      </c>
      <c r="L11" s="128">
        <f>InpActive!J34</f>
        <v>258</v>
      </c>
      <c r="M11" s="128">
        <f>InpActive!K34</f>
        <v>261.39999999999998</v>
      </c>
      <c r="N11" s="128">
        <f>InpActive!L34</f>
        <v>270.60000000000002</v>
      </c>
      <c r="O11" s="128">
        <f>InpActive!M34</f>
        <v>279.7</v>
      </c>
      <c r="P11" s="128">
        <f>InpActive!N34</f>
        <v>288.10000000000002</v>
      </c>
      <c r="Q11" s="128">
        <f>InpActive!O34</f>
        <v>296.7</v>
      </c>
      <c r="R11" s="128"/>
      <c r="S11" s="128"/>
      <c r="T11" s="128"/>
      <c r="U11" s="128"/>
      <c r="V11" s="125"/>
    </row>
    <row r="12" spans="1:24" s="72" customFormat="1" ht="12.7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InpActive!G35</f>
        <v>242.4</v>
      </c>
      <c r="J12" s="128">
        <f>InpActive!H35</f>
        <v>250</v>
      </c>
      <c r="K12" s="128">
        <f>InpActive!I35</f>
        <v>255.9</v>
      </c>
      <c r="L12" s="128">
        <f>InpActive!J35</f>
        <v>258.5</v>
      </c>
      <c r="M12" s="128">
        <f>InpActive!K35</f>
        <v>262.10000000000002</v>
      </c>
      <c r="N12" s="128">
        <f>InpActive!L35</f>
        <v>271.7</v>
      </c>
      <c r="O12" s="128">
        <f>InpActive!M35</f>
        <v>280.7</v>
      </c>
      <c r="P12" s="128">
        <f>InpActive!N35</f>
        <v>289.10000000000002</v>
      </c>
      <c r="Q12" s="128">
        <f>InpActive!O35</f>
        <v>297.8</v>
      </c>
      <c r="R12" s="128"/>
      <c r="S12" s="128"/>
      <c r="T12" s="128"/>
      <c r="U12" s="128"/>
      <c r="V12" s="125"/>
    </row>
    <row r="13" spans="1:24" s="72" customFormat="1" ht="12.7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InpActive!G36</f>
        <v>241.8</v>
      </c>
      <c r="J13" s="128">
        <f>InpActive!H36</f>
        <v>249.7</v>
      </c>
      <c r="K13" s="128">
        <f>InpActive!I36</f>
        <v>256.3</v>
      </c>
      <c r="L13" s="128">
        <f>InpActive!J36</f>
        <v>258.89999999999998</v>
      </c>
      <c r="M13" s="128">
        <f>InpActive!K36</f>
        <v>263.10000000000002</v>
      </c>
      <c r="N13" s="128">
        <f>InpActive!L36</f>
        <v>272.3</v>
      </c>
      <c r="O13" s="128">
        <f>InpActive!M36</f>
        <v>281.5</v>
      </c>
      <c r="P13" s="128">
        <f>InpActive!N36</f>
        <v>289.89999999999998</v>
      </c>
      <c r="Q13" s="128">
        <f>InpActive!O36</f>
        <v>298.60000000000002</v>
      </c>
      <c r="R13" s="128"/>
      <c r="S13" s="128"/>
      <c r="T13" s="128"/>
      <c r="U13" s="128"/>
      <c r="V13" s="125"/>
    </row>
    <row r="14" spans="1:24" s="72" customFormat="1" ht="12.7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InpActive!G37</f>
        <v>242.1</v>
      </c>
      <c r="J14" s="128">
        <f>InpActive!H37</f>
        <v>249.7</v>
      </c>
      <c r="K14" s="128">
        <f>InpActive!I37</f>
        <v>256</v>
      </c>
      <c r="L14" s="128">
        <f>InpActive!J37</f>
        <v>258.60000000000002</v>
      </c>
      <c r="M14" s="128">
        <f>InpActive!K37</f>
        <v>263.39999999999998</v>
      </c>
      <c r="N14" s="128">
        <f>InpActive!L37</f>
        <v>272.89999999999998</v>
      </c>
      <c r="O14" s="128">
        <f>InpActive!M37</f>
        <v>281.10000000000002</v>
      </c>
      <c r="P14" s="128">
        <f>InpActive!N37</f>
        <v>289.5</v>
      </c>
      <c r="Q14" s="128">
        <f>InpActive!O37</f>
        <v>298.2</v>
      </c>
      <c r="R14" s="128"/>
      <c r="S14" s="128"/>
      <c r="T14" s="128"/>
      <c r="U14" s="128"/>
      <c r="V14" s="125"/>
    </row>
    <row r="15" spans="1:24" s="72" customFormat="1" ht="12.7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InpActive!G38</f>
        <v>243</v>
      </c>
      <c r="J15" s="128">
        <f>InpActive!H38</f>
        <v>251</v>
      </c>
      <c r="K15" s="128">
        <f>InpActive!I38</f>
        <v>257</v>
      </c>
      <c r="L15" s="128">
        <f>InpActive!J38</f>
        <v>259.8</v>
      </c>
      <c r="M15" s="128">
        <f>InpActive!K38</f>
        <v>264.39999999999998</v>
      </c>
      <c r="N15" s="128">
        <f>InpActive!L38</f>
        <v>274.7</v>
      </c>
      <c r="O15" s="128">
        <f>InpActive!M38</f>
        <v>282.89999999999998</v>
      </c>
      <c r="P15" s="128">
        <f>InpActive!N38</f>
        <v>291.39999999999998</v>
      </c>
      <c r="Q15" s="128">
        <f>InpActive!O38</f>
        <v>300.10000000000002</v>
      </c>
      <c r="R15" s="128"/>
      <c r="S15" s="128"/>
      <c r="T15" s="128"/>
      <c r="U15" s="128"/>
      <c r="V15" s="125"/>
    </row>
    <row r="16" spans="1:24" s="72" customFormat="1" ht="12.7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InpActive!G39</f>
        <v>244.2</v>
      </c>
      <c r="J16" s="128">
        <f>InpActive!H39</f>
        <v>251.9</v>
      </c>
      <c r="K16" s="128">
        <f>InpActive!I39</f>
        <v>257.60000000000002</v>
      </c>
      <c r="L16" s="128">
        <f>InpActive!J39</f>
        <v>259.60000000000002</v>
      </c>
      <c r="M16" s="128">
        <f>InpActive!K39</f>
        <v>264.89999999999998</v>
      </c>
      <c r="N16" s="128">
        <f>InpActive!L39</f>
        <v>275.10000000000002</v>
      </c>
      <c r="O16" s="128">
        <f>InpActive!M39</f>
        <v>283.39999999999998</v>
      </c>
      <c r="P16" s="128">
        <f>InpActive!N39</f>
        <v>291.89999999999998</v>
      </c>
      <c r="Q16" s="128">
        <f>InpActive!O39</f>
        <v>300.7</v>
      </c>
      <c r="R16" s="128"/>
      <c r="S16" s="128"/>
      <c r="T16" s="128"/>
      <c r="U16" s="128"/>
      <c r="V16" s="125"/>
    </row>
    <row r="17" spans="2:22" s="72" customFormat="1" ht="12.7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InpActive!G40</f>
        <v>245.6</v>
      </c>
      <c r="J17" s="128">
        <f>InpActive!H40</f>
        <v>251.9</v>
      </c>
      <c r="K17" s="128">
        <f>InpActive!I40</f>
        <v>257.7</v>
      </c>
      <c r="L17" s="128">
        <f>InpActive!J40</f>
        <v>259.5</v>
      </c>
      <c r="M17" s="128">
        <f>InpActive!K40</f>
        <v>264.8</v>
      </c>
      <c r="N17" s="128">
        <f>InpActive!L40</f>
        <v>275.3</v>
      </c>
      <c r="O17" s="128">
        <f>InpActive!M40</f>
        <v>283.60000000000002</v>
      </c>
      <c r="P17" s="128">
        <f>InpActive!N40</f>
        <v>292.10000000000002</v>
      </c>
      <c r="Q17" s="128">
        <f>InpActive!O40</f>
        <v>300.89999999999998</v>
      </c>
      <c r="R17" s="128"/>
      <c r="S17" s="128"/>
      <c r="T17" s="128"/>
      <c r="U17" s="128"/>
      <c r="V17" s="125"/>
    </row>
    <row r="18" spans="2:22" s="72" customFormat="1" ht="12.7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InpActive!F41</f>
        <v>238.5</v>
      </c>
      <c r="I18" s="128">
        <f>InpActive!G41</f>
        <v>245.6</v>
      </c>
      <c r="J18" s="128">
        <f>InpActive!H41</f>
        <v>252.1</v>
      </c>
      <c r="K18" s="128">
        <f>InpActive!I41</f>
        <v>257.10000000000002</v>
      </c>
      <c r="L18" s="128">
        <f>InpActive!J41</f>
        <v>259.8</v>
      </c>
      <c r="M18" s="128">
        <f>InpActive!K41</f>
        <v>265.5</v>
      </c>
      <c r="N18" s="128">
        <f>InpActive!L41</f>
        <v>275.8</v>
      </c>
      <c r="O18" s="128">
        <f>InpActive!M41</f>
        <v>284.10000000000002</v>
      </c>
      <c r="P18" s="128">
        <f>InpActive!N41</f>
        <v>292.60000000000002</v>
      </c>
      <c r="Q18" s="128">
        <f>InpActive!O41</f>
        <v>301.39999999999998</v>
      </c>
      <c r="R18" s="128"/>
      <c r="S18" s="128"/>
      <c r="T18" s="128"/>
      <c r="U18" s="128"/>
      <c r="V18" s="125"/>
    </row>
    <row r="19" spans="2:22" s="72" customFormat="1" ht="12.7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InpActive!G42</f>
        <v>246.8</v>
      </c>
      <c r="J19" s="128">
        <f>InpActive!H42</f>
        <v>253.4</v>
      </c>
      <c r="K19" s="128">
        <f>InpActive!I42</f>
        <v>257.5</v>
      </c>
      <c r="L19" s="128">
        <f>InpActive!J42</f>
        <v>260.60000000000002</v>
      </c>
      <c r="M19" s="128">
        <f>InpActive!K42</f>
        <v>267.10000000000002</v>
      </c>
      <c r="N19" s="128">
        <f>InpActive!L42</f>
        <v>278.10000000000002</v>
      </c>
      <c r="O19" s="128">
        <f>InpActive!M42</f>
        <v>286.39999999999998</v>
      </c>
      <c r="P19" s="128">
        <f>InpActive!N42</f>
        <v>295</v>
      </c>
      <c r="Q19" s="128">
        <f>InpActive!O42</f>
        <v>303.89999999999998</v>
      </c>
      <c r="R19" s="128"/>
      <c r="S19" s="128"/>
      <c r="T19" s="128"/>
      <c r="U19" s="128"/>
      <c r="V19" s="125"/>
    </row>
    <row r="20" spans="2:22" s="72" customFormat="1" ht="12.7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InpActive!G43</f>
        <v>245.8</v>
      </c>
      <c r="J20" s="128">
        <f>InpActive!H43</f>
        <v>252.6</v>
      </c>
      <c r="K20" s="128">
        <f>InpActive!I43</f>
        <v>255.4</v>
      </c>
      <c r="L20" s="128">
        <f>InpActive!J43</f>
        <v>258.8</v>
      </c>
      <c r="M20" s="128">
        <f>InpActive!K43</f>
        <v>265.5</v>
      </c>
      <c r="N20" s="128">
        <f>InpActive!L43</f>
        <v>276</v>
      </c>
      <c r="O20" s="128">
        <f>InpActive!M43</f>
        <v>284.3</v>
      </c>
      <c r="P20" s="128">
        <f>InpActive!N43</f>
        <v>292.8</v>
      </c>
      <c r="Q20" s="128">
        <f>InpActive!O43</f>
        <v>301.60000000000002</v>
      </c>
      <c r="R20" s="128"/>
      <c r="S20" s="128"/>
      <c r="T20" s="128"/>
      <c r="U20" s="128"/>
      <c r="V20" s="125"/>
    </row>
    <row r="21" spans="2:22" s="72" customFormat="1" ht="12.7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InpActive!G44</f>
        <v>247.6</v>
      </c>
      <c r="J21" s="128">
        <f>InpActive!H44</f>
        <v>254.2</v>
      </c>
      <c r="K21" s="128">
        <f>InpActive!I44</f>
        <v>256.7</v>
      </c>
      <c r="L21" s="128">
        <f>InpActive!J44</f>
        <v>260</v>
      </c>
      <c r="M21" s="128">
        <f>InpActive!K44</f>
        <v>268.39999999999998</v>
      </c>
      <c r="N21" s="128">
        <f>InpActive!L44</f>
        <v>278.10000000000002</v>
      </c>
      <c r="O21" s="128">
        <f>InpActive!M44</f>
        <v>286.39999999999998</v>
      </c>
      <c r="P21" s="128">
        <f>InpActive!N44</f>
        <v>295</v>
      </c>
      <c r="Q21" s="128">
        <f>InpActive!O44</f>
        <v>303.89999999999998</v>
      </c>
      <c r="R21" s="128"/>
      <c r="S21" s="128"/>
      <c r="T21" s="128"/>
      <c r="U21" s="128"/>
      <c r="V21" s="125"/>
    </row>
    <row r="22" spans="2:22" s="72" customFormat="1" ht="12.7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InpActive!G45</f>
        <v>248.7</v>
      </c>
      <c r="J22" s="128">
        <f>InpActive!H45</f>
        <v>254.8</v>
      </c>
      <c r="K22" s="128">
        <f>InpActive!I45</f>
        <v>257.10000000000002</v>
      </c>
      <c r="L22" s="128">
        <f>InpActive!J45</f>
        <v>261.10000000000002</v>
      </c>
      <c r="M22" s="128">
        <f>InpActive!K45</f>
        <v>269.3</v>
      </c>
      <c r="N22" s="128">
        <f>InpActive!L45</f>
        <v>278.3</v>
      </c>
      <c r="O22" s="128">
        <f>InpActive!M45</f>
        <v>286.60000000000002</v>
      </c>
      <c r="P22" s="128">
        <f>InpActive!N45</f>
        <v>295.2</v>
      </c>
      <c r="Q22" s="128">
        <f>InpActive!O45</f>
        <v>304.10000000000002</v>
      </c>
      <c r="R22" s="128"/>
      <c r="S22" s="128"/>
      <c r="T22" s="128"/>
      <c r="U22" s="128"/>
      <c r="V22" s="125"/>
    </row>
    <row r="23" spans="2:22" s="72" customFormat="1" ht="12.7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2.7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2.7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2.7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</v>
      </c>
      <c r="P29" s="133">
        <f t="shared" si="2"/>
        <v>288.10000000000002</v>
      </c>
      <c r="Q29" s="133">
        <f t="shared" si="2"/>
        <v>296.7</v>
      </c>
      <c r="R29" s="133">
        <f t="shared" si="2"/>
        <v>296.7</v>
      </c>
      <c r="S29" s="133">
        <f t="shared" si="2"/>
        <v>296.7</v>
      </c>
      <c r="T29" s="133">
        <f t="shared" si="2"/>
        <v>296.7</v>
      </c>
      <c r="U29" s="133">
        <f t="shared" si="2"/>
        <v>296.7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280.7</v>
      </c>
      <c r="P30" s="133">
        <f t="shared" si="3"/>
        <v>289.10000000000002</v>
      </c>
      <c r="Q30" s="133">
        <f t="shared" si="3"/>
        <v>297.8</v>
      </c>
      <c r="R30" s="133">
        <f t="shared" si="3"/>
        <v>297.8</v>
      </c>
      <c r="S30" s="133">
        <f t="shared" si="3"/>
        <v>297.8</v>
      </c>
      <c r="T30" s="133">
        <f t="shared" si="3"/>
        <v>297.8</v>
      </c>
      <c r="U30" s="133">
        <f t="shared" si="3"/>
        <v>297.8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281.5</v>
      </c>
      <c r="P31" s="133">
        <f t="shared" si="3"/>
        <v>289.89999999999998</v>
      </c>
      <c r="Q31" s="133">
        <f t="shared" si="3"/>
        <v>298.60000000000002</v>
      </c>
      <c r="R31" s="133">
        <f t="shared" si="3"/>
        <v>298.60000000000002</v>
      </c>
      <c r="S31" s="133">
        <f t="shared" si="3"/>
        <v>298.60000000000002</v>
      </c>
      <c r="T31" s="133">
        <f t="shared" si="3"/>
        <v>298.60000000000002</v>
      </c>
      <c r="U31" s="133">
        <f t="shared" si="3"/>
        <v>298.60000000000002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281.10000000000002</v>
      </c>
      <c r="P32" s="133">
        <f t="shared" si="3"/>
        <v>289.5</v>
      </c>
      <c r="Q32" s="133">
        <f t="shared" si="3"/>
        <v>298.2</v>
      </c>
      <c r="R32" s="133">
        <f t="shared" si="3"/>
        <v>298.2</v>
      </c>
      <c r="S32" s="133">
        <f t="shared" si="3"/>
        <v>298.2</v>
      </c>
      <c r="T32" s="133">
        <f t="shared" si="3"/>
        <v>298.2</v>
      </c>
      <c r="U32" s="133">
        <f t="shared" si="3"/>
        <v>298.2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282.89999999999998</v>
      </c>
      <c r="P33" s="133">
        <f t="shared" si="3"/>
        <v>291.39999999999998</v>
      </c>
      <c r="Q33" s="133">
        <f t="shared" si="3"/>
        <v>300.10000000000002</v>
      </c>
      <c r="R33" s="133">
        <f t="shared" si="3"/>
        <v>300.10000000000002</v>
      </c>
      <c r="S33" s="133">
        <f t="shared" si="3"/>
        <v>300.10000000000002</v>
      </c>
      <c r="T33" s="133">
        <f t="shared" si="3"/>
        <v>300.10000000000002</v>
      </c>
      <c r="U33" s="133">
        <f t="shared" si="3"/>
        <v>300.10000000000002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283.39999999999998</v>
      </c>
      <c r="P34" s="133">
        <f t="shared" si="3"/>
        <v>291.89999999999998</v>
      </c>
      <c r="Q34" s="133">
        <f t="shared" si="3"/>
        <v>300.7</v>
      </c>
      <c r="R34" s="133">
        <f t="shared" si="3"/>
        <v>300.7</v>
      </c>
      <c r="S34" s="133">
        <f t="shared" si="3"/>
        <v>300.7</v>
      </c>
      <c r="T34" s="133">
        <f t="shared" si="3"/>
        <v>300.7</v>
      </c>
      <c r="U34" s="133">
        <f t="shared" si="3"/>
        <v>300.7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283.60000000000002</v>
      </c>
      <c r="P35" s="133">
        <f t="shared" si="3"/>
        <v>292.10000000000002</v>
      </c>
      <c r="Q35" s="133">
        <f t="shared" si="3"/>
        <v>300.89999999999998</v>
      </c>
      <c r="R35" s="133">
        <f t="shared" si="3"/>
        <v>300.89999999999998</v>
      </c>
      <c r="S35" s="133">
        <f t="shared" si="3"/>
        <v>300.89999999999998</v>
      </c>
      <c r="T35" s="133">
        <f t="shared" si="3"/>
        <v>300.89999999999998</v>
      </c>
      <c r="U35" s="133">
        <f t="shared" si="3"/>
        <v>300.89999999999998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284.10000000000002</v>
      </c>
      <c r="P36" s="133">
        <f t="shared" si="3"/>
        <v>292.60000000000002</v>
      </c>
      <c r="Q36" s="133">
        <f t="shared" si="3"/>
        <v>301.39999999999998</v>
      </c>
      <c r="R36" s="133">
        <f t="shared" si="3"/>
        <v>301.39999999999998</v>
      </c>
      <c r="S36" s="133">
        <f t="shared" si="3"/>
        <v>301.39999999999998</v>
      </c>
      <c r="T36" s="133">
        <f t="shared" si="3"/>
        <v>301.39999999999998</v>
      </c>
      <c r="U36" s="133">
        <f t="shared" si="3"/>
        <v>301.39999999999998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286.39999999999998</v>
      </c>
      <c r="P37" s="133">
        <f t="shared" si="3"/>
        <v>295</v>
      </c>
      <c r="Q37" s="133">
        <f t="shared" si="3"/>
        <v>303.89999999999998</v>
      </c>
      <c r="R37" s="133">
        <f t="shared" si="3"/>
        <v>303.89999999999998</v>
      </c>
      <c r="S37" s="133">
        <f t="shared" si="3"/>
        <v>303.89999999999998</v>
      </c>
      <c r="T37" s="133">
        <f t="shared" si="3"/>
        <v>303.89999999999998</v>
      </c>
      <c r="U37" s="133">
        <f t="shared" si="3"/>
        <v>303.89999999999998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284.3</v>
      </c>
      <c r="P38" s="133">
        <f t="shared" si="3"/>
        <v>292.8</v>
      </c>
      <c r="Q38" s="133">
        <f t="shared" si="3"/>
        <v>301.60000000000002</v>
      </c>
      <c r="R38" s="133">
        <f t="shared" si="3"/>
        <v>301.60000000000002</v>
      </c>
      <c r="S38" s="133">
        <f t="shared" si="3"/>
        <v>301.60000000000002</v>
      </c>
      <c r="T38" s="133">
        <f t="shared" si="3"/>
        <v>301.60000000000002</v>
      </c>
      <c r="U38" s="133">
        <f t="shared" si="3"/>
        <v>301.60000000000002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286.39999999999998</v>
      </c>
      <c r="P39" s="133">
        <f t="shared" si="3"/>
        <v>295</v>
      </c>
      <c r="Q39" s="133">
        <f t="shared" si="3"/>
        <v>303.89999999999998</v>
      </c>
      <c r="R39" s="133">
        <f t="shared" si="3"/>
        <v>303.89999999999998</v>
      </c>
      <c r="S39" s="133">
        <f t="shared" si="3"/>
        <v>303.89999999999998</v>
      </c>
      <c r="T39" s="133">
        <f t="shared" si="3"/>
        <v>303.89999999999998</v>
      </c>
      <c r="U39" s="133">
        <f t="shared" si="3"/>
        <v>303.89999999999998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286.60000000000002</v>
      </c>
      <c r="P40" s="133">
        <f t="shared" si="3"/>
        <v>295.2</v>
      </c>
      <c r="Q40" s="133">
        <f t="shared" si="3"/>
        <v>304.10000000000002</v>
      </c>
      <c r="R40" s="133">
        <f t="shared" si="3"/>
        <v>304.10000000000002</v>
      </c>
      <c r="S40" s="133">
        <f t="shared" si="3"/>
        <v>304.10000000000002</v>
      </c>
      <c r="T40" s="133">
        <f t="shared" si="3"/>
        <v>304.10000000000002</v>
      </c>
      <c r="U40" s="133">
        <f t="shared" si="3"/>
        <v>304.10000000000002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283.39166666666671</v>
      </c>
      <c r="P41" s="129">
        <f t="shared" si="4"/>
        <v>291.88333333333333</v>
      </c>
      <c r="Q41" s="129">
        <f t="shared" si="4"/>
        <v>300.65833333333336</v>
      </c>
      <c r="R41" s="129">
        <f t="shared" si="4"/>
        <v>300.65833333333336</v>
      </c>
      <c r="S41" s="129">
        <f t="shared" si="4"/>
        <v>300.65833333333336</v>
      </c>
      <c r="T41" s="129">
        <f t="shared" si="4"/>
        <v>300.65833333333336</v>
      </c>
      <c r="U41" s="129">
        <f t="shared" si="4"/>
        <v>300.65833333333336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1.1911949685534593</v>
      </c>
      <c r="Q45" s="185">
        <f t="shared" si="5"/>
        <v>1.2268343815513627</v>
      </c>
      <c r="R45" s="185">
        <f t="shared" si="5"/>
        <v>1.2637316561844862</v>
      </c>
      <c r="S45" s="185">
        <f t="shared" si="5"/>
        <v>1.2637316561844862</v>
      </c>
      <c r="T45" s="185">
        <f t="shared" si="5"/>
        <v>1.2637316561844862</v>
      </c>
      <c r="U45" s="185">
        <f t="shared" si="5"/>
        <v>1.2637316561844862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1.1582371172643986</v>
      </c>
      <c r="P49" s="185">
        <f t="shared" si="6"/>
        <v>1.1929430196519193</v>
      </c>
      <c r="Q49" s="185">
        <f t="shared" si="6"/>
        <v>1.2288069207452064</v>
      </c>
      <c r="R49" s="185">
        <f t="shared" si="6"/>
        <v>1.2288069207452064</v>
      </c>
      <c r="S49" s="185">
        <f t="shared" si="6"/>
        <v>1.2288069207452064</v>
      </c>
      <c r="T49" s="185">
        <f t="shared" si="6"/>
        <v>1.2288069207452064</v>
      </c>
      <c r="U49" s="185">
        <f t="shared" si="6"/>
        <v>1.2288069207452064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3.0858771105520155E-2</v>
      </c>
      <c r="P51" s="139">
        <f t="shared" si="7"/>
        <v>2.99644190901871E-2</v>
      </c>
      <c r="Q51" s="139">
        <f t="shared" si="7"/>
        <v>3.0063381488037555E-2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activeCell="P45" sqref="P45"/>
      <selection pane="topRight" activeCell="P45" sqref="P45"/>
      <selection pane="bottomLeft" activeCell="P45" sqref="P45"/>
      <selection pane="bottomRight"/>
    </sheetView>
  </sheetViews>
  <sheetFormatPr defaultColWidth="0" defaultRowHeight="0" customHeight="1" zeroHeight="1"/>
  <cols>
    <col min="1" max="3" width="2.5859375" style="7" customWidth="1"/>
    <col min="4" max="4" width="9.5859375" style="7" customWidth="1"/>
    <col min="5" max="5" width="29.41015625" style="7" customWidth="1"/>
    <col min="6" max="6" width="4.1171875" style="7" customWidth="1"/>
    <col min="7" max="7" width="11.5859375" style="7" customWidth="1"/>
    <col min="8" max="8" width="4.1171875" style="7" customWidth="1"/>
    <col min="9" max="21" width="9.5859375" style="7" customWidth="1"/>
    <col min="22" max="22" width="15.87890625" style="7" bestFit="1" customWidth="1"/>
    <col min="23" max="16384" width="9.1171875" style="7" hidden="1"/>
  </cols>
  <sheetData>
    <row r="1" spans="1:22" ht="33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3.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2.7">
      <c r="V4" s="96"/>
    </row>
    <row r="5" spans="1:22" ht="12.7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2.7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7"/>
    <row r="8" spans="1:22" ht="13" thickBot="1"/>
    <row r="9" spans="1:22" ht="13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7"/>
    <row r="11" spans="1:22" ht="12.7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100</vt:i4>
      </vt:variant>
    </vt:vector>
  </HeadingPairs>
  <TitlesOfParts>
    <vt:vector size="109" baseType="lpstr">
      <vt:lpstr>F_Inputs</vt:lpstr>
      <vt:lpstr>InpOverride</vt:lpstr>
      <vt:lpstr>InpActive</vt:lpstr>
      <vt:lpstr>F_Outputs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2019-06-28T13:35:22Z</dcterms:created>
  <dcterms:modified xsi:type="dcterms:W3CDTF">2019-07-03T16:42:24Z</dcterms:modified>
  <cp:category/>
  <cp:contentStatus/>
</cp:coreProperties>
</file>