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10" yWindow="1680" windowWidth="17340" windowHeight="9630"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externalReferences>
    <externalReference r:id="rId17"/>
    <externalReference r:id="rId18"/>
  </externalReferences>
  <definedNames>
    <definedName name="__123Graph_X" localSheetId="0" hidden="1">[1]Aln!#REF!</definedName>
    <definedName name="__123Graph_X" localSheetId="1" hidden="1">[1]Aln!#REF!</definedName>
    <definedName name="__123Graph_X" localSheetId="11" hidden="1">[1]Aln!#REF!</definedName>
    <definedName name="__123Graph_X" hidden="1">[1]Aln!#REF!</definedName>
    <definedName name="_123Graph_F" hidden="1">'[2]Chelmsford '!$G$18:$G$28</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0" hidden="1">#REF!</definedName>
    <definedName name="_Dist_Values" localSheetId="1" hidden="1">#REF!</definedName>
    <definedName name="_Dist_Values" localSheetId="11" hidden="1">#REF!</definedName>
    <definedName name="_Dist_Values" hidden="1">#REF!</definedName>
    <definedName name="_Fill" localSheetId="0" hidden="1">#REF!</definedName>
    <definedName name="_Fill" localSheetId="1" hidden="1">#REF!</definedName>
    <definedName name="_Fill" localSheetId="11" hidden="1">#REF!</definedName>
    <definedName name="_Fill" hidden="1">#REF!</definedName>
    <definedName name="_Key1" localSheetId="0" hidden="1">#REF!</definedName>
    <definedName name="_Key1" localSheetId="1" hidden="1">#REF!</definedName>
    <definedName name="_Key1" localSheetId="11" hidden="1">#REF!</definedName>
    <definedName name="_Key1" hidden="1">#REF!</definedName>
    <definedName name="_Key2" localSheetId="0" hidden="1">#REF!</definedName>
    <definedName name="_Key2" localSheetId="1" hidden="1">#REF!</definedName>
    <definedName name="_Key2" localSheetId="11" hidden="1">#REF!</definedName>
    <definedName name="_Key2" hidden="1">#REF!</definedName>
    <definedName name="_Order1" hidden="1">255</definedName>
    <definedName name="_Order2" hidden="1">255</definedName>
    <definedName name="_Sort" localSheetId="0" hidden="1">#REF!</definedName>
    <definedName name="_Sort" localSheetId="1" hidden="1">#REF!</definedName>
    <definedName name="_Sort" localSheetId="11" hidden="1">#REF!</definedName>
    <definedName name="_Sort" hidden="1">#REF!</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BlindYear.Delay" localSheetId="0">Data!#REF!</definedName>
    <definedName name="BlindYear.Delay" localSheetId="1">Data!#REF!</definedName>
    <definedName name="BlindYear.Delay" localSheetId="11">Data!#REF!</definedName>
    <definedName name="BlindYear.Delay">Data!#REF!</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Threshold.Max">Data!$G$17</definedName>
    <definedName name="Threshold.Min">Data!$G$16</definedName>
    <definedName name="wotsthis" localSheetId="0" hidden="1">{"P&amp;L phased",#N/A,FALSE,"P and L";"Interest phased",#N/A,FALSE,"Interest";"Cshf phased",#N/A,FALSE,"Cashflow";"BSheet phased",#N/A,FALSE,"B Sheet";"Capex phased",#N/A,FALSE,"Capex"}</definedName>
    <definedName name="wotsthis" localSheetId="2" hidden="1">{"P&amp;L phased",#N/A,FALSE,"P and L";"Interest phased",#N/A,FALSE,"Interest";"Cshf phased",#N/A,FALSE,"Cashflow";"BSheet phased",#N/A,FALSE,"B Sheet";"Capex phased",#N/A,FALSE,"Capex"}</definedName>
    <definedName name="wotsthis" localSheetId="1"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FIM.Dmmy" localSheetId="11">'WRFIM - Dmmy'!$P$95</definedName>
    <definedName name="WRFIM.Waste">'WRFIM - Waste'!$P$95</definedName>
    <definedName name="WRFIM.Water">'WRFIM - Water'!$P$95</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localSheetId="2" hidden="1">{"P&amp;L phased",#N/A,FALSE,"P and L";"Interest phased",#N/A,FALSE,"Interest";"Cshf phased",#N/A,FALSE,"Cashflow";"BSheet phased",#N/A,FALSE,"B Sheet";"Capex phased",#N/A,FALSE,"Capex"}</definedName>
    <definedName name="wrn.Print._.Phased." localSheetId="1"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localSheetId="2" hidden="1">{"bal",#N/A,FALSE,"working papers";"income",#N/A,FALSE,"working papers"}</definedName>
    <definedName name="wrn.wpapers." localSheetId="1" hidden="1">{"bal",#N/A,FALSE,"working papers";"income",#N/A,FALSE,"working papers"}</definedName>
    <definedName name="wrn.wpapers." hidden="1">{"bal",#N/A,FALSE,"working papers";"income",#N/A,FALSE,"working papers"}</definedName>
  </definedNames>
  <calcPr calcId="152511" calcOnSave="0"/>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O40" i="16"/>
  <c r="O46" i="16" s="1"/>
  <c r="N67" i="16"/>
  <c r="L35" i="15" s="1"/>
  <c r="N40" i="16"/>
  <c r="N46" i="16" s="1"/>
  <c r="N51" i="16" s="1"/>
  <c r="N55" i="16" s="1"/>
  <c r="N56" i="16" s="1"/>
  <c r="P57" i="16" s="1"/>
  <c r="P70" i="16" s="1"/>
  <c r="N71" i="5"/>
  <c r="N72" i="5" s="1"/>
  <c r="L14" i="15" s="1"/>
  <c r="O40" i="6"/>
  <c r="O46" i="6" s="1"/>
  <c r="O51" i="6" s="1"/>
  <c r="P80" i="6" s="1"/>
  <c r="N26" i="15" s="1"/>
  <c r="O67" i="6"/>
  <c r="M24" i="15" s="1"/>
  <c r="N64" i="6"/>
  <c r="N65" i="6" s="1"/>
  <c r="N66" i="6" s="1"/>
  <c r="P67" i="6" s="1"/>
  <c r="N24" i="15" s="1"/>
  <c r="N52" i="5"/>
  <c r="N75" i="5" s="1"/>
  <c r="O40" i="5"/>
  <c r="O46" i="5" s="1"/>
  <c r="O67" i="5"/>
  <c r="O71" i="5" s="1"/>
  <c r="O72" i="5" s="1"/>
  <c r="M14" i="15" s="1"/>
  <c r="N47" i="5"/>
  <c r="N60" i="5" s="1"/>
  <c r="N61" i="5" s="1"/>
  <c r="N62" i="5" s="1"/>
  <c r="M35" i="15"/>
  <c r="O71" i="16"/>
  <c r="O72" i="16" s="1"/>
  <c r="M36" i="15" s="1"/>
  <c r="N12" i="15"/>
  <c r="P70" i="5"/>
  <c r="N52" i="6" l="1"/>
  <c r="N75" i="6" s="1"/>
  <c r="O47" i="6"/>
  <c r="O52" i="6"/>
  <c r="O75" i="6" s="1"/>
  <c r="N71" i="16"/>
  <c r="N72" i="16" s="1"/>
  <c r="L36" i="15" s="1"/>
  <c r="M13" i="15"/>
  <c r="N52" i="16"/>
  <c r="N75" i="16" s="1"/>
  <c r="O47" i="16"/>
  <c r="O60" i="16" s="1"/>
  <c r="O61" i="16" s="1"/>
  <c r="O62" i="16" s="1"/>
  <c r="O51" i="16"/>
  <c r="N34" i="15"/>
  <c r="O71" i="6"/>
  <c r="O72" i="6" s="1"/>
  <c r="M25" i="15" s="1"/>
  <c r="N47" i="16"/>
  <c r="N60" i="16" s="1"/>
  <c r="N61" i="16" s="1"/>
  <c r="N62" i="16" s="1"/>
  <c r="P40" i="6"/>
  <c r="P46" i="6" s="1"/>
  <c r="P71" i="6"/>
  <c r="N64" i="5"/>
  <c r="N65" i="5" s="1"/>
  <c r="N66" i="5" s="1"/>
  <c r="O51" i="5"/>
  <c r="P80" i="5" s="1"/>
  <c r="O47" i="5"/>
  <c r="P70" i="6"/>
  <c r="P80" i="16" l="1"/>
  <c r="O52" i="16"/>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47" i="16"/>
  <c r="P71" i="16"/>
  <c r="P72" i="16" s="1"/>
  <c r="N36" i="15" s="1"/>
  <c r="P52" i="16" l="1"/>
  <c r="P75" i="16" s="1"/>
  <c r="N29" i="15"/>
  <c r="P87" i="6"/>
  <c r="P52" i="5"/>
  <c r="P75" i="5" s="1"/>
  <c r="N40" i="15"/>
  <c r="P60" i="16"/>
  <c r="P61" i="16" s="1"/>
  <c r="P62" i="16" s="1"/>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<sst xmlns="http://schemas.openxmlformats.org/spreadsheetml/2006/main" count="2185" uniqueCount="558">
  <si>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</si>
  <si>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</si>
  <si>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</si>
  <si>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</si>
  <si>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</si>
  <si>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</si>
  <si>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</si>
  <si>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</si>
  <si>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</si>
  <si>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</si>
  <si>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</si>
  <si>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</si>
  <si>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</si>
  <si>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</si>
  <si>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</si>
  <si>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</si>
  <si>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</si>
  <si>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</si>
  <si>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</si>
  <si>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</si>
  <si>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</si>
  <si>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</si>
  <si>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</si>
  <si>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</si>
  <si>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</si>
  <si>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</si>
  <si>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</si>
  <si>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</si>
  <si>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</si>
  <si>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</si>
  <si>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</si>
  <si>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</si>
  <si>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</si>
  <si>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</si>
  <si>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</si>
  <si>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</si>
  <si>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</si>
  <si>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</si>
  <si>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</si>
  <si>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</si>
  <si>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</si>
  <si>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</si>
  <si>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</si>
  <si>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</si>
  <si>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</si>
  <si>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</si>
  <si>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</si>
  <si>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</si>
  <si>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</si>
  <si>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</si>
  <si>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</si>
  <si>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</si>
  <si>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</si>
  <si>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</si>
  <si>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</si>
  <si>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</si>
  <si>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</si>
  <si>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</si>
  <si>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</si>
  <si>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</si>
  <si>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</si>
  <si>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</si>
  <si>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</si>
  <si>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</si>
  <si>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</si>
  <si>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</si>
  <si>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</si>
  <si>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</si>
  <si>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</si>
  <si>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</si>
  <si>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</si>
  <si>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</si>
  <si>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</si>
  <si>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</si>
  <si>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</si>
  <si>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</si>
  <si>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</si>
  <si>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</si>
  <si>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</si>
  <si>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</si>
  <si>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</si>
  <si>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</si>
  <si>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</si>
  <si>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</si>
  <si>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</si>
  <si>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</si>
  <si>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</si>
  <si>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</si>
  <si>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</si>
  <si>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</si>
  <si>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</si>
  <si>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</si>
  <si>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</si>
  <si>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</si>
  <si>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</si>
  <si>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</si>
  <si>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</si>
  <si>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</si>
  <si>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</si>
  <si>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</si>
  <si>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</si>
  <si>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</si>
  <si>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</si>
  <si>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</si>
  <si>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</si>
  <si>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</si>
  <si>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</si>
  <si>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</si>
  <si>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</si>
  <si>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</si>
  <si>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</si>
  <si>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</si>
  <si>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</si>
  <si>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</si>
  <si>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</si>
  <si>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</si>
  <si>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</si>
  <si>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</si>
  <si>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</si>
  <si>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</si>
  <si>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</si>
  <si>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</si>
  <si>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</si>
  <si>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</si>
  <si>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</si>
  <si>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</si>
  <si>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</si>
  <si>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</si>
  <si>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</si>
  <si>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</si>
  <si>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</si>
  <si>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</si>
  <si>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</si>
  <si>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</si>
  <si>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</si>
  <si>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</si>
  <si>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</si>
  <si>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</si>
  <si>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</si>
  <si>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</si>
  <si>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</si>
  <si>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</si>
  <si>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</si>
  <si>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</si>
  <si>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</si>
  <si>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</si>
  <si>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</si>
  <si>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</si>
  <si>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</si>
  <si>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</si>
  <si>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</si>
  <si>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</si>
  <si>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</si>
  <si>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</si>
  <si>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</si>
  <si>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</si>
  <si>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</si>
  <si>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</si>
  <si>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</si>
  <si>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</si>
  <si>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</si>
  <si>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</si>
  <si>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</si>
  <si>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</si>
  <si>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</si>
  <si>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</si>
  <si>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</si>
  <si>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</si>
  <si>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</si>
  <si>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</si>
  <si>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</si>
  <si>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</si>
  <si>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</si>
  <si>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</si>
  <si>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</si>
  <si>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</si>
  <si>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</si>
  <si>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</si>
  <si>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</si>
  <si>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</si>
  <si>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</si>
  <si>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</si>
  <si>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</si>
  <si>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</si>
  <si>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</si>
  <si>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</si>
  <si>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</si>
  <si>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</si>
  <si>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</si>
  <si>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</si>
  <si>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</si>
  <si>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</si>
  <si>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</si>
  <si>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</si>
  <si>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</si>
  <si>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</si>
  <si>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</si>
  <si>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</si>
  <si>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</si>
  <si>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</si>
  <si>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</si>
  <si>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</si>
  <si>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</si>
  <si>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</si>
  <si>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</si>
  <si>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</si>
  <si>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</si>
  <si>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</si>
  <si>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</si>
  <si>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</si>
  <si>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</si>
  <si>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</si>
  <si>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</si>
  <si>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</si>
  <si>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</si>
  <si>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</si>
  <si>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</si>
  <si>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</si>
  <si>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</si>
  <si>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</si>
  <si>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</si>
  <si>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</si>
  <si>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</si>
  <si>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</si>
  <si>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</si>
  <si>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</si>
  <si>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</si>
  <si>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</si>
  <si>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</si>
  <si>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</si>
  <si>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</si>
  <si>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</si>
  <si>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</si>
  <si>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</si>
  <si>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</si>
  <si>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</si>
  <si>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</si>
  <si>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</si>
  <si>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</si>
  <si>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</si>
  <si>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</si>
  <si>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</si>
  <si>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</si>
  <si>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</si>
  <si>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</si>
  <si>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</si>
  <si>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</si>
  <si>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</si>
  <si>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</si>
  <si>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</si>
  <si>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</si>
  <si>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</si>
  <si>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</si>
  <si>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</si>
  <si>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</si>
  <si>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</si>
  <si>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</si>
  <si>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</si>
  <si>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</si>
  <si>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</si>
  <si>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</si>
  <si>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</si>
  <si>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</si>
  <si>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</si>
  <si>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</si>
  <si>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</si>
  <si>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</si>
  <si>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</si>
  <si>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</si>
  <si>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</si>
  <si>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</si>
  <si>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</si>
  <si>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</si>
  <si>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</si>
  <si>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</si>
  <si>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</si>
  <si>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</si>
  <si>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</si>
  <si>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</si>
  <si>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</si>
  <si>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</si>
  <si>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</si>
  <si>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</si>
  <si>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</si>
  <si>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</si>
  <si>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</si>
  <si>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</si>
  <si>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</si>
  <si>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</si>
  <si>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</si>
  <si>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</si>
  <si>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</si>
  <si>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</si>
  <si>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</si>
  <si>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</si>
  <si>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</si>
  <si>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</si>
  <si>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</si>
  <si>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</si>
  <si>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</si>
  <si>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</si>
  <si>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</si>
  <si>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</si>
  <si>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</si>
  <si>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</si>
  <si>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</si>
  <si>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</si>
  <si>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</si>
  <si>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</si>
  <si>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</si>
  <si>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</si>
  <si>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</si>
  <si>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</si>
  <si>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</si>
  <si>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</si>
  <si>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</si>
  <si>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</si>
  <si>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</si>
  <si>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</si>
  <si>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</si>
  <si>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</si>
  <si>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</si>
  <si>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</si>
  <si>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</si>
  <si>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</si>
  <si>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</si>
  <si>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</si>
  <si>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</si>
  <si>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</si>
  <si>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</si>
  <si>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</si>
  <si>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</si>
  <si>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</si>
  <si>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</si>
  <si>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</si>
  <si>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</si>
  <si>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</si>
  <si>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</si>
  <si>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</si>
  <si>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</si>
  <si>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</si>
  <si>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</si>
  <si>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</si>
  <si>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</si>
  <si>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</si>
  <si>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</si>
  <si>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</si>
  <si>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</si>
  <si>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</si>
  <si>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</si>
  <si>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</si>
  <si>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</si>
  <si>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</si>
  <si>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</si>
  <si>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</si>
  <si>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</si>
  <si>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</si>
  <si>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</si>
  <si>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</si>
  <si>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</si>
  <si>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</si>
  <si>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</si>
  <si>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</si>
  <si>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</si>
  <si>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</si>
  <si>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</si>
  <si>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</si>
  <si>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</si>
  <si>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</si>
  <si>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</si>
  <si>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</si>
  <si>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</si>
  <si>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</si>
  <si>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</si>
  <si>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</si>
  <si>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</si>
  <si>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</si>
  <si>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</si>
  <si>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</si>
  <si>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</si>
  <si>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</si>
  <si>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</si>
  <si>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</si>
  <si>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</si>
  <si>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</si>
  <si>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</si>
  <si>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</si>
  <si>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</si>
  <si>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</si>
  <si>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</si>
  <si>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</si>
  <si>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</si>
  <si>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</si>
  <si>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</si>
  <si>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</si>
  <si>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</si>
  <si>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</si>
  <si>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</si>
  <si>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</si>
  <si>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</si>
  <si>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</si>
  <si>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</si>
  <si>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</si>
  <si>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</si>
  <si>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</si>
  <si>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</si>
  <si>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</si>
  <si>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</si>
  <si>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</si>
  <si>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</si>
  <si>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</si>
  <si>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</si>
  <si>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</si>
  <si>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</si>
  <si>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</si>
  <si>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</si>
  <si>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</si>
  <si>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</si>
  <si>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</si>
  <si>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</si>
  <si>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</si>
  <si>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</si>
  <si>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</si>
  <si>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</si>
  <si>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</si>
  <si>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</si>
  <si>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</si>
  <si>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</si>
  <si>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</si>
  <si>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</si>
  <si>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</si>
  <si>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</si>
  <si>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</si>
  <si>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</si>
  <si>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</si>
  <si>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</si>
  <si>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</si>
  <si>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</si>
  <si>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</si>
  <si>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</si>
  <si>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</si>
  <si>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</si>
  <si>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</si>
  <si>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</si>
  <si>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</si>
  <si>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</si>
  <si>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</si>
  <si>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</si>
  <si>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</si>
  <si>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</si>
  <si>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</si>
  <si>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</si>
  <si>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</si>
  <si>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</si>
  <si>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</si>
  <si>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</si>
  <si>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</si>
  <si>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</si>
  <si>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</si>
  <si>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</si>
  <si>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</si>
  <si>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</si>
  <si>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</si>
  <si>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</si>
  <si>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</si>
  <si>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</si>
  <si>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</si>
  <si>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</si>
  <si>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</si>
  <si>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</si>
  <si>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</si>
  <si>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</si>
  <si>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</si>
  <si>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</si>
  <si>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</si>
  <si>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</si>
  <si>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</si>
  <si>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</si>
  <si>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</si>
  <si>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</si>
  <si>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</si>
  <si>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</si>
  <si>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</si>
  <si>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</si>
  <si>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</si>
  <si>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</si>
  <si>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</si>
  <si>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</si>
  <si>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</si>
  <si>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</si>
  <si>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</si>
  <si>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</si>
  <si>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</si>
  <si>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</si>
  <si>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</si>
  <si>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</si>
  <si>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</si>
  <si>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</si>
  <si>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</si>
  <si>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</si>
  <si>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</si>
  <si>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</si>
  <si>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</si>
  <si>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</si>
  <si>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</si>
  <si>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</si>
  <si>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</si>
  <si>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</si>
  <si>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</si>
  <si>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</si>
  <si>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</si>
  <si>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</si>
  <si>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</si>
  <si>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</si>
  <si>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</si>
  <si>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</si>
  <si>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</si>
  <si>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</si>
  <si>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</si>
  <si>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</si>
  <si>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</si>
  <si>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</si>
  <si>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</si>
  <si>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</si>
  <si>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</si>
  <si>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</si>
  <si>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</si>
  <si>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</si>
  <si>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</si>
  <si>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</si>
  <si>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</si>
  <si>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</si>
  <si>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</si>
  <si>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</si>
  <si>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</si>
  <si>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</si>
  <si>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</si>
  <si>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</si>
  <si>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</si>
  <si>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</si>
  <si>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</si>
  <si>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</si>
  <si>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</si>
  <si>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</si>
  <si>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</si>
  <si>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</si>
  <si>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</si>
  <si>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</si>
  <si>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PR19PD005</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</si>
  <si>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</si>
  <si>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</si>
  <si>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</si>
  <si>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</si>
  <si>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</si>
  <si>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</si>
  <si>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</si>
  <si>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Change log</t>
  </si>
  <si>
    <t>SRN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</si>
</sst>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8">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8" fontId="7" fillId="94" borderId="0" xfId="0" applyNumberFormat="1" applyFont="1" applyFill="1"/>
    <xf numFmtId="167" fontId="7" fillId="94" borderId="0" xfId="0" applyNumberFormat="1" applyFont="1" applyFill="1"/>
    <xf numFmtId="17" fontId="7" fillId="94" borderId="0" xfId="0" applyNumberFormat="1" applyFont="1" applyFill="1" applyAlignment="1">
      <alignment vertical="top"/>
    </xf>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workbookViewId="0"/>
  </sheetViews>
  <sheetFormatPr defaultColWidth="9.73046875" defaultRowHeight="12.75"/>
  <cols>
    <col min="1" max="1" width="4.86328125" customWidth="1"/>
    <col min="2" max="2" width="6.3984375" customWidth="1"/>
    <col min="3" max="3" width="13.1328125" customWidth="1"/>
    <col min="4" max="4" width="2.86328125" customWidth="1"/>
    <col min="5" max="5" width="16.265625" customWidth="1"/>
    <col min="6" max="15" width="7.59765625" customWidth="1"/>
    <col min="16" max="16" width="10.73046875" customWidth="1"/>
  </cols>
  <sheetData>
    <row r="1" spans="1:15">
      <c r="C1" t="s">
        <v>424</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557</v>
      </c>
      <c r="B4" t="s">
        <v>425</v>
      </c>
      <c r="C4" t="s">
        <v>426</v>
      </c>
      <c r="D4" t="s">
        <v>15</v>
      </c>
      <c r="E4" t="s">
        <v>16</v>
      </c>
      <c r="F4" s="129"/>
      <c r="G4" s="129"/>
      <c r="H4" s="129"/>
      <c r="I4" s="129"/>
      <c r="J4" s="129"/>
      <c r="K4" s="129"/>
      <c r="L4" s="129"/>
      <c r="M4" s="129"/>
      <c r="N4" s="129"/>
      <c r="O4" s="129">
        <v>2</v>
      </c>
    </row>
    <row r="5" spans="1:15">
      <c r="A5" t="s">
        <v>557</v>
      </c>
      <c r="B5" t="s">
        <v>17</v>
      </c>
      <c r="C5" t="s">
        <v>427</v>
      </c>
      <c r="D5" t="s">
        <v>18</v>
      </c>
      <c r="E5" t="s">
        <v>16</v>
      </c>
      <c r="F5" s="129"/>
      <c r="G5" s="129"/>
      <c r="H5" s="129"/>
      <c r="I5" s="129"/>
      <c r="J5" s="129"/>
      <c r="K5" s="129"/>
      <c r="L5" s="129"/>
      <c r="M5" s="129"/>
      <c r="N5" s="129"/>
      <c r="O5" s="129" t="b">
        <v>1</v>
      </c>
    </row>
    <row r="6" spans="1:15">
      <c r="A6" t="s">
        <v>557</v>
      </c>
      <c r="B6" t="s">
        <v>19</v>
      </c>
      <c r="C6" t="s">
        <v>428</v>
      </c>
      <c r="D6" t="s">
        <v>20</v>
      </c>
      <c r="E6" t="s">
        <v>16</v>
      </c>
      <c r="F6" s="130"/>
      <c r="G6" s="130"/>
      <c r="H6" s="130"/>
      <c r="I6" s="130"/>
      <c r="J6" s="130"/>
      <c r="K6" s="130"/>
      <c r="L6" s="130"/>
      <c r="M6" s="130"/>
      <c r="N6" s="130"/>
      <c r="O6" s="130">
        <v>0.02</v>
      </c>
    </row>
    <row r="7" spans="1:15">
      <c r="A7" t="s">
        <v>557</v>
      </c>
      <c r="B7" t="s">
        <v>21</v>
      </c>
      <c r="C7" t="s">
        <v>429</v>
      </c>
      <c r="D7" t="s">
        <v>20</v>
      </c>
      <c r="E7" t="s">
        <v>16</v>
      </c>
      <c r="F7" s="130"/>
      <c r="G7" s="130"/>
      <c r="H7" s="130"/>
      <c r="I7" s="130"/>
      <c r="J7" s="130"/>
      <c r="K7" s="130"/>
      <c r="L7" s="130"/>
      <c r="M7" s="130"/>
      <c r="N7" s="130"/>
      <c r="O7" s="130">
        <v>0.03</v>
      </c>
    </row>
    <row r="8" spans="1:15">
      <c r="A8" t="s">
        <v>557</v>
      </c>
      <c r="B8" t="s">
        <v>22</v>
      </c>
      <c r="C8" t="s">
        <v>430</v>
      </c>
      <c r="D8" t="s">
        <v>20</v>
      </c>
      <c r="E8" t="s">
        <v>16</v>
      </c>
      <c r="F8" s="130"/>
      <c r="G8" s="130"/>
      <c r="H8" s="130"/>
      <c r="I8" s="130"/>
      <c r="J8" s="130"/>
      <c r="K8" s="130"/>
      <c r="L8" s="130"/>
      <c r="M8" s="130"/>
      <c r="N8" s="130"/>
      <c r="O8" s="130">
        <v>0.03</v>
      </c>
    </row>
    <row r="9" spans="1:15">
      <c r="A9" t="s">
        <v>557</v>
      </c>
      <c r="B9" t="s">
        <v>23</v>
      </c>
      <c r="C9" t="s">
        <v>431</v>
      </c>
      <c r="D9" t="s">
        <v>20</v>
      </c>
      <c r="E9" t="s">
        <v>16</v>
      </c>
      <c r="F9" s="130"/>
      <c r="G9" s="130"/>
      <c r="H9" s="130"/>
      <c r="I9" s="130"/>
      <c r="J9" s="130"/>
      <c r="K9" s="130"/>
      <c r="L9" s="130"/>
      <c r="M9" s="130"/>
      <c r="N9" s="130"/>
      <c r="O9" s="130">
        <v>0</v>
      </c>
    </row>
    <row r="10" spans="1:15">
      <c r="A10" t="s">
        <v>557</v>
      </c>
      <c r="B10" t="s">
        <v>432</v>
      </c>
      <c r="C10" t="s">
        <v>431</v>
      </c>
      <c r="D10" t="s">
        <v>20</v>
      </c>
      <c r="E10" t="s">
        <v>16</v>
      </c>
      <c r="F10" s="130"/>
      <c r="G10" s="130"/>
      <c r="H10" s="130"/>
      <c r="I10" s="130"/>
      <c r="J10" s="130"/>
      <c r="K10" s="130"/>
      <c r="L10" s="130"/>
      <c r="M10" s="130"/>
      <c r="N10" s="130"/>
      <c r="O10" s="130">
        <v>0</v>
      </c>
    </row>
    <row r="11" spans="1:15">
      <c r="A11" t="s">
        <v>557</v>
      </c>
      <c r="B11" t="s">
        <v>433</v>
      </c>
      <c r="C11" t="s">
        <v>431</v>
      </c>
      <c r="D11" t="s">
        <v>20</v>
      </c>
      <c r="E11" t="s">
        <v>16</v>
      </c>
      <c r="F11" s="130"/>
      <c r="G11" s="130"/>
      <c r="H11" s="130"/>
      <c r="I11" s="130"/>
      <c r="J11" s="130"/>
      <c r="K11" s="130"/>
      <c r="L11" s="130"/>
      <c r="M11" s="130"/>
      <c r="N11" s="130"/>
      <c r="O11" s="130">
        <v>3.5999999999999997E-2</v>
      </c>
    </row>
    <row r="12" spans="1:15">
      <c r="A12" t="s">
        <v>557</v>
      </c>
      <c r="B12" t="s">
        <v>24</v>
      </c>
      <c r="C12" t="s">
        <v>434</v>
      </c>
      <c r="D12" t="s">
        <v>20</v>
      </c>
      <c r="E12" t="s">
        <v>16</v>
      </c>
      <c r="F12" s="130"/>
      <c r="G12" s="130"/>
      <c r="H12" s="130"/>
      <c r="I12" s="130"/>
      <c r="J12" s="130"/>
      <c r="K12" s="130"/>
      <c r="L12" s="130"/>
      <c r="M12" s="130"/>
      <c r="N12" s="130"/>
      <c r="O12" s="130">
        <v>0.06</v>
      </c>
    </row>
    <row r="13" spans="1:15">
      <c r="A13" t="s">
        <v>557</v>
      </c>
      <c r="B13" t="s">
        <v>25</v>
      </c>
      <c r="C13" t="s">
        <v>435</v>
      </c>
      <c r="D13" t="s">
        <v>26</v>
      </c>
      <c r="E13" t="s">
        <v>16</v>
      </c>
      <c r="F13" s="131"/>
      <c r="G13" s="131"/>
      <c r="H13" s="131"/>
      <c r="I13" s="131">
        <v>170.26300000000001</v>
      </c>
      <c r="J13" s="131"/>
      <c r="K13" s="131"/>
      <c r="L13" s="131"/>
      <c r="M13" s="131"/>
      <c r="N13" s="131"/>
      <c r="O13" s="131"/>
    </row>
    <row r="14" spans="1:15">
      <c r="A14" t="s">
        <v>557</v>
      </c>
      <c r="B14" t="s">
        <v>27</v>
      </c>
      <c r="C14" t="s">
        <v>436</v>
      </c>
      <c r="D14" t="s">
        <v>26</v>
      </c>
      <c r="E14" t="s">
        <v>16</v>
      </c>
      <c r="F14" s="131"/>
      <c r="G14" s="131"/>
      <c r="H14" s="131"/>
      <c r="I14" s="131">
        <v>536.13</v>
      </c>
      <c r="J14" s="131"/>
      <c r="K14" s="131"/>
      <c r="L14" s="131"/>
      <c r="M14" s="131"/>
      <c r="N14" s="131"/>
      <c r="O14" s="131"/>
    </row>
    <row r="15" spans="1:15">
      <c r="A15" t="s">
        <v>557</v>
      </c>
      <c r="B15" t="s">
        <v>28</v>
      </c>
      <c r="C15" t="s">
        <v>436</v>
      </c>
      <c r="D15" t="s">
        <v>26</v>
      </c>
      <c r="E15" t="s">
        <v>16</v>
      </c>
      <c r="F15" s="131"/>
      <c r="G15" s="131"/>
      <c r="H15" s="131"/>
      <c r="I15" s="131">
        <v>0</v>
      </c>
      <c r="J15" s="131"/>
      <c r="K15" s="131"/>
      <c r="L15" s="131"/>
      <c r="M15" s="131"/>
      <c r="N15" s="131"/>
      <c r="O15" s="131"/>
    </row>
    <row r="16" spans="1:15">
      <c r="A16" t="s">
        <v>557</v>
      </c>
      <c r="B16" t="s">
        <v>29</v>
      </c>
      <c r="C16" t="s">
        <v>437</v>
      </c>
      <c r="D16" t="s">
        <v>438</v>
      </c>
      <c r="E16" t="s">
        <v>16</v>
      </c>
      <c r="F16" s="132"/>
      <c r="G16" s="132"/>
      <c r="H16" s="132"/>
      <c r="I16" s="132"/>
      <c r="J16" s="132">
        <v>0</v>
      </c>
      <c r="K16" s="132">
        <v>0.95</v>
      </c>
      <c r="L16" s="132">
        <v>1.01</v>
      </c>
      <c r="M16" s="132">
        <v>0.12</v>
      </c>
      <c r="N16" s="132">
        <v>0.24</v>
      </c>
      <c r="O16" s="132"/>
    </row>
    <row r="17" spans="1:15">
      <c r="A17" t="s">
        <v>557</v>
      </c>
      <c r="B17" t="s">
        <v>30</v>
      </c>
      <c r="C17" t="s">
        <v>439</v>
      </c>
      <c r="D17" t="s">
        <v>438</v>
      </c>
      <c r="E17" t="s">
        <v>16</v>
      </c>
      <c r="F17" s="132"/>
      <c r="G17" s="132"/>
      <c r="H17" s="132"/>
      <c r="I17" s="132"/>
      <c r="J17" s="132">
        <v>0</v>
      </c>
      <c r="K17" s="132">
        <v>0.91</v>
      </c>
      <c r="L17" s="132">
        <v>0.85</v>
      </c>
      <c r="M17" s="132">
        <v>0.49</v>
      </c>
      <c r="N17" s="132">
        <v>0.45</v>
      </c>
      <c r="O17" s="132"/>
    </row>
    <row r="18" spans="1:15">
      <c r="A18" t="s">
        <v>557</v>
      </c>
      <c r="B18" t="s">
        <v>31</v>
      </c>
      <c r="C18" t="s">
        <v>439</v>
      </c>
      <c r="D18" t="s">
        <v>438</v>
      </c>
      <c r="E18" t="s">
        <v>16</v>
      </c>
      <c r="F18" s="132"/>
      <c r="G18" s="132"/>
      <c r="H18" s="132"/>
      <c r="I18" s="132"/>
      <c r="J18" s="132">
        <v>0</v>
      </c>
      <c r="K18" s="132">
        <v>0</v>
      </c>
      <c r="L18" s="132">
        <v>0</v>
      </c>
      <c r="M18" s="132">
        <v>0</v>
      </c>
      <c r="N18" s="132">
        <v>0</v>
      </c>
      <c r="O18" s="132"/>
    </row>
    <row r="19" spans="1:15">
      <c r="A19" t="s">
        <v>557</v>
      </c>
      <c r="B19" t="s">
        <v>440</v>
      </c>
      <c r="C19" t="s">
        <v>441</v>
      </c>
      <c r="D19" t="s">
        <v>26</v>
      </c>
      <c r="E19" t="s">
        <v>16</v>
      </c>
      <c r="F19" s="131"/>
      <c r="G19" s="131"/>
      <c r="H19" s="131"/>
      <c r="I19" s="131"/>
      <c r="J19" s="131">
        <v>173.63989408964699</v>
      </c>
      <c r="K19" s="131">
        <v>177.11299589190801</v>
      </c>
      <c r="L19" s="131">
        <v>182.78768809954599</v>
      </c>
      <c r="M19" s="131">
        <v>190.09823177131199</v>
      </c>
      <c r="N19" s="131">
        <v>196.61996585819199</v>
      </c>
      <c r="O19" s="131"/>
    </row>
    <row r="20" spans="1:15">
      <c r="A20" t="s">
        <v>557</v>
      </c>
      <c r="B20" t="s">
        <v>442</v>
      </c>
      <c r="C20" t="s">
        <v>443</v>
      </c>
      <c r="D20" t="s">
        <v>26</v>
      </c>
      <c r="E20" t="s">
        <v>16</v>
      </c>
      <c r="F20" s="131"/>
      <c r="G20" s="131"/>
      <c r="H20" s="131"/>
      <c r="I20" s="131">
        <v>536.13</v>
      </c>
      <c r="J20" s="131">
        <v>546.76328044426805</v>
      </c>
      <c r="K20" s="131">
        <v>557.480797736216</v>
      </c>
      <c r="L20" s="131">
        <v>574.45048746961595</v>
      </c>
      <c r="M20" s="131">
        <v>599.55094465459001</v>
      </c>
      <c r="N20" s="131">
        <v>621.37890328537696</v>
      </c>
      <c r="O20" s="131"/>
    </row>
    <row r="21" spans="1:15">
      <c r="A21" t="s">
        <v>557</v>
      </c>
      <c r="B21" t="s">
        <v>444</v>
      </c>
      <c r="C21" t="s">
        <v>443</v>
      </c>
      <c r="D21" t="s">
        <v>26</v>
      </c>
      <c r="E21" t="s">
        <v>16</v>
      </c>
      <c r="F21" s="131"/>
      <c r="G21" s="131"/>
      <c r="H21" s="131"/>
      <c r="I21" s="131">
        <v>0</v>
      </c>
      <c r="J21" s="131">
        <v>0</v>
      </c>
      <c r="K21" s="131">
        <v>0</v>
      </c>
      <c r="L21" s="131">
        <v>0</v>
      </c>
      <c r="M21" s="131">
        <v>0</v>
      </c>
      <c r="N21" s="131">
        <v>0</v>
      </c>
      <c r="O21" s="131"/>
    </row>
    <row r="22" spans="1:15">
      <c r="A22" t="s">
        <v>557</v>
      </c>
      <c r="B22" t="s">
        <v>32</v>
      </c>
      <c r="C22" t="s">
        <v>445</v>
      </c>
      <c r="D22" t="s">
        <v>26</v>
      </c>
      <c r="E22" t="s">
        <v>16</v>
      </c>
      <c r="F22" s="131"/>
      <c r="G22" s="131"/>
      <c r="H22" s="131"/>
      <c r="I22" s="131">
        <v>3.9221923730546702</v>
      </c>
      <c r="J22" s="131"/>
      <c r="K22" s="131"/>
      <c r="L22" s="131"/>
      <c r="M22" s="131"/>
      <c r="N22" s="131"/>
      <c r="O22" s="131"/>
    </row>
    <row r="23" spans="1:15">
      <c r="A23" t="s">
        <v>557</v>
      </c>
      <c r="B23" t="s">
        <v>33</v>
      </c>
      <c r="C23" t="s">
        <v>446</v>
      </c>
      <c r="D23" t="s">
        <v>26</v>
      </c>
      <c r="E23" t="s">
        <v>16</v>
      </c>
      <c r="F23" s="131"/>
      <c r="G23" s="131"/>
      <c r="H23" s="131"/>
      <c r="I23" s="131">
        <v>-4.8164624151879796</v>
      </c>
      <c r="J23" s="131"/>
      <c r="K23" s="131"/>
      <c r="L23" s="131"/>
      <c r="M23" s="131"/>
      <c r="N23" s="131"/>
      <c r="O23" s="131"/>
    </row>
    <row r="24" spans="1:15">
      <c r="A24" t="s">
        <v>557</v>
      </c>
      <c r="B24" t="s">
        <v>34</v>
      </c>
      <c r="C24" t="s">
        <v>447</v>
      </c>
      <c r="D24" t="s">
        <v>20</v>
      </c>
      <c r="E24" t="s">
        <v>16</v>
      </c>
      <c r="F24" s="130"/>
      <c r="G24" s="130"/>
      <c r="H24" s="130"/>
      <c r="I24" s="130"/>
      <c r="J24" s="130"/>
      <c r="K24" s="130"/>
      <c r="L24" s="130">
        <v>0</v>
      </c>
      <c r="M24" s="130">
        <v>0.5</v>
      </c>
      <c r="N24" s="130">
        <v>0.5</v>
      </c>
      <c r="O24" s="130"/>
    </row>
    <row r="25" spans="1:15">
      <c r="A25" t="s">
        <v>557</v>
      </c>
      <c r="B25" t="s">
        <v>35</v>
      </c>
      <c r="C25" t="s">
        <v>448</v>
      </c>
      <c r="D25" t="s">
        <v>20</v>
      </c>
      <c r="E25" t="s">
        <v>16</v>
      </c>
      <c r="F25" s="130"/>
      <c r="G25" s="130"/>
      <c r="H25" s="130"/>
      <c r="I25" s="130"/>
      <c r="J25" s="130"/>
      <c r="K25" s="130"/>
      <c r="L25" s="130">
        <v>0.5</v>
      </c>
      <c r="M25" s="130">
        <v>0.25</v>
      </c>
      <c r="N25" s="130">
        <v>0.25</v>
      </c>
      <c r="O25" s="130"/>
    </row>
    <row r="26" spans="1:15">
      <c r="A26" t="s">
        <v>557</v>
      </c>
      <c r="B26" t="s">
        <v>449</v>
      </c>
      <c r="C26" t="s">
        <v>450</v>
      </c>
      <c r="D26" t="s">
        <v>26</v>
      </c>
      <c r="E26" t="s">
        <v>16</v>
      </c>
      <c r="F26" s="131"/>
      <c r="G26" s="131"/>
      <c r="H26" s="131"/>
      <c r="I26" s="131"/>
      <c r="J26" s="131">
        <v>17.234999999999999</v>
      </c>
      <c r="K26" s="131">
        <v>14.542</v>
      </c>
      <c r="L26" s="131">
        <v>15.496</v>
      </c>
      <c r="M26" s="131">
        <v>16.279</v>
      </c>
      <c r="N26" s="131">
        <v>16.521000000000001</v>
      </c>
      <c r="O26" s="131"/>
    </row>
    <row r="27" spans="1:15">
      <c r="A27" t="s">
        <v>557</v>
      </c>
      <c r="B27" t="s">
        <v>451</v>
      </c>
      <c r="C27" t="s">
        <v>452</v>
      </c>
      <c r="D27" t="s">
        <v>26</v>
      </c>
      <c r="E27" t="s">
        <v>16</v>
      </c>
      <c r="F27" s="131"/>
      <c r="G27" s="131"/>
      <c r="H27" s="131"/>
      <c r="I27" s="131"/>
      <c r="J27" s="131">
        <v>1.0009999999999999</v>
      </c>
      <c r="K27" s="131">
        <v>1.0720000000000001</v>
      </c>
      <c r="L27" s="131">
        <v>1.1419999999999999</v>
      </c>
      <c r="M27" s="131">
        <v>1.2</v>
      </c>
      <c r="N27" s="131">
        <v>1.218</v>
      </c>
      <c r="O27" s="131"/>
    </row>
    <row r="28" spans="1:15">
      <c r="A28" t="s">
        <v>557</v>
      </c>
      <c r="B28" t="s">
        <v>453</v>
      </c>
      <c r="C28" t="s">
        <v>454</v>
      </c>
      <c r="D28" t="s">
        <v>26</v>
      </c>
      <c r="E28" t="s">
        <v>16</v>
      </c>
      <c r="F28" s="131"/>
      <c r="G28" s="131"/>
      <c r="H28" s="131"/>
      <c r="I28" s="131"/>
      <c r="J28" s="131">
        <v>106.73099999999999</v>
      </c>
      <c r="K28" s="131">
        <v>111.23399999999999</v>
      </c>
      <c r="L28" s="131">
        <v>116.40900000000001</v>
      </c>
      <c r="M28" s="131">
        <v>122.294</v>
      </c>
      <c r="N28" s="131">
        <v>124.114</v>
      </c>
      <c r="O28" s="131"/>
    </row>
    <row r="29" spans="1:15">
      <c r="A29" t="s">
        <v>557</v>
      </c>
      <c r="B29" t="s">
        <v>455</v>
      </c>
      <c r="C29" t="s">
        <v>456</v>
      </c>
      <c r="D29" t="s">
        <v>26</v>
      </c>
      <c r="E29" t="s">
        <v>16</v>
      </c>
      <c r="F29" s="131"/>
      <c r="G29" s="131"/>
      <c r="H29" s="131"/>
      <c r="I29" s="131"/>
      <c r="J29" s="131">
        <v>39.276000000000003</v>
      </c>
      <c r="K29" s="131">
        <v>39.595999999999997</v>
      </c>
      <c r="L29" s="131">
        <v>41.777000000000001</v>
      </c>
      <c r="M29" s="131">
        <v>43.889000000000003</v>
      </c>
      <c r="N29" s="131">
        <v>44.542000000000002</v>
      </c>
      <c r="O29" s="131"/>
    </row>
    <row r="30" spans="1:15">
      <c r="A30" t="s">
        <v>557</v>
      </c>
      <c r="B30" t="s">
        <v>457</v>
      </c>
      <c r="C30" t="s">
        <v>458</v>
      </c>
      <c r="D30" t="s">
        <v>26</v>
      </c>
      <c r="E30" t="s">
        <v>16</v>
      </c>
      <c r="F30" s="131"/>
      <c r="G30" s="131"/>
      <c r="H30" s="131"/>
      <c r="I30" s="131"/>
      <c r="J30" s="131">
        <v>0</v>
      </c>
      <c r="K30" s="131">
        <v>0</v>
      </c>
      <c r="L30" s="131">
        <v>0</v>
      </c>
      <c r="M30" s="131">
        <v>0</v>
      </c>
      <c r="N30" s="131">
        <v>0</v>
      </c>
      <c r="O30" s="131"/>
    </row>
    <row r="31" spans="1:15">
      <c r="A31" t="s">
        <v>557</v>
      </c>
      <c r="B31" t="s">
        <v>459</v>
      </c>
      <c r="C31" t="s">
        <v>460</v>
      </c>
      <c r="D31" t="s">
        <v>26</v>
      </c>
      <c r="E31" t="s">
        <v>16</v>
      </c>
      <c r="F31" s="131"/>
      <c r="G31" s="131"/>
      <c r="H31" s="131"/>
      <c r="I31" s="131"/>
      <c r="J31" s="131">
        <v>2.1999999999999999E-2</v>
      </c>
      <c r="K31" s="131">
        <v>9.6000000000000002E-2</v>
      </c>
      <c r="L31" s="131">
        <v>0.495</v>
      </c>
      <c r="M31" s="131">
        <v>0.52</v>
      </c>
      <c r="N31" s="131">
        <v>0.52800000000000002</v>
      </c>
      <c r="O31" s="131"/>
    </row>
    <row r="32" spans="1:15">
      <c r="A32" t="s">
        <v>557</v>
      </c>
      <c r="B32" t="s">
        <v>461</v>
      </c>
      <c r="C32" t="s">
        <v>462</v>
      </c>
      <c r="D32" t="s">
        <v>26</v>
      </c>
      <c r="E32" t="s">
        <v>16</v>
      </c>
      <c r="F32" s="131"/>
      <c r="G32" s="131"/>
      <c r="H32" s="131"/>
      <c r="I32" s="131"/>
      <c r="J32" s="131">
        <v>0</v>
      </c>
      <c r="K32" s="131">
        <v>0</v>
      </c>
      <c r="L32" s="131">
        <v>175.31899999999999</v>
      </c>
      <c r="M32" s="131"/>
      <c r="N32" s="131"/>
      <c r="O32" s="131"/>
    </row>
    <row r="33" spans="1:15">
      <c r="A33" t="s">
        <v>557</v>
      </c>
      <c r="B33" t="s">
        <v>463</v>
      </c>
      <c r="C33" t="s">
        <v>464</v>
      </c>
      <c r="D33" t="s">
        <v>26</v>
      </c>
      <c r="E33" t="s">
        <v>16</v>
      </c>
      <c r="F33" s="131"/>
      <c r="G33" s="131"/>
      <c r="H33" s="131"/>
      <c r="I33" s="131"/>
      <c r="J33" s="131">
        <v>6.5890000000000004</v>
      </c>
      <c r="K33" s="131">
        <v>7.8970000000000002</v>
      </c>
      <c r="L33" s="131">
        <v>11.02</v>
      </c>
      <c r="M33" s="131">
        <v>11.577</v>
      </c>
      <c r="N33" s="131">
        <v>11.749000000000001</v>
      </c>
      <c r="O33" s="131"/>
    </row>
    <row r="34" spans="1:15">
      <c r="A34" t="s">
        <v>557</v>
      </c>
      <c r="B34" t="s">
        <v>465</v>
      </c>
      <c r="C34" t="s">
        <v>466</v>
      </c>
      <c r="D34" t="s">
        <v>26</v>
      </c>
      <c r="E34" t="s">
        <v>16</v>
      </c>
      <c r="F34" s="131"/>
      <c r="G34" s="131"/>
      <c r="H34" s="131"/>
      <c r="I34" s="131"/>
      <c r="J34" s="131">
        <v>0</v>
      </c>
      <c r="K34" s="131">
        <v>0</v>
      </c>
      <c r="L34" s="131">
        <v>186.339</v>
      </c>
      <c r="M34" s="131"/>
      <c r="N34" s="131"/>
      <c r="O34" s="131"/>
    </row>
    <row r="35" spans="1:15">
      <c r="A35" t="s">
        <v>557</v>
      </c>
      <c r="B35" t="s">
        <v>467</v>
      </c>
      <c r="C35" t="s">
        <v>468</v>
      </c>
      <c r="D35" t="s">
        <v>26</v>
      </c>
      <c r="E35" t="s">
        <v>16</v>
      </c>
      <c r="F35" s="131"/>
      <c r="G35" s="131"/>
      <c r="H35" s="131"/>
      <c r="I35" s="131"/>
      <c r="J35" s="131">
        <v>132.46199999999999</v>
      </c>
      <c r="K35" s="131">
        <v>116.703</v>
      </c>
      <c r="L35" s="131">
        <v>108.919</v>
      </c>
      <c r="M35" s="131">
        <v>114.584</v>
      </c>
      <c r="N35" s="131">
        <v>118.577</v>
      </c>
      <c r="O35" s="131"/>
    </row>
    <row r="36" spans="1:15">
      <c r="A36" t="s">
        <v>557</v>
      </c>
      <c r="B36" t="s">
        <v>469</v>
      </c>
      <c r="C36" t="s">
        <v>470</v>
      </c>
      <c r="D36" t="s">
        <v>26</v>
      </c>
      <c r="E36" t="s">
        <v>16</v>
      </c>
      <c r="F36" s="131"/>
      <c r="G36" s="131"/>
      <c r="H36" s="131"/>
      <c r="I36" s="131"/>
      <c r="J36" s="131">
        <v>4.7190000000000003</v>
      </c>
      <c r="K36" s="131">
        <v>3.9180000000000001</v>
      </c>
      <c r="L36" s="131">
        <v>4.4370000000000003</v>
      </c>
      <c r="M36" s="131">
        <v>4.6669999999999998</v>
      </c>
      <c r="N36" s="131">
        <v>4.83</v>
      </c>
      <c r="O36" s="131"/>
    </row>
    <row r="37" spans="1:15">
      <c r="A37" t="s">
        <v>557</v>
      </c>
      <c r="B37" t="s">
        <v>471</v>
      </c>
      <c r="C37" t="s">
        <v>472</v>
      </c>
      <c r="D37" t="s">
        <v>26</v>
      </c>
      <c r="E37" t="s">
        <v>16</v>
      </c>
      <c r="F37" s="131"/>
      <c r="G37" s="131"/>
      <c r="H37" s="131"/>
      <c r="I37" s="131"/>
      <c r="J37" s="131">
        <v>312.85199999999998</v>
      </c>
      <c r="K37" s="131">
        <v>324.45100000000002</v>
      </c>
      <c r="L37" s="131">
        <v>341.87799999999999</v>
      </c>
      <c r="M37" s="131">
        <v>359.66</v>
      </c>
      <c r="N37" s="131">
        <v>372.19200000000001</v>
      </c>
      <c r="O37" s="131"/>
    </row>
    <row r="38" spans="1:15">
      <c r="A38" t="s">
        <v>557</v>
      </c>
      <c r="B38" t="s">
        <v>473</v>
      </c>
      <c r="C38" t="s">
        <v>474</v>
      </c>
      <c r="D38" t="s">
        <v>26</v>
      </c>
      <c r="E38" t="s">
        <v>16</v>
      </c>
      <c r="F38" s="131"/>
      <c r="G38" s="131"/>
      <c r="H38" s="131"/>
      <c r="I38" s="131"/>
      <c r="J38" s="131">
        <v>96.463999999999999</v>
      </c>
      <c r="K38" s="131">
        <v>105.28700000000001</v>
      </c>
      <c r="L38" s="131">
        <v>101.867</v>
      </c>
      <c r="M38" s="131">
        <v>107.16500000000001</v>
      </c>
      <c r="N38" s="131">
        <v>110.899</v>
      </c>
      <c r="O38" s="131"/>
    </row>
    <row r="39" spans="1:15">
      <c r="A39" t="s">
        <v>557</v>
      </c>
      <c r="B39" t="s">
        <v>475</v>
      </c>
      <c r="C39" t="s">
        <v>476</v>
      </c>
      <c r="D39" t="s">
        <v>26</v>
      </c>
      <c r="E39" t="s">
        <v>16</v>
      </c>
      <c r="F39" s="131"/>
      <c r="G39" s="131"/>
      <c r="H39" s="131"/>
      <c r="I39" s="131"/>
      <c r="J39" s="131">
        <v>0</v>
      </c>
      <c r="K39" s="131">
        <v>0</v>
      </c>
      <c r="L39" s="131">
        <v>0</v>
      </c>
      <c r="M39" s="131">
        <v>0</v>
      </c>
      <c r="N39" s="131">
        <v>0</v>
      </c>
      <c r="O39" s="131"/>
    </row>
    <row r="40" spans="1:15">
      <c r="A40" t="s">
        <v>557</v>
      </c>
      <c r="B40" t="s">
        <v>477</v>
      </c>
      <c r="C40" t="s">
        <v>478</v>
      </c>
      <c r="D40" t="s">
        <v>26</v>
      </c>
      <c r="E40" t="s">
        <v>16</v>
      </c>
      <c r="F40" s="131"/>
      <c r="G40" s="131"/>
      <c r="H40" s="131"/>
      <c r="I40" s="131"/>
      <c r="J40" s="131">
        <v>2.3E-2</v>
      </c>
      <c r="K40" s="131">
        <v>0</v>
      </c>
      <c r="L40" s="131">
        <v>0</v>
      </c>
      <c r="M40" s="131">
        <v>0</v>
      </c>
      <c r="N40" s="131">
        <v>0</v>
      </c>
      <c r="O40" s="131"/>
    </row>
    <row r="41" spans="1:15">
      <c r="A41" t="s">
        <v>557</v>
      </c>
      <c r="B41" t="s">
        <v>479</v>
      </c>
      <c r="C41" t="s">
        <v>480</v>
      </c>
      <c r="D41" t="s">
        <v>26</v>
      </c>
      <c r="E41" t="s">
        <v>16</v>
      </c>
      <c r="F41" s="131"/>
      <c r="G41" s="131"/>
      <c r="H41" s="131"/>
      <c r="I41" s="131"/>
      <c r="J41" s="131">
        <v>0</v>
      </c>
      <c r="K41" s="131">
        <v>0</v>
      </c>
      <c r="L41" s="131">
        <v>557.101</v>
      </c>
      <c r="M41" s="131"/>
      <c r="N41" s="131"/>
      <c r="O41" s="131"/>
    </row>
    <row r="42" spans="1:15">
      <c r="A42" t="s">
        <v>557</v>
      </c>
      <c r="B42" t="s">
        <v>481</v>
      </c>
      <c r="C42" t="s">
        <v>482</v>
      </c>
      <c r="D42" t="s">
        <v>26</v>
      </c>
      <c r="E42" t="s">
        <v>16</v>
      </c>
      <c r="F42" s="131"/>
      <c r="G42" s="131"/>
      <c r="H42" s="131"/>
      <c r="I42" s="131"/>
      <c r="J42" s="131">
        <v>7.3920000000000003</v>
      </c>
      <c r="K42" s="131">
        <v>9.3209999999999997</v>
      </c>
      <c r="L42" s="131">
        <v>8.9019999999999992</v>
      </c>
      <c r="M42" s="131">
        <v>9.3650000000000002</v>
      </c>
      <c r="N42" s="131">
        <v>9.6920000000000002</v>
      </c>
      <c r="O42" s="131"/>
    </row>
    <row r="43" spans="1:15">
      <c r="A43" t="s">
        <v>557</v>
      </c>
      <c r="B43" t="s">
        <v>483</v>
      </c>
      <c r="C43" t="s">
        <v>484</v>
      </c>
      <c r="D43" t="s">
        <v>26</v>
      </c>
      <c r="E43" t="s">
        <v>16</v>
      </c>
      <c r="F43" s="131"/>
      <c r="G43" s="131"/>
      <c r="H43" s="131"/>
      <c r="I43" s="131"/>
      <c r="J43" s="131">
        <v>0</v>
      </c>
      <c r="K43" s="131">
        <v>0</v>
      </c>
      <c r="L43" s="131">
        <v>565.30700000000002</v>
      </c>
      <c r="M43" s="131"/>
      <c r="N43" s="131"/>
      <c r="O43" s="131"/>
    </row>
    <row r="44" spans="1:15">
      <c r="A44" t="s">
        <v>557</v>
      </c>
      <c r="B44" t="s">
        <v>485</v>
      </c>
      <c r="C44" t="s">
        <v>486</v>
      </c>
      <c r="D44" t="s">
        <v>26</v>
      </c>
      <c r="E44" t="s">
        <v>16</v>
      </c>
      <c r="F44" s="131"/>
      <c r="G44" s="131"/>
      <c r="H44" s="131"/>
      <c r="I44" s="131"/>
      <c r="J44" s="131">
        <v>0</v>
      </c>
      <c r="K44" s="131">
        <v>0</v>
      </c>
      <c r="L44" s="131">
        <v>0</v>
      </c>
      <c r="M44" s="131">
        <v>0</v>
      </c>
      <c r="N44" s="131">
        <v>0</v>
      </c>
      <c r="O44" s="131"/>
    </row>
    <row r="45" spans="1:15">
      <c r="A45" t="s">
        <v>557</v>
      </c>
      <c r="B45" t="s">
        <v>487</v>
      </c>
      <c r="C45" t="s">
        <v>488</v>
      </c>
      <c r="D45" t="s">
        <v>26</v>
      </c>
      <c r="E45" t="s">
        <v>16</v>
      </c>
      <c r="F45" s="131"/>
      <c r="G45" s="131"/>
      <c r="H45" s="131"/>
      <c r="I45" s="131"/>
      <c r="J45" s="131">
        <v>0</v>
      </c>
      <c r="K45" s="131">
        <v>0</v>
      </c>
      <c r="L45" s="131">
        <v>0</v>
      </c>
      <c r="M45" s="131">
        <v>0</v>
      </c>
      <c r="N45" s="131">
        <v>0</v>
      </c>
      <c r="O45" s="131"/>
    </row>
    <row r="46" spans="1:15">
      <c r="A46" t="s">
        <v>557</v>
      </c>
      <c r="B46" t="s">
        <v>489</v>
      </c>
      <c r="C46" t="s">
        <v>490</v>
      </c>
      <c r="D46" t="s">
        <v>26</v>
      </c>
      <c r="E46" t="s">
        <v>16</v>
      </c>
      <c r="F46" s="131"/>
      <c r="G46" s="131"/>
      <c r="H46" s="131"/>
      <c r="I46" s="131"/>
      <c r="J46" s="131">
        <v>0</v>
      </c>
      <c r="K46" s="131">
        <v>0</v>
      </c>
      <c r="L46" s="131">
        <v>0</v>
      </c>
      <c r="M46" s="131">
        <v>0</v>
      </c>
      <c r="N46" s="131">
        <v>0</v>
      </c>
      <c r="O46" s="131"/>
    </row>
    <row r="47" spans="1:15">
      <c r="A47" t="s">
        <v>557</v>
      </c>
      <c r="B47" t="s">
        <v>491</v>
      </c>
      <c r="C47" t="s">
        <v>492</v>
      </c>
      <c r="D47" t="s">
        <v>26</v>
      </c>
      <c r="E47" t="s">
        <v>16</v>
      </c>
      <c r="F47" s="131"/>
      <c r="G47" s="131"/>
      <c r="H47" s="131"/>
      <c r="I47" s="131"/>
      <c r="J47" s="131">
        <v>0</v>
      </c>
      <c r="K47" s="131">
        <v>0</v>
      </c>
      <c r="L47" s="131">
        <v>0</v>
      </c>
      <c r="M47" s="131">
        <v>0</v>
      </c>
      <c r="N47" s="131">
        <v>0</v>
      </c>
      <c r="O47" s="131"/>
    </row>
    <row r="48" spans="1:15">
      <c r="A48" t="s">
        <v>557</v>
      </c>
      <c r="B48" t="s">
        <v>493</v>
      </c>
      <c r="C48" t="s">
        <v>494</v>
      </c>
      <c r="D48" t="s">
        <v>26</v>
      </c>
      <c r="E48" t="s">
        <v>16</v>
      </c>
      <c r="F48" s="131"/>
      <c r="G48" s="131"/>
      <c r="H48" s="131"/>
      <c r="I48" s="131"/>
      <c r="J48" s="131">
        <v>0</v>
      </c>
      <c r="K48" s="131">
        <v>0</v>
      </c>
      <c r="L48" s="131">
        <v>0</v>
      </c>
      <c r="M48" s="131">
        <v>0</v>
      </c>
      <c r="N48" s="131">
        <v>0</v>
      </c>
      <c r="O48" s="131"/>
    </row>
    <row r="49" spans="1:15">
      <c r="A49" t="s">
        <v>557</v>
      </c>
      <c r="B49" t="s">
        <v>495</v>
      </c>
      <c r="C49" t="s">
        <v>496</v>
      </c>
      <c r="D49" t="s">
        <v>26</v>
      </c>
      <c r="E49" t="s">
        <v>16</v>
      </c>
      <c r="F49" s="131"/>
      <c r="G49" s="131"/>
      <c r="H49" s="131"/>
      <c r="I49" s="131"/>
      <c r="J49" s="131">
        <v>0</v>
      </c>
      <c r="K49" s="131">
        <v>0</v>
      </c>
      <c r="L49" s="131">
        <v>0</v>
      </c>
      <c r="M49" s="131">
        <v>0</v>
      </c>
      <c r="N49" s="131">
        <v>0</v>
      </c>
      <c r="O49" s="131"/>
    </row>
    <row r="50" spans="1:15">
      <c r="A50" t="s">
        <v>557</v>
      </c>
      <c r="B50" t="s">
        <v>497</v>
      </c>
      <c r="C50" t="s">
        <v>498</v>
      </c>
      <c r="D50" t="s">
        <v>26</v>
      </c>
      <c r="E50" t="s">
        <v>16</v>
      </c>
      <c r="F50" s="131"/>
      <c r="G50" s="131"/>
      <c r="H50" s="131"/>
      <c r="I50" s="131"/>
      <c r="J50" s="131">
        <v>0</v>
      </c>
      <c r="K50" s="131">
        <v>0</v>
      </c>
      <c r="L50" s="131">
        <v>0</v>
      </c>
      <c r="M50" s="131">
        <v>0</v>
      </c>
      <c r="N50" s="131">
        <v>0</v>
      </c>
      <c r="O50" s="131"/>
    </row>
    <row r="51" spans="1:15">
      <c r="A51" t="s">
        <v>557</v>
      </c>
      <c r="B51" t="s">
        <v>499</v>
      </c>
      <c r="C51" t="s">
        <v>500</v>
      </c>
      <c r="D51" t="s">
        <v>26</v>
      </c>
      <c r="E51" t="s">
        <v>16</v>
      </c>
      <c r="F51" s="131"/>
      <c r="G51" s="131"/>
      <c r="H51" s="131"/>
      <c r="I51" s="131"/>
      <c r="J51" s="131">
        <v>0</v>
      </c>
      <c r="K51" s="131">
        <v>0</v>
      </c>
      <c r="L51" s="131">
        <v>0</v>
      </c>
      <c r="M51" s="131">
        <v>0</v>
      </c>
      <c r="N51" s="131">
        <v>0</v>
      </c>
      <c r="O51" s="131"/>
    </row>
    <row r="52" spans="1:15">
      <c r="A52" t="s">
        <v>557</v>
      </c>
      <c r="B52" t="s">
        <v>501</v>
      </c>
      <c r="C52" t="s">
        <v>502</v>
      </c>
      <c r="D52" t="s">
        <v>26</v>
      </c>
      <c r="E52" t="s">
        <v>16</v>
      </c>
      <c r="F52" s="131"/>
      <c r="G52" s="131"/>
      <c r="H52" s="131"/>
      <c r="I52" s="131"/>
      <c r="J52" s="131">
        <v>0</v>
      </c>
      <c r="K52" s="131">
        <v>0</v>
      </c>
      <c r="L52" s="131">
        <v>0</v>
      </c>
      <c r="M52" s="131">
        <v>0</v>
      </c>
      <c r="N52" s="131">
        <v>0</v>
      </c>
      <c r="O52" s="131"/>
    </row>
    <row r="53" spans="1:15">
      <c r="A53" t="s">
        <v>557</v>
      </c>
      <c r="B53" t="s">
        <v>36</v>
      </c>
      <c r="C53" t="s">
        <v>503</v>
      </c>
      <c r="D53" t="s">
        <v>26</v>
      </c>
      <c r="E53" t="s">
        <v>16</v>
      </c>
      <c r="F53" s="131"/>
      <c r="G53" s="131"/>
      <c r="H53" s="131"/>
      <c r="I53" s="131"/>
      <c r="J53" s="131"/>
      <c r="K53" s="131"/>
      <c r="L53" s="131">
        <v>3.09</v>
      </c>
      <c r="M53" s="131">
        <v>3.0489999999999999</v>
      </c>
      <c r="N53" s="131">
        <v>-0.53100000000000003</v>
      </c>
      <c r="O53" s="131"/>
    </row>
    <row r="54" spans="1:15">
      <c r="A54" t="s">
        <v>557</v>
      </c>
      <c r="B54" t="s">
        <v>504</v>
      </c>
      <c r="C54" t="s">
        <v>505</v>
      </c>
      <c r="D54" t="s">
        <v>26</v>
      </c>
      <c r="E54" t="s">
        <v>16</v>
      </c>
      <c r="F54" s="131"/>
      <c r="G54" s="131"/>
      <c r="H54" s="131"/>
      <c r="I54" s="131"/>
      <c r="J54" s="131"/>
      <c r="K54" s="131"/>
      <c r="L54" s="131">
        <v>-7.9240000000000004</v>
      </c>
      <c r="M54" s="131">
        <v>-2.5059999999999998</v>
      </c>
      <c r="N54" s="131">
        <v>-2.8250000000000002</v>
      </c>
      <c r="O54" s="131"/>
    </row>
    <row r="55" spans="1:15">
      <c r="A55" t="s">
        <v>557</v>
      </c>
      <c r="B55" t="s">
        <v>506</v>
      </c>
      <c r="C55" t="s">
        <v>505</v>
      </c>
      <c r="D55" t="s">
        <v>26</v>
      </c>
      <c r="E55" t="s">
        <v>16</v>
      </c>
      <c r="F55" s="131"/>
      <c r="G55" s="131"/>
      <c r="H55" s="131"/>
      <c r="I55" s="131"/>
      <c r="J55" s="131"/>
      <c r="K55" s="131"/>
      <c r="L55" s="131">
        <v>0</v>
      </c>
      <c r="M55" s="131">
        <v>0</v>
      </c>
      <c r="N55" s="131">
        <v>0</v>
      </c>
      <c r="O55" s="131"/>
    </row>
    <row r="56" spans="1:15">
      <c r="A56" t="s">
        <v>557</v>
      </c>
      <c r="B56" t="s">
        <v>37</v>
      </c>
      <c r="C56" t="s">
        <v>507</v>
      </c>
      <c r="D56" t="s">
        <v>26</v>
      </c>
      <c r="E56" t="s">
        <v>16</v>
      </c>
      <c r="F56" s="131"/>
      <c r="G56" s="131"/>
      <c r="H56" s="131"/>
      <c r="I56" s="131"/>
      <c r="J56" s="131"/>
      <c r="K56" s="131"/>
      <c r="L56" s="131">
        <v>0</v>
      </c>
      <c r="M56" s="131">
        <v>0</v>
      </c>
      <c r="N56" s="131">
        <v>0</v>
      </c>
      <c r="O56" s="131"/>
    </row>
    <row r="57" spans="1:15">
      <c r="A57" t="s">
        <v>557</v>
      </c>
      <c r="B57" t="s">
        <v>508</v>
      </c>
      <c r="C57" t="s">
        <v>509</v>
      </c>
      <c r="D57" t="s">
        <v>26</v>
      </c>
      <c r="E57" t="s">
        <v>16</v>
      </c>
      <c r="F57" s="131"/>
      <c r="G57" s="131"/>
      <c r="H57" s="131"/>
      <c r="I57" s="131"/>
      <c r="J57" s="131"/>
      <c r="K57" s="131"/>
      <c r="L57" s="131">
        <v>0</v>
      </c>
      <c r="M57" s="131">
        <v>0</v>
      </c>
      <c r="N57" s="131">
        <v>0</v>
      </c>
      <c r="O57" s="131"/>
    </row>
    <row r="58" spans="1:15">
      <c r="A58" t="s">
        <v>557</v>
      </c>
      <c r="B58" t="s">
        <v>510</v>
      </c>
      <c r="C58" t="s">
        <v>509</v>
      </c>
      <c r="D58" t="s">
        <v>26</v>
      </c>
      <c r="E58" t="s">
        <v>16</v>
      </c>
      <c r="F58" s="131"/>
      <c r="G58" s="131"/>
      <c r="H58" s="131"/>
      <c r="I58" s="131"/>
      <c r="J58" s="131"/>
      <c r="K58" s="131"/>
      <c r="L58" s="131">
        <v>0</v>
      </c>
      <c r="M58" s="131">
        <v>0</v>
      </c>
      <c r="N58" s="131">
        <v>0</v>
      </c>
      <c r="O58" s="131"/>
    </row>
    <row r="59" spans="1:15">
      <c r="A59" t="s">
        <v>557</v>
      </c>
      <c r="B59" t="s">
        <v>38</v>
      </c>
      <c r="C59" t="s">
        <v>511</v>
      </c>
      <c r="D59" t="s">
        <v>26</v>
      </c>
      <c r="E59" t="s">
        <v>16</v>
      </c>
      <c r="F59" s="131"/>
      <c r="G59" s="131"/>
      <c r="H59" s="131"/>
      <c r="I59" s="131"/>
      <c r="J59" s="131"/>
      <c r="K59" s="131"/>
      <c r="L59" s="131">
        <v>3.09</v>
      </c>
      <c r="M59" s="131">
        <v>3.0489999999999999</v>
      </c>
      <c r="N59" s="131">
        <v>-0.53100000000000003</v>
      </c>
      <c r="O59" s="131"/>
    </row>
    <row r="60" spans="1:15">
      <c r="A60" t="s">
        <v>557</v>
      </c>
      <c r="B60" t="s">
        <v>39</v>
      </c>
      <c r="C60" t="s">
        <v>512</v>
      </c>
      <c r="D60" t="s">
        <v>26</v>
      </c>
      <c r="E60" t="s">
        <v>16</v>
      </c>
      <c r="F60" s="131"/>
      <c r="G60" s="131"/>
      <c r="H60" s="131"/>
      <c r="I60" s="131"/>
      <c r="J60" s="131"/>
      <c r="K60" s="131"/>
      <c r="L60" s="131">
        <v>-7.9240000000000004</v>
      </c>
      <c r="M60" s="131">
        <v>-2.5059999999999998</v>
      </c>
      <c r="N60" s="131">
        <v>-2.8250000000000002</v>
      </c>
      <c r="O60" s="131"/>
    </row>
    <row r="61" spans="1:15">
      <c r="A61" t="s">
        <v>557</v>
      </c>
      <c r="B61" t="s">
        <v>40</v>
      </c>
      <c r="C61" t="s">
        <v>512</v>
      </c>
      <c r="D61" t="s">
        <v>26</v>
      </c>
      <c r="E61" t="s">
        <v>16</v>
      </c>
      <c r="F61" s="131"/>
      <c r="G61" s="131"/>
      <c r="H61" s="131"/>
      <c r="I61" s="131"/>
      <c r="J61" s="131"/>
      <c r="K61" s="131"/>
      <c r="L61" s="131">
        <v>0</v>
      </c>
      <c r="M61" s="131">
        <v>0</v>
      </c>
      <c r="N61" s="131">
        <v>0</v>
      </c>
      <c r="O61" s="131"/>
    </row>
    <row r="62" spans="1:15">
      <c r="A62" t="s">
        <v>557</v>
      </c>
      <c r="B62" t="s">
        <v>41</v>
      </c>
      <c r="C62" t="s">
        <v>513</v>
      </c>
      <c r="D62" t="s">
        <v>26</v>
      </c>
      <c r="E62" t="s">
        <v>16</v>
      </c>
      <c r="F62" s="131"/>
      <c r="G62" s="131"/>
      <c r="H62" s="131"/>
      <c r="I62" s="131"/>
      <c r="J62" s="131"/>
      <c r="K62" s="131"/>
      <c r="L62" s="131"/>
      <c r="M62" s="131"/>
      <c r="N62" s="131">
        <v>0</v>
      </c>
      <c r="O62" s="131"/>
    </row>
    <row r="63" spans="1:15">
      <c r="A63" t="s">
        <v>557</v>
      </c>
      <c r="B63" t="s">
        <v>42</v>
      </c>
      <c r="C63" t="s">
        <v>514</v>
      </c>
      <c r="D63" t="s">
        <v>26</v>
      </c>
      <c r="E63" t="s">
        <v>16</v>
      </c>
      <c r="F63" s="131"/>
      <c r="G63" s="131"/>
      <c r="H63" s="131"/>
      <c r="I63" s="131"/>
      <c r="J63" s="131"/>
      <c r="K63" s="131"/>
      <c r="L63" s="131"/>
      <c r="M63" s="131"/>
      <c r="N63" s="131">
        <v>0</v>
      </c>
      <c r="O63" s="131"/>
    </row>
    <row r="64" spans="1:15">
      <c r="A64" t="s">
        <v>557</v>
      </c>
      <c r="B64" t="s">
        <v>43</v>
      </c>
      <c r="C64" t="s">
        <v>514</v>
      </c>
      <c r="D64" t="s">
        <v>26</v>
      </c>
      <c r="E64" t="s">
        <v>16</v>
      </c>
      <c r="F64" s="131"/>
      <c r="G64" s="131"/>
      <c r="H64" s="131"/>
      <c r="I64" s="131"/>
      <c r="J64" s="131"/>
      <c r="K64" s="131"/>
      <c r="L64" s="131"/>
      <c r="M64" s="131"/>
      <c r="N64" s="131">
        <v>0</v>
      </c>
      <c r="O64" s="131"/>
    </row>
    <row r="65" spans="1:15">
      <c r="A65" t="s">
        <v>557</v>
      </c>
      <c r="B65" t="s">
        <v>44</v>
      </c>
      <c r="C65" t="s">
        <v>515</v>
      </c>
      <c r="D65" t="s">
        <v>438</v>
      </c>
      <c r="E65" t="s">
        <v>16</v>
      </c>
      <c r="F65" s="133">
        <v>234.4</v>
      </c>
      <c r="G65" s="133">
        <v>242.5</v>
      </c>
      <c r="H65" s="133">
        <v>249.5</v>
      </c>
      <c r="I65" s="133">
        <v>255.7</v>
      </c>
      <c r="J65" s="133">
        <v>258</v>
      </c>
      <c r="K65" s="133">
        <v>261.39999999999998</v>
      </c>
      <c r="L65" s="133">
        <v>270.60000000000002</v>
      </c>
      <c r="M65" s="133">
        <v>279.7</v>
      </c>
      <c r="N65" s="133">
        <v>288</v>
      </c>
      <c r="O65" s="133"/>
    </row>
    <row r="66" spans="1:15">
      <c r="A66" t="s">
        <v>557</v>
      </c>
      <c r="B66" t="s">
        <v>45</v>
      </c>
      <c r="C66" t="s">
        <v>516</v>
      </c>
      <c r="D66" t="s">
        <v>438</v>
      </c>
      <c r="E66" t="s">
        <v>16</v>
      </c>
      <c r="F66" s="133">
        <v>235.2</v>
      </c>
      <c r="G66" s="133">
        <v>242.4</v>
      </c>
      <c r="H66" s="133">
        <v>250</v>
      </c>
      <c r="I66" s="133">
        <v>255.9</v>
      </c>
      <c r="J66" s="133">
        <v>258.5</v>
      </c>
      <c r="K66" s="133">
        <v>262.10000000000002</v>
      </c>
      <c r="L66" s="133">
        <v>271.7</v>
      </c>
      <c r="M66" s="133">
        <v>280.7</v>
      </c>
      <c r="N66" s="133">
        <v>288.8</v>
      </c>
      <c r="O66" s="133"/>
    </row>
    <row r="67" spans="1:15">
      <c r="A67" t="s">
        <v>557</v>
      </c>
      <c r="B67" t="s">
        <v>46</v>
      </c>
      <c r="C67" t="s">
        <v>517</v>
      </c>
      <c r="D67" t="s">
        <v>438</v>
      </c>
      <c r="E67" t="s">
        <v>16</v>
      </c>
      <c r="F67" s="133">
        <v>235.2</v>
      </c>
      <c r="G67" s="133">
        <v>241.8</v>
      </c>
      <c r="H67" s="133">
        <v>249.7</v>
      </c>
      <c r="I67" s="133">
        <v>256.3</v>
      </c>
      <c r="J67" s="133">
        <v>258.89999999999998</v>
      </c>
      <c r="K67" s="133">
        <v>263.10000000000002</v>
      </c>
      <c r="L67" s="133">
        <v>272.3</v>
      </c>
      <c r="M67" s="133">
        <v>281.5</v>
      </c>
      <c r="N67" s="133">
        <v>289.8</v>
      </c>
      <c r="O67" s="133"/>
    </row>
    <row r="68" spans="1:15">
      <c r="A68" t="s">
        <v>557</v>
      </c>
      <c r="B68" t="s">
        <v>47</v>
      </c>
      <c r="C68" t="s">
        <v>518</v>
      </c>
      <c r="D68" t="s">
        <v>438</v>
      </c>
      <c r="E68" t="s">
        <v>16</v>
      </c>
      <c r="F68" s="133">
        <v>234.7</v>
      </c>
      <c r="G68" s="133">
        <v>242.1</v>
      </c>
      <c r="H68" s="133">
        <v>249.7</v>
      </c>
      <c r="I68" s="133">
        <v>256</v>
      </c>
      <c r="J68" s="133">
        <v>258.60000000000002</v>
      </c>
      <c r="K68" s="133">
        <v>263.39999999999998</v>
      </c>
      <c r="L68" s="133">
        <v>272.89999999999998</v>
      </c>
      <c r="M68" s="133">
        <v>281.7</v>
      </c>
      <c r="N68" s="133">
        <v>289.89999999999998</v>
      </c>
      <c r="O68" s="133"/>
    </row>
    <row r="69" spans="1:15">
      <c r="A69" t="s">
        <v>557</v>
      </c>
      <c r="B69" t="s">
        <v>48</v>
      </c>
      <c r="C69" t="s">
        <v>519</v>
      </c>
      <c r="D69" t="s">
        <v>438</v>
      </c>
      <c r="E69" t="s">
        <v>16</v>
      </c>
      <c r="F69" s="133">
        <v>236.1</v>
      </c>
      <c r="G69" s="133">
        <v>243</v>
      </c>
      <c r="H69" s="133">
        <v>251</v>
      </c>
      <c r="I69" s="133">
        <v>257</v>
      </c>
      <c r="J69" s="133">
        <v>259.8</v>
      </c>
      <c r="K69" s="133">
        <v>264.39999999999998</v>
      </c>
      <c r="L69" s="133">
        <v>274.7</v>
      </c>
      <c r="M69" s="133">
        <v>284.2</v>
      </c>
      <c r="N69" s="133">
        <v>291.89999999999998</v>
      </c>
      <c r="O69" s="133"/>
    </row>
    <row r="70" spans="1:15">
      <c r="A70" t="s">
        <v>557</v>
      </c>
      <c r="B70" t="s">
        <v>49</v>
      </c>
      <c r="C70" t="s">
        <v>520</v>
      </c>
      <c r="D70" t="s">
        <v>438</v>
      </c>
      <c r="E70" t="s">
        <v>16</v>
      </c>
      <c r="F70" s="133">
        <v>237.9</v>
      </c>
      <c r="G70" s="133">
        <v>244.2</v>
      </c>
      <c r="H70" s="133">
        <v>251.9</v>
      </c>
      <c r="I70" s="133">
        <v>257.60000000000002</v>
      </c>
      <c r="J70" s="133">
        <v>259.60000000000002</v>
      </c>
      <c r="K70" s="133">
        <v>264.89999999999998</v>
      </c>
      <c r="L70" s="133">
        <v>275.10000000000002</v>
      </c>
      <c r="M70" s="133">
        <v>284.10000000000002</v>
      </c>
      <c r="N70" s="133">
        <v>292.10000000000002</v>
      </c>
      <c r="O70" s="133"/>
    </row>
    <row r="71" spans="1:15">
      <c r="A71" t="s">
        <v>557</v>
      </c>
      <c r="B71" t="s">
        <v>50</v>
      </c>
      <c r="C71" t="s">
        <v>521</v>
      </c>
      <c r="D71" t="s">
        <v>438</v>
      </c>
      <c r="E71" t="s">
        <v>16</v>
      </c>
      <c r="F71" s="133">
        <v>238</v>
      </c>
      <c r="G71" s="133">
        <v>245.6</v>
      </c>
      <c r="H71" s="133">
        <v>251.9</v>
      </c>
      <c r="I71" s="133">
        <v>257.7</v>
      </c>
      <c r="J71" s="133">
        <v>259.5</v>
      </c>
      <c r="K71" s="133">
        <v>264.8</v>
      </c>
      <c r="L71" s="133">
        <v>275.3</v>
      </c>
      <c r="M71" s="133">
        <v>284.5</v>
      </c>
      <c r="N71" s="133">
        <v>292.2</v>
      </c>
      <c r="O71" s="133"/>
    </row>
    <row r="72" spans="1:15">
      <c r="A72" t="s">
        <v>557</v>
      </c>
      <c r="B72" t="s">
        <v>51</v>
      </c>
      <c r="C72" t="s">
        <v>522</v>
      </c>
      <c r="D72" t="s">
        <v>438</v>
      </c>
      <c r="E72" t="s">
        <v>16</v>
      </c>
      <c r="F72" s="133">
        <v>238.5</v>
      </c>
      <c r="G72" s="133">
        <v>245.6</v>
      </c>
      <c r="H72" s="133">
        <v>252.1</v>
      </c>
      <c r="I72" s="133">
        <v>257.10000000000002</v>
      </c>
      <c r="J72" s="133">
        <v>259.8</v>
      </c>
      <c r="K72" s="133">
        <v>265.5</v>
      </c>
      <c r="L72" s="133">
        <v>275.8</v>
      </c>
      <c r="M72" s="133">
        <v>284.60000000000002</v>
      </c>
      <c r="N72" s="133">
        <v>292.39999999999998</v>
      </c>
      <c r="O72" s="133"/>
    </row>
    <row r="73" spans="1:15">
      <c r="A73" t="s">
        <v>557</v>
      </c>
      <c r="B73" t="s">
        <v>52</v>
      </c>
      <c r="C73" t="s">
        <v>523</v>
      </c>
      <c r="D73" t="s">
        <v>438</v>
      </c>
      <c r="E73" t="s">
        <v>16</v>
      </c>
      <c r="F73" s="133">
        <v>239.4</v>
      </c>
      <c r="G73" s="133">
        <v>246.8</v>
      </c>
      <c r="H73" s="133">
        <v>253.4</v>
      </c>
      <c r="I73" s="133">
        <v>257.5</v>
      </c>
      <c r="J73" s="133">
        <v>260.60000000000002</v>
      </c>
      <c r="K73" s="133">
        <v>267.10000000000002</v>
      </c>
      <c r="L73" s="133">
        <v>278.10000000000002</v>
      </c>
      <c r="M73" s="133">
        <v>285.60000000000002</v>
      </c>
      <c r="N73" s="133">
        <v>293.8</v>
      </c>
      <c r="O73" s="133"/>
    </row>
    <row r="74" spans="1:15">
      <c r="A74" t="s">
        <v>557</v>
      </c>
      <c r="B74" t="s">
        <v>53</v>
      </c>
      <c r="C74" t="s">
        <v>524</v>
      </c>
      <c r="D74" t="s">
        <v>438</v>
      </c>
      <c r="E74" t="s">
        <v>16</v>
      </c>
      <c r="F74" s="133">
        <v>238</v>
      </c>
      <c r="G74" s="133">
        <v>245.8</v>
      </c>
      <c r="H74" s="133">
        <v>252.6</v>
      </c>
      <c r="I74" s="133">
        <v>255.4</v>
      </c>
      <c r="J74" s="133">
        <v>258.8</v>
      </c>
      <c r="K74" s="133">
        <v>265.5</v>
      </c>
      <c r="L74" s="133">
        <v>276</v>
      </c>
      <c r="M74" s="133">
        <v>283</v>
      </c>
      <c r="N74" s="133">
        <v>291.60000000000002</v>
      </c>
      <c r="O74" s="133"/>
    </row>
    <row r="75" spans="1:15">
      <c r="A75" t="s">
        <v>557</v>
      </c>
      <c r="B75" t="s">
        <v>54</v>
      </c>
      <c r="C75" t="s">
        <v>525</v>
      </c>
      <c r="D75" t="s">
        <v>438</v>
      </c>
      <c r="E75" t="s">
        <v>16</v>
      </c>
      <c r="F75" s="133">
        <v>239.9</v>
      </c>
      <c r="G75" s="133">
        <v>247.6</v>
      </c>
      <c r="H75" s="133">
        <v>254.2</v>
      </c>
      <c r="I75" s="133">
        <v>256.7</v>
      </c>
      <c r="J75" s="133">
        <v>260</v>
      </c>
      <c r="K75" s="133">
        <v>268.39999999999998</v>
      </c>
      <c r="L75" s="133">
        <v>278.10000000000002</v>
      </c>
      <c r="M75" s="133">
        <v>285.10000000000002</v>
      </c>
      <c r="N75" s="133">
        <v>293.7</v>
      </c>
      <c r="O75" s="133"/>
    </row>
    <row r="76" spans="1:15">
      <c r="A76" t="s">
        <v>557</v>
      </c>
      <c r="B76" t="s">
        <v>526</v>
      </c>
      <c r="C76" t="s">
        <v>527</v>
      </c>
      <c r="D76" t="s">
        <v>438</v>
      </c>
      <c r="E76" t="s">
        <v>16</v>
      </c>
      <c r="F76" s="133">
        <v>240.8</v>
      </c>
      <c r="G76" s="133">
        <v>248.7</v>
      </c>
      <c r="H76" s="133">
        <v>254.8</v>
      </c>
      <c r="I76" s="133">
        <v>257.10000000000002</v>
      </c>
      <c r="J76" s="133">
        <v>261.10000000000002</v>
      </c>
      <c r="K76" s="133">
        <v>269.3</v>
      </c>
      <c r="L76" s="133">
        <v>278.3</v>
      </c>
      <c r="M76" s="133">
        <v>285.60000000000002</v>
      </c>
      <c r="N76" s="133">
        <v>294.3</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&amp;L&amp;F&amp;C&amp;A&amp;ROFFICIAL</oddHeader>
    <oddFooter>&amp;LPrinted on &amp;D at &amp;T&amp;CPage &amp;P of &amp;N pages&amp;ROfwat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3046875" customWidth="1"/>
    <col min="4" max="4" width="9.1328125" customWidth="1"/>
    <col min="5" max="5" width="68.86328125" customWidth="1"/>
    <col min="6" max="6" width="15.73046875" style="26" customWidth="1"/>
    <col min="7" max="7" width="8.86328125" bestFit="1" customWidth="1"/>
    <col min="8" max="8" width="11.86328125" customWidth="1"/>
    <col min="9" max="16" width="12.73046875" customWidth="1"/>
    <col min="17" max="21" width="10.59765625" customWidth="1"/>
    <col min="22" max="22" width="26.265625" customWidth="1"/>
    <col min="23" max="23" width="9.1328125" customWidth="1"/>
    <col min="24" max="28" width="0" hidden="1" customWidth="1"/>
  </cols>
  <sheetData>
    <row r="1" spans="1:23" s="1" customFormat="1" ht="32.25">
      <c r="A1" s="102"/>
      <c r="B1" s="102"/>
      <c r="C1" s="102"/>
      <c r="D1" s="102" t="s">
        <v>234</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s="2" customFormat="1" ht="13.15">
      <c r="A3" s="11"/>
      <c r="B3" s="11"/>
      <c r="C3" s="11"/>
      <c r="D3" s="11"/>
      <c r="E3" s="11" t="s">
        <v>122</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24"/>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K.Water</f>
        <v>0</v>
      </c>
      <c r="M12" s="147">
        <f>K.Water</f>
        <v>0.95</v>
      </c>
      <c r="N12" s="147">
        <f>K.Water</f>
        <v>1.01</v>
      </c>
      <c r="O12" s="147">
        <f>K.Water</f>
        <v>0.12</v>
      </c>
      <c r="P12" s="147">
        <f>K.Water</f>
        <v>0.24</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1.0200017502917154</v>
      </c>
      <c r="N14" s="147">
        <f t="shared" ref="N14:P14" si="2">1+(N13+N12)/100</f>
        <v>1.0320399538106235</v>
      </c>
      <c r="O14" s="147">
        <f t="shared" si="2"/>
        <v>1.0399947269303202</v>
      </c>
      <c r="P14" s="147">
        <f t="shared" si="2"/>
        <v>1.0343071791153009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AllRev.Water</f>
        <v>170.26300000000001</v>
      </c>
      <c r="L15" s="147">
        <f>K15*L14</f>
        <v>173.63989408964699</v>
      </c>
      <c r="M15" s="147">
        <f>L15*M14</f>
        <v>177.11299589190801</v>
      </c>
      <c r="N15" s="147">
        <f t="shared" ref="N15:P15" si="3">M15*N14</f>
        <v>182.7876880995459</v>
      </c>
      <c r="O15" s="147">
        <f t="shared" si="3"/>
        <v>190.09823177131179</v>
      </c>
      <c r="P15" s="147">
        <f t="shared" si="3"/>
        <v>196.61996585819216</v>
      </c>
      <c r="Q15" s="147"/>
      <c r="R15" s="147"/>
      <c r="S15" s="147"/>
      <c r="T15" s="147"/>
      <c r="U15" s="147"/>
      <c r="V15" s="155" t="s">
        <v>241</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K.Water</f>
        <v>0.12</v>
      </c>
      <c r="P17" s="147">
        <f>K.Water</f>
        <v>0.24</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1.0399947269303202</v>
      </c>
      <c r="P19" s="147">
        <f t="shared" ref="P19" si="4">1+(P18+P17)/100</f>
        <v>1.0343071791153009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173.63989408964699</v>
      </c>
      <c r="M23" s="147">
        <f t="shared" ref="M23:P23" si="5" xml:space="preserve"> IF($G$21=TRUE, IF(M$5 &lt; $G22, M15, M20), M15)</f>
        <v>177.11299589190801</v>
      </c>
      <c r="N23" s="147">
        <f t="shared" si="5"/>
        <v>182.7876880995459</v>
      </c>
      <c r="O23" s="147">
        <f t="shared" si="5"/>
        <v>190.09823177131179</v>
      </c>
      <c r="P23" s="147">
        <f t="shared" si="5"/>
        <v>196.61996585819216</v>
      </c>
      <c r="Q23" s="147"/>
      <c r="R23" s="147"/>
      <c r="S23" s="147"/>
      <c r="T23" s="147"/>
      <c r="U23" s="147"/>
      <c r="V23" s="155" t="s">
        <v>531</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20">
        <f>BlindYear.1415.Adj.Water</f>
        <v>3.9221923730546702</v>
      </c>
      <c r="L27" s="155" t="s">
        <v>245</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AMP5.RCM.Adj.Water</f>
        <v>3.9221923730546702</v>
      </c>
      <c r="L28" s="20">
        <f>K28*(1+Discount.Rate)</f>
        <v>4.0633912984846381</v>
      </c>
      <c r="M28" s="20">
        <f>L28*(1+Discount.Rate)</f>
        <v>4.2096733852300856</v>
      </c>
      <c r="N28" s="20">
        <f>M28*(1+Discount.Rate)</f>
        <v>4.3612216270983692</v>
      </c>
      <c r="O28" s="20">
        <f>N28*(1+Discount.Rate)</f>
        <v>4.5182256056739103</v>
      </c>
      <c r="P28" s="20">
        <f>O28*(1+Discount.Rate)</f>
        <v>4.6808817274781713</v>
      </c>
      <c r="Q28" s="11"/>
      <c r="R28" s="11"/>
      <c r="S28" s="20"/>
      <c r="T28" s="20"/>
      <c r="U28" s="20"/>
      <c r="V28" s="151"/>
      <c r="W28" s="11"/>
    </row>
    <row r="29" spans="1:23" s="2" customFormat="1">
      <c r="A29" s="151"/>
      <c r="B29" s="151"/>
      <c r="C29" s="151"/>
      <c r="D29" s="153" t="s">
        <v>20</v>
      </c>
      <c r="E29" s="149" t="str">
        <f>Data!E47</f>
        <v>Percentage of blind year adjustment by year - water</v>
      </c>
      <c r="F29" s="173" t="s">
        <v>247</v>
      </c>
      <c r="G29" s="151"/>
      <c r="H29" s="151"/>
      <c r="I29" s="11"/>
      <c r="J29" s="11"/>
      <c r="K29" s="19"/>
      <c r="L29" s="19"/>
      <c r="M29" s="19"/>
      <c r="N29" s="97">
        <f>Data!N47</f>
        <v>0</v>
      </c>
      <c r="O29" s="97">
        <f>Data!O47</f>
        <v>0.5</v>
      </c>
      <c r="P29" s="97">
        <f>Data!P47</f>
        <v>0.5</v>
      </c>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N28*N29</f>
        <v>0</v>
      </c>
      <c r="O30" s="20">
        <f t="shared" ref="O30:P30" si="6">O28*O29</f>
        <v>2.2591128028369551</v>
      </c>
      <c r="P30" s="20">
        <f t="shared" si="6"/>
        <v>2.3404408637390857</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74"/>
      <c r="M31" s="19"/>
      <c r="N31" s="20">
        <f>N30*Indexation.November.Actual</f>
        <v>0</v>
      </c>
      <c r="O31" s="20">
        <f t="shared" ref="O31:P31" si="7">O30*Indexation.November.Actual</f>
        <v>2.6124247841611417</v>
      </c>
      <c r="P31" s="20">
        <f t="shared" si="7"/>
        <v>2.7928279657029091</v>
      </c>
      <c r="Q31" s="20"/>
      <c r="R31" s="20"/>
      <c r="S31" s="20"/>
      <c r="T31" s="20"/>
      <c r="U31" s="20"/>
      <c r="V31" s="155" t="s">
        <v>250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251</v>
      </c>
      <c r="F33" s="173" t="s">
        <v>247</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4.8493934696673859</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 t="shared" si="8"/>
        <v>3.0877815050349651</v>
      </c>
      <c r="O40" s="20">
        <f t="shared" si="8"/>
        <v>3.0490185620469767</v>
      </c>
      <c r="P40" s="20">
        <f t="shared" si="8"/>
        <v>-0.53329572078192</v>
      </c>
      <c r="Q40" s="20"/>
      <c r="R40" s="20"/>
      <c r="S40" s="14"/>
      <c r="T40" s="14"/>
      <c r="U40" s="14"/>
      <c r="V40" s="155" t="s">
        <v>258</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147</v>
      </c>
      <c r="E42" s="149" t="str">
        <f>Data!E53</f>
        <v>Over-recovered 17/18 revenue returned - water</v>
      </c>
      <c r="F42" s="173" t="s">
        <v>166</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147</v>
      </c>
      <c r="E43" s="149" t="s">
        <v>259</v>
      </c>
      <c r="F43" s="173" t="s">
        <v>166</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147</v>
      </c>
      <c r="E44" s="149" t="str">
        <f>Data!E57</f>
        <v>Over-recovered 18/19 revenue returned - water</v>
      </c>
      <c r="F44" s="173" t="s">
        <v>166</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147</v>
      </c>
      <c r="E45" s="149" t="s">
        <v>260</v>
      </c>
      <c r="F45" s="173" t="s">
        <v>166</v>
      </c>
      <c r="G45" s="148"/>
      <c r="H45" s="148"/>
      <c r="K45" s="148"/>
      <c r="L45" s="147">
        <f>L23</f>
        <v>173.63989408964699</v>
      </c>
      <c r="M45" s="147">
        <f t="shared" ref="M45:P45" si="9">M23</f>
        <v>177.11299589190801</v>
      </c>
      <c r="N45" s="147">
        <f t="shared" si="9"/>
        <v>182.7876880995459</v>
      </c>
      <c r="O45" s="147">
        <f t="shared" si="9"/>
        <v>190.09823177131179</v>
      </c>
      <c r="P45" s="147">
        <f t="shared" si="9"/>
        <v>196.61996585819216</v>
      </c>
      <c r="Q45" s="147"/>
      <c r="R45" s="147"/>
      <c r="S45" s="20"/>
      <c r="T45" s="20"/>
      <c r="U45" s="20"/>
      <c r="V45" s="155"/>
      <c r="W45" s="11"/>
    </row>
    <row r="46" spans="1:23" s="2" customFormat="1">
      <c r="A46" s="11"/>
      <c r="B46" s="11"/>
      <c r="C46" s="11"/>
      <c r="D46" s="12" t="s">
        <v>147</v>
      </c>
      <c r="E46" s="13" t="s">
        <v>261</v>
      </c>
      <c r="F46" s="24" t="s">
        <v>166</v>
      </c>
      <c r="G46" s="11"/>
      <c r="H46" s="11"/>
      <c r="I46" s="11"/>
      <c r="J46" s="11"/>
      <c r="K46" s="151"/>
      <c r="L46" s="147">
        <f>AllRev.Outturn.Water.Revised+RCM.BlindYear.Adj.Water+AMP6.FI.Adj.Water+L42+L43+L44</f>
        <v>173.63989408964699</v>
      </c>
      <c r="M46" s="147">
        <f>AllRev.Outturn.Water.Revised+RCM.BlindYear.Adj.Water+AMP6.FI.Adj.Water+M42+M43+M44</f>
        <v>177.11299589190801</v>
      </c>
      <c r="N46" s="147">
        <f>AllRev.Outturn.Water.Revised+RCM.BlindYear.Adj.Water+AMP6.FI.Adj.Water+N42+N43+N44</f>
        <v>185.87546960458087</v>
      </c>
      <c r="O46" s="147">
        <f>AllRev.Outturn.Water.Revised+RCM.BlindYear.Adj.Water+AMP6.FI.Adj.Water+O42+O43+O44</f>
        <v>195.75967511751989</v>
      </c>
      <c r="P46" s="147">
        <f>AllRev.Outturn.Water.Revised+RCM.BlindYear.Adj.Water+AMP6.FI.Adj.Water+P42+P43+P44</f>
        <v>198.87949810311315</v>
      </c>
      <c r="Q46" s="147"/>
      <c r="R46" s="147"/>
      <c r="S46" s="20"/>
      <c r="T46" s="20"/>
      <c r="U46" s="20"/>
      <c r="V46" s="155" t="s">
        <v>262</v>
      </c>
      <c r="W46" s="11"/>
    </row>
    <row r="47" spans="1:23">
      <c r="A47" s="11"/>
      <c r="B47" s="11"/>
      <c r="C47" s="11"/>
      <c r="D47" s="12" t="s">
        <v>147</v>
      </c>
      <c r="E47" s="13" t="s">
        <v>263</v>
      </c>
      <c r="F47" s="24" t="s">
        <v>166</v>
      </c>
      <c r="K47" s="148"/>
      <c r="L47" s="147">
        <f>IF($G41=TRUE,L46,MIN(L45:L46))</f>
        <v>173.63989408964699</v>
      </c>
      <c r="M47" s="147">
        <f>IF($G41=TRUE,M46,MIN(M45:M46))</f>
        <v>177.11299589190801</v>
      </c>
      <c r="N47" s="147">
        <f>IF($G41=TRUE,N46,MIN(N45:N46))</f>
        <v>185.87546960458087</v>
      </c>
      <c r="O47" s="147">
        <f>IF($G41=TRUE,O46,MIN(O45:O46))</f>
        <v>195.75967511751989</v>
      </c>
      <c r="P47" s="147">
        <f>IF($G41=TRUE,P46,MIN(P45:P46))</f>
        <v>198.87949810311315</v>
      </c>
      <c r="Q47" s="147"/>
      <c r="R47" s="147"/>
      <c r="S47" s="20"/>
      <c r="T47" s="20"/>
      <c r="U47" s="20"/>
      <c r="V47" s="155" t="s">
        <v>264</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147</v>
      </c>
      <c r="E49" s="13" t="s">
        <v>265</v>
      </c>
      <c r="F49" s="24" t="s">
        <v>166</v>
      </c>
      <c r="G49" s="11"/>
      <c r="H49" s="11"/>
      <c r="I49" s="11"/>
      <c r="J49" s="11"/>
      <c r="K49" s="11"/>
      <c r="L49" s="20">
        <f t="shared" ref="L49:P49" si="10">RecRev.Water</f>
        <v>170.85399999999998</v>
      </c>
      <c r="M49" s="20">
        <f t="shared" si="10"/>
        <v>174.43699999999998</v>
      </c>
      <c r="N49" s="20">
        <f t="shared" si="10"/>
        <v>186.33900000000003</v>
      </c>
      <c r="O49" s="20">
        <f t="shared" si="10"/>
        <v>195.75900000000001</v>
      </c>
      <c r="P49" s="20">
        <f t="shared" si="10"/>
        <v>198.672</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147</v>
      </c>
      <c r="E51" s="13" t="s">
        <v>266</v>
      </c>
      <c r="F51" s="24" t="s">
        <v>166</v>
      </c>
      <c r="G51" s="11"/>
      <c r="H51" s="11"/>
      <c r="I51" s="11"/>
      <c r="J51" s="11"/>
      <c r="K51" s="11"/>
      <c r="L51" s="20">
        <f t="shared" ref="L51:M51" si="11">L49-L46</f>
        <v>-2.7858940896470017</v>
      </c>
      <c r="M51" s="20">
        <f t="shared" si="11"/>
        <v>-2.6759958919080304</v>
      </c>
      <c r="N51" s="20">
        <f>N49-N46</f>
        <v>0.46353039541915564</v>
      </c>
      <c r="O51" s="20">
        <f t="shared" ref="O51:P51" si="12">O49-O46</f>
        <v>-6.7511751987581192E-4</v>
      </c>
      <c r="P51" s="20">
        <f t="shared" si="12"/>
        <v>-0.20749810311315287</v>
      </c>
      <c r="Q51" s="20"/>
      <c r="R51" s="20"/>
      <c r="S51" s="20"/>
      <c r="T51" s="20"/>
      <c r="U51" s="20"/>
      <c r="V51" s="151"/>
      <c r="W51" s="11"/>
    </row>
    <row r="52" spans="1:23" s="2" customFormat="1">
      <c r="A52" s="11"/>
      <c r="B52" s="11"/>
      <c r="C52" s="11"/>
      <c r="D52" s="12" t="s">
        <v>134</v>
      </c>
      <c r="E52" s="13" t="s">
        <v>267</v>
      </c>
      <c r="F52" s="24"/>
      <c r="G52" s="11"/>
      <c r="H52" s="11"/>
      <c r="I52" s="11"/>
      <c r="J52" s="11"/>
      <c r="K52" s="11"/>
      <c r="L52" s="92">
        <f>IF(L46=0,0,L51/L46)</f>
        <v>-1.6044090007384462E-2</v>
      </c>
      <c r="M52" s="92">
        <f t="shared" ref="M52:P52" si="13">IF(M46=0,0,M51/M46)</f>
        <v>-1.5108975365879924E-2</v>
      </c>
      <c r="N52" s="92">
        <f t="shared" si="13"/>
        <v>2.4937685236531715E-3</v>
      </c>
      <c r="O52" s="92">
        <f t="shared" si="13"/>
        <v>-3.4487057636896893E-6</v>
      </c>
      <c r="P52" s="92">
        <f t="shared" si="13"/>
        <v>-1.0433358143611727E-3</v>
      </c>
      <c r="Q52" s="20"/>
      <c r="R52" s="20"/>
      <c r="S52" s="20"/>
      <c r="T52" s="20"/>
      <c r="U52" s="20"/>
      <c r="V52" s="155" t="s">
        <v>268</v>
      </c>
      <c r="W52" s="11"/>
    </row>
    <row r="53" spans="1:23">
      <c r="A53" s="11"/>
      <c r="B53" s="11"/>
      <c r="C53" s="11"/>
      <c r="D53" s="12"/>
      <c r="E53" s="13"/>
      <c r="K53" s="11"/>
      <c r="L53" s="92"/>
      <c r="M53" s="92"/>
      <c r="N53" s="92"/>
      <c r="O53" s="92"/>
      <c r="P53" s="92"/>
      <c r="Q53" s="20"/>
      <c r="R53" s="20"/>
      <c r="S53" s="20"/>
      <c r="T53" s="20"/>
      <c r="U53" s="20"/>
      <c r="V53" s="155"/>
    </row>
    <row r="54" spans="1:23" ht="13.15">
      <c r="A54" s="11"/>
      <c r="B54" s="11"/>
      <c r="C54" s="11"/>
      <c r="D54" s="12"/>
      <c r="E54" s="22" t="s">
        <v>269</v>
      </c>
      <c r="K54" s="11"/>
      <c r="L54" s="92"/>
      <c r="M54" s="92"/>
      <c r="N54" s="92"/>
      <c r="O54" s="92"/>
      <c r="P54" s="92"/>
      <c r="Q54" s="20"/>
      <c r="R54" s="20"/>
      <c r="S54" s="20"/>
      <c r="T54" s="20"/>
      <c r="U54" s="20"/>
      <c r="V54" s="155"/>
    </row>
    <row r="55" spans="1:23">
      <c r="A55" s="11"/>
      <c r="B55" s="11"/>
      <c r="C55" s="11"/>
      <c r="D55" s="12" t="s">
        <v>147</v>
      </c>
      <c r="E55" s="13" t="s">
        <v>270</v>
      </c>
      <c r="F55" s="24" t="s">
        <v>166</v>
      </c>
      <c r="J55" s="19">
        <v>0</v>
      </c>
      <c r="K55" s="19">
        <v>0</v>
      </c>
      <c r="L55" s="20">
        <f>0-L51*(1+Discount.Rate)*(1+Discount.Rate)</f>
        <v>2.9900889828417685</v>
      </c>
      <c r="M55" s="20">
        <f>0-M51*(1+Discount.Rate)*(1+Discount.Rate)</f>
        <v>2.8721356868013217</v>
      </c>
      <c r="N55" s="20">
        <f>0-N51*(1+Discount.Rate)*(1+Discount.Rate)</f>
        <v>-0.49750531928179809</v>
      </c>
      <c r="O55" s="19"/>
      <c r="P55" s="19"/>
      <c r="Q55" s="20"/>
      <c r="R55" s="20"/>
      <c r="S55" s="20"/>
      <c r="T55" s="20"/>
      <c r="U55" s="20"/>
      <c r="V55" s="155"/>
    </row>
    <row r="56" spans="1:23">
      <c r="A56" s="11"/>
      <c r="B56" s="11"/>
      <c r="C56" s="11"/>
      <c r="D56" s="12" t="s">
        <v>147</v>
      </c>
      <c r="E56" s="13" t="s">
        <v>271</v>
      </c>
      <c r="F56" s="24" t="s">
        <v>272</v>
      </c>
      <c r="J56" s="74">
        <v>0</v>
      </c>
      <c r="K56" s="19">
        <v>0</v>
      </c>
      <c r="L56" s="20">
        <f>L55*INDEX(Indexation.November.Actual.YearOnYear,,MATCH(M$5,Calendar.Years,0))*(INDEX(Indexation.November.Actual.YearOnYear,,MATCH(N$5,Calendar.Years,0)))</f>
        <v>3.0877815050349651</v>
      </c>
      <c r="M56" s="20">
        <f>M55*INDEX(Indexation.November.Actual.YearOnYear,,MATCH(N$5,Calendar.Years,0))*(INDEX(Indexation.November.Actual.YearOnYear,,MATCH(O$5,Calendar.Years,0)))</f>
        <v>3.0490185620469767</v>
      </c>
      <c r="N56" s="20">
        <f>N55*INDEX(Indexation.November.Actual.YearOnYear,,MATCH(O$5,Calendar.Years,0))*(INDEX(Indexation.November.Actual.YearOnYear,,MATCH(P$5,Calendar.Years,0)))</f>
        <v>-0.53329572078192</v>
      </c>
      <c r="O56" s="19"/>
      <c r="P56" s="19"/>
      <c r="Q56" s="20"/>
      <c r="R56" s="20"/>
      <c r="S56" s="20"/>
      <c r="T56" s="20"/>
      <c r="U56" s="20"/>
      <c r="V56" s="155"/>
    </row>
    <row r="57" spans="1:23">
      <c r="A57" s="11" t="s">
        <v>36</v>
      </c>
      <c r="B57" s="11"/>
      <c r="C57" s="11"/>
      <c r="D57" s="12" t="s">
        <v>147</v>
      </c>
      <c r="E57" s="13" t="s">
        <v>273</v>
      </c>
      <c r="F57" s="24" t="s">
        <v>166</v>
      </c>
      <c r="J57" s="19"/>
      <c r="K57" s="19"/>
      <c r="L57" s="19"/>
      <c r="M57" s="19"/>
      <c r="N57" s="20">
        <f>L56</f>
        <v>3.0877815050349651</v>
      </c>
      <c r="O57" s="20">
        <f>M56</f>
        <v>3.0490185620469767</v>
      </c>
      <c r="P57" s="20">
        <f>N56</f>
        <v>-0.53329572078192</v>
      </c>
      <c r="Q57" s="20"/>
      <c r="R57" s="20"/>
      <c r="S57" s="20"/>
      <c r="T57" s="20"/>
      <c r="U57" s="20"/>
      <c r="V57" s="155"/>
    </row>
    <row r="58" spans="1:23" ht="13.15">
      <c r="A58" s="11"/>
      <c r="B58" s="11"/>
      <c r="C58" s="11"/>
      <c r="D58" s="12"/>
      <c r="E58" s="15"/>
      <c r="F58" s="24"/>
      <c r="Q58" s="20"/>
      <c r="R58" s="20"/>
      <c r="S58" s="20"/>
      <c r="T58" s="20"/>
      <c r="U58" s="20"/>
      <c r="V58" s="155"/>
    </row>
    <row r="59" spans="1:23" ht="13.15">
      <c r="A59" s="11"/>
      <c r="B59" s="11"/>
      <c r="C59" s="11"/>
      <c r="D59" s="12"/>
      <c r="E59" s="22" t="s">
        <v>274</v>
      </c>
      <c r="F59" s="24"/>
      <c r="Q59" s="20"/>
      <c r="R59" s="20"/>
      <c r="S59" s="20"/>
      <c r="T59" s="20"/>
      <c r="U59" s="20"/>
      <c r="V59" s="155"/>
    </row>
    <row r="60" spans="1:23">
      <c r="A60" s="11"/>
      <c r="B60" s="11"/>
      <c r="C60" s="11"/>
      <c r="D60" s="12" t="s">
        <v>134</v>
      </c>
      <c r="E60" s="13" t="s">
        <v>275</v>
      </c>
      <c r="F60" s="24"/>
      <c r="L60" s="191">
        <f>IF(L47=0,0,ABS((L49-(L47-InpOverride!J89))/(L47-InpOverride!J89)))</f>
        <v>1.6044090007384462E-2</v>
      </c>
      <c r="M60" s="191">
        <f>IF(M47=0,0,ABS((M49-(M47-InpOverride!K89))/(M47-InpOverride!K89)))</f>
        <v>1.5108975365879924E-2</v>
      </c>
      <c r="N60" s="191">
        <f>IF(N47=0,0,ABS((N49-(N47-InpOverride!L89))/(N47-InpOverride!L89)))</f>
        <v>2.4937685236531715E-3</v>
      </c>
      <c r="O60" s="191">
        <f>IF(O47=0,0,ABS((O49-(O47-InpOverride!M89))/(O47-InpOverride!M89)))</f>
        <v>3.4487057636896893E-6</v>
      </c>
      <c r="P60" s="191">
        <f>IF(P47=0,0,ABS((P49-(P47-InpOverride!N89))/(P47-InpOverride!N89)))</f>
        <v>1.0433358143611727E-3</v>
      </c>
      <c r="Q60" s="20"/>
      <c r="R60" s="20"/>
      <c r="S60" s="20"/>
      <c r="T60" s="20"/>
      <c r="U60" s="20"/>
      <c r="V60" s="189"/>
    </row>
    <row r="61" spans="1:23" s="2" customFormat="1">
      <c r="A61" s="11"/>
      <c r="B61" s="11"/>
      <c r="C61" s="11"/>
      <c r="D61" s="17" t="s">
        <v>18</v>
      </c>
      <c r="E61" s="13" t="s">
        <v>276</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134</v>
      </c>
      <c r="E62" s="13" t="s">
        <v>277</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ht="13.15">
      <c r="A63" s="11"/>
      <c r="B63" s="11"/>
      <c r="C63" s="11"/>
      <c r="D63" s="12"/>
      <c r="E63" s="22"/>
      <c r="F63" s="24"/>
      <c r="Q63" s="20"/>
      <c r="R63" s="20"/>
      <c r="S63" s="20"/>
      <c r="T63" s="20"/>
      <c r="U63" s="20"/>
      <c r="V63" s="155"/>
    </row>
    <row r="64" spans="1:23">
      <c r="A64" s="11"/>
      <c r="B64" s="11"/>
      <c r="C64" s="11"/>
      <c r="D64" s="12" t="s">
        <v>147</v>
      </c>
      <c r="E64" s="13" t="s">
        <v>278</v>
      </c>
      <c r="F64" s="24" t="s">
        <v>166</v>
      </c>
      <c r="J64" s="19"/>
      <c r="K64" s="19"/>
      <c r="L64" s="192">
        <f>0-L62*ABS(L49-(L47-InpOverride!J89))</f>
        <v>0</v>
      </c>
      <c r="M64" s="192">
        <f>0-M62*ABS(M49-(M47-InpOverride!K89))</f>
        <v>0</v>
      </c>
      <c r="N64" s="192">
        <f>0-N62*ABS(N49-(N47-InpOverride!L89))</f>
        <v>0</v>
      </c>
      <c r="O64" s="192">
        <f>0-O62*ABS(O49-(O47-InpOverride!M89))</f>
        <v>0</v>
      </c>
      <c r="P64" s="192">
        <f>0-P62*ABS(P49-(P47-InpOverride!N89))</f>
        <v>0</v>
      </c>
      <c r="Q64" s="190"/>
      <c r="R64" s="20"/>
      <c r="S64" s="20"/>
      <c r="T64" s="20"/>
      <c r="U64" s="20"/>
      <c r="V64" s="155"/>
    </row>
    <row r="65" spans="1:23">
      <c r="A65" s="11"/>
      <c r="B65" s="11"/>
      <c r="C65" s="11"/>
      <c r="D65" s="12" t="s">
        <v>147</v>
      </c>
      <c r="E65" s="13" t="s">
        <v>279</v>
      </c>
      <c r="F65" s="24" t="s">
        <v>166</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147</v>
      </c>
      <c r="E66" s="13" t="s">
        <v>280</v>
      </c>
      <c r="F66" s="24" t="s">
        <v>166</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147</v>
      </c>
      <c r="E67" s="13" t="s">
        <v>281</v>
      </c>
      <c r="F67" s="24" t="s">
        <v>166</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ht="13.15">
      <c r="A69" s="11"/>
      <c r="B69" s="11"/>
      <c r="C69" s="11"/>
      <c r="E69" s="22" t="s">
        <v>282</v>
      </c>
      <c r="F69"/>
      <c r="Q69" s="20"/>
      <c r="R69" s="20"/>
      <c r="S69" s="20"/>
      <c r="T69" s="20"/>
      <c r="U69" s="20"/>
      <c r="V69" s="155"/>
    </row>
    <row r="70" spans="1:23">
      <c r="A70" s="11"/>
      <c r="B70" s="11"/>
      <c r="C70" s="11"/>
      <c r="D70" s="12" t="s">
        <v>147</v>
      </c>
      <c r="E70" s="13" t="s">
        <v>283</v>
      </c>
      <c r="F70" s="24" t="s">
        <v>166</v>
      </c>
      <c r="L70" s="19"/>
      <c r="M70" s="19"/>
      <c r="N70" s="20">
        <f>N57</f>
        <v>3.0877815050349651</v>
      </c>
      <c r="O70" s="20">
        <f>O57</f>
        <v>3.0490185620469767</v>
      </c>
      <c r="P70" s="20">
        <f>P57</f>
        <v>-0.53329572078192</v>
      </c>
      <c r="Q70" s="20"/>
      <c r="R70" s="20"/>
      <c r="S70" s="20"/>
      <c r="T70" s="20"/>
      <c r="U70" s="20"/>
      <c r="V70" s="155"/>
    </row>
    <row r="71" spans="1:23">
      <c r="A71" s="11"/>
      <c r="B71" s="11"/>
      <c r="C71" s="11"/>
      <c r="D71" s="12" t="s">
        <v>147</v>
      </c>
      <c r="E71" s="13" t="s">
        <v>284</v>
      </c>
      <c r="F71" s="24" t="s">
        <v>166</v>
      </c>
      <c r="L71" s="19"/>
      <c r="M71" s="19"/>
      <c r="N71" s="20">
        <f>N67</f>
        <v>0</v>
      </c>
      <c r="O71" s="20">
        <f>O67</f>
        <v>0</v>
      </c>
      <c r="P71" s="20">
        <f>P67</f>
        <v>0</v>
      </c>
      <c r="Q71" s="20"/>
      <c r="R71" s="20"/>
      <c r="S71" s="20"/>
      <c r="T71" s="20"/>
      <c r="U71" s="20"/>
      <c r="V71" s="155"/>
    </row>
    <row r="72" spans="1:23">
      <c r="A72" s="11" t="s">
        <v>38</v>
      </c>
      <c r="B72" s="11"/>
      <c r="C72" s="11"/>
      <c r="D72" s="12" t="s">
        <v>147</v>
      </c>
      <c r="E72" s="13" t="s">
        <v>285</v>
      </c>
      <c r="F72" s="24" t="s">
        <v>166</v>
      </c>
      <c r="K72" s="11"/>
      <c r="L72" s="19"/>
      <c r="M72" s="19"/>
      <c r="N72" s="20">
        <f>SUM(N70:N71)</f>
        <v>3.0877815050349651</v>
      </c>
      <c r="O72" s="20">
        <f>SUM(O70:O71)</f>
        <v>3.0490185620469767</v>
      </c>
      <c r="P72" s="20">
        <f>SUM(P70:P71)</f>
        <v>-0.53329572078192</v>
      </c>
      <c r="V72" s="148"/>
    </row>
    <row r="73" spans="1:23">
      <c r="A73" s="11"/>
      <c r="B73" s="11"/>
      <c r="C73" s="11"/>
      <c r="K73" s="11"/>
      <c r="V73" s="148"/>
    </row>
    <row r="74" spans="1:23">
      <c r="A74" s="11"/>
      <c r="B74" s="11"/>
      <c r="C74" s="11"/>
      <c r="E74" s="24" t="s">
        <v>286</v>
      </c>
      <c r="K74" s="11"/>
      <c r="V74" s="148"/>
    </row>
    <row r="75" spans="1:23">
      <c r="D75" s="17" t="s">
        <v>18</v>
      </c>
      <c r="E75" s="13" t="s">
        <v>287</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289</v>
      </c>
    </row>
    <row r="80" spans="1:23">
      <c r="A80" t="s">
        <v>290</v>
      </c>
      <c r="D80" s="12" t="s">
        <v>147</v>
      </c>
      <c r="E80" s="13" t="s">
        <v>291</v>
      </c>
      <c r="F80" s="24" t="s">
        <v>166</v>
      </c>
      <c r="L80" s="19"/>
      <c r="M80" s="19"/>
      <c r="N80" s="19"/>
      <c r="O80" s="19"/>
      <c r="P80" s="147">
        <f>0-O51*(1+Discount.Rate)*Indexation.November.Actual.YearOnYear</f>
        <v>7.217383256645964E-4</v>
      </c>
    </row>
    <row r="81" spans="1:17">
      <c r="A81" t="s">
        <v>292</v>
      </c>
      <c r="D81" s="12" t="s">
        <v>147</v>
      </c>
      <c r="E81" s="13" t="s">
        <v>293</v>
      </c>
      <c r="F81" s="24" t="s">
        <v>166</v>
      </c>
      <c r="L81" s="19"/>
      <c r="M81" s="19"/>
      <c r="N81" s="19"/>
      <c r="O81" s="19"/>
      <c r="P81" s="20">
        <f>O64*Indexation.November.Actual.YearOnYear</f>
        <v>0</v>
      </c>
    </row>
    <row r="82" spans="1:17">
      <c r="A82" t="s">
        <v>294</v>
      </c>
      <c r="D82" s="12" t="s">
        <v>147</v>
      </c>
      <c r="E82" s="13" t="s">
        <v>295</v>
      </c>
      <c r="F82" s="24" t="s">
        <v>166</v>
      </c>
      <c r="L82" s="19"/>
      <c r="M82" s="19"/>
      <c r="N82" s="19"/>
      <c r="O82" s="19"/>
      <c r="P82" s="20">
        <f>SUM(P80:P81)</f>
        <v>7.217383256645964E-4</v>
      </c>
    </row>
    <row r="83" spans="1:17"/>
    <row r="84" spans="1:17">
      <c r="E84" s="24" t="s">
        <v>296</v>
      </c>
    </row>
    <row r="85" spans="1:17">
      <c r="A85" t="s">
        <v>297</v>
      </c>
      <c r="D85" s="12" t="s">
        <v>147</v>
      </c>
      <c r="E85" s="13" t="s">
        <v>298</v>
      </c>
      <c r="F85" s="24" t="s">
        <v>166</v>
      </c>
      <c r="L85" s="19"/>
      <c r="M85" s="19"/>
      <c r="N85" s="19"/>
      <c r="O85" s="19"/>
      <c r="P85" s="20">
        <f>0-P51</f>
        <v>0.20749810311315287</v>
      </c>
    </row>
    <row r="86" spans="1:17">
      <c r="A86" t="s">
        <v>299</v>
      </c>
      <c r="D86" s="12" t="s">
        <v>147</v>
      </c>
      <c r="E86" s="13" t="s">
        <v>300</v>
      </c>
      <c r="F86" s="24" t="s">
        <v>166</v>
      </c>
      <c r="L86" s="19"/>
      <c r="M86" s="19"/>
      <c r="N86" s="19"/>
      <c r="O86" s="19"/>
      <c r="P86" s="20">
        <f>P64</f>
        <v>0</v>
      </c>
    </row>
    <row r="87" spans="1:17">
      <c r="A87" t="s">
        <v>301</v>
      </c>
      <c r="D87" s="12" t="s">
        <v>147</v>
      </c>
      <c r="E87" s="13" t="s">
        <v>302</v>
      </c>
      <c r="F87" s="24" t="s">
        <v>166</v>
      </c>
      <c r="L87" s="19"/>
      <c r="M87" s="19"/>
      <c r="N87" s="19"/>
      <c r="O87" s="19"/>
      <c r="P87" s="20">
        <f>SUM(P85:P86)</f>
        <v>0.20749810311315287</v>
      </c>
    </row>
    <row r="88" spans="1:17">
      <c r="E88" s="13"/>
    </row>
    <row r="89" spans="1:17">
      <c r="E89" s="24" t="s">
        <v>303</v>
      </c>
    </row>
    <row r="90" spans="1:17">
      <c r="A90" t="s">
        <v>304</v>
      </c>
      <c r="D90" s="12" t="s">
        <v>147</v>
      </c>
      <c r="E90" s="149" t="str">
        <f>E36 &amp; " - water"</f>
        <v>AMP5 RCM adjustment to be applied at PR19 (Outturn price base) - water</v>
      </c>
      <c r="F90" s="24" t="s">
        <v>166</v>
      </c>
      <c r="L90" s="19"/>
      <c r="M90" s="19"/>
      <c r="N90" s="19"/>
      <c r="O90" s="19"/>
      <c r="P90" s="147">
        <f>P36</f>
        <v>0</v>
      </c>
    </row>
    <row r="91" spans="1:17">
      <c r="D91" s="12"/>
      <c r="E91" s="149"/>
      <c r="F91" s="24"/>
      <c r="P91" s="147"/>
    </row>
    <row r="92" spans="1:17">
      <c r="D92" s="12"/>
      <c r="E92" s="24" t="s">
        <v>542</v>
      </c>
      <c r="F92" s="24"/>
      <c r="P92" s="147"/>
    </row>
    <row r="93" spans="1:17">
      <c r="A93" t="s">
        <v>292</v>
      </c>
      <c r="D93" s="12" t="s">
        <v>147</v>
      </c>
      <c r="E93" s="149" t="s">
        <v>538</v>
      </c>
      <c r="F93" s="24" t="s">
        <v>166</v>
      </c>
      <c r="L93" s="19"/>
      <c r="M93" s="19"/>
      <c r="N93" s="19"/>
      <c r="O93" s="19"/>
      <c r="P93" s="147">
        <f>Data!$P$70</f>
        <v>0</v>
      </c>
    </row>
    <row r="94" spans="1:17">
      <c r="E94" s="13"/>
      <c r="P94" s="148"/>
    </row>
    <row r="95" spans="1:17" ht="13.15">
      <c r="A95" t="s">
        <v>41</v>
      </c>
      <c r="D95" s="12" t="s">
        <v>147</v>
      </c>
      <c r="E95" s="22" t="s">
        <v>305</v>
      </c>
      <c r="F95" s="24" t="s">
        <v>166</v>
      </c>
      <c r="L95" s="19"/>
      <c r="M95" s="19"/>
      <c r="N95" s="19"/>
      <c r="O95" s="19"/>
      <c r="P95" s="147">
        <f>SUM(P82,P87,P90,P93)</f>
        <v>0.20821984143881747</v>
      </c>
      <c r="Q95" s="155" t="s">
        <v>306</v>
      </c>
    </row>
    <row r="96" spans="1:17" ht="13.15" thickBot="1">
      <c r="E96" s="16"/>
    </row>
    <row r="97" spans="1:23" ht="13.5" thickBot="1">
      <c r="A97" s="6" t="s">
        <v>199</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307</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122</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K.Waste</f>
        <v>0</v>
      </c>
      <c r="M12" s="147">
        <f>K.Waste</f>
        <v>0.91</v>
      </c>
      <c r="N12" s="147">
        <f>K.Waste</f>
        <v>0.85</v>
      </c>
      <c r="O12" s="147">
        <f>K.Waste</f>
        <v>0.49</v>
      </c>
      <c r="P12" s="147">
        <f>K.Waste</f>
        <v>0.45</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1.0196017502917154</v>
      </c>
      <c r="N14" s="147">
        <f t="shared" ref="N14:P14" si="2">1+(N13+N12)/100</f>
        <v>1.0304399538106235</v>
      </c>
      <c r="O14" s="147">
        <f t="shared" si="2"/>
        <v>1.0436947269303201</v>
      </c>
      <c r="P14" s="147">
        <f t="shared" si="2"/>
        <v>1.0364071791153009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AllRev.Waste</f>
        <v>536.13</v>
      </c>
      <c r="L15" s="147">
        <f>K15*L14</f>
        <v>546.76328044426816</v>
      </c>
      <c r="M15" s="147">
        <f>L15*M14</f>
        <v>557.48079773621589</v>
      </c>
      <c r="N15" s="147">
        <f>M15*N14</f>
        <v>574.45048746961584</v>
      </c>
      <c r="O15" s="147">
        <f t="shared" ref="O15:P15" si="3">N15*O14</f>
        <v>599.5509446545899</v>
      </c>
      <c r="P15" s="147">
        <f t="shared" si="3"/>
        <v>621.37890328537742</v>
      </c>
      <c r="Q15" s="147"/>
      <c r="R15" s="147"/>
      <c r="S15" s="147"/>
      <c r="T15" s="147"/>
      <c r="U15" s="147"/>
      <c r="V15" s="155" t="s">
        <v>308</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K.Waste</f>
        <v>0.49</v>
      </c>
      <c r="P17" s="147">
        <f>K.Waste</f>
        <v>0.45</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1.0436947269303201</v>
      </c>
      <c r="P19" s="147">
        <f t="shared" ref="P19" si="4">1+(P18+P17)/100</f>
        <v>1.0364071791153009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546.76328044426816</v>
      </c>
      <c r="M23" s="147">
        <f t="shared" ref="M23:P23" si="5" xml:space="preserve"> IF($G$21=TRUE, IF(M$5 &lt; $G22, M15, M20), M15)</f>
        <v>557.48079773621589</v>
      </c>
      <c r="N23" s="147">
        <f t="shared" si="5"/>
        <v>574.45048746961584</v>
      </c>
      <c r="O23" s="147">
        <f t="shared" si="5"/>
        <v>599.5509446545899</v>
      </c>
      <c r="P23" s="147">
        <f t="shared" si="5"/>
        <v>621.37890328537742</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20">
        <f>BlindYear.1415.Adj.Waste</f>
        <v>-4.8164624151879796</v>
      </c>
      <c r="L27" s="155" t="s">
        <v>309</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AMP5.RCM.Adj.Waste</f>
        <v>-4.8164624151879796</v>
      </c>
      <c r="L28" s="20">
        <f>K28*(1+Discount.Rate)</f>
        <v>-4.9898550621347466</v>
      </c>
      <c r="M28" s="20">
        <f>L28*(1+Discount.Rate)</f>
        <v>-5.169489844371598</v>
      </c>
      <c r="N28" s="20">
        <f>M28*(1+Discount.Rate)</f>
        <v>-5.355591478768976</v>
      </c>
      <c r="O28" s="20">
        <f>N28*(1+Discount.Rate)</f>
        <v>-5.5483927720046591</v>
      </c>
      <c r="P28" s="20">
        <f>O28*(1+Discount.Rate)</f>
        <v>-5.7481349117968268</v>
      </c>
      <c r="Q28" s="11"/>
      <c r="R28" s="11"/>
      <c r="S28" s="20"/>
      <c r="T28" s="20"/>
      <c r="U28" s="20"/>
      <c r="V28" s="151"/>
      <c r="W28" s="11"/>
    </row>
    <row r="29" spans="1:23" s="2" customFormat="1">
      <c r="A29" s="151"/>
      <c r="B29" s="151"/>
      <c r="C29" s="151"/>
      <c r="D29" s="153" t="s">
        <v>20</v>
      </c>
      <c r="E29" s="149" t="str">
        <f>Data!E48</f>
        <v>Percentage of blind year adjustment by year - waste</v>
      </c>
      <c r="F29" s="173" t="s">
        <v>247</v>
      </c>
      <c r="G29" s="151"/>
      <c r="H29" s="151"/>
      <c r="I29" s="11"/>
      <c r="J29" s="11"/>
      <c r="K29" s="19"/>
      <c r="L29" s="19"/>
      <c r="M29" s="19"/>
      <c r="N29" s="97">
        <f>Data!N48</f>
        <v>0.5</v>
      </c>
      <c r="O29" s="97">
        <f>Data!O48</f>
        <v>0.25</v>
      </c>
      <c r="P29" s="97">
        <f>Data!P48</f>
        <v>0.25</v>
      </c>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 t="shared" ref="N30:P30" si="6">N28*N29</f>
        <v>-2.677795739384488</v>
      </c>
      <c r="O30" s="20">
        <f t="shared" si="6"/>
        <v>-1.3870981930011648</v>
      </c>
      <c r="P30" s="20">
        <f t="shared" si="6"/>
        <v>-1.4370337279492067</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19"/>
      <c r="M31" s="19"/>
      <c r="N31" s="20">
        <f>N30*Indexation.November.Actual</f>
        <v>-2.9809424268619771</v>
      </c>
      <c r="O31" s="20">
        <f t="shared" ref="O31:P31" si="7">O30*Indexation.November.Actual</f>
        <v>-1.6040322080910745</v>
      </c>
      <c r="P31" s="20">
        <f t="shared" si="7"/>
        <v>-1.7147999956995565</v>
      </c>
      <c r="Q31" s="20"/>
      <c r="R31" s="20"/>
      <c r="S31" s="20"/>
      <c r="T31" s="20"/>
      <c r="U31" s="20"/>
      <c r="V31" s="155" t="s">
        <v>310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311</v>
      </c>
      <c r="F33" s="173" t="s">
        <v>247</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-5.9550677686215128</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 t="shared" si="8"/>
        <v>-7.9233751602048823</v>
      </c>
      <c r="O40" s="20">
        <f t="shared" si="8"/>
        <v>-2.5057618900874337</v>
      </c>
      <c r="P40" s="20">
        <f t="shared" si="8"/>
        <v>-2.8266042556712181</v>
      </c>
      <c r="Q40" s="20"/>
      <c r="R40" s="20"/>
      <c r="S40" s="14"/>
      <c r="T40" s="14"/>
      <c r="U40" s="14"/>
      <c r="V40" s="155" t="s">
        <v>312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147</v>
      </c>
      <c r="E42" s="149" t="str">
        <f>Data!E54</f>
        <v>Over-recovered 17/18 revenue returned - wastewater</v>
      </c>
      <c r="F42" s="173" t="s">
        <v>166</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147</v>
      </c>
      <c r="E43" s="149" t="s">
        <v>313</v>
      </c>
      <c r="F43" s="173" t="s">
        <v>166</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147</v>
      </c>
      <c r="E44" s="149" t="str">
        <f>Data!E58</f>
        <v>Over-recovered 18/19 revenue returned - wastewater</v>
      </c>
      <c r="F44" s="173" t="s">
        <v>166</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147</v>
      </c>
      <c r="E45" s="149" t="s">
        <v>260</v>
      </c>
      <c r="F45" s="173" t="s">
        <v>166</v>
      </c>
      <c r="G45" s="148"/>
      <c r="H45" s="148"/>
      <c r="I45"/>
      <c r="J45"/>
      <c r="K45" s="148"/>
      <c r="L45" s="147">
        <f>L23</f>
        <v>546.76328044426816</v>
      </c>
      <c r="M45" s="147">
        <f t="shared" ref="M45:P45" si="9">M23</f>
        <v>557.48079773621589</v>
      </c>
      <c r="N45" s="147">
        <f t="shared" si="9"/>
        <v>574.45048746961584</v>
      </c>
      <c r="O45" s="147">
        <f t="shared" si="9"/>
        <v>599.5509446545899</v>
      </c>
      <c r="P45" s="147">
        <f t="shared" si="9"/>
        <v>621.37890328537742</v>
      </c>
      <c r="Q45" s="147"/>
      <c r="R45" s="147"/>
      <c r="S45" s="20"/>
      <c r="T45" s="20"/>
      <c r="U45" s="20"/>
      <c r="V45" s="151"/>
    </row>
    <row r="46" spans="1:23" s="2" customFormat="1">
      <c r="A46" s="11"/>
      <c r="B46" s="11"/>
      <c r="C46" s="11"/>
      <c r="D46" s="12" t="s">
        <v>147</v>
      </c>
      <c r="E46" s="13" t="s">
        <v>261</v>
      </c>
      <c r="F46" s="24" t="s">
        <v>166</v>
      </c>
      <c r="G46" s="11"/>
      <c r="H46" s="11"/>
      <c r="I46" s="11"/>
      <c r="J46" s="11"/>
      <c r="K46" s="151"/>
      <c r="L46" s="147">
        <f>AllRev.Outturn.Waste.Revised+RCM.BlindYear.Adj.Waste+AMP6.FI.Adj.Waste+L42+L43+L44</f>
        <v>546.76328044426816</v>
      </c>
      <c r="M46" s="147">
        <f>AllRev.Outturn.Waste.Revised+RCM.BlindYear.Adj.Waste+AMP6.FI.Adj.Waste+M42+M43+M44</f>
        <v>557.48079773621589</v>
      </c>
      <c r="N46" s="147">
        <f>AllRev.Outturn.Waste.Revised+RCM.BlindYear.Adj.Waste+AMP6.FI.Adj.Waste+N42+N43+N44</f>
        <v>563.54616988254907</v>
      </c>
      <c r="O46" s="147">
        <f>AllRev.Outturn.Waste.Revised+RCM.BlindYear.Adj.Waste+AMP6.FI.Adj.Waste+O42+O43+O44</f>
        <v>595.44115055641134</v>
      </c>
      <c r="P46" s="147">
        <f>AllRev.Outturn.Waste.Revised+RCM.BlindYear.Adj.Waste+AMP6.FI.Adj.Waste+P42+P43+P44</f>
        <v>616.83749903400667</v>
      </c>
      <c r="Q46" s="147"/>
      <c r="R46" s="147"/>
      <c r="S46" s="20"/>
      <c r="T46" s="20"/>
      <c r="U46" s="20"/>
      <c r="V46" s="155" t="s">
        <v>314</v>
      </c>
    </row>
    <row r="47" spans="1:23" s="2" customFormat="1">
      <c r="A47" s="11"/>
      <c r="B47" s="11"/>
      <c r="C47" s="11"/>
      <c r="D47" s="12" t="s">
        <v>147</v>
      </c>
      <c r="E47" s="13" t="s">
        <v>263</v>
      </c>
      <c r="F47" s="24" t="s">
        <v>166</v>
      </c>
      <c r="G47"/>
      <c r="H47"/>
      <c r="I47"/>
      <c r="J47"/>
      <c r="K47" s="148"/>
      <c r="L47" s="147">
        <f>IF($G41=TRUE,L46,MIN(L45:L46))</f>
        <v>546.76328044426816</v>
      </c>
      <c r="M47" s="147">
        <f t="shared" ref="M47:P47" si="10">IF($G41=TRUE,M46,MIN(M45:M46))</f>
        <v>557.48079773621589</v>
      </c>
      <c r="N47" s="147">
        <f t="shared" si="10"/>
        <v>563.54616988254907</v>
      </c>
      <c r="O47" s="147">
        <f t="shared" si="10"/>
        <v>595.44115055641134</v>
      </c>
      <c r="P47" s="147">
        <f t="shared" si="10"/>
        <v>616.83749903400667</v>
      </c>
      <c r="Q47" s="147"/>
      <c r="R47" s="147"/>
      <c r="S47" s="14"/>
      <c r="T47" s="14"/>
      <c r="U47" s="14"/>
      <c r="V47" s="155" t="s">
        <v>315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147</v>
      </c>
      <c r="E49" s="13" t="s">
        <v>265</v>
      </c>
      <c r="F49" s="24" t="s">
        <v>166</v>
      </c>
      <c r="G49" s="11"/>
      <c r="H49" s="11"/>
      <c r="I49" s="11"/>
      <c r="J49" s="11"/>
      <c r="K49" s="11"/>
      <c r="L49" s="20">
        <f>RecRev.Waste</f>
        <v>553.91200000000003</v>
      </c>
      <c r="M49" s="20">
        <f>RecRev.Waste</f>
        <v>559.68000000000006</v>
      </c>
      <c r="N49" s="20">
        <f>RecRev.Waste</f>
        <v>566.00300000000004</v>
      </c>
      <c r="O49" s="20">
        <f>RecRev.Waste</f>
        <v>595.44100000000003</v>
      </c>
      <c r="P49" s="20">
        <f>RecRev.Waste</f>
        <v>616.19000000000005</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147</v>
      </c>
      <c r="E51" s="13" t="s">
        <v>266</v>
      </c>
      <c r="F51" s="24" t="s">
        <v>166</v>
      </c>
      <c r="G51" s="11"/>
      <c r="H51" s="11"/>
      <c r="I51" s="11"/>
      <c r="J51" s="11"/>
      <c r="K51" s="11"/>
      <c r="L51" s="20">
        <f t="shared" ref="L51:M51" si="11">L49-L46</f>
        <v>7.1487195557318728</v>
      </c>
      <c r="M51" s="20">
        <f t="shared" si="11"/>
        <v>2.1992022637841728</v>
      </c>
      <c r="N51" s="20">
        <f>N49-N46</f>
        <v>2.456830117450977</v>
      </c>
      <c r="O51" s="20">
        <f t="shared" ref="O51:P51" si="12">O49-O46</f>
        <v>-1.5055641131311859E-4</v>
      </c>
      <c r="P51" s="20">
        <f t="shared" si="12"/>
        <v>-0.64749903400661424</v>
      </c>
      <c r="Q51" s="20"/>
      <c r="R51" s="20"/>
      <c r="S51" s="20"/>
      <c r="T51" s="20"/>
      <c r="U51" s="20"/>
      <c r="V51" s="151"/>
    </row>
    <row r="52" spans="1:22" s="2" customFormat="1">
      <c r="A52" s="11"/>
      <c r="B52" s="11"/>
      <c r="C52" s="11"/>
      <c r="D52" s="12" t="s">
        <v>134</v>
      </c>
      <c r="E52" s="13" t="s">
        <v>267</v>
      </c>
      <c r="F52" s="24"/>
      <c r="G52" s="11"/>
      <c r="H52" s="11"/>
      <c r="I52" s="11"/>
      <c r="J52" s="11"/>
      <c r="K52" s="11"/>
      <c r="L52" s="92">
        <f>IF(L46=0,0,L51/L46)</f>
        <v>1.3074615306871444E-2</v>
      </c>
      <c r="M52" s="92">
        <f t="shared" ref="M52:P52" si="13">IF(M46=0,0,M51/M46)</f>
        <v>3.9448932998491781E-3</v>
      </c>
      <c r="N52" s="92">
        <f t="shared" si="13"/>
        <v>4.3595897705471318E-3</v>
      </c>
      <c r="O52" s="92">
        <f t="shared" si="13"/>
        <v>-2.5284851604970671E-7</v>
      </c>
      <c r="P52" s="92">
        <f t="shared" si="13"/>
        <v>-1.0497076377824384E-3</v>
      </c>
      <c r="Q52" s="20"/>
      <c r="R52" s="20"/>
      <c r="S52" s="20"/>
      <c r="T52" s="20"/>
      <c r="U52" s="20"/>
      <c r="V52" s="155" t="s">
        <v>316</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269</v>
      </c>
      <c r="F54" s="26"/>
      <c r="K54" s="11"/>
      <c r="L54" s="92"/>
      <c r="M54" s="92"/>
      <c r="N54" s="92"/>
      <c r="O54" s="92"/>
      <c r="P54" s="92"/>
      <c r="Q54" s="20"/>
      <c r="R54" s="20"/>
      <c r="S54" s="20"/>
      <c r="T54" s="20"/>
      <c r="U54" s="20"/>
      <c r="V54" s="155"/>
    </row>
    <row r="55" spans="1:22">
      <c r="A55" s="11"/>
      <c r="B55" s="11"/>
      <c r="C55" s="11"/>
      <c r="D55" s="12" t="s">
        <v>147</v>
      </c>
      <c r="E55" s="13" t="s">
        <v>270</v>
      </c>
      <c r="F55" s="24" t="s">
        <v>166</v>
      </c>
      <c r="J55" s="19">
        <v>0</v>
      </c>
      <c r="K55" s="19">
        <v>0</v>
      </c>
      <c r="L55" s="20">
        <f>0-L51*(1+Discount.Rate)*(1+Discount.Rate)</f>
        <v>-7.6726921042887959</v>
      </c>
      <c r="M55" s="20">
        <f>0-M51*(1+Discount.Rate)*(1+Discount.Rate)</f>
        <v>-2.3603949929104977</v>
      </c>
      <c r="N55" s="20">
        <f>0-N51*(1+Discount.Rate)*(1+Discount.Rate)</f>
        <v>-2.6369059377396638</v>
      </c>
      <c r="O55" s="19"/>
      <c r="P55" s="19"/>
      <c r="Q55" s="20"/>
      <c r="R55" s="20"/>
      <c r="S55" s="20"/>
      <c r="T55" s="20"/>
      <c r="U55" s="20"/>
      <c r="V55" s="155"/>
    </row>
    <row r="56" spans="1:22">
      <c r="A56" s="11"/>
      <c r="B56" s="11"/>
      <c r="C56" s="11"/>
      <c r="D56" s="12" t="s">
        <v>147</v>
      </c>
      <c r="E56" s="13" t="s">
        <v>271</v>
      </c>
      <c r="F56" s="24" t="s">
        <v>272</v>
      </c>
      <c r="J56" s="74">
        <v>0</v>
      </c>
      <c r="K56" s="19">
        <v>0</v>
      </c>
      <c r="L56" s="20">
        <f>L55*INDEX(Indexation.November.Actual.YearOnYear,,MATCH(M$5,Calendar.Years,0))*(INDEX(Indexation.November.Actual.YearOnYear,,MATCH(N$5,Calendar.Years,0)))</f>
        <v>-7.9233751602048823</v>
      </c>
      <c r="M56" s="20">
        <f>M55*INDEX(Indexation.November.Actual.YearOnYear,,MATCH(N$5,Calendar.Years,0))*(INDEX(Indexation.November.Actual.YearOnYear,,MATCH(O$5,Calendar.Years,0)))</f>
        <v>-2.5057618900874337</v>
      </c>
      <c r="N56" s="20">
        <f>N55*INDEX(Indexation.November.Actual.YearOnYear,,MATCH(O$5,Calendar.Years,0))*(INDEX(Indexation.November.Actual.YearOnYear,,MATCH(P$5,Calendar.Years,0)))</f>
        <v>-2.8266042556712181</v>
      </c>
      <c r="O56" s="19"/>
      <c r="P56" s="19"/>
      <c r="V56" s="148"/>
    </row>
    <row r="57" spans="1:22">
      <c r="A57" s="11" t="s">
        <v>317</v>
      </c>
      <c r="B57" s="11"/>
      <c r="C57" s="11"/>
      <c r="D57" s="12" t="s">
        <v>147</v>
      </c>
      <c r="E57" s="13" t="s">
        <v>318</v>
      </c>
      <c r="F57" s="24" t="s">
        <v>166</v>
      </c>
      <c r="J57" s="19"/>
      <c r="K57" s="19"/>
      <c r="L57" s="19"/>
      <c r="M57" s="19"/>
      <c r="N57" s="20">
        <f>L56</f>
        <v>-7.9233751602048823</v>
      </c>
      <c r="O57" s="20">
        <f>M56</f>
        <v>-2.5057618900874337</v>
      </c>
      <c r="P57" s="20">
        <f>N56</f>
        <v>-2.8266042556712181</v>
      </c>
      <c r="V57" s="148"/>
    </row>
    <row r="58" spans="1:22" ht="13.15">
      <c r="A58" s="11"/>
      <c r="B58" s="11"/>
      <c r="C58" s="11"/>
      <c r="D58" s="12"/>
      <c r="E58" s="15"/>
      <c r="F58" s="24"/>
      <c r="V58" s="148"/>
    </row>
    <row r="59" spans="1:22" ht="13.15">
      <c r="A59" s="11"/>
      <c r="B59" s="11"/>
      <c r="C59" s="11"/>
      <c r="D59" s="12"/>
      <c r="E59" s="22" t="s">
        <v>274</v>
      </c>
      <c r="F59" s="24"/>
      <c r="V59" s="148"/>
    </row>
    <row r="60" spans="1:22">
      <c r="A60" s="11"/>
      <c r="B60" s="11"/>
      <c r="C60" s="11"/>
      <c r="D60" s="12" t="s">
        <v>134</v>
      </c>
      <c r="E60" s="13" t="s">
        <v>275</v>
      </c>
      <c r="F60" s="24"/>
      <c r="L60" s="191">
        <f>IF(L47=0,0,ABS((L49-(L47-InpOverride!J90))/(L47-InpOverride!J90)))</f>
        <v>1.3074615306871444E-2</v>
      </c>
      <c r="M60" s="191">
        <f>IF(M47=0,0,ABS((M49-(M47-InpOverride!K90))/(M47-InpOverride!K90)))</f>
        <v>3.9448932998491781E-3</v>
      </c>
      <c r="N60" s="191">
        <f>IF(N47=0,0,ABS((N49-(N47-InpOverride!L90))/(N47-InpOverride!L90)))</f>
        <v>4.3595897705471318E-3</v>
      </c>
      <c r="O60" s="191">
        <f>IF(O47=0,0,ABS((O49-(O47-InpOverride!M90))/(O47-InpOverride!M90)))</f>
        <v>2.5284851604970671E-7</v>
      </c>
      <c r="P60" s="191">
        <f>IF(P47=0,0,ABS((P49-(P47-InpOverride!N90))/(P47-InpOverride!N90)))</f>
        <v>1.0497076377824384E-3</v>
      </c>
      <c r="V60" s="148"/>
    </row>
    <row r="61" spans="1:22">
      <c r="A61" s="11"/>
      <c r="B61" s="11"/>
      <c r="C61" s="11"/>
      <c r="D61" s="17" t="s">
        <v>18</v>
      </c>
      <c r="E61" s="13" t="s">
        <v>276</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134</v>
      </c>
      <c r="E62" s="13" t="s">
        <v>277</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147</v>
      </c>
      <c r="E64" s="13" t="s">
        <v>278</v>
      </c>
      <c r="F64" s="24" t="s">
        <v>166</v>
      </c>
      <c r="J64" s="19"/>
      <c r="K64" s="19"/>
      <c r="L64" s="192">
        <f>0-L62*ABS(L49-(L47-InpOverride!J90))</f>
        <v>0</v>
      </c>
      <c r="M64" s="192">
        <f>0-M62*ABS(M49-(M47-InpOverride!K90))</f>
        <v>0</v>
      </c>
      <c r="N64" s="192">
        <f>0-N62*ABS(N49-(N47-InpOverride!L90))</f>
        <v>0</v>
      </c>
      <c r="O64" s="192">
        <f>0-O62*ABS(O49-(O47-InpOverride!M90))</f>
        <v>0</v>
      </c>
      <c r="P64" s="192">
        <f>0-P62*ABS(P49-(P47-InpOverride!N90))</f>
        <v>0</v>
      </c>
      <c r="V64" s="148"/>
    </row>
    <row r="65" spans="1:23">
      <c r="A65" s="11"/>
      <c r="B65" s="11"/>
      <c r="C65" s="11"/>
      <c r="D65" s="12" t="s">
        <v>147</v>
      </c>
      <c r="E65" s="13" t="s">
        <v>279</v>
      </c>
      <c r="F65" s="24" t="s">
        <v>166</v>
      </c>
      <c r="J65" s="74"/>
      <c r="K65" s="19"/>
      <c r="L65" s="20">
        <f>L64*(1+Discount.Rate)</f>
        <v>0</v>
      </c>
      <c r="M65" s="20">
        <f>M64*(1+Discount.Rate)</f>
        <v>0</v>
      </c>
      <c r="N65" s="20">
        <f>N64*(1+Discount.Rate)</f>
        <v>0</v>
      </c>
      <c r="O65" s="19"/>
      <c r="P65" s="19"/>
      <c r="V65" s="148"/>
    </row>
    <row r="66" spans="1:23">
      <c r="A66" s="11"/>
      <c r="B66" s="11"/>
      <c r="C66" s="11"/>
      <c r="D66" s="12" t="s">
        <v>147</v>
      </c>
      <c r="E66" s="13" t="s">
        <v>280</v>
      </c>
      <c r="F66" s="24" t="s">
        <v>166</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319</v>
      </c>
      <c r="B67" s="11"/>
      <c r="C67" s="11"/>
      <c r="D67" s="12" t="s">
        <v>147</v>
      </c>
      <c r="E67" s="13" t="s">
        <v>320</v>
      </c>
      <c r="F67" s="24" t="s">
        <v>166</v>
      </c>
      <c r="J67" s="19"/>
      <c r="K67" s="19"/>
      <c r="L67" s="19"/>
      <c r="M67" s="19"/>
      <c r="N67" s="20">
        <f>L66</f>
        <v>0</v>
      </c>
      <c r="O67" s="20">
        <f>M66</f>
        <v>0</v>
      </c>
      <c r="P67" s="20">
        <f>N66</f>
        <v>0</v>
      </c>
      <c r="V67" s="148"/>
    </row>
    <row r="68" spans="1:23">
      <c r="A68" s="11"/>
      <c r="B68" s="11"/>
      <c r="C68" s="11"/>
      <c r="V68" s="148"/>
    </row>
    <row r="69" spans="1:23" ht="13.15">
      <c r="A69" s="11"/>
      <c r="B69" s="11"/>
      <c r="C69" s="11"/>
      <c r="E69" s="22" t="s">
        <v>282</v>
      </c>
      <c r="V69" s="148"/>
    </row>
    <row r="70" spans="1:23">
      <c r="A70" s="11"/>
      <c r="B70" s="11"/>
      <c r="C70" s="11"/>
      <c r="D70" s="12" t="s">
        <v>147</v>
      </c>
      <c r="E70" s="13" t="s">
        <v>283</v>
      </c>
      <c r="F70" s="24" t="s">
        <v>166</v>
      </c>
      <c r="L70" s="19"/>
      <c r="M70" s="19"/>
      <c r="N70" s="20">
        <f>N57</f>
        <v>-7.9233751602048823</v>
      </c>
      <c r="O70" s="20">
        <f>O57</f>
        <v>-2.5057618900874337</v>
      </c>
      <c r="P70" s="20">
        <f>P57</f>
        <v>-2.8266042556712181</v>
      </c>
      <c r="V70" s="148"/>
    </row>
    <row r="71" spans="1:23">
      <c r="A71" s="11"/>
      <c r="B71" s="11"/>
      <c r="C71" s="11"/>
      <c r="D71" s="12" t="s">
        <v>147</v>
      </c>
      <c r="E71" s="13" t="s">
        <v>284</v>
      </c>
      <c r="F71" s="24" t="s">
        <v>166</v>
      </c>
      <c r="L71" s="19"/>
      <c r="M71" s="19"/>
      <c r="N71" s="20">
        <f>N67</f>
        <v>0</v>
      </c>
      <c r="O71" s="20">
        <f>O67</f>
        <v>0</v>
      </c>
      <c r="P71" s="20">
        <f>P67</f>
        <v>0</v>
      </c>
      <c r="V71" s="148"/>
    </row>
    <row r="72" spans="1:23">
      <c r="A72" s="11" t="s">
        <v>39</v>
      </c>
      <c r="B72" s="11"/>
      <c r="C72" s="11"/>
      <c r="D72" s="12" t="s">
        <v>147</v>
      </c>
      <c r="E72" s="13" t="s">
        <v>321</v>
      </c>
      <c r="F72" s="24" t="s">
        <v>166</v>
      </c>
      <c r="K72" s="11"/>
      <c r="L72" s="19"/>
      <c r="M72" s="19"/>
      <c r="N72" s="20">
        <f>SUM(N70:N71)</f>
        <v>-7.9233751602048823</v>
      </c>
      <c r="O72" s="20">
        <f>SUM(O70:O71)</f>
        <v>-2.5057618900874337</v>
      </c>
      <c r="P72" s="20">
        <f>SUM(P70:P71)</f>
        <v>-2.8266042556712181</v>
      </c>
      <c r="V72" s="148"/>
    </row>
    <row r="73" spans="1:23">
      <c r="A73" s="11"/>
      <c r="B73" s="11"/>
      <c r="C73" s="11"/>
      <c r="F73" s="26"/>
      <c r="K73" s="11"/>
      <c r="V73" s="148"/>
    </row>
    <row r="74" spans="1:23">
      <c r="A74" s="11"/>
      <c r="E74" s="24" t="s">
        <v>286</v>
      </c>
      <c r="F74" s="26"/>
      <c r="K74" s="11"/>
      <c r="V74" s="148"/>
    </row>
    <row r="75" spans="1:23">
      <c r="D75" s="17" t="s">
        <v>18</v>
      </c>
      <c r="E75" s="13" t="s">
        <v>287</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289</v>
      </c>
      <c r="F79" s="26"/>
    </row>
    <row r="80" spans="1:23">
      <c r="A80" t="s">
        <v>322</v>
      </c>
      <c r="D80" s="12" t="s">
        <v>147</v>
      </c>
      <c r="E80" s="13" t="s">
        <v>323</v>
      </c>
      <c r="F80" s="24" t="s">
        <v>166</v>
      </c>
      <c r="L80" s="19"/>
      <c r="M80" s="19"/>
      <c r="N80" s="19"/>
      <c r="O80" s="19"/>
      <c r="P80" s="20">
        <f>0-O51*(1+Discount.Rate)*Indexation.November.Actual.YearOnYear</f>
        <v>1.6095321039689354E-4</v>
      </c>
    </row>
    <row r="81" spans="1:17">
      <c r="A81" t="s">
        <v>324</v>
      </c>
      <c r="D81" s="12" t="s">
        <v>147</v>
      </c>
      <c r="E81" s="13" t="s">
        <v>325</v>
      </c>
      <c r="F81" s="24" t="s">
        <v>166</v>
      </c>
      <c r="L81" s="19"/>
      <c r="M81" s="19"/>
      <c r="N81" s="19"/>
      <c r="O81" s="19"/>
      <c r="P81" s="20">
        <f>O64*Indexation.November.Actual.YearOnYear</f>
        <v>0</v>
      </c>
    </row>
    <row r="82" spans="1:17">
      <c r="A82" t="s">
        <v>326</v>
      </c>
      <c r="D82" s="12" t="s">
        <v>147</v>
      </c>
      <c r="E82" s="13" t="s">
        <v>327</v>
      </c>
      <c r="F82" s="24" t="s">
        <v>166</v>
      </c>
      <c r="L82" s="19"/>
      <c r="M82" s="19"/>
      <c r="N82" s="19"/>
      <c r="O82" s="19"/>
      <c r="P82" s="20">
        <f>SUM(P80:P81)</f>
        <v>1.6095321039689354E-4</v>
      </c>
    </row>
    <row r="83" spans="1:17">
      <c r="F83" s="26"/>
    </row>
    <row r="84" spans="1:17">
      <c r="E84" s="24" t="s">
        <v>296</v>
      </c>
      <c r="F84" s="26"/>
    </row>
    <row r="85" spans="1:17">
      <c r="A85" t="s">
        <v>328</v>
      </c>
      <c r="D85" s="12" t="s">
        <v>147</v>
      </c>
      <c r="E85" s="13" t="s">
        <v>329</v>
      </c>
      <c r="F85" s="24" t="s">
        <v>166</v>
      </c>
      <c r="L85" s="19"/>
      <c r="M85" s="19"/>
      <c r="N85" s="19"/>
      <c r="O85" s="19"/>
      <c r="P85" s="20">
        <f>0-P51</f>
        <v>0.64749903400661424</v>
      </c>
    </row>
    <row r="86" spans="1:17">
      <c r="A86" t="s">
        <v>330</v>
      </c>
      <c r="D86" s="12" t="s">
        <v>147</v>
      </c>
      <c r="E86" s="13" t="s">
        <v>331</v>
      </c>
      <c r="F86" s="24" t="s">
        <v>166</v>
      </c>
      <c r="L86" s="19"/>
      <c r="M86" s="19"/>
      <c r="N86" s="19"/>
      <c r="O86" s="19"/>
      <c r="P86" s="20">
        <f>P64</f>
        <v>0</v>
      </c>
    </row>
    <row r="87" spans="1:17">
      <c r="A87" t="s">
        <v>332</v>
      </c>
      <c r="D87" s="12" t="s">
        <v>147</v>
      </c>
      <c r="E87" s="13" t="s">
        <v>333</v>
      </c>
      <c r="F87" s="24" t="s">
        <v>166</v>
      </c>
      <c r="L87" s="19"/>
      <c r="M87" s="19"/>
      <c r="N87" s="19"/>
      <c r="O87" s="19"/>
      <c r="P87" s="20">
        <f>SUM(P85:P86)</f>
        <v>0.64749903400661424</v>
      </c>
    </row>
    <row r="88" spans="1:17">
      <c r="E88" s="13"/>
      <c r="F88" s="26"/>
    </row>
    <row r="89" spans="1:17">
      <c r="E89" s="24" t="s">
        <v>303</v>
      </c>
      <c r="F89" s="26"/>
    </row>
    <row r="90" spans="1:17">
      <c r="A90" t="s">
        <v>334</v>
      </c>
      <c r="D90" s="12" t="s">
        <v>147</v>
      </c>
      <c r="E90" s="149" t="str">
        <f>E36 &amp; " - waste"</f>
        <v>AMP5 RCM adjustment to be applied at PR19 (Outturn price base) - waste</v>
      </c>
      <c r="F90" s="24" t="s">
        <v>166</v>
      </c>
      <c r="L90" s="19"/>
      <c r="M90" s="19"/>
      <c r="N90" s="19"/>
      <c r="O90" s="19"/>
      <c r="P90" s="147">
        <f>P36</f>
        <v>0</v>
      </c>
    </row>
    <row r="91" spans="1:17">
      <c r="D91" s="12"/>
      <c r="E91" s="149"/>
      <c r="F91" s="24"/>
      <c r="P91" s="147"/>
    </row>
    <row r="92" spans="1:17">
      <c r="D92" s="12"/>
      <c r="E92" s="24" t="s">
        <v>542</v>
      </c>
      <c r="F92" s="24"/>
      <c r="P92" s="147"/>
    </row>
    <row r="93" spans="1:17">
      <c r="A93" t="s">
        <v>324</v>
      </c>
      <c r="D93" s="12" t="s">
        <v>147</v>
      </c>
      <c r="E93" s="149" t="s">
        <v>539</v>
      </c>
      <c r="F93" s="24" t="s">
        <v>166</v>
      </c>
      <c r="L93" s="19"/>
      <c r="M93" s="19"/>
      <c r="N93" s="19"/>
      <c r="O93" s="19"/>
      <c r="P93" s="147">
        <f>Data!$P$71</f>
        <v>0</v>
      </c>
    </row>
    <row r="94" spans="1:17">
      <c r="E94" s="13"/>
      <c r="F94" s="26"/>
      <c r="P94" s="148"/>
    </row>
    <row r="95" spans="1:17" ht="13.15">
      <c r="A95" t="s">
        <v>42</v>
      </c>
      <c r="D95" s="12" t="s">
        <v>147</v>
      </c>
      <c r="E95" s="22" t="s">
        <v>335</v>
      </c>
      <c r="F95" s="24" t="s">
        <v>166</v>
      </c>
      <c r="L95" s="19"/>
      <c r="M95" s="19"/>
      <c r="N95" s="19"/>
      <c r="O95" s="19"/>
      <c r="P95" s="147">
        <f>SUM(P82,P87,P90,P93)</f>
        <v>0.64765998721701112</v>
      </c>
      <c r="Q95" s="155" t="s">
        <v>336</v>
      </c>
    </row>
    <row r="96" spans="1:17" ht="13.15" thickBot="1">
      <c r="E96" s="16"/>
      <c r="F96" s="26"/>
    </row>
    <row r="97" spans="1:23" ht="13.5" thickBot="1">
      <c r="A97" s="6" t="s">
        <v>199</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2"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3984375" bestFit="1" customWidth="1"/>
    <col min="2" max="3" width="2.73046875" customWidth="1"/>
    <col min="4" max="4" width="9.1328125" customWidth="1"/>
    <col min="5" max="5" width="68.86328125" customWidth="1"/>
    <col min="6" max="6" width="15.73046875" customWidth="1"/>
    <col min="7" max="7" width="8.86328125" bestFit="1" customWidth="1"/>
    <col min="8" max="8" width="10.73046875" customWidth="1"/>
    <col min="9" max="16" width="12.73046875" customWidth="1"/>
    <col min="17" max="21" width="10.59765625" customWidth="1"/>
    <col min="22" max="22" width="26.59765625" customWidth="1"/>
    <col min="23" max="23" width="9.1328125" customWidth="1"/>
    <col min="24" max="28" width="0" hidden="1" customWidth="1"/>
  </cols>
  <sheetData>
    <row r="1" spans="1:23" s="1" customFormat="1" ht="32.25">
      <c r="A1" s="102"/>
      <c r="B1" s="102"/>
      <c r="C1" s="102"/>
      <c r="D1" s="102" t="s">
        <v>337</v>
      </c>
      <c r="E1" s="102"/>
      <c r="F1" s="102"/>
      <c r="G1" s="102"/>
      <c r="H1" s="102"/>
      <c r="I1" s="102"/>
      <c r="J1" s="102"/>
      <c r="K1" s="102"/>
      <c r="L1" s="102"/>
      <c r="M1" s="102"/>
      <c r="N1" s="102"/>
      <c r="O1" s="102"/>
      <c r="P1" s="102"/>
      <c r="Q1" s="102"/>
      <c r="R1" s="102"/>
      <c r="S1" s="102"/>
      <c r="T1" s="102"/>
      <c r="U1" s="102"/>
      <c r="V1" s="102"/>
      <c r="W1" s="102"/>
    </row>
    <row r="2" spans="1:23" s="1" customFormat="1" ht="13.9">
      <c r="F2" s="11"/>
      <c r="G2" s="11"/>
      <c r="O2" s="11"/>
      <c r="P2" s="11"/>
    </row>
    <row r="3" spans="1:23" s="2" customFormat="1" ht="13.15">
      <c r="A3" s="11"/>
      <c r="B3" s="11"/>
      <c r="C3" s="11"/>
      <c r="D3" s="11"/>
      <c r="E3" s="11" t="s">
        <v>122</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ht="13.15">
      <c r="A5" s="11"/>
      <c r="B5" s="11"/>
      <c r="C5" s="11"/>
      <c r="D5" s="11"/>
      <c r="E5" s="11" t="s">
        <v>123</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3.9">
      <c r="A8" s="89"/>
      <c r="B8" s="106"/>
      <c r="C8" s="106"/>
      <c r="D8" s="110"/>
      <c r="E8" s="108" t="s">
        <v>235</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236</v>
      </c>
      <c r="F10" s="11"/>
      <c r="G10" s="11"/>
      <c r="H10" s="11"/>
      <c r="I10" s="151"/>
      <c r="J10" s="151"/>
      <c r="K10" s="151"/>
      <c r="L10" s="147"/>
      <c r="M10" s="147"/>
      <c r="N10" s="147"/>
      <c r="O10" s="147"/>
      <c r="P10" s="147"/>
      <c r="Q10" s="147"/>
      <c r="R10" s="147"/>
      <c r="S10" s="147"/>
      <c r="T10" s="147"/>
      <c r="U10" s="147"/>
      <c r="V10" s="151"/>
      <c r="W10" s="151"/>
    </row>
    <row r="11" spans="1:23" s="2" customFormat="1" ht="13.15">
      <c r="A11" s="11"/>
      <c r="B11" s="11"/>
      <c r="C11" s="11"/>
      <c r="D11" s="12"/>
      <c r="E11" s="5" t="s">
        <v>237</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155</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238</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239</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147</v>
      </c>
      <c r="E15" s="13" t="s">
        <v>240</v>
      </c>
      <c r="F15" s="24" t="s">
        <v>166</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338</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155</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238</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239</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147</v>
      </c>
      <c r="E20" s="149" t="s">
        <v>240</v>
      </c>
      <c r="F20" s="173" t="s">
        <v>166</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147</v>
      </c>
      <c r="E23" s="149" t="s">
        <v>240</v>
      </c>
      <c r="F23" s="173" t="s">
        <v>166</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242</v>
      </c>
      <c r="F25" s="173"/>
      <c r="G25" s="151"/>
      <c r="H25" s="151"/>
      <c r="I25" s="11"/>
      <c r="J25" s="11"/>
      <c r="K25" s="11"/>
      <c r="L25" s="20"/>
      <c r="M25" s="20"/>
      <c r="N25" s="20"/>
      <c r="O25" s="20"/>
      <c r="P25" s="20"/>
      <c r="Q25" s="20"/>
      <c r="R25" s="20"/>
      <c r="S25" s="20"/>
      <c r="T25" s="20"/>
      <c r="U25" s="20"/>
      <c r="V25" s="151"/>
      <c r="W25" s="11"/>
    </row>
    <row r="26" spans="1:23" s="2" customFormat="1" ht="13.15">
      <c r="A26" s="151"/>
      <c r="B26" s="151"/>
      <c r="C26" s="151"/>
      <c r="D26" s="153"/>
      <c r="E26" s="175" t="s">
        <v>243</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147</v>
      </c>
      <c r="E27" s="149" t="s">
        <v>244</v>
      </c>
      <c r="F27" s="173" t="s">
        <v>177</v>
      </c>
      <c r="G27" s="151"/>
      <c r="H27" s="151"/>
      <c r="I27" s="11"/>
      <c r="J27" s="11"/>
      <c r="K27" s="19"/>
      <c r="L27" s="155" t="s">
        <v>339</v>
      </c>
      <c r="M27" s="11"/>
      <c r="N27" s="11"/>
      <c r="O27" s="11"/>
      <c r="P27" s="11"/>
      <c r="Q27" s="11"/>
      <c r="R27" s="11"/>
      <c r="S27" s="20"/>
      <c r="T27" s="20"/>
      <c r="U27" s="20"/>
      <c r="V27" s="151"/>
      <c r="W27" s="11"/>
    </row>
    <row r="28" spans="1:23" s="2" customFormat="1">
      <c r="A28" s="151"/>
      <c r="B28" s="151"/>
      <c r="C28" s="151"/>
      <c r="D28" s="153" t="s">
        <v>147</v>
      </c>
      <c r="E28" s="149" t="s">
        <v>246</v>
      </c>
      <c r="F28" s="173" t="s">
        <v>177</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247</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147</v>
      </c>
      <c r="E30" s="149" t="s">
        <v>248</v>
      </c>
      <c r="F30" s="173" t="s">
        <v>177</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147</v>
      </c>
      <c r="E31" s="149" t="s">
        <v>249</v>
      </c>
      <c r="F31" s="173" t="s">
        <v>166</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340</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311</v>
      </c>
      <c r="F33" s="173" t="s">
        <v>247</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147</v>
      </c>
      <c r="E34" s="149" t="s">
        <v>252</v>
      </c>
      <c r="F34" s="173" t="s">
        <v>177</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147</v>
      </c>
      <c r="E35" s="149" t="s">
        <v>253</v>
      </c>
      <c r="F35" s="173" t="s">
        <v>177</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147</v>
      </c>
      <c r="E36" s="149" t="s">
        <v>254</v>
      </c>
      <c r="F36" s="173" t="s">
        <v>166</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255</v>
      </c>
      <c r="F38" s="173"/>
      <c r="G38" s="151"/>
      <c r="H38" s="151"/>
      <c r="I38" s="11"/>
      <c r="J38" s="11"/>
      <c r="K38" s="11"/>
      <c r="L38" s="20"/>
      <c r="M38" s="20"/>
      <c r="N38" s="20"/>
      <c r="O38" s="20"/>
      <c r="P38" s="20"/>
      <c r="Q38" s="20"/>
      <c r="R38" s="20"/>
      <c r="S38" s="20"/>
      <c r="T38" s="20"/>
      <c r="U38" s="20"/>
      <c r="V38" s="151"/>
      <c r="W38" s="11"/>
    </row>
    <row r="39" spans="1:23" s="2" customFormat="1" ht="13.15">
      <c r="A39" s="151"/>
      <c r="B39" s="151"/>
      <c r="C39" s="151"/>
      <c r="D39" s="153"/>
      <c r="E39" s="175" t="s">
        <v>256</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147</v>
      </c>
      <c r="E40" s="149" t="s">
        <v>257</v>
      </c>
      <c r="F40" s="173" t="s">
        <v>166</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341</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147</v>
      </c>
      <c r="E42" s="149" t="str">
        <f>Data!E55</f>
        <v>Over-recovered 17/18 revenue returned - dmmy</v>
      </c>
      <c r="F42" s="173" t="s">
        <v>166</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147</v>
      </c>
      <c r="E43" s="149" t="s">
        <v>342</v>
      </c>
      <c r="F43" s="173" t="s">
        <v>166</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147</v>
      </c>
      <c r="E44" s="149" t="str">
        <f>Data!E59</f>
        <v>Over-recovered 18/19 revenue returned - dmmy</v>
      </c>
      <c r="F44" s="173" t="s">
        <v>166</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147</v>
      </c>
      <c r="E45" s="149" t="s">
        <v>260</v>
      </c>
      <c r="F45" s="173" t="s">
        <v>166</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147</v>
      </c>
      <c r="E46" s="13" t="s">
        <v>261</v>
      </c>
      <c r="F46" s="24" t="s">
        <v>166</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343</v>
      </c>
    </row>
    <row r="47" spans="1:23" s="2" customFormat="1">
      <c r="A47" s="11"/>
      <c r="B47" s="11"/>
      <c r="C47" s="11"/>
      <c r="D47" s="12" t="s">
        <v>147</v>
      </c>
      <c r="E47" s="13" t="s">
        <v>263</v>
      </c>
      <c r="F47" s="24" t="s">
        <v>166</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344</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147</v>
      </c>
      <c r="E49" s="13" t="s">
        <v>265</v>
      </c>
      <c r="F49" s="24" t="s">
        <v>166</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147</v>
      </c>
      <c r="E51" s="13" t="s">
        <v>266</v>
      </c>
      <c r="F51" s="24" t="s">
        <v>166</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134</v>
      </c>
      <c r="E52" s="13" t="s">
        <v>267</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345</v>
      </c>
    </row>
    <row r="53" spans="1:22">
      <c r="A53" s="11"/>
      <c r="B53" s="11"/>
      <c r="C53" s="11"/>
      <c r="D53" s="12"/>
      <c r="E53" s="13"/>
      <c r="F53" s="26"/>
      <c r="K53" s="11"/>
      <c r="L53" s="92"/>
      <c r="M53" s="92"/>
      <c r="N53" s="92"/>
      <c r="O53" s="92"/>
      <c r="P53" s="92"/>
      <c r="Q53" s="20"/>
      <c r="R53" s="20"/>
      <c r="S53" s="20"/>
      <c r="T53" s="20"/>
      <c r="U53" s="20"/>
      <c r="V53" s="155"/>
    </row>
    <row r="54" spans="1:22" ht="13.15">
      <c r="A54" s="11"/>
      <c r="B54" s="11"/>
      <c r="C54" s="11"/>
      <c r="D54" s="12"/>
      <c r="E54" s="22" t="s">
        <v>269</v>
      </c>
      <c r="F54" s="26"/>
      <c r="K54" s="11"/>
      <c r="L54" s="92"/>
      <c r="M54" s="92"/>
      <c r="N54" s="92"/>
      <c r="O54" s="92"/>
      <c r="P54" s="92"/>
      <c r="Q54" s="20"/>
      <c r="R54" s="20"/>
      <c r="S54" s="20"/>
      <c r="T54" s="20"/>
      <c r="U54" s="20"/>
      <c r="V54" s="155"/>
    </row>
    <row r="55" spans="1:22">
      <c r="A55" s="11"/>
      <c r="B55" s="11"/>
      <c r="C55" s="11"/>
      <c r="D55" s="12" t="s">
        <v>147</v>
      </c>
      <c r="E55" s="13" t="s">
        <v>270</v>
      </c>
      <c r="F55" s="24" t="s">
        <v>166</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147</v>
      </c>
      <c r="E56" s="13" t="s">
        <v>271</v>
      </c>
      <c r="F56" s="24" t="s">
        <v>272</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346</v>
      </c>
      <c r="B57" s="11"/>
      <c r="C57" s="11"/>
      <c r="D57" s="12" t="s">
        <v>147</v>
      </c>
      <c r="E57" s="13" t="s">
        <v>347</v>
      </c>
      <c r="F57" s="24" t="s">
        <v>166</v>
      </c>
      <c r="J57" s="19"/>
      <c r="K57" s="19"/>
      <c r="L57" s="19"/>
      <c r="M57" s="19"/>
      <c r="N57" s="20">
        <f>L56</f>
        <v>0</v>
      </c>
      <c r="O57" s="20">
        <f>M56</f>
        <v>0</v>
      </c>
      <c r="P57" s="20">
        <f>N56</f>
        <v>0</v>
      </c>
      <c r="V57" s="148"/>
    </row>
    <row r="58" spans="1:22" ht="13.15">
      <c r="A58" s="11"/>
      <c r="B58" s="11"/>
      <c r="C58" s="11"/>
      <c r="D58" s="12"/>
      <c r="E58" s="15"/>
      <c r="F58" s="24"/>
      <c r="V58" s="148"/>
    </row>
    <row r="59" spans="1:22" ht="13.15">
      <c r="A59" s="11"/>
      <c r="B59" s="11"/>
      <c r="C59" s="11"/>
      <c r="D59" s="12"/>
      <c r="E59" s="22" t="s">
        <v>274</v>
      </c>
      <c r="F59" s="24"/>
      <c r="V59" s="148"/>
    </row>
    <row r="60" spans="1:22">
      <c r="A60" s="11"/>
      <c r="B60" s="11"/>
      <c r="C60" s="11"/>
      <c r="D60" s="12" t="s">
        <v>134</v>
      </c>
      <c r="E60" s="13" t="s">
        <v>275</v>
      </c>
      <c r="F60" s="24"/>
      <c r="L60" s="191">
        <f>IF(L47=0,0,ABS((L49-(L47-InpOverride!J91))/(L47-InpOverride!J91)))</f>
        <v>0</v>
      </c>
      <c r="M60" s="191">
        <f>IF(M47=0,0,ABS((M49-(M47-InpOverride!K91))/(M47-InpOverride!K91)))</f>
        <v>0</v>
      </c>
      <c r="N60" s="191">
        <f>IF(N47=0,0,ABS((N49-(N47-InpOverride!L91))/(N47-InpOverride!L91)))</f>
        <v>0</v>
      </c>
      <c r="O60" s="191">
        <f>IF(O47=0,0,ABS((O49-(O47-InpOverride!M91))/(O47-InpOverride!M91)))</f>
        <v>0</v>
      </c>
      <c r="P60" s="191">
        <f>IF(P47=0,0,ABS((P49-(P47-InpOverride!N91))/(P47-InpOverride!N91)))</f>
        <v>0</v>
      </c>
      <c r="V60" s="148"/>
    </row>
    <row r="61" spans="1:22">
      <c r="A61" s="11"/>
      <c r="B61" s="11"/>
      <c r="C61" s="11"/>
      <c r="D61" s="17" t="s">
        <v>18</v>
      </c>
      <c r="E61" s="13" t="s">
        <v>276</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134</v>
      </c>
      <c r="E62" s="13" t="s">
        <v>277</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ht="13.15">
      <c r="A63" s="11"/>
      <c r="B63" s="11"/>
      <c r="C63" s="11"/>
      <c r="D63" s="12"/>
      <c r="E63" s="22"/>
      <c r="F63" s="24"/>
      <c r="V63" s="148"/>
    </row>
    <row r="64" spans="1:22">
      <c r="A64" s="11"/>
      <c r="B64" s="11"/>
      <c r="C64" s="11"/>
      <c r="D64" s="12" t="s">
        <v>147</v>
      </c>
      <c r="E64" s="13" t="s">
        <v>278</v>
      </c>
      <c r="F64" s="24" t="s">
        <v>166</v>
      </c>
      <c r="J64" s="19"/>
      <c r="K64" s="19"/>
      <c r="L64" s="192">
        <f>0-L62*ABS(L49-(L47-InpOverride!J91))</f>
        <v>0</v>
      </c>
      <c r="M64" s="192">
        <f>0-M62*ABS(M49-(M47-InpOverride!K91))</f>
        <v>0</v>
      </c>
      <c r="N64" s="192">
        <f>0-N62*ABS(N49-(N47-InpOverride!L91))</f>
        <v>0</v>
      </c>
      <c r="O64" s="192">
        <f>0-O62*ABS(O49-(O47-InpOverride!M91))</f>
        <v>0</v>
      </c>
      <c r="P64" s="192">
        <f>0-P62*ABS(P49-(P47-InpOverride!N91))</f>
        <v>0</v>
      </c>
      <c r="V64" s="148"/>
    </row>
    <row r="65" spans="1:23">
      <c r="A65" s="11"/>
      <c r="B65" s="11"/>
      <c r="C65" s="11"/>
      <c r="D65" s="12" t="s">
        <v>147</v>
      </c>
      <c r="E65" s="13" t="s">
        <v>279</v>
      </c>
      <c r="F65" s="24" t="s">
        <v>166</v>
      </c>
      <c r="J65" s="74"/>
      <c r="K65" s="19"/>
      <c r="L65" s="20">
        <f>L64*(1+Discount.Rate)</f>
        <v>0</v>
      </c>
      <c r="M65" s="20">
        <f>M64*(1+Discount.Rate)</f>
        <v>0</v>
      </c>
      <c r="N65" s="20">
        <f>N64*(1+Discount.Rate)</f>
        <v>0</v>
      </c>
      <c r="O65" s="19"/>
      <c r="P65" s="19"/>
      <c r="V65" s="148"/>
    </row>
    <row r="66" spans="1:23">
      <c r="A66" s="11"/>
      <c r="B66" s="11"/>
      <c r="C66" s="11"/>
      <c r="D66" s="12" t="s">
        <v>147</v>
      </c>
      <c r="E66" s="13" t="s">
        <v>280</v>
      </c>
      <c r="F66" s="24" t="s">
        <v>166</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348</v>
      </c>
      <c r="B67" s="11"/>
      <c r="C67" s="11"/>
      <c r="D67" s="12" t="s">
        <v>147</v>
      </c>
      <c r="E67" s="13" t="s">
        <v>349</v>
      </c>
      <c r="F67" s="24" t="s">
        <v>166</v>
      </c>
      <c r="J67" s="19"/>
      <c r="K67" s="19"/>
      <c r="L67" s="19"/>
      <c r="M67" s="19"/>
      <c r="N67" s="20">
        <f>L66</f>
        <v>0</v>
      </c>
      <c r="O67" s="20">
        <f>M66</f>
        <v>0</v>
      </c>
      <c r="P67" s="20">
        <f>N66</f>
        <v>0</v>
      </c>
      <c r="V67" s="148"/>
    </row>
    <row r="68" spans="1:23">
      <c r="A68" s="11"/>
      <c r="B68" s="11"/>
      <c r="C68" s="11"/>
      <c r="V68" s="148"/>
    </row>
    <row r="69" spans="1:23" ht="13.15">
      <c r="A69" s="11"/>
      <c r="B69" s="11"/>
      <c r="C69" s="11"/>
      <c r="E69" s="22" t="s">
        <v>282</v>
      </c>
      <c r="V69" s="148"/>
    </row>
    <row r="70" spans="1:23">
      <c r="A70" s="11"/>
      <c r="B70" s="11"/>
      <c r="C70" s="11"/>
      <c r="D70" s="12" t="s">
        <v>147</v>
      </c>
      <c r="E70" s="13" t="s">
        <v>283</v>
      </c>
      <c r="F70" s="24" t="s">
        <v>166</v>
      </c>
      <c r="L70" s="19"/>
      <c r="M70" s="19"/>
      <c r="N70" s="20">
        <f>N57</f>
        <v>0</v>
      </c>
      <c r="O70" s="20">
        <f>O57</f>
        <v>0</v>
      </c>
      <c r="P70" s="20">
        <f>P57</f>
        <v>0</v>
      </c>
      <c r="V70" s="148"/>
    </row>
    <row r="71" spans="1:23">
      <c r="A71" s="11"/>
      <c r="B71" s="11"/>
      <c r="C71" s="11"/>
      <c r="D71" s="12" t="s">
        <v>147</v>
      </c>
      <c r="E71" s="13" t="s">
        <v>284</v>
      </c>
      <c r="F71" s="24" t="s">
        <v>166</v>
      </c>
      <c r="L71" s="19"/>
      <c r="M71" s="19"/>
      <c r="N71" s="20">
        <f>N67</f>
        <v>0</v>
      </c>
      <c r="O71" s="20">
        <f>O67</f>
        <v>0</v>
      </c>
      <c r="P71" s="20">
        <f>P67</f>
        <v>0</v>
      </c>
      <c r="V71" s="148"/>
    </row>
    <row r="72" spans="1:23">
      <c r="A72" s="11" t="s">
        <v>40</v>
      </c>
      <c r="B72" s="11"/>
      <c r="C72" s="11"/>
      <c r="D72" s="12" t="s">
        <v>147</v>
      </c>
      <c r="E72" s="13" t="s">
        <v>350</v>
      </c>
      <c r="F72" s="24" t="s">
        <v>166</v>
      </c>
      <c r="K72" s="11"/>
      <c r="L72" s="19"/>
      <c r="M72" s="19"/>
      <c r="N72" s="20">
        <f>SUM(N70:N71)</f>
        <v>0</v>
      </c>
      <c r="O72" s="20">
        <f>SUM(O70:O71)</f>
        <v>0</v>
      </c>
      <c r="P72" s="20">
        <f>SUM(P70:P71)</f>
        <v>0</v>
      </c>
      <c r="V72" s="148"/>
    </row>
    <row r="73" spans="1:23">
      <c r="A73" s="11"/>
      <c r="B73" s="11"/>
      <c r="C73" s="11"/>
      <c r="F73" s="26"/>
      <c r="K73" s="11"/>
      <c r="V73" s="148"/>
    </row>
    <row r="74" spans="1:23">
      <c r="A74" s="11"/>
      <c r="E74" s="24" t="s">
        <v>286</v>
      </c>
      <c r="F74" s="26"/>
      <c r="K74" s="11"/>
      <c r="V74" s="148"/>
    </row>
    <row r="75" spans="1:23">
      <c r="D75" s="17" t="s">
        <v>18</v>
      </c>
      <c r="E75" s="13" t="s">
        <v>287</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3.9">
      <c r="A77" s="89"/>
      <c r="B77" s="106"/>
      <c r="C77" s="106"/>
      <c r="D77" s="110"/>
      <c r="E77" s="108" t="s">
        <v>288</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289</v>
      </c>
      <c r="F79" s="26"/>
    </row>
    <row r="80" spans="1:23">
      <c r="A80" t="s">
        <v>351</v>
      </c>
      <c r="D80" s="12" t="s">
        <v>147</v>
      </c>
      <c r="E80" s="13" t="s">
        <v>352</v>
      </c>
      <c r="F80" s="24" t="s">
        <v>166</v>
      </c>
      <c r="L80" s="19"/>
      <c r="M80" s="19"/>
      <c r="N80" s="19"/>
      <c r="O80" s="19"/>
      <c r="P80" s="20">
        <f>0-O51*(1+Discount.Rate)*Indexation.November.Actual.YearOnYear</f>
        <v>0</v>
      </c>
    </row>
    <row r="81" spans="1:17">
      <c r="A81" t="s">
        <v>353</v>
      </c>
      <c r="D81" s="12" t="s">
        <v>147</v>
      </c>
      <c r="E81" s="13" t="s">
        <v>354</v>
      </c>
      <c r="F81" s="24" t="s">
        <v>166</v>
      </c>
      <c r="L81" s="19"/>
      <c r="M81" s="19"/>
      <c r="N81" s="19"/>
      <c r="O81" s="19"/>
      <c r="P81" s="20">
        <f>O64*Indexation.November.Actual.YearOnYear</f>
        <v>0</v>
      </c>
    </row>
    <row r="82" spans="1:17">
      <c r="A82" t="s">
        <v>355</v>
      </c>
      <c r="D82" s="12" t="s">
        <v>147</v>
      </c>
      <c r="E82" s="13" t="s">
        <v>356</v>
      </c>
      <c r="F82" s="24" t="s">
        <v>166</v>
      </c>
      <c r="L82" s="19"/>
      <c r="M82" s="19"/>
      <c r="N82" s="19"/>
      <c r="O82" s="19"/>
      <c r="P82" s="20">
        <f>SUM(P80:P81)</f>
        <v>0</v>
      </c>
    </row>
    <row r="83" spans="1:17">
      <c r="F83" s="26"/>
    </row>
    <row r="84" spans="1:17">
      <c r="E84" s="24" t="s">
        <v>296</v>
      </c>
      <c r="F84" s="26"/>
    </row>
    <row r="85" spans="1:17">
      <c r="A85" t="s">
        <v>357</v>
      </c>
      <c r="D85" s="12" t="s">
        <v>147</v>
      </c>
      <c r="E85" s="13" t="s">
        <v>358</v>
      </c>
      <c r="F85" s="24" t="s">
        <v>166</v>
      </c>
      <c r="L85" s="19"/>
      <c r="M85" s="19"/>
      <c r="N85" s="19"/>
      <c r="O85" s="19"/>
      <c r="P85" s="20">
        <f>0-P51</f>
        <v>0</v>
      </c>
    </row>
    <row r="86" spans="1:17">
      <c r="A86" t="s">
        <v>359</v>
      </c>
      <c r="D86" s="12" t="s">
        <v>147</v>
      </c>
      <c r="E86" s="13" t="s">
        <v>360</v>
      </c>
      <c r="F86" s="24" t="s">
        <v>166</v>
      </c>
      <c r="L86" s="19"/>
      <c r="M86" s="19"/>
      <c r="N86" s="19"/>
      <c r="O86" s="19"/>
      <c r="P86" s="20">
        <f>P64</f>
        <v>0</v>
      </c>
    </row>
    <row r="87" spans="1:17">
      <c r="A87" t="s">
        <v>361</v>
      </c>
      <c r="D87" s="12" t="s">
        <v>147</v>
      </c>
      <c r="E87" s="13" t="s">
        <v>362</v>
      </c>
      <c r="F87" s="24" t="s">
        <v>166</v>
      </c>
      <c r="L87" s="19"/>
      <c r="M87" s="19"/>
      <c r="N87" s="19"/>
      <c r="O87" s="19"/>
      <c r="P87" s="20">
        <f>SUM(P85:P86)</f>
        <v>0</v>
      </c>
    </row>
    <row r="88" spans="1:17">
      <c r="E88" s="13"/>
      <c r="F88" s="26"/>
    </row>
    <row r="89" spans="1:17">
      <c r="E89" s="24" t="s">
        <v>303</v>
      </c>
      <c r="F89" s="26"/>
    </row>
    <row r="90" spans="1:17">
      <c r="A90" t="s">
        <v>363</v>
      </c>
      <c r="D90" s="12" t="s">
        <v>147</v>
      </c>
      <c r="E90" s="149" t="str">
        <f>E36 &amp; " - dmmy"</f>
        <v>AMP5 RCM adjustment to be applied at PR19 (Outturn price base) - dmmy</v>
      </c>
      <c r="F90" s="24" t="s">
        <v>166</v>
      </c>
      <c r="L90" s="19"/>
      <c r="M90" s="19"/>
      <c r="N90" s="19"/>
      <c r="O90" s="19"/>
      <c r="P90" s="147">
        <f>P36</f>
        <v>0</v>
      </c>
    </row>
    <row r="91" spans="1:17">
      <c r="D91" s="12"/>
      <c r="E91" s="149"/>
      <c r="F91" s="24"/>
      <c r="P91" s="147"/>
    </row>
    <row r="92" spans="1:17">
      <c r="D92" s="12"/>
      <c r="E92" s="24" t="s">
        <v>542</v>
      </c>
      <c r="F92" s="24"/>
      <c r="P92" s="147"/>
    </row>
    <row r="93" spans="1:17">
      <c r="A93" t="s">
        <v>353</v>
      </c>
      <c r="D93" s="12" t="s">
        <v>147</v>
      </c>
      <c r="E93" s="149" t="s">
        <v>540</v>
      </c>
      <c r="F93" s="24" t="s">
        <v>166</v>
      </c>
      <c r="L93" s="19"/>
      <c r="M93" s="19"/>
      <c r="N93" s="19"/>
      <c r="O93" s="19"/>
      <c r="P93" s="147">
        <f>Data!$P$72</f>
        <v>0</v>
      </c>
    </row>
    <row r="94" spans="1:17">
      <c r="E94" s="13"/>
      <c r="F94" s="26"/>
      <c r="P94" s="148"/>
    </row>
    <row r="95" spans="1:17" ht="13.15">
      <c r="A95" t="s">
        <v>43</v>
      </c>
      <c r="D95" s="12" t="s">
        <v>147</v>
      </c>
      <c r="E95" s="22" t="s">
        <v>364</v>
      </c>
      <c r="F95" s="24" t="s">
        <v>166</v>
      </c>
      <c r="L95" s="19"/>
      <c r="M95" s="19"/>
      <c r="N95" s="19"/>
      <c r="O95" s="19"/>
      <c r="P95" s="147">
        <f>SUM(P82,P87,P90,P93)</f>
        <v>0</v>
      </c>
      <c r="Q95" s="155" t="s">
        <v>365</v>
      </c>
    </row>
    <row r="96" spans="1:17" ht="13.15" thickBot="1">
      <c r="E96" s="16"/>
      <c r="F96" s="26"/>
    </row>
    <row r="97" spans="1:23" ht="13.5" thickBot="1">
      <c r="A97" s="6" t="s">
        <v>199</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61:P61">
    <cfRule type="cellIs" dxfId="1" priority="2" operator="equal">
      <formula>TRUE</formula>
    </cfRule>
  </conditionalFormatting>
  <conditionalFormatting sqref="L75:P75">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39" orientation="landscape" r:id="rId1"/>
  <headerFooter>
    <oddHeader>&amp;L&amp;F&amp;C&amp;A&amp;ROFFICIAL</oddHeader>
    <oddFooter>&amp;LPrinted on &amp;D at &amp;T&amp;CPage &amp;P of &amp;N pages&amp;ROfwat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3046875" style="2" customWidth="1"/>
    <col min="4" max="4" width="9.73046875" style="2" customWidth="1"/>
    <col min="5" max="5" width="49.265625" style="2" customWidth="1"/>
    <col min="6" max="6" width="15.86328125" style="24" customWidth="1"/>
    <col min="7" max="8" width="2.73046875" style="2" customWidth="1"/>
    <col min="9" max="21" width="9.73046875" style="2" customWidth="1"/>
    <col min="22" max="22" width="15.86328125" style="2" customWidth="1"/>
    <col min="23" max="16384" width="9.1328125" style="2" hidden="1"/>
  </cols>
  <sheetData>
    <row r="1" spans="1:24" ht="32.25">
      <c r="A1" s="122"/>
      <c r="B1" s="122"/>
      <c r="C1" s="122"/>
      <c r="D1" s="102" t="s">
        <v>366</v>
      </c>
      <c r="E1" s="102"/>
      <c r="F1" s="123"/>
      <c r="G1" s="122"/>
      <c r="H1" s="122"/>
      <c r="I1" s="122"/>
      <c r="J1" s="122"/>
      <c r="K1" s="122"/>
      <c r="L1" s="122"/>
      <c r="M1" s="122"/>
      <c r="N1" s="122"/>
      <c r="O1" s="122"/>
      <c r="P1" s="122"/>
      <c r="Q1" s="122"/>
      <c r="R1" s="122"/>
      <c r="S1" s="122"/>
      <c r="T1" s="122"/>
      <c r="U1" s="122"/>
      <c r="V1" s="122"/>
      <c r="W1" s="11"/>
      <c r="X1" s="11"/>
    </row>
    <row r="2" spans="1:24" ht="13.9">
      <c r="A2" s="1"/>
      <c r="B2" s="1"/>
      <c r="C2" s="1"/>
      <c r="D2" s="1"/>
      <c r="E2" s="1"/>
      <c r="G2" s="11"/>
      <c r="H2" s="1"/>
      <c r="I2" s="1"/>
      <c r="J2" s="1"/>
      <c r="K2" s="1"/>
      <c r="L2" s="1"/>
      <c r="M2" s="11"/>
      <c r="N2" s="11"/>
      <c r="O2" s="1"/>
      <c r="P2" s="1"/>
      <c r="Q2" s="1"/>
      <c r="R2" s="1"/>
      <c r="S2" s="1"/>
      <c r="T2" s="1"/>
      <c r="U2" s="1"/>
      <c r="V2" s="11"/>
      <c r="W2" s="11"/>
      <c r="X2" s="11"/>
    </row>
    <row r="3" spans="1:24" ht="13.15">
      <c r="A3" s="11"/>
      <c r="B3" s="11"/>
      <c r="C3" s="11"/>
      <c r="D3" s="11"/>
      <c r="E3" s="11" t="s">
        <v>122</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123</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3.15">
      <c r="A6" s="11"/>
      <c r="B6" s="11"/>
      <c r="C6" s="11"/>
      <c r="D6" s="11"/>
      <c r="E6" s="11" t="s">
        <v>124</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3.9">
      <c r="A8" s="89"/>
      <c r="B8" s="106"/>
      <c r="C8" s="106"/>
      <c r="D8" s="110"/>
      <c r="E8" s="108" t="s">
        <v>367</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3.15">
      <c r="A10" s="11"/>
      <c r="B10" s="11"/>
      <c r="C10" s="11"/>
      <c r="D10" s="12" t="s">
        <v>147</v>
      </c>
      <c r="E10" s="22" t="s">
        <v>368</v>
      </c>
      <c r="F10" s="24" t="s">
        <v>166</v>
      </c>
      <c r="G10" s="11"/>
      <c r="H10" s="11"/>
      <c r="I10" s="11"/>
      <c r="J10" s="11"/>
      <c r="K10" s="11"/>
      <c r="L10" s="19"/>
      <c r="M10" s="19"/>
      <c r="N10" s="19"/>
      <c r="O10" s="19"/>
      <c r="P10" s="20">
        <f>WRFIM.Water</f>
        <v>0.20821984143881747</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3.15">
      <c r="A12" s="11"/>
      <c r="B12" s="11"/>
      <c r="C12" s="11"/>
      <c r="D12" s="12" t="s">
        <v>147</v>
      </c>
      <c r="E12" s="22" t="s">
        <v>369</v>
      </c>
      <c r="F12" s="24" t="s">
        <v>166</v>
      </c>
      <c r="G12" s="11"/>
      <c r="H12" s="11"/>
      <c r="I12" s="11"/>
      <c r="J12" s="11"/>
      <c r="K12" s="11"/>
      <c r="L12" s="19"/>
      <c r="M12" s="19"/>
      <c r="N12" s="19"/>
      <c r="O12" s="19"/>
      <c r="P12" s="20">
        <f>WRFIM.Waste</f>
        <v>0.64765998721701112</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3.15">
      <c r="A14" s="11"/>
      <c r="B14" s="11"/>
      <c r="C14" s="11"/>
      <c r="D14" s="12" t="s">
        <v>147</v>
      </c>
      <c r="E14" s="176" t="s">
        <v>370</v>
      </c>
      <c r="F14" s="24" t="s">
        <v>166</v>
      </c>
      <c r="G14" s="11"/>
      <c r="H14" s="11"/>
      <c r="I14" s="11"/>
      <c r="J14" s="11"/>
      <c r="K14" s="11"/>
      <c r="L14" s="19"/>
      <c r="M14" s="19"/>
      <c r="N14" s="19"/>
      <c r="O14" s="19"/>
      <c r="P14" s="147">
        <f>'WRFIM - Dmmy'!WRFIM.Dmmy</f>
        <v>0</v>
      </c>
      <c r="Q14" s="11"/>
      <c r="R14" s="11"/>
      <c r="S14" s="11"/>
      <c r="T14" s="11"/>
      <c r="U14" s="11"/>
      <c r="V14" s="11"/>
      <c r="W14" s="11"/>
      <c r="X14" s="11"/>
    </row>
    <row r="15" spans="1:24" ht="13.1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199</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&amp;L&amp;F&amp;C&amp;A&amp;ROFFICIAL</oddHeader>
    <oddFooter>&amp;LPrinted on &amp;D at &amp;T&amp;CPage &amp;P of &amp;N pages&amp;ROfwat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75" zoomScaleNormal="75" workbookViewId="0">
      <pane xSplit="8" ySplit="7" topLeftCell="I8" activePane="bottomRight" state="frozen"/>
      <selection pane="topRight"/>
      <selection pane="bottomLeft"/>
      <selection pane="bottomRight"/>
    </sheetView>
  </sheetViews>
  <sheetFormatPr defaultColWidth="0" defaultRowHeight="12.75" zeroHeight="1"/>
  <cols>
    <col min="1" max="3" width="2.73046875" style="2" customWidth="1"/>
    <col min="4" max="4" width="9.73046875" style="2" customWidth="1"/>
    <col min="5" max="5" width="18.265625" style="2" customWidth="1"/>
    <col min="6" max="8" width="2.73046875" style="2" customWidth="1"/>
    <col min="9" max="15" width="10" style="2" customWidth="1"/>
    <col min="16" max="18" width="10.3984375" style="2" customWidth="1"/>
    <col min="19" max="21" width="10.86328125" style="2" customWidth="1"/>
    <col min="22" max="22" width="15.86328125" style="2" customWidth="1"/>
    <col min="23" max="24" width="0" style="2" hidden="1" customWidth="1"/>
    <col min="25" max="16384" width="9.1328125" style="2" hidden="1"/>
  </cols>
  <sheetData>
    <row r="1" spans="1:22" ht="32.25">
      <c r="A1" s="122"/>
      <c r="B1" s="122"/>
      <c r="C1" s="122"/>
      <c r="D1" s="102" t="s">
        <v>371</v>
      </c>
      <c r="E1" s="102"/>
      <c r="F1" s="122"/>
      <c r="G1" s="122"/>
      <c r="H1" s="122"/>
      <c r="I1" s="122"/>
      <c r="J1" s="122"/>
      <c r="K1" s="122"/>
      <c r="L1" s="122"/>
      <c r="M1" s="122"/>
      <c r="N1" s="122"/>
      <c r="O1" s="122"/>
      <c r="P1" s="122"/>
      <c r="Q1" s="122"/>
      <c r="R1" s="122"/>
      <c r="S1" s="122"/>
      <c r="T1" s="122"/>
      <c r="U1" s="122"/>
      <c r="V1" s="122"/>
    </row>
    <row r="2" spans="1:22" ht="13.9">
      <c r="A2" s="1"/>
      <c r="B2" s="1"/>
      <c r="C2" s="1"/>
      <c r="D2" s="1"/>
      <c r="E2" s="1"/>
      <c r="F2" s="11"/>
      <c r="G2" s="11"/>
      <c r="H2" s="1"/>
      <c r="I2" s="1"/>
      <c r="J2" s="1"/>
      <c r="K2" s="1"/>
      <c r="L2" s="1"/>
      <c r="M2" s="11"/>
      <c r="N2" s="11"/>
      <c r="O2" s="1"/>
      <c r="P2" s="1"/>
      <c r="Q2" s="1"/>
      <c r="R2" s="1"/>
      <c r="S2" s="1"/>
      <c r="T2" s="1"/>
      <c r="U2" s="1"/>
      <c r="V2" s="11"/>
    </row>
    <row r="3" spans="1:22" ht="13.15">
      <c r="A3" s="11"/>
      <c r="B3" s="11"/>
      <c r="C3" s="11"/>
      <c r="D3" s="11"/>
      <c r="E3" s="11" t="s">
        <v>122</v>
      </c>
      <c r="F3" s="11"/>
      <c r="G3" s="11"/>
      <c r="H3" s="11"/>
      <c r="I3" s="104" t="s">
        <v>6</v>
      </c>
      <c r="J3" s="104" t="s">
        <v>7</v>
      </c>
      <c r="K3" s="104" t="s">
        <v>8</v>
      </c>
      <c r="L3" s="105" t="s">
        <v>9</v>
      </c>
      <c r="M3" s="105" t="s">
        <v>10</v>
      </c>
      <c r="N3" s="105" t="s">
        <v>11</v>
      </c>
      <c r="O3" s="105" t="s">
        <v>12</v>
      </c>
      <c r="P3" s="105" t="s">
        <v>13</v>
      </c>
      <c r="Q3" s="104" t="s">
        <v>372</v>
      </c>
      <c r="R3" s="104" t="s">
        <v>373</v>
      </c>
      <c r="S3" s="104" t="s">
        <v>374</v>
      </c>
      <c r="T3" s="104" t="s">
        <v>375</v>
      </c>
      <c r="U3" s="104" t="s">
        <v>376</v>
      </c>
      <c r="V3" s="8" t="s">
        <v>377</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123</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378</v>
      </c>
    </row>
    <row r="6" spans="1:22" ht="13.15">
      <c r="A6" s="11"/>
      <c r="B6" s="11"/>
      <c r="C6" s="11"/>
      <c r="D6" s="11"/>
      <c r="E6" s="11" t="s">
        <v>124</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1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199</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&amp;L&amp;F&amp;C&amp;A&amp;ROFFICIAL</oddHeader>
    <oddFooter>&amp;LPrinted on &amp;D at &amp;T&amp;CPage &amp;P of &amp;N pages&amp;ROfwat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workbookViewId="0">
      <pane xSplit="5" ySplit="2" topLeftCell="F3" activePane="bottomRight" state="frozen"/>
      <selection activeCell="I8" sqref="I8"/>
      <selection pane="topRight" activeCell="I8" sqref="I8"/>
      <selection pane="bottomLeft" activeCell="I8" sqref="I8"/>
      <selection pane="bottomRight"/>
    </sheetView>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6.265625" customWidth="1"/>
    <col min="6" max="15" width="7.59765625" customWidth="1"/>
    <col min="16" max="16" width="12.73046875" customWidth="1"/>
  </cols>
  <sheetData>
    <row r="1" spans="1:16" ht="13.15" thickBot="1"/>
    <row r="2" spans="1:16" ht="40.9" thickBot="1">
      <c r="A2" t="s">
        <v>0</v>
      </c>
      <c r="B2" t="s">
        <v>1</v>
      </c>
      <c r="C2" t="s">
        <v>2</v>
      </c>
      <c r="D2" t="s">
        <v>3</v>
      </c>
      <c r="E2" t="s">
        <v>4</v>
      </c>
      <c r="F2" t="s">
        <v>5</v>
      </c>
      <c r="G2" t="s">
        <v>6</v>
      </c>
      <c r="H2" t="s">
        <v>7</v>
      </c>
      <c r="I2" t="s">
        <v>8</v>
      </c>
      <c r="J2" t="s">
        <v>9</v>
      </c>
      <c r="K2" t="s">
        <v>10</v>
      </c>
      <c r="L2" t="s">
        <v>11</v>
      </c>
      <c r="M2" t="s">
        <v>12</v>
      </c>
      <c r="N2" t="s">
        <v>13</v>
      </c>
      <c r="O2" t="s">
        <v>14</v>
      </c>
      <c r="P2" s="187" t="s">
        <v>547</v>
      </c>
    </row>
    <row r="4" spans="1:16">
      <c r="A4" t="str">
        <f>F_Inputs!A4</f>
        <v>SRN</v>
      </c>
      <c r="B4" t="s">
        <v>425</v>
      </c>
      <c r="C4" t="s">
        <v>426</v>
      </c>
      <c r="D4" t="s">
        <v>15</v>
      </c>
      <c r="E4" t="s">
        <v>16</v>
      </c>
      <c r="F4" s="129"/>
      <c r="G4" s="129"/>
      <c r="H4" s="129"/>
      <c r="I4" s="129"/>
      <c r="J4" s="129"/>
      <c r="K4" s="129"/>
      <c r="L4" s="129"/>
      <c r="M4" s="129"/>
      <c r="N4" s="129"/>
      <c r="O4" s="168"/>
    </row>
    <row r="5" spans="1:16">
      <c r="A5" t="str">
        <f>F_Inputs!A5</f>
        <v>SRN</v>
      </c>
      <c r="B5" t="s">
        <v>17</v>
      </c>
      <c r="C5" t="s">
        <v>427</v>
      </c>
      <c r="D5" t="s">
        <v>18</v>
      </c>
      <c r="E5" t="s">
        <v>16</v>
      </c>
      <c r="F5" s="129"/>
      <c r="G5" s="129"/>
      <c r="H5" s="129"/>
      <c r="I5" s="129"/>
      <c r="J5" s="129"/>
      <c r="K5" s="129"/>
      <c r="L5" s="129"/>
      <c r="M5" s="129"/>
      <c r="N5" s="129"/>
      <c r="O5" s="168"/>
    </row>
    <row r="6" spans="1:16">
      <c r="A6" t="str">
        <f>F_Inputs!A6</f>
        <v>SRN</v>
      </c>
      <c r="B6" t="s">
        <v>19</v>
      </c>
      <c r="C6" t="s">
        <v>428</v>
      </c>
      <c r="D6" t="s">
        <v>20</v>
      </c>
      <c r="E6" t="s">
        <v>16</v>
      </c>
      <c r="F6" s="130"/>
      <c r="G6" s="130"/>
      <c r="H6" s="130"/>
      <c r="I6" s="130"/>
      <c r="J6" s="130"/>
      <c r="K6" s="130"/>
      <c r="L6" s="130"/>
      <c r="M6" s="130"/>
      <c r="N6" s="130"/>
      <c r="O6" s="169"/>
    </row>
    <row r="7" spans="1:16">
      <c r="A7" t="str">
        <f>F_Inputs!A7</f>
        <v>SRN</v>
      </c>
      <c r="B7" t="s">
        <v>21</v>
      </c>
      <c r="C7" t="s">
        <v>429</v>
      </c>
      <c r="D7" t="s">
        <v>20</v>
      </c>
      <c r="E7" t="s">
        <v>16</v>
      </c>
      <c r="F7" s="130"/>
      <c r="G7" s="130"/>
      <c r="H7" s="130"/>
      <c r="I7" s="130"/>
      <c r="J7" s="130"/>
      <c r="K7" s="130"/>
      <c r="L7" s="130"/>
      <c r="M7" s="130"/>
      <c r="N7" s="130"/>
      <c r="O7" s="169"/>
    </row>
    <row r="8" spans="1:16">
      <c r="A8" t="str">
        <f>F_Inputs!A8</f>
        <v>SRN</v>
      </c>
      <c r="B8" t="s">
        <v>22</v>
      </c>
      <c r="C8" t="s">
        <v>430</v>
      </c>
      <c r="D8" t="s">
        <v>20</v>
      </c>
      <c r="E8" t="s">
        <v>16</v>
      </c>
      <c r="F8" s="130"/>
      <c r="G8" s="130"/>
      <c r="H8" s="130"/>
      <c r="I8" s="130"/>
      <c r="J8" s="130"/>
      <c r="K8" s="130"/>
      <c r="L8" s="130"/>
      <c r="M8" s="130"/>
      <c r="N8" s="130"/>
      <c r="O8" s="169"/>
    </row>
    <row r="9" spans="1:16">
      <c r="A9" t="str">
        <f>F_Inputs!A9</f>
        <v>SRN</v>
      </c>
      <c r="B9" t="s">
        <v>23</v>
      </c>
      <c r="C9" t="s">
        <v>431</v>
      </c>
      <c r="D9" t="s">
        <v>20</v>
      </c>
      <c r="E9" t="s">
        <v>16</v>
      </c>
      <c r="F9" s="130"/>
      <c r="G9" s="130"/>
      <c r="H9" s="130"/>
      <c r="I9" s="130"/>
      <c r="J9" s="130"/>
      <c r="K9" s="130"/>
      <c r="L9" s="130"/>
      <c r="M9" s="130"/>
      <c r="N9" s="130"/>
      <c r="O9" s="169"/>
    </row>
    <row r="10" spans="1:16">
      <c r="A10" t="str">
        <f>F_Inputs!A10</f>
        <v>SRN</v>
      </c>
      <c r="B10" t="s">
        <v>432</v>
      </c>
      <c r="C10" t="s">
        <v>431</v>
      </c>
      <c r="D10" t="s">
        <v>20</v>
      </c>
      <c r="E10" t="s">
        <v>16</v>
      </c>
      <c r="F10" s="130"/>
      <c r="G10" s="130"/>
      <c r="H10" s="130"/>
      <c r="I10" s="130"/>
      <c r="J10" s="130"/>
      <c r="K10" s="130"/>
      <c r="L10" s="130"/>
      <c r="M10" s="130"/>
      <c r="N10" s="130"/>
      <c r="O10" s="169"/>
    </row>
    <row r="11" spans="1:16">
      <c r="A11" t="str">
        <f>F_Inputs!A11</f>
        <v>SRN</v>
      </c>
      <c r="B11" t="s">
        <v>433</v>
      </c>
      <c r="C11" t="s">
        <v>431</v>
      </c>
      <c r="D11" t="s">
        <v>20</v>
      </c>
      <c r="E11" t="s">
        <v>16</v>
      </c>
      <c r="F11" s="130"/>
      <c r="G11" s="130"/>
      <c r="H11" s="130"/>
      <c r="I11" s="130"/>
      <c r="J11" s="130"/>
      <c r="K11" s="130"/>
      <c r="L11" s="130"/>
      <c r="M11" s="130"/>
      <c r="N11" s="130"/>
      <c r="O11" s="169"/>
    </row>
    <row r="12" spans="1:16">
      <c r="A12" t="str">
        <f>F_Inputs!A12</f>
        <v>SRN</v>
      </c>
      <c r="B12" t="s">
        <v>24</v>
      </c>
      <c r="C12" t="s">
        <v>434</v>
      </c>
      <c r="D12" t="s">
        <v>20</v>
      </c>
      <c r="E12" t="s">
        <v>16</v>
      </c>
      <c r="F12" s="130"/>
      <c r="G12" s="130"/>
      <c r="H12" s="130"/>
      <c r="I12" s="130"/>
      <c r="J12" s="130"/>
      <c r="K12" s="130"/>
      <c r="L12" s="130"/>
      <c r="M12" s="130"/>
      <c r="N12" s="130"/>
      <c r="O12" s="169"/>
    </row>
    <row r="13" spans="1:16">
      <c r="A13" t="str">
        <f>F_Inputs!A13</f>
        <v>SRN</v>
      </c>
      <c r="B13" t="s">
        <v>25</v>
      </c>
      <c r="C13" t="s">
        <v>435</v>
      </c>
      <c r="D13" t="s">
        <v>26</v>
      </c>
      <c r="E13" t="s">
        <v>16</v>
      </c>
      <c r="F13" s="131"/>
      <c r="G13" s="131"/>
      <c r="H13" s="131"/>
      <c r="I13" s="170"/>
      <c r="J13" s="131"/>
      <c r="K13" s="131"/>
      <c r="L13" s="131"/>
      <c r="M13" s="131"/>
      <c r="N13" s="131"/>
      <c r="O13" s="131"/>
    </row>
    <row r="14" spans="1:16">
      <c r="A14" t="str">
        <f>F_Inputs!A14</f>
        <v>SRN</v>
      </c>
      <c r="B14" t="s">
        <v>27</v>
      </c>
      <c r="C14" t="s">
        <v>436</v>
      </c>
      <c r="D14" t="s">
        <v>26</v>
      </c>
      <c r="E14" t="s">
        <v>16</v>
      </c>
      <c r="F14" s="131"/>
      <c r="G14" s="131"/>
      <c r="H14" s="131"/>
      <c r="I14" s="170"/>
      <c r="J14" s="131"/>
      <c r="K14" s="131"/>
      <c r="L14" s="131"/>
      <c r="M14" s="131"/>
      <c r="N14" s="131"/>
      <c r="O14" s="131"/>
    </row>
    <row r="15" spans="1:16">
      <c r="A15" t="str">
        <f>F_Inputs!A15</f>
        <v>SRN</v>
      </c>
      <c r="B15" t="s">
        <v>28</v>
      </c>
      <c r="C15" t="s">
        <v>436</v>
      </c>
      <c r="D15" t="s">
        <v>26</v>
      </c>
      <c r="E15" t="s">
        <v>16</v>
      </c>
      <c r="F15" s="131"/>
      <c r="G15" s="131"/>
      <c r="H15" s="131"/>
      <c r="I15" s="170"/>
      <c r="J15" s="131"/>
      <c r="K15" s="131"/>
      <c r="L15" s="131"/>
      <c r="M15" s="131"/>
      <c r="N15" s="131"/>
      <c r="O15" s="131"/>
    </row>
    <row r="16" spans="1:16">
      <c r="A16" t="str">
        <f>F_Inputs!A16</f>
        <v>SRN</v>
      </c>
      <c r="B16" t="s">
        <v>29</v>
      </c>
      <c r="C16" t="s">
        <v>437</v>
      </c>
      <c r="D16" t="s">
        <v>438</v>
      </c>
      <c r="E16" t="s">
        <v>16</v>
      </c>
      <c r="F16" s="132"/>
      <c r="G16" s="132"/>
      <c r="H16" s="132"/>
      <c r="I16" s="132"/>
      <c r="J16" s="171"/>
      <c r="K16" s="171"/>
      <c r="L16" s="171"/>
      <c r="M16" s="171"/>
      <c r="N16" s="171"/>
      <c r="O16" s="132"/>
    </row>
    <row r="17" spans="1:15">
      <c r="A17" t="str">
        <f>F_Inputs!A17</f>
        <v>SRN</v>
      </c>
      <c r="B17" t="s">
        <v>30</v>
      </c>
      <c r="C17" t="s">
        <v>439</v>
      </c>
      <c r="D17" t="s">
        <v>438</v>
      </c>
      <c r="E17" t="s">
        <v>16</v>
      </c>
      <c r="F17" s="132"/>
      <c r="G17" s="132"/>
      <c r="H17" s="132"/>
      <c r="I17" s="132"/>
      <c r="J17" s="171"/>
      <c r="K17" s="171"/>
      <c r="L17" s="171"/>
      <c r="M17" s="171"/>
      <c r="N17" s="171"/>
      <c r="O17" s="132"/>
    </row>
    <row r="18" spans="1:15">
      <c r="A18" t="str">
        <f>F_Inputs!A18</f>
        <v>SRN</v>
      </c>
      <c r="B18" t="s">
        <v>31</v>
      </c>
      <c r="C18" t="s">
        <v>439</v>
      </c>
      <c r="D18" t="s">
        <v>438</v>
      </c>
      <c r="E18" t="s">
        <v>16</v>
      </c>
      <c r="F18" s="132"/>
      <c r="G18" s="132"/>
      <c r="H18" s="132"/>
      <c r="I18" s="132"/>
      <c r="J18" s="171"/>
      <c r="K18" s="171"/>
      <c r="L18" s="171"/>
      <c r="M18" s="171"/>
      <c r="N18" s="171"/>
      <c r="O18" s="132"/>
    </row>
    <row r="19" spans="1:15">
      <c r="A19" t="str">
        <f>F_Inputs!A19</f>
        <v>SRN</v>
      </c>
      <c r="B19" t="s">
        <v>440</v>
      </c>
      <c r="C19" t="s">
        <v>441</v>
      </c>
      <c r="D19" t="s">
        <v>26</v>
      </c>
      <c r="E19" t="s">
        <v>16</v>
      </c>
      <c r="F19" s="131"/>
      <c r="G19" s="131"/>
      <c r="H19" s="131"/>
      <c r="I19" s="170"/>
      <c r="J19" s="170"/>
      <c r="K19" s="170"/>
      <c r="L19" s="170"/>
      <c r="M19" s="170"/>
      <c r="N19" s="170"/>
      <c r="O19" s="131"/>
    </row>
    <row r="20" spans="1:15">
      <c r="A20" t="str">
        <f>F_Inputs!A20</f>
        <v>SRN</v>
      </c>
      <c r="B20" t="s">
        <v>442</v>
      </c>
      <c r="C20" t="s">
        <v>443</v>
      </c>
      <c r="D20" t="s">
        <v>26</v>
      </c>
      <c r="E20" t="s">
        <v>16</v>
      </c>
      <c r="F20" s="131"/>
      <c r="G20" s="131"/>
      <c r="H20" s="131"/>
      <c r="I20" s="170"/>
      <c r="J20" s="170"/>
      <c r="K20" s="170"/>
      <c r="L20" s="170"/>
      <c r="M20" s="170"/>
      <c r="N20" s="170"/>
      <c r="O20" s="131"/>
    </row>
    <row r="21" spans="1:15">
      <c r="A21" t="str">
        <f>F_Inputs!A21</f>
        <v>SRN</v>
      </c>
      <c r="B21" t="s">
        <v>444</v>
      </c>
      <c r="C21" t="s">
        <v>443</v>
      </c>
      <c r="D21" t="s">
        <v>26</v>
      </c>
      <c r="E21" t="s">
        <v>16</v>
      </c>
      <c r="F21" s="131"/>
      <c r="G21" s="131"/>
      <c r="H21" s="131"/>
      <c r="I21" s="170"/>
      <c r="J21" s="170"/>
      <c r="K21" s="170"/>
      <c r="L21" s="170"/>
      <c r="M21" s="170"/>
      <c r="N21" s="170"/>
      <c r="O21" s="131"/>
    </row>
    <row r="22" spans="1:15">
      <c r="A22" t="str">
        <f>F_Inputs!A22</f>
        <v>SRN</v>
      </c>
      <c r="B22" t="s">
        <v>32</v>
      </c>
      <c r="C22" t="s">
        <v>445</v>
      </c>
      <c r="D22" t="s">
        <v>26</v>
      </c>
      <c r="E22" t="s">
        <v>16</v>
      </c>
      <c r="F22" s="131"/>
      <c r="G22" s="131"/>
      <c r="H22" s="131"/>
      <c r="I22" s="170"/>
      <c r="J22" s="131"/>
      <c r="K22" s="131"/>
      <c r="L22" s="131"/>
      <c r="M22" s="131"/>
      <c r="N22" s="131"/>
      <c r="O22" s="131"/>
    </row>
    <row r="23" spans="1:15">
      <c r="A23" t="str">
        <f>F_Inputs!A23</f>
        <v>SRN</v>
      </c>
      <c r="B23" t="s">
        <v>33</v>
      </c>
      <c r="C23" t="s">
        <v>446</v>
      </c>
      <c r="D23" t="s">
        <v>26</v>
      </c>
      <c r="E23" t="s">
        <v>16</v>
      </c>
      <c r="F23" s="131"/>
      <c r="G23" s="131"/>
      <c r="H23" s="131"/>
      <c r="I23" s="170"/>
      <c r="J23" s="131"/>
      <c r="K23" s="131"/>
      <c r="L23" s="131"/>
      <c r="M23" s="131"/>
      <c r="N23" s="131"/>
      <c r="O23" s="131"/>
    </row>
    <row r="24" spans="1:15">
      <c r="A24" t="str">
        <f>F_Inputs!A24</f>
        <v>SRN</v>
      </c>
      <c r="B24" t="s">
        <v>34</v>
      </c>
      <c r="C24" t="s">
        <v>447</v>
      </c>
      <c r="D24" t="s">
        <v>20</v>
      </c>
      <c r="E24" t="s">
        <v>16</v>
      </c>
      <c r="F24" s="130"/>
      <c r="G24" s="130"/>
      <c r="H24" s="130"/>
      <c r="I24" s="130"/>
      <c r="J24" s="130"/>
      <c r="K24" s="130"/>
      <c r="L24" s="169"/>
      <c r="M24" s="169"/>
      <c r="N24" s="169"/>
      <c r="O24" s="130"/>
    </row>
    <row r="25" spans="1:15">
      <c r="A25" t="str">
        <f>F_Inputs!A25</f>
        <v>SRN</v>
      </c>
      <c r="B25" t="s">
        <v>35</v>
      </c>
      <c r="C25" t="s">
        <v>448</v>
      </c>
      <c r="D25" t="s">
        <v>20</v>
      </c>
      <c r="E25" t="s">
        <v>16</v>
      </c>
      <c r="F25" s="130"/>
      <c r="G25" s="130"/>
      <c r="H25" s="130"/>
      <c r="I25" s="130"/>
      <c r="J25" s="130"/>
      <c r="K25" s="130"/>
      <c r="L25" s="169"/>
      <c r="M25" s="169"/>
      <c r="N25" s="169"/>
      <c r="O25" s="130"/>
    </row>
    <row r="26" spans="1:15">
      <c r="A26" t="str">
        <f>F_Inputs!A26</f>
        <v>SRN</v>
      </c>
      <c r="B26" t="s">
        <v>449</v>
      </c>
      <c r="C26" t="s">
        <v>450</v>
      </c>
      <c r="D26" t="s">
        <v>26</v>
      </c>
      <c r="E26" t="s">
        <v>16</v>
      </c>
      <c r="F26" s="131"/>
      <c r="G26" s="131"/>
      <c r="H26" s="131"/>
      <c r="I26" s="131"/>
      <c r="J26" s="170"/>
      <c r="K26" s="170"/>
      <c r="L26" s="170"/>
      <c r="M26" s="170"/>
      <c r="N26" s="170"/>
      <c r="O26" s="131"/>
    </row>
    <row r="27" spans="1:15">
      <c r="A27" t="str">
        <f>F_Inputs!A27</f>
        <v>SRN</v>
      </c>
      <c r="B27" t="s">
        <v>451</v>
      </c>
      <c r="C27" t="s">
        <v>452</v>
      </c>
      <c r="D27" t="s">
        <v>26</v>
      </c>
      <c r="E27" t="s">
        <v>16</v>
      </c>
      <c r="F27" s="131"/>
      <c r="G27" s="131"/>
      <c r="H27" s="131"/>
      <c r="I27" s="131"/>
      <c r="J27" s="170"/>
      <c r="K27" s="170"/>
      <c r="L27" s="170"/>
      <c r="M27" s="170"/>
      <c r="N27" s="170"/>
      <c r="O27" s="131"/>
    </row>
    <row r="28" spans="1:15">
      <c r="A28" t="str">
        <f>F_Inputs!A28</f>
        <v>SRN</v>
      </c>
      <c r="B28" t="s">
        <v>453</v>
      </c>
      <c r="C28" t="s">
        <v>454</v>
      </c>
      <c r="D28" t="s">
        <v>26</v>
      </c>
      <c r="E28" t="s">
        <v>16</v>
      </c>
      <c r="F28" s="131"/>
      <c r="G28" s="131"/>
      <c r="H28" s="131"/>
      <c r="I28" s="131"/>
      <c r="J28" s="170"/>
      <c r="K28" s="170"/>
      <c r="L28" s="170"/>
      <c r="M28" s="170"/>
      <c r="N28" s="170"/>
      <c r="O28" s="131"/>
    </row>
    <row r="29" spans="1:15">
      <c r="A29" t="str">
        <f>F_Inputs!A29</f>
        <v>SRN</v>
      </c>
      <c r="B29" t="s">
        <v>455</v>
      </c>
      <c r="C29" t="s">
        <v>456</v>
      </c>
      <c r="D29" t="s">
        <v>26</v>
      </c>
      <c r="E29" t="s">
        <v>16</v>
      </c>
      <c r="F29" s="131"/>
      <c r="G29" s="131"/>
      <c r="H29" s="131"/>
      <c r="I29" s="131"/>
      <c r="J29" s="170"/>
      <c r="K29" s="170"/>
      <c r="L29" s="170"/>
      <c r="M29" s="170"/>
      <c r="N29" s="170"/>
      <c r="O29" s="131"/>
    </row>
    <row r="30" spans="1:15">
      <c r="A30" t="str">
        <f>F_Inputs!A30</f>
        <v>SRN</v>
      </c>
      <c r="B30" t="s">
        <v>457</v>
      </c>
      <c r="C30" t="s">
        <v>458</v>
      </c>
      <c r="D30" t="s">
        <v>26</v>
      </c>
      <c r="E30" t="s">
        <v>16</v>
      </c>
      <c r="F30" s="131"/>
      <c r="G30" s="131"/>
      <c r="H30" s="131"/>
      <c r="I30" s="131"/>
      <c r="J30" s="170"/>
      <c r="K30" s="170"/>
      <c r="L30" s="170"/>
      <c r="M30" s="170"/>
      <c r="N30" s="170"/>
      <c r="O30" s="131"/>
    </row>
    <row r="31" spans="1:15">
      <c r="A31" t="str">
        <f>F_Inputs!A31</f>
        <v>SRN</v>
      </c>
      <c r="B31" t="s">
        <v>459</v>
      </c>
      <c r="C31" t="s">
        <v>460</v>
      </c>
      <c r="D31" t="s">
        <v>26</v>
      </c>
      <c r="E31" t="s">
        <v>16</v>
      </c>
      <c r="F31" s="131"/>
      <c r="G31" s="131"/>
      <c r="H31" s="131"/>
      <c r="I31" s="131"/>
      <c r="J31" s="170"/>
      <c r="K31" s="170"/>
      <c r="L31" s="170"/>
      <c r="M31" s="170"/>
      <c r="N31" s="170"/>
      <c r="O31" s="131"/>
    </row>
    <row r="32" spans="1:15">
      <c r="A32" t="str">
        <f>F_Inputs!A32</f>
        <v>SRN</v>
      </c>
      <c r="B32" t="s">
        <v>461</v>
      </c>
      <c r="C32" t="s">
        <v>462</v>
      </c>
      <c r="D32" t="s">
        <v>26</v>
      </c>
      <c r="E32" t="s">
        <v>16</v>
      </c>
      <c r="F32" s="131"/>
      <c r="G32" s="131"/>
      <c r="H32" s="131"/>
      <c r="I32" s="131"/>
      <c r="J32" s="170"/>
      <c r="K32" s="170"/>
      <c r="L32" s="170"/>
      <c r="M32" s="170"/>
      <c r="N32" s="170"/>
      <c r="O32" s="131"/>
    </row>
    <row r="33" spans="1:15">
      <c r="A33" t="str">
        <f>F_Inputs!A33</f>
        <v>SRN</v>
      </c>
      <c r="B33" t="s">
        <v>463</v>
      </c>
      <c r="C33" t="s">
        <v>464</v>
      </c>
      <c r="D33" t="s">
        <v>26</v>
      </c>
      <c r="E33" t="s">
        <v>16</v>
      </c>
      <c r="F33" s="131"/>
      <c r="G33" s="131"/>
      <c r="H33" s="131"/>
      <c r="I33" s="131"/>
      <c r="J33" s="170"/>
      <c r="K33" s="170"/>
      <c r="L33" s="170"/>
      <c r="M33" s="170"/>
      <c r="N33" s="170"/>
      <c r="O33" s="131"/>
    </row>
    <row r="34" spans="1:15">
      <c r="A34" t="str">
        <f>F_Inputs!A34</f>
        <v>SRN</v>
      </c>
      <c r="B34" t="s">
        <v>465</v>
      </c>
      <c r="C34" t="s">
        <v>466</v>
      </c>
      <c r="D34" t="s">
        <v>26</v>
      </c>
      <c r="E34" t="s">
        <v>16</v>
      </c>
      <c r="F34" s="131"/>
      <c r="G34" s="131"/>
      <c r="H34" s="131"/>
      <c r="I34" s="131"/>
      <c r="J34" s="170"/>
      <c r="K34" s="170"/>
      <c r="L34" s="170"/>
      <c r="M34" s="170"/>
      <c r="N34" s="170"/>
      <c r="O34" s="131"/>
    </row>
    <row r="35" spans="1:15">
      <c r="A35" t="str">
        <f>F_Inputs!A35</f>
        <v>SRN</v>
      </c>
      <c r="B35" t="s">
        <v>467</v>
      </c>
      <c r="C35" t="s">
        <v>468</v>
      </c>
      <c r="D35" t="s">
        <v>26</v>
      </c>
      <c r="E35" t="s">
        <v>16</v>
      </c>
      <c r="F35" s="131"/>
      <c r="G35" s="131"/>
      <c r="H35" s="131"/>
      <c r="I35" s="131"/>
      <c r="J35" s="170"/>
      <c r="K35" s="170"/>
      <c r="L35" s="170"/>
      <c r="M35" s="170"/>
      <c r="N35" s="170"/>
      <c r="O35" s="131"/>
    </row>
    <row r="36" spans="1:15">
      <c r="A36" t="str">
        <f>F_Inputs!A36</f>
        <v>SRN</v>
      </c>
      <c r="B36" t="s">
        <v>469</v>
      </c>
      <c r="C36" t="s">
        <v>470</v>
      </c>
      <c r="D36" t="s">
        <v>26</v>
      </c>
      <c r="E36" t="s">
        <v>16</v>
      </c>
      <c r="F36" s="131"/>
      <c r="G36" s="131"/>
      <c r="H36" s="131"/>
      <c r="I36" s="131"/>
      <c r="J36" s="170"/>
      <c r="K36" s="170"/>
      <c r="L36" s="170"/>
      <c r="M36" s="170"/>
      <c r="N36" s="170"/>
      <c r="O36" s="131"/>
    </row>
    <row r="37" spans="1:15">
      <c r="A37" t="str">
        <f>F_Inputs!A37</f>
        <v>SRN</v>
      </c>
      <c r="B37" t="s">
        <v>471</v>
      </c>
      <c r="C37" t="s">
        <v>472</v>
      </c>
      <c r="D37" t="s">
        <v>26</v>
      </c>
      <c r="E37" t="s">
        <v>16</v>
      </c>
      <c r="F37" s="131"/>
      <c r="G37" s="131"/>
      <c r="H37" s="131"/>
      <c r="I37" s="131"/>
      <c r="J37" s="170"/>
      <c r="K37" s="170"/>
      <c r="L37" s="170"/>
      <c r="M37" s="170"/>
      <c r="N37" s="170"/>
      <c r="O37" s="131"/>
    </row>
    <row r="38" spans="1:15">
      <c r="A38" t="str">
        <f>F_Inputs!A38</f>
        <v>SRN</v>
      </c>
      <c r="B38" t="s">
        <v>473</v>
      </c>
      <c r="C38" t="s">
        <v>474</v>
      </c>
      <c r="D38" t="s">
        <v>26</v>
      </c>
      <c r="E38" t="s">
        <v>16</v>
      </c>
      <c r="F38" s="131"/>
      <c r="G38" s="131"/>
      <c r="H38" s="131"/>
      <c r="I38" s="131"/>
      <c r="J38" s="170"/>
      <c r="K38" s="170"/>
      <c r="L38" s="170"/>
      <c r="M38" s="170"/>
      <c r="N38" s="170"/>
      <c r="O38" s="131"/>
    </row>
    <row r="39" spans="1:15">
      <c r="A39" t="str">
        <f>F_Inputs!A39</f>
        <v>SRN</v>
      </c>
      <c r="B39" t="s">
        <v>475</v>
      </c>
      <c r="C39" t="s">
        <v>476</v>
      </c>
      <c r="D39" t="s">
        <v>26</v>
      </c>
      <c r="E39" t="s">
        <v>16</v>
      </c>
      <c r="F39" s="131"/>
      <c r="G39" s="131"/>
      <c r="H39" s="131"/>
      <c r="I39" s="131"/>
      <c r="J39" s="170"/>
      <c r="K39" s="170"/>
      <c r="L39" s="170"/>
      <c r="M39" s="170"/>
      <c r="N39" s="170"/>
      <c r="O39" s="131"/>
    </row>
    <row r="40" spans="1:15">
      <c r="A40" t="str">
        <f>F_Inputs!A40</f>
        <v>SRN</v>
      </c>
      <c r="B40" t="s">
        <v>477</v>
      </c>
      <c r="C40" t="s">
        <v>478</v>
      </c>
      <c r="D40" t="s">
        <v>26</v>
      </c>
      <c r="E40" t="s">
        <v>16</v>
      </c>
      <c r="F40" s="131"/>
      <c r="G40" s="131"/>
      <c r="H40" s="131"/>
      <c r="I40" s="131"/>
      <c r="J40" s="170"/>
      <c r="K40" s="170"/>
      <c r="L40" s="170"/>
      <c r="M40" s="170"/>
      <c r="N40" s="170"/>
      <c r="O40" s="131"/>
    </row>
    <row r="41" spans="1:15">
      <c r="A41" t="str">
        <f>F_Inputs!A41</f>
        <v>SRN</v>
      </c>
      <c r="B41" t="s">
        <v>479</v>
      </c>
      <c r="C41" t="s">
        <v>480</v>
      </c>
      <c r="D41" t="s">
        <v>26</v>
      </c>
      <c r="E41" t="s">
        <v>16</v>
      </c>
      <c r="F41" s="131"/>
      <c r="G41" s="131"/>
      <c r="H41" s="131"/>
      <c r="I41" s="131"/>
      <c r="J41" s="170"/>
      <c r="K41" s="170"/>
      <c r="L41" s="170"/>
      <c r="M41" s="170"/>
      <c r="N41" s="170"/>
      <c r="O41" s="131"/>
    </row>
    <row r="42" spans="1:15">
      <c r="A42" t="str">
        <f>F_Inputs!A42</f>
        <v>SRN</v>
      </c>
      <c r="B42" t="s">
        <v>481</v>
      </c>
      <c r="C42" t="s">
        <v>482</v>
      </c>
      <c r="D42" t="s">
        <v>26</v>
      </c>
      <c r="E42" t="s">
        <v>16</v>
      </c>
      <c r="F42" s="131"/>
      <c r="G42" s="131"/>
      <c r="H42" s="131"/>
      <c r="I42" s="131"/>
      <c r="J42" s="170"/>
      <c r="K42" s="170"/>
      <c r="L42" s="170"/>
      <c r="M42" s="170"/>
      <c r="N42" s="170"/>
      <c r="O42" s="131"/>
    </row>
    <row r="43" spans="1:15">
      <c r="A43" t="str">
        <f>F_Inputs!A43</f>
        <v>SRN</v>
      </c>
      <c r="B43" t="s">
        <v>483</v>
      </c>
      <c r="C43" t="s">
        <v>484</v>
      </c>
      <c r="D43" t="s">
        <v>26</v>
      </c>
      <c r="E43" t="s">
        <v>16</v>
      </c>
      <c r="F43" s="131"/>
      <c r="G43" s="131"/>
      <c r="H43" s="131"/>
      <c r="I43" s="131"/>
      <c r="J43" s="170"/>
      <c r="K43" s="170"/>
      <c r="L43" s="170"/>
      <c r="M43" s="170"/>
      <c r="N43" s="170"/>
      <c r="O43" s="131"/>
    </row>
    <row r="44" spans="1:15">
      <c r="A44" t="str">
        <f>F_Inputs!A44</f>
        <v>SRN</v>
      </c>
      <c r="B44" t="s">
        <v>485</v>
      </c>
      <c r="C44" t="s">
        <v>486</v>
      </c>
      <c r="D44" t="s">
        <v>26</v>
      </c>
      <c r="E44" t="s">
        <v>16</v>
      </c>
      <c r="F44" s="131"/>
      <c r="G44" s="131"/>
      <c r="H44" s="131"/>
      <c r="I44" s="131"/>
      <c r="J44" s="170"/>
      <c r="K44" s="170"/>
      <c r="L44" s="170"/>
      <c r="M44" s="170"/>
      <c r="N44" s="170"/>
      <c r="O44" s="131"/>
    </row>
    <row r="45" spans="1:15">
      <c r="A45" t="str">
        <f>F_Inputs!A45</f>
        <v>SRN</v>
      </c>
      <c r="B45" t="s">
        <v>487</v>
      </c>
      <c r="C45" t="s">
        <v>488</v>
      </c>
      <c r="D45" t="s">
        <v>26</v>
      </c>
      <c r="E45" t="s">
        <v>16</v>
      </c>
      <c r="F45" s="131"/>
      <c r="G45" s="131"/>
      <c r="H45" s="131"/>
      <c r="I45" s="131"/>
      <c r="J45" s="170"/>
      <c r="K45" s="170"/>
      <c r="L45" s="170"/>
      <c r="M45" s="170"/>
      <c r="N45" s="170"/>
      <c r="O45" s="131"/>
    </row>
    <row r="46" spans="1:15">
      <c r="A46" t="str">
        <f>F_Inputs!A46</f>
        <v>SRN</v>
      </c>
      <c r="B46" t="s">
        <v>489</v>
      </c>
      <c r="C46" t="s">
        <v>490</v>
      </c>
      <c r="D46" t="s">
        <v>26</v>
      </c>
      <c r="E46" t="s">
        <v>16</v>
      </c>
      <c r="F46" s="131"/>
      <c r="G46" s="131"/>
      <c r="H46" s="131"/>
      <c r="I46" s="131"/>
      <c r="J46" s="170"/>
      <c r="K46" s="170"/>
      <c r="L46" s="170"/>
      <c r="M46" s="170"/>
      <c r="N46" s="170"/>
      <c r="O46" s="131"/>
    </row>
    <row r="47" spans="1:15">
      <c r="A47" t="str">
        <f>F_Inputs!A47</f>
        <v>SRN</v>
      </c>
      <c r="B47" t="s">
        <v>491</v>
      </c>
      <c r="C47" t="s">
        <v>492</v>
      </c>
      <c r="D47" t="s">
        <v>26</v>
      </c>
      <c r="E47" t="s">
        <v>16</v>
      </c>
      <c r="F47" s="131"/>
      <c r="G47" s="131"/>
      <c r="H47" s="131"/>
      <c r="I47" s="131"/>
      <c r="J47" s="170"/>
      <c r="K47" s="170"/>
      <c r="L47" s="170"/>
      <c r="M47" s="170"/>
      <c r="N47" s="170"/>
      <c r="O47" s="131"/>
    </row>
    <row r="48" spans="1:15">
      <c r="A48" t="str">
        <f>F_Inputs!A48</f>
        <v>SRN</v>
      </c>
      <c r="B48" t="s">
        <v>493</v>
      </c>
      <c r="C48" t="s">
        <v>494</v>
      </c>
      <c r="D48" t="s">
        <v>26</v>
      </c>
      <c r="E48" t="s">
        <v>16</v>
      </c>
      <c r="F48" s="131"/>
      <c r="G48" s="131"/>
      <c r="H48" s="131"/>
      <c r="I48" s="131"/>
      <c r="J48" s="170"/>
      <c r="K48" s="170"/>
      <c r="L48" s="170"/>
      <c r="M48" s="170"/>
      <c r="N48" s="170"/>
      <c r="O48" s="131"/>
    </row>
    <row r="49" spans="1:15">
      <c r="A49" t="str">
        <f>F_Inputs!A49</f>
        <v>SRN</v>
      </c>
      <c r="B49" t="s">
        <v>495</v>
      </c>
      <c r="C49" t="s">
        <v>496</v>
      </c>
      <c r="D49" t="s">
        <v>26</v>
      </c>
      <c r="E49" t="s">
        <v>16</v>
      </c>
      <c r="F49" s="131"/>
      <c r="G49" s="131"/>
      <c r="H49" s="131"/>
      <c r="I49" s="131"/>
      <c r="J49" s="170"/>
      <c r="K49" s="170"/>
      <c r="L49" s="170"/>
      <c r="M49" s="170"/>
      <c r="N49" s="170"/>
      <c r="O49" s="131"/>
    </row>
    <row r="50" spans="1:15">
      <c r="A50" t="str">
        <f>F_Inputs!A50</f>
        <v>SRN</v>
      </c>
      <c r="B50" t="s">
        <v>497</v>
      </c>
      <c r="C50" t="s">
        <v>498</v>
      </c>
      <c r="D50" t="s">
        <v>26</v>
      </c>
      <c r="E50" t="s">
        <v>16</v>
      </c>
      <c r="F50" s="131"/>
      <c r="G50" s="131"/>
      <c r="H50" s="131"/>
      <c r="I50" s="131"/>
      <c r="J50" s="170"/>
      <c r="K50" s="170"/>
      <c r="L50" s="170"/>
      <c r="M50" s="170"/>
      <c r="N50" s="170"/>
      <c r="O50" s="131"/>
    </row>
    <row r="51" spans="1:15">
      <c r="A51" t="str">
        <f>F_Inputs!A51</f>
        <v>SRN</v>
      </c>
      <c r="B51" t="s">
        <v>499</v>
      </c>
      <c r="C51" t="s">
        <v>500</v>
      </c>
      <c r="D51" t="s">
        <v>26</v>
      </c>
      <c r="E51" t="s">
        <v>16</v>
      </c>
      <c r="F51" s="131"/>
      <c r="G51" s="131"/>
      <c r="H51" s="131"/>
      <c r="I51" s="131"/>
      <c r="J51" s="170"/>
      <c r="K51" s="170"/>
      <c r="L51" s="170"/>
      <c r="M51" s="170"/>
      <c r="N51" s="170"/>
      <c r="O51" s="131"/>
    </row>
    <row r="52" spans="1:15">
      <c r="A52" t="str">
        <f>F_Inputs!A52</f>
        <v>SRN</v>
      </c>
      <c r="B52" t="s">
        <v>501</v>
      </c>
      <c r="C52" t="s">
        <v>502</v>
      </c>
      <c r="D52" t="s">
        <v>26</v>
      </c>
      <c r="E52" t="s">
        <v>16</v>
      </c>
      <c r="F52" s="131"/>
      <c r="G52" s="131"/>
      <c r="H52" s="131"/>
      <c r="I52" s="131"/>
      <c r="J52" s="170"/>
      <c r="K52" s="170"/>
      <c r="L52" s="170"/>
      <c r="M52" s="170"/>
      <c r="N52" s="170"/>
      <c r="O52" s="131"/>
    </row>
    <row r="53" spans="1:15">
      <c r="A53" t="str">
        <f>F_Inputs!A53</f>
        <v>SRN</v>
      </c>
      <c r="B53" t="s">
        <v>36</v>
      </c>
      <c r="C53" t="s">
        <v>503</v>
      </c>
      <c r="D53" t="s">
        <v>26</v>
      </c>
      <c r="E53" t="s">
        <v>16</v>
      </c>
      <c r="F53" s="131"/>
      <c r="G53" s="131"/>
      <c r="H53" s="131"/>
      <c r="I53" s="131"/>
      <c r="J53" s="131"/>
      <c r="K53" s="131"/>
      <c r="L53" s="170"/>
      <c r="M53" s="170"/>
      <c r="N53" s="170"/>
      <c r="O53" s="131"/>
    </row>
    <row r="54" spans="1:15">
      <c r="A54" t="str">
        <f>F_Inputs!A54</f>
        <v>SRN</v>
      </c>
      <c r="B54" t="s">
        <v>504</v>
      </c>
      <c r="C54" t="s">
        <v>505</v>
      </c>
      <c r="D54" t="s">
        <v>26</v>
      </c>
      <c r="E54" t="s">
        <v>16</v>
      </c>
      <c r="F54" s="131"/>
      <c r="G54" s="131"/>
      <c r="H54" s="131"/>
      <c r="I54" s="131"/>
      <c r="J54" s="131"/>
      <c r="K54" s="131"/>
      <c r="L54" s="170"/>
      <c r="M54" s="170"/>
      <c r="N54" s="170"/>
      <c r="O54" s="131"/>
    </row>
    <row r="55" spans="1:15">
      <c r="A55" t="str">
        <f>F_Inputs!A55</f>
        <v>SRN</v>
      </c>
      <c r="B55" t="s">
        <v>506</v>
      </c>
      <c r="C55" t="s">
        <v>505</v>
      </c>
      <c r="D55" t="s">
        <v>26</v>
      </c>
      <c r="E55" t="s">
        <v>16</v>
      </c>
      <c r="F55" s="131"/>
      <c r="G55" s="131"/>
      <c r="H55" s="131"/>
      <c r="I55" s="131"/>
      <c r="J55" s="131"/>
      <c r="K55" s="131"/>
      <c r="L55" s="170"/>
      <c r="M55" s="170"/>
      <c r="N55" s="170"/>
      <c r="O55" s="131"/>
    </row>
    <row r="56" spans="1:15">
      <c r="A56" t="str">
        <f>F_Inputs!A56</f>
        <v>SRN</v>
      </c>
      <c r="B56" t="s">
        <v>37</v>
      </c>
      <c r="C56" t="s">
        <v>507</v>
      </c>
      <c r="D56" t="s">
        <v>26</v>
      </c>
      <c r="E56" t="s">
        <v>16</v>
      </c>
      <c r="F56" s="131"/>
      <c r="G56" s="131"/>
      <c r="H56" s="131"/>
      <c r="I56" s="131"/>
      <c r="J56" s="131"/>
      <c r="K56" s="131"/>
      <c r="L56" s="170"/>
      <c r="M56" s="170"/>
      <c r="N56" s="170"/>
      <c r="O56" s="131"/>
    </row>
    <row r="57" spans="1:15">
      <c r="A57" t="str">
        <f>F_Inputs!A57</f>
        <v>SRN</v>
      </c>
      <c r="B57" t="s">
        <v>508</v>
      </c>
      <c r="C57" t="s">
        <v>509</v>
      </c>
      <c r="D57" t="s">
        <v>26</v>
      </c>
      <c r="E57" t="s">
        <v>16</v>
      </c>
      <c r="F57" s="131"/>
      <c r="G57" s="131"/>
      <c r="H57" s="131"/>
      <c r="I57" s="131"/>
      <c r="J57" s="131"/>
      <c r="K57" s="131"/>
      <c r="L57" s="170"/>
      <c r="M57" s="170"/>
      <c r="N57" s="170"/>
      <c r="O57" s="131"/>
    </row>
    <row r="58" spans="1:15">
      <c r="A58" t="str">
        <f>F_Inputs!A58</f>
        <v>SRN</v>
      </c>
      <c r="B58" t="s">
        <v>510</v>
      </c>
      <c r="C58" t="s">
        <v>509</v>
      </c>
      <c r="D58" t="s">
        <v>26</v>
      </c>
      <c r="E58" t="s">
        <v>16</v>
      </c>
      <c r="F58" s="131"/>
      <c r="G58" s="131"/>
      <c r="H58" s="131"/>
      <c r="I58" s="131"/>
      <c r="J58" s="131"/>
      <c r="K58" s="131"/>
      <c r="L58" s="170"/>
      <c r="M58" s="170"/>
      <c r="N58" s="170"/>
      <c r="O58" s="131"/>
    </row>
    <row r="59" spans="1:15">
      <c r="A59" t="str">
        <f>F_Inputs!A59</f>
        <v>SRN</v>
      </c>
      <c r="B59" t="s">
        <v>38</v>
      </c>
      <c r="C59" t="s">
        <v>511</v>
      </c>
      <c r="D59" t="s">
        <v>26</v>
      </c>
      <c r="E59" t="s">
        <v>16</v>
      </c>
      <c r="F59" s="131"/>
      <c r="G59" s="131"/>
      <c r="H59" s="131"/>
      <c r="I59" s="131"/>
      <c r="J59" s="131"/>
      <c r="K59" s="131"/>
      <c r="L59" s="170"/>
      <c r="M59" s="170"/>
      <c r="N59" s="170"/>
      <c r="O59" s="131"/>
    </row>
    <row r="60" spans="1:15">
      <c r="A60" t="str">
        <f>F_Inputs!A60</f>
        <v>SRN</v>
      </c>
      <c r="B60" t="s">
        <v>39</v>
      </c>
      <c r="C60" t="s">
        <v>512</v>
      </c>
      <c r="D60" t="s">
        <v>26</v>
      </c>
      <c r="E60" t="s">
        <v>16</v>
      </c>
      <c r="F60" s="131"/>
      <c r="G60" s="131"/>
      <c r="H60" s="131"/>
      <c r="I60" s="131"/>
      <c r="J60" s="131"/>
      <c r="K60" s="131"/>
      <c r="L60" s="170"/>
      <c r="M60" s="170"/>
      <c r="N60" s="170"/>
      <c r="O60" s="131"/>
    </row>
    <row r="61" spans="1:15">
      <c r="A61" t="str">
        <f>F_Inputs!A61</f>
        <v>SRN</v>
      </c>
      <c r="B61" t="s">
        <v>40</v>
      </c>
      <c r="C61" t="s">
        <v>512</v>
      </c>
      <c r="D61" t="s">
        <v>26</v>
      </c>
      <c r="E61" t="s">
        <v>16</v>
      </c>
      <c r="F61" s="131"/>
      <c r="G61" s="131"/>
      <c r="H61" s="131"/>
      <c r="I61" s="131"/>
      <c r="J61" s="131"/>
      <c r="K61" s="131"/>
      <c r="L61" s="170"/>
      <c r="M61" s="170"/>
      <c r="N61" s="170"/>
      <c r="O61" s="131"/>
    </row>
    <row r="62" spans="1:15">
      <c r="A62" t="str">
        <f>F_Inputs!A62</f>
        <v>SRN</v>
      </c>
      <c r="B62" t="s">
        <v>41</v>
      </c>
      <c r="C62" t="s">
        <v>513</v>
      </c>
      <c r="D62" t="s">
        <v>26</v>
      </c>
      <c r="E62" t="s">
        <v>16</v>
      </c>
      <c r="F62" s="131"/>
      <c r="G62" s="131"/>
      <c r="H62" s="131"/>
      <c r="I62" s="131"/>
      <c r="J62" s="131"/>
      <c r="K62" s="131"/>
      <c r="L62" s="131"/>
      <c r="M62" s="131"/>
      <c r="N62" s="170"/>
      <c r="O62" s="131"/>
    </row>
    <row r="63" spans="1:15">
      <c r="A63" t="str">
        <f>F_Inputs!A63</f>
        <v>SRN</v>
      </c>
      <c r="B63" t="s">
        <v>42</v>
      </c>
      <c r="C63" t="s">
        <v>514</v>
      </c>
      <c r="D63" t="s">
        <v>26</v>
      </c>
      <c r="E63" t="s">
        <v>16</v>
      </c>
      <c r="F63" s="131"/>
      <c r="G63" s="131"/>
      <c r="H63" s="131"/>
      <c r="I63" s="131"/>
      <c r="J63" s="131"/>
      <c r="K63" s="131"/>
      <c r="L63" s="131"/>
      <c r="M63" s="131"/>
      <c r="N63" s="170"/>
      <c r="O63" s="131"/>
    </row>
    <row r="64" spans="1:15">
      <c r="A64" t="str">
        <f>F_Inputs!A64</f>
        <v>SRN</v>
      </c>
      <c r="B64" t="s">
        <v>43</v>
      </c>
      <c r="C64" t="s">
        <v>514</v>
      </c>
      <c r="D64" t="s">
        <v>26</v>
      </c>
      <c r="E64" t="s">
        <v>16</v>
      </c>
      <c r="F64" s="131"/>
      <c r="G64" s="131"/>
      <c r="H64" s="131"/>
      <c r="I64" s="131"/>
      <c r="J64" s="131"/>
      <c r="K64" s="131"/>
      <c r="L64" s="131"/>
      <c r="M64" s="131"/>
      <c r="N64" s="170"/>
      <c r="O64" s="131"/>
    </row>
    <row r="65" spans="1:15">
      <c r="A65" t="str">
        <f>F_Inputs!A65</f>
        <v>SRN</v>
      </c>
      <c r="B65" t="s">
        <v>44</v>
      </c>
      <c r="C65" t="s">
        <v>515</v>
      </c>
      <c r="D65" t="s">
        <v>438</v>
      </c>
      <c r="E65" t="s">
        <v>16</v>
      </c>
      <c r="F65" s="172"/>
      <c r="G65" s="172"/>
      <c r="H65" s="172"/>
      <c r="I65" s="172"/>
      <c r="J65" s="172"/>
      <c r="K65" s="172"/>
      <c r="L65" s="172"/>
      <c r="M65" s="172"/>
      <c r="N65" s="172"/>
      <c r="O65" s="133"/>
    </row>
    <row r="66" spans="1:15">
      <c r="A66" t="str">
        <f>F_Inputs!A66</f>
        <v>SRN</v>
      </c>
      <c r="B66" t="s">
        <v>45</v>
      </c>
      <c r="C66" t="s">
        <v>516</v>
      </c>
      <c r="D66" t="s">
        <v>438</v>
      </c>
      <c r="E66" t="s">
        <v>16</v>
      </c>
      <c r="F66" s="172"/>
      <c r="G66" s="172"/>
      <c r="H66" s="172"/>
      <c r="I66" s="172"/>
      <c r="J66" s="172"/>
      <c r="K66" s="172"/>
      <c r="L66" s="172"/>
      <c r="M66" s="172"/>
      <c r="N66" s="172"/>
      <c r="O66" s="133"/>
    </row>
    <row r="67" spans="1:15">
      <c r="A67" t="str">
        <f>F_Inputs!A67</f>
        <v>SRN</v>
      </c>
      <c r="B67" t="s">
        <v>46</v>
      </c>
      <c r="C67" t="s">
        <v>517</v>
      </c>
      <c r="D67" t="s">
        <v>438</v>
      </c>
      <c r="E67" t="s">
        <v>16</v>
      </c>
      <c r="F67" s="172"/>
      <c r="G67" s="172"/>
      <c r="H67" s="172"/>
      <c r="I67" s="172"/>
      <c r="J67" s="172"/>
      <c r="K67" s="172"/>
      <c r="L67" s="172"/>
      <c r="M67" s="172"/>
      <c r="N67" s="172"/>
      <c r="O67" s="133"/>
    </row>
    <row r="68" spans="1:15">
      <c r="A68" t="str">
        <f>F_Inputs!A68</f>
        <v>SRN</v>
      </c>
      <c r="B68" t="s">
        <v>47</v>
      </c>
      <c r="C68" t="s">
        <v>518</v>
      </c>
      <c r="D68" t="s">
        <v>438</v>
      </c>
      <c r="E68" t="s">
        <v>16</v>
      </c>
      <c r="F68" s="172"/>
      <c r="G68" s="172"/>
      <c r="H68" s="172"/>
      <c r="I68" s="172"/>
      <c r="J68" s="172"/>
      <c r="K68" s="172"/>
      <c r="L68" s="172"/>
      <c r="M68" s="172"/>
      <c r="N68" s="172"/>
      <c r="O68" s="133"/>
    </row>
    <row r="69" spans="1:15">
      <c r="A69" t="str">
        <f>F_Inputs!A69</f>
        <v>SRN</v>
      </c>
      <c r="B69" t="s">
        <v>48</v>
      </c>
      <c r="C69" t="s">
        <v>519</v>
      </c>
      <c r="D69" t="s">
        <v>438</v>
      </c>
      <c r="E69" t="s">
        <v>16</v>
      </c>
      <c r="F69" s="172"/>
      <c r="G69" s="172"/>
      <c r="H69" s="172"/>
      <c r="I69" s="172"/>
      <c r="J69" s="172"/>
      <c r="K69" s="172"/>
      <c r="L69" s="172"/>
      <c r="M69" s="172"/>
      <c r="N69" s="172"/>
      <c r="O69" s="133"/>
    </row>
    <row r="70" spans="1:15">
      <c r="A70" t="str">
        <f>F_Inputs!A70</f>
        <v>SRN</v>
      </c>
      <c r="B70" t="s">
        <v>49</v>
      </c>
      <c r="C70" t="s">
        <v>520</v>
      </c>
      <c r="D70" t="s">
        <v>438</v>
      </c>
      <c r="E70" t="s">
        <v>16</v>
      </c>
      <c r="F70" s="172"/>
      <c r="G70" s="172"/>
      <c r="H70" s="172"/>
      <c r="I70" s="172"/>
      <c r="J70" s="172"/>
      <c r="K70" s="172"/>
      <c r="L70" s="172"/>
      <c r="M70" s="172"/>
      <c r="N70" s="172"/>
      <c r="O70" s="133"/>
    </row>
    <row r="71" spans="1:15">
      <c r="A71" t="str">
        <f>F_Inputs!A71</f>
        <v>SRN</v>
      </c>
      <c r="B71" t="s">
        <v>50</v>
      </c>
      <c r="C71" t="s">
        <v>521</v>
      </c>
      <c r="D71" t="s">
        <v>438</v>
      </c>
      <c r="E71" t="s">
        <v>16</v>
      </c>
      <c r="F71" s="172"/>
      <c r="G71" s="172"/>
      <c r="H71" s="172"/>
      <c r="I71" s="172"/>
      <c r="J71" s="172"/>
      <c r="K71" s="172"/>
      <c r="L71" s="172"/>
      <c r="M71" s="172"/>
      <c r="N71" s="172"/>
      <c r="O71" s="133"/>
    </row>
    <row r="72" spans="1:15">
      <c r="A72" t="str">
        <f>F_Inputs!A72</f>
        <v>SRN</v>
      </c>
      <c r="B72" t="s">
        <v>51</v>
      </c>
      <c r="C72" t="s">
        <v>522</v>
      </c>
      <c r="D72" t="s">
        <v>438</v>
      </c>
      <c r="E72" t="s">
        <v>16</v>
      </c>
      <c r="F72" s="172"/>
      <c r="G72" s="172"/>
      <c r="H72" s="172"/>
      <c r="I72" s="172"/>
      <c r="J72" s="172"/>
      <c r="K72" s="172"/>
      <c r="L72" s="172"/>
      <c r="M72" s="172"/>
      <c r="N72" s="172"/>
      <c r="O72" s="133"/>
    </row>
    <row r="73" spans="1:15">
      <c r="A73" t="str">
        <f>F_Inputs!A73</f>
        <v>SRN</v>
      </c>
      <c r="B73" t="s">
        <v>52</v>
      </c>
      <c r="C73" t="s">
        <v>523</v>
      </c>
      <c r="D73" t="s">
        <v>438</v>
      </c>
      <c r="E73" t="s">
        <v>16</v>
      </c>
      <c r="F73" s="172"/>
      <c r="G73" s="172"/>
      <c r="H73" s="172"/>
      <c r="I73" s="172"/>
      <c r="J73" s="172"/>
      <c r="K73" s="172"/>
      <c r="L73" s="172"/>
      <c r="M73" s="172"/>
      <c r="N73" s="172"/>
      <c r="O73" s="133"/>
    </row>
    <row r="74" spans="1:15">
      <c r="A74" t="str">
        <f>F_Inputs!A74</f>
        <v>SRN</v>
      </c>
      <c r="B74" t="s">
        <v>53</v>
      </c>
      <c r="C74" t="s">
        <v>524</v>
      </c>
      <c r="D74" t="s">
        <v>438</v>
      </c>
      <c r="E74" t="s">
        <v>16</v>
      </c>
      <c r="F74" s="172"/>
      <c r="G74" s="172"/>
      <c r="H74" s="172"/>
      <c r="I74" s="172"/>
      <c r="J74" s="172"/>
      <c r="K74" s="172"/>
      <c r="L74" s="172"/>
      <c r="M74" s="172"/>
      <c r="N74" s="172"/>
      <c r="O74" s="133"/>
    </row>
    <row r="75" spans="1:15">
      <c r="A75" t="str">
        <f>F_Inputs!A75</f>
        <v>SRN</v>
      </c>
      <c r="B75" t="s">
        <v>54</v>
      </c>
      <c r="C75" t="s">
        <v>525</v>
      </c>
      <c r="D75" t="s">
        <v>438</v>
      </c>
      <c r="E75" t="s">
        <v>16</v>
      </c>
      <c r="F75" s="172"/>
      <c r="G75" s="172"/>
      <c r="H75" s="172"/>
      <c r="I75" s="172"/>
      <c r="J75" s="172"/>
      <c r="K75" s="172"/>
      <c r="L75" s="172"/>
      <c r="M75" s="172"/>
      <c r="N75" s="172"/>
      <c r="O75" s="133"/>
    </row>
    <row r="76" spans="1:15">
      <c r="A76" t="str">
        <f>F_Inputs!A76</f>
        <v>SRN</v>
      </c>
      <c r="B76" t="s">
        <v>526</v>
      </c>
      <c r="C76" t="s">
        <v>527</v>
      </c>
      <c r="D76" t="s">
        <v>438</v>
      </c>
      <c r="E76" t="s">
        <v>16</v>
      </c>
      <c r="F76" s="172"/>
      <c r="G76" s="172"/>
      <c r="H76" s="172"/>
      <c r="I76" s="172"/>
      <c r="J76" s="172"/>
      <c r="K76" s="172"/>
      <c r="L76" s="172"/>
      <c r="M76" s="172"/>
      <c r="N76" s="172"/>
      <c r="O76" s="133"/>
    </row>
    <row r="77" spans="1:15">
      <c r="B77" s="95" t="s">
        <v>187</v>
      </c>
      <c r="C77" s="152" t="s">
        <v>188</v>
      </c>
      <c r="D77" t="s">
        <v>26</v>
      </c>
      <c r="E77" t="s">
        <v>16</v>
      </c>
      <c r="F77" s="133"/>
      <c r="G77" s="133"/>
      <c r="H77" s="133"/>
      <c r="I77" s="133"/>
      <c r="J77" s="133"/>
      <c r="K77" s="133"/>
      <c r="L77" s="133"/>
      <c r="M77" s="170"/>
      <c r="N77" s="133"/>
      <c r="O77" s="133"/>
    </row>
    <row r="78" spans="1:15">
      <c r="B78" s="95" t="s">
        <v>189</v>
      </c>
      <c r="C78" s="152" t="s">
        <v>190</v>
      </c>
      <c r="D78" t="s">
        <v>26</v>
      </c>
      <c r="E78" t="s">
        <v>16</v>
      </c>
      <c r="F78" s="133"/>
      <c r="G78" s="133"/>
      <c r="H78" s="133"/>
      <c r="I78" s="133"/>
      <c r="J78" s="133"/>
      <c r="K78" s="133"/>
      <c r="L78" s="133"/>
      <c r="M78" s="170"/>
      <c r="N78" s="133"/>
      <c r="O78" s="133"/>
    </row>
    <row r="79" spans="1:15">
      <c r="B79" s="95" t="s">
        <v>191</v>
      </c>
      <c r="C79" s="152" t="s">
        <v>192</v>
      </c>
      <c r="D79" t="s">
        <v>26</v>
      </c>
      <c r="E79" t="s">
        <v>16</v>
      </c>
      <c r="F79" s="133"/>
      <c r="G79" s="133"/>
      <c r="H79" s="133"/>
      <c r="I79" s="133"/>
      <c r="J79" s="133"/>
      <c r="K79" s="133"/>
      <c r="L79" s="133"/>
      <c r="M79" s="172"/>
      <c r="N79" s="133"/>
      <c r="O79" s="133"/>
    </row>
    <row r="80" spans="1:15">
      <c r="B80" s="95" t="s">
        <v>193</v>
      </c>
      <c r="C80" s="152" t="s">
        <v>194</v>
      </c>
      <c r="D80" t="s">
        <v>26</v>
      </c>
      <c r="E80" t="s">
        <v>16</v>
      </c>
      <c r="F80" s="133"/>
      <c r="G80" s="133"/>
      <c r="H80" s="133"/>
      <c r="I80" s="133"/>
      <c r="J80" s="133"/>
      <c r="K80" s="133"/>
      <c r="L80" s="133"/>
      <c r="M80" s="133"/>
      <c r="N80" s="170"/>
      <c r="O80" s="133"/>
    </row>
    <row r="81" spans="2:16">
      <c r="B81" s="95" t="s">
        <v>195</v>
      </c>
      <c r="C81" s="152" t="s">
        <v>196</v>
      </c>
      <c r="D81" t="s">
        <v>26</v>
      </c>
      <c r="E81" t="s">
        <v>16</v>
      </c>
      <c r="F81" s="133"/>
      <c r="G81" s="133"/>
      <c r="H81" s="133"/>
      <c r="I81" s="133"/>
      <c r="J81" s="133"/>
      <c r="K81" s="133"/>
      <c r="L81" s="133"/>
      <c r="M81" s="133"/>
      <c r="N81" s="172"/>
      <c r="O81" s="133"/>
    </row>
    <row r="82" spans="2:16">
      <c r="B82" s="95" t="s">
        <v>197</v>
      </c>
      <c r="C82" s="152" t="s">
        <v>198</v>
      </c>
      <c r="D82" t="s">
        <v>26</v>
      </c>
      <c r="E82" t="s">
        <v>16</v>
      </c>
      <c r="F82" s="133"/>
      <c r="G82" s="133"/>
      <c r="H82" s="133"/>
      <c r="I82" s="133"/>
      <c r="J82" s="133"/>
      <c r="K82" s="133"/>
      <c r="L82" s="133"/>
      <c r="M82" s="133"/>
      <c r="N82" s="172"/>
      <c r="O82" s="133"/>
    </row>
    <row r="83" spans="2:16">
      <c r="B83" s="95" t="s">
        <v>290</v>
      </c>
      <c r="C83" s="151" t="s">
        <v>535</v>
      </c>
      <c r="D83" t="s">
        <v>26</v>
      </c>
      <c r="E83" t="s">
        <v>16</v>
      </c>
      <c r="L83" s="180"/>
    </row>
    <row r="84" spans="2:16">
      <c r="B84" s="95" t="s">
        <v>322</v>
      </c>
      <c r="C84" s="151" t="s">
        <v>536</v>
      </c>
      <c r="D84" t="s">
        <v>26</v>
      </c>
      <c r="E84" t="s">
        <v>16</v>
      </c>
      <c r="L84" s="180"/>
    </row>
    <row r="85" spans="2:16">
      <c r="B85" s="95" t="s">
        <v>351</v>
      </c>
      <c r="C85" s="151" t="s">
        <v>537</v>
      </c>
      <c r="D85" t="s">
        <v>26</v>
      </c>
      <c r="E85" t="s">
        <v>16</v>
      </c>
      <c r="L85" s="180"/>
    </row>
    <row r="86" spans="2:16">
      <c r="B86" s="95" t="s">
        <v>292</v>
      </c>
      <c r="C86" s="151" t="s">
        <v>538</v>
      </c>
      <c r="D86" t="s">
        <v>26</v>
      </c>
      <c r="E86" t="s">
        <v>16</v>
      </c>
      <c r="N86" s="82"/>
    </row>
    <row r="87" spans="2:16">
      <c r="B87" s="95" t="s">
        <v>324</v>
      </c>
      <c r="C87" s="151" t="s">
        <v>539</v>
      </c>
      <c r="D87" t="s">
        <v>26</v>
      </c>
      <c r="E87" t="s">
        <v>16</v>
      </c>
      <c r="N87" s="82"/>
    </row>
    <row r="88" spans="2:16">
      <c r="B88" s="95" t="s">
        <v>353</v>
      </c>
      <c r="C88" s="151" t="s">
        <v>540</v>
      </c>
      <c r="D88" t="s">
        <v>26</v>
      </c>
      <c r="E88" t="s">
        <v>16</v>
      </c>
      <c r="N88" s="82"/>
    </row>
    <row r="89" spans="2:16">
      <c r="C89" s="196" t="s">
        <v>551</v>
      </c>
      <c r="D89" t="s">
        <v>26</v>
      </c>
      <c r="E89" t="s">
        <v>16</v>
      </c>
      <c r="M89" s="188"/>
      <c r="N89" s="188"/>
      <c r="O89" s="133"/>
      <c r="P89" s="148"/>
    </row>
    <row r="90" spans="2:16">
      <c r="C90" s="196" t="s">
        <v>552</v>
      </c>
      <c r="D90" t="s">
        <v>26</v>
      </c>
      <c r="E90" t="s">
        <v>16</v>
      </c>
      <c r="M90" s="188"/>
      <c r="N90" s="188"/>
      <c r="O90" s="133"/>
      <c r="P90" s="148"/>
    </row>
    <row r="91" spans="2:16">
      <c r="C91" s="196"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&amp;L&amp;F&amp;C&amp;A&amp;ROFFICIAL</oddHeader>
    <oddFooter>&amp;LPrinted on &amp;D at &amp;T&amp;CPage &amp;P of &amp;N pages&amp;ROfwat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workbookViewId="0"/>
  </sheetViews>
  <sheetFormatPr defaultColWidth="9.73046875" defaultRowHeight="12.75"/>
  <cols>
    <col min="1" max="1" width="8.3984375" bestFit="1" customWidth="1"/>
    <col min="2" max="2" width="20.265625" bestFit="1" customWidth="1"/>
    <col min="3" max="3" width="96.73046875" bestFit="1" customWidth="1"/>
    <col min="4" max="4" width="7.73046875" bestFit="1" customWidth="1"/>
    <col min="5" max="5" width="16.265625" customWidth="1"/>
    <col min="6" max="15" width="7.59765625" customWidth="1"/>
    <col min="16" max="16" width="10.730468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SRN</v>
      </c>
      <c r="B4" t="s">
        <v>425</v>
      </c>
      <c r="C4" t="s">
        <v>426</v>
      </c>
      <c r="D4" t="s">
        <v>15</v>
      </c>
      <c r="E4" t="s">
        <v>16</v>
      </c>
      <c r="F4" s="129"/>
      <c r="G4" s="129"/>
      <c r="H4" s="129"/>
      <c r="I4" s="129"/>
      <c r="J4" s="129"/>
      <c r="K4" s="129"/>
      <c r="L4" s="129"/>
      <c r="M4" s="129"/>
      <c r="N4" s="129"/>
      <c r="O4" s="168">
        <f>IF(InpOverride!O4="",F_Inputs!O4,InpOverride!O4)</f>
        <v>2</v>
      </c>
    </row>
    <row r="5" spans="1:15">
      <c r="A5" t="str">
        <f>F_Inputs!A5</f>
        <v>SRN</v>
      </c>
      <c r="B5" t="s">
        <v>17</v>
      </c>
      <c r="C5" t="s">
        <v>427</v>
      </c>
      <c r="D5" t="s">
        <v>18</v>
      </c>
      <c r="E5" t="s">
        <v>16</v>
      </c>
      <c r="F5" s="129"/>
      <c r="G5" s="129"/>
      <c r="H5" s="129"/>
      <c r="I5" s="129"/>
      <c r="J5" s="129"/>
      <c r="K5" s="129"/>
      <c r="L5" s="129"/>
      <c r="M5" s="129"/>
      <c r="N5" s="129"/>
      <c r="O5" s="168" t="b">
        <f>IF(InpOverride!O5="",F_Inputs!O5,InpOverride!O5)</f>
        <v>1</v>
      </c>
    </row>
    <row r="6" spans="1:15">
      <c r="A6" t="str">
        <f>F_Inputs!A6</f>
        <v>SRN</v>
      </c>
      <c r="B6" t="s">
        <v>19</v>
      </c>
      <c r="C6" t="s">
        <v>428</v>
      </c>
      <c r="D6" t="s">
        <v>20</v>
      </c>
      <c r="E6" t="s">
        <v>16</v>
      </c>
      <c r="F6" s="130"/>
      <c r="G6" s="130"/>
      <c r="H6" s="130"/>
      <c r="I6" s="130"/>
      <c r="J6" s="130"/>
      <c r="K6" s="130"/>
      <c r="L6" s="130"/>
      <c r="M6" s="130"/>
      <c r="N6" s="130"/>
      <c r="O6" s="169">
        <f>IF(InpOverride!O6="",F_Inputs!O6,InpOverride!O6)</f>
        <v>0.02</v>
      </c>
    </row>
    <row r="7" spans="1:15">
      <c r="A7" t="str">
        <f>F_Inputs!A7</f>
        <v>SRN</v>
      </c>
      <c r="B7" t="s">
        <v>21</v>
      </c>
      <c r="C7" t="s">
        <v>429</v>
      </c>
      <c r="D7" t="s">
        <v>20</v>
      </c>
      <c r="E7" t="s">
        <v>16</v>
      </c>
      <c r="F7" s="130"/>
      <c r="G7" s="130"/>
      <c r="H7" s="130"/>
      <c r="I7" s="130"/>
      <c r="J7" s="130"/>
      <c r="K7" s="130"/>
      <c r="L7" s="130"/>
      <c r="M7" s="130"/>
      <c r="N7" s="130"/>
      <c r="O7" s="169">
        <f>IF(InpOverride!O7="",F_Inputs!O7,InpOverride!O7)</f>
        <v>0.03</v>
      </c>
    </row>
    <row r="8" spans="1:15">
      <c r="A8" t="str">
        <f>F_Inputs!A8</f>
        <v>SRN</v>
      </c>
      <c r="B8" t="s">
        <v>22</v>
      </c>
      <c r="C8" t="s">
        <v>430</v>
      </c>
      <c r="D8" t="s">
        <v>20</v>
      </c>
      <c r="E8" t="s">
        <v>16</v>
      </c>
      <c r="F8" s="130"/>
      <c r="G8" s="130"/>
      <c r="H8" s="130"/>
      <c r="I8" s="130"/>
      <c r="J8" s="130"/>
      <c r="K8" s="130"/>
      <c r="L8" s="130"/>
      <c r="M8" s="130"/>
      <c r="N8" s="130"/>
      <c r="O8" s="169">
        <f>IF(InpOverride!O8="",F_Inputs!O8,InpOverride!O8)</f>
        <v>0.03</v>
      </c>
    </row>
    <row r="9" spans="1:15">
      <c r="A9" t="str">
        <f>F_Inputs!A9</f>
        <v>SRN</v>
      </c>
      <c r="B9" t="s">
        <v>23</v>
      </c>
      <c r="C9" t="s">
        <v>431</v>
      </c>
      <c r="D9" t="s">
        <v>20</v>
      </c>
      <c r="E9" t="s">
        <v>16</v>
      </c>
      <c r="F9" s="130"/>
      <c r="G9" s="130"/>
      <c r="H9" s="130"/>
      <c r="I9" s="130"/>
      <c r="J9" s="130"/>
      <c r="K9" s="130"/>
      <c r="L9" s="130"/>
      <c r="M9" s="130"/>
      <c r="N9" s="130"/>
      <c r="O9" s="169">
        <f>IF(InpOverride!O9="",F_Inputs!O9,InpOverride!O9)</f>
        <v>0</v>
      </c>
    </row>
    <row r="10" spans="1:15">
      <c r="A10" t="str">
        <f>F_Inputs!A10</f>
        <v>SRN</v>
      </c>
      <c r="B10" t="s">
        <v>432</v>
      </c>
      <c r="C10" t="s">
        <v>431</v>
      </c>
      <c r="D10" t="s">
        <v>20</v>
      </c>
      <c r="E10" t="s">
        <v>16</v>
      </c>
      <c r="F10" s="130"/>
      <c r="G10" s="130"/>
      <c r="H10" s="130"/>
      <c r="I10" s="130"/>
      <c r="J10" s="130"/>
      <c r="K10" s="130"/>
      <c r="L10" s="130"/>
      <c r="M10" s="130"/>
      <c r="N10" s="130"/>
      <c r="O10" s="169">
        <f>IF(InpOverride!O10="",F_Inputs!O10,InpOverride!O10)</f>
        <v>0</v>
      </c>
    </row>
    <row r="11" spans="1:15">
      <c r="A11" t="str">
        <f>F_Inputs!A11</f>
        <v>SRN</v>
      </c>
      <c r="B11" t="s">
        <v>433</v>
      </c>
      <c r="C11" t="s">
        <v>431</v>
      </c>
      <c r="D11" t="s">
        <v>20</v>
      </c>
      <c r="E11" t="s">
        <v>16</v>
      </c>
      <c r="F11" s="130"/>
      <c r="G11" s="130"/>
      <c r="H11" s="130"/>
      <c r="I11" s="130"/>
      <c r="J11" s="130"/>
      <c r="K11" s="130"/>
      <c r="L11" s="130"/>
      <c r="M11" s="130"/>
      <c r="N11" s="130"/>
      <c r="O11" s="169">
        <f>IF(InpOverride!O11="",F_Inputs!O11,InpOverride!O11)</f>
        <v>3.5999999999999997E-2</v>
      </c>
    </row>
    <row r="12" spans="1:15">
      <c r="A12" t="str">
        <f>F_Inputs!A12</f>
        <v>SRN</v>
      </c>
      <c r="B12" t="s">
        <v>24</v>
      </c>
      <c r="C12" t="s">
        <v>434</v>
      </c>
      <c r="D12" t="s">
        <v>20</v>
      </c>
      <c r="E12" t="s">
        <v>16</v>
      </c>
      <c r="F12" s="130"/>
      <c r="G12" s="130"/>
      <c r="H12" s="130"/>
      <c r="I12" s="130"/>
      <c r="J12" s="130"/>
      <c r="K12" s="130"/>
      <c r="L12" s="130"/>
      <c r="M12" s="130"/>
      <c r="N12" s="130"/>
      <c r="O12" s="169">
        <f>IF(InpOverride!O12="",F_Inputs!O12,InpOverride!O12)</f>
        <v>0.06</v>
      </c>
    </row>
    <row r="13" spans="1:15">
      <c r="A13" t="str">
        <f>F_Inputs!A13</f>
        <v>SRN</v>
      </c>
      <c r="B13" t="s">
        <v>25</v>
      </c>
      <c r="C13" t="s">
        <v>435</v>
      </c>
      <c r="D13" t="s">
        <v>26</v>
      </c>
      <c r="E13" t="s">
        <v>16</v>
      </c>
      <c r="F13" s="131"/>
      <c r="G13" s="131"/>
      <c r="H13" s="131"/>
      <c r="I13" s="170">
        <f>IF(InpOverride!I13="",F_Inputs!I13,InpOverride!I13)</f>
        <v>170.26300000000001</v>
      </c>
      <c r="J13" s="131"/>
      <c r="K13" s="131"/>
      <c r="L13" s="131"/>
      <c r="M13" s="131"/>
      <c r="N13" s="131"/>
      <c r="O13" s="131"/>
    </row>
    <row r="14" spans="1:15">
      <c r="A14" t="str">
        <f>F_Inputs!A14</f>
        <v>SRN</v>
      </c>
      <c r="B14" t="s">
        <v>27</v>
      </c>
      <c r="C14" t="s">
        <v>436</v>
      </c>
      <c r="D14" t="s">
        <v>26</v>
      </c>
      <c r="E14" t="s">
        <v>16</v>
      </c>
      <c r="F14" s="131"/>
      <c r="G14" s="131"/>
      <c r="H14" s="131"/>
      <c r="I14" s="170">
        <f>IF(InpOverride!I14="",F_Inputs!I14,InpOverride!I14)</f>
        <v>536.13</v>
      </c>
      <c r="J14" s="131"/>
      <c r="K14" s="131"/>
      <c r="L14" s="131"/>
      <c r="M14" s="131"/>
      <c r="N14" s="131"/>
      <c r="O14" s="131"/>
    </row>
    <row r="15" spans="1:15">
      <c r="A15" t="str">
        <f>F_Inputs!A15</f>
        <v>SRN</v>
      </c>
      <c r="B15" t="s">
        <v>28</v>
      </c>
      <c r="C15" t="s">
        <v>436</v>
      </c>
      <c r="D15" t="s">
        <v>26</v>
      </c>
      <c r="E15" t="s">
        <v>16</v>
      </c>
      <c r="F15" s="131"/>
      <c r="G15" s="131"/>
      <c r="H15" s="131"/>
      <c r="I15" s="170">
        <f>IF(InpOverride!I15="",F_Inputs!I15,InpOverride!I15)</f>
        <v>0</v>
      </c>
      <c r="J15" s="131"/>
      <c r="K15" s="131"/>
      <c r="L15" s="131"/>
      <c r="M15" s="131"/>
      <c r="N15" s="131"/>
      <c r="O15" s="131"/>
    </row>
    <row r="16" spans="1:15">
      <c r="A16" t="str">
        <f>F_Inputs!A16</f>
        <v>SRN</v>
      </c>
      <c r="B16" t="s">
        <v>29</v>
      </c>
      <c r="C16" t="s">
        <v>437</v>
      </c>
      <c r="D16" t="s">
        <v>438</v>
      </c>
      <c r="E16" t="s">
        <v>16</v>
      </c>
      <c r="F16" s="132"/>
      <c r="G16" s="132"/>
      <c r="H16" s="132"/>
      <c r="I16" s="132"/>
      <c r="J16" s="171">
        <f>IF(InpOverride!J16="",F_Inputs!J16,InpOverride!J16)</f>
        <v>0</v>
      </c>
      <c r="K16" s="171">
        <f>IF(InpOverride!K16="",F_Inputs!K16,InpOverride!K16)</f>
        <v>0.95</v>
      </c>
      <c r="L16" s="171">
        <f>IF(InpOverride!L16="",F_Inputs!L16,InpOverride!L16)</f>
        <v>1.01</v>
      </c>
      <c r="M16" s="171">
        <f>IF(InpOverride!M16="",F_Inputs!M16,InpOverride!M16)</f>
        <v>0.12</v>
      </c>
      <c r="N16" s="171">
        <f>IF(InpOverride!N16="",F_Inputs!N16,InpOverride!N16)</f>
        <v>0.24</v>
      </c>
      <c r="O16" s="132"/>
    </row>
    <row r="17" spans="1:15">
      <c r="A17" t="str">
        <f>F_Inputs!A17</f>
        <v>SRN</v>
      </c>
      <c r="B17" t="s">
        <v>30</v>
      </c>
      <c r="C17" t="s">
        <v>439</v>
      </c>
      <c r="D17" t="s">
        <v>438</v>
      </c>
      <c r="E17" t="s">
        <v>16</v>
      </c>
      <c r="F17" s="132"/>
      <c r="G17" s="132"/>
      <c r="H17" s="132"/>
      <c r="I17" s="132"/>
      <c r="J17" s="171">
        <f>IF(InpOverride!J17="",F_Inputs!J17,InpOverride!J17)</f>
        <v>0</v>
      </c>
      <c r="K17" s="171">
        <f>IF(InpOverride!K17="",F_Inputs!K17,InpOverride!K17)</f>
        <v>0.91</v>
      </c>
      <c r="L17" s="171">
        <f>IF(InpOverride!L17="",F_Inputs!L17,InpOverride!L17)</f>
        <v>0.85</v>
      </c>
      <c r="M17" s="171">
        <f>IF(InpOverride!M17="",F_Inputs!M17,InpOverride!M17)</f>
        <v>0.49</v>
      </c>
      <c r="N17" s="171">
        <f>IF(InpOverride!N17="",F_Inputs!N17,InpOverride!N17)</f>
        <v>0.45</v>
      </c>
      <c r="O17" s="132"/>
    </row>
    <row r="18" spans="1:15">
      <c r="A18" t="str">
        <f>F_Inputs!A18</f>
        <v>SRN</v>
      </c>
      <c r="B18" t="s">
        <v>31</v>
      </c>
      <c r="C18" t="s">
        <v>439</v>
      </c>
      <c r="D18" t="s">
        <v>438</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SRN</v>
      </c>
      <c r="B19" t="s">
        <v>440</v>
      </c>
      <c r="C19" t="s">
        <v>441</v>
      </c>
      <c r="D19" t="s">
        <v>26</v>
      </c>
      <c r="E19" t="s">
        <v>16</v>
      </c>
      <c r="F19" s="131"/>
      <c r="G19" s="131"/>
      <c r="H19" s="131"/>
      <c r="I19" s="170">
        <f>IF(InpOverride!I19="",F_Inputs!I19,InpOverride!I19)</f>
        <v>0</v>
      </c>
      <c r="J19" s="170">
        <f>IF(InpOverride!J19="",F_Inputs!J19,InpOverride!J19)</f>
        <v>173.63989408964699</v>
      </c>
      <c r="K19" s="170">
        <f>IF(InpOverride!K19="",F_Inputs!K19,InpOverride!K19)</f>
        <v>177.11299589190801</v>
      </c>
      <c r="L19" s="170">
        <f>IF(InpOverride!L19="",F_Inputs!L19,InpOverride!L19)</f>
        <v>182.78768809954599</v>
      </c>
      <c r="M19" s="170">
        <f>IF(InpOverride!M19="",F_Inputs!M19,InpOverride!M19)</f>
        <v>190.09823177131199</v>
      </c>
      <c r="N19" s="170">
        <f>IF(InpOverride!N19="",F_Inputs!N19,InpOverride!N19)</f>
        <v>196.61996585819199</v>
      </c>
      <c r="O19" s="131"/>
    </row>
    <row r="20" spans="1:15">
      <c r="A20" t="str">
        <f>F_Inputs!A20</f>
        <v>SRN</v>
      </c>
      <c r="B20" t="s">
        <v>442</v>
      </c>
      <c r="C20" t="s">
        <v>443</v>
      </c>
      <c r="D20" t="s">
        <v>26</v>
      </c>
      <c r="E20" t="s">
        <v>16</v>
      </c>
      <c r="F20" s="131"/>
      <c r="G20" s="131"/>
      <c r="H20" s="131"/>
      <c r="I20" s="170">
        <f>IF(InpOverride!I20="",F_Inputs!I20,InpOverride!I20)</f>
        <v>536.13</v>
      </c>
      <c r="J20" s="170">
        <f>IF(InpOverride!J20="",F_Inputs!J20,InpOverride!J20)</f>
        <v>546.76328044426805</v>
      </c>
      <c r="K20" s="170">
        <f>IF(InpOverride!K20="",F_Inputs!K20,InpOverride!K20)</f>
        <v>557.480797736216</v>
      </c>
      <c r="L20" s="170">
        <f>IF(InpOverride!L20="",F_Inputs!L20,InpOverride!L20)</f>
        <v>574.45048746961595</v>
      </c>
      <c r="M20" s="170">
        <f>IF(InpOverride!M20="",F_Inputs!M20,InpOverride!M20)</f>
        <v>599.55094465459001</v>
      </c>
      <c r="N20" s="170">
        <f>IF(InpOverride!N20="",F_Inputs!N20,InpOverride!N20)</f>
        <v>621.37890328537696</v>
      </c>
      <c r="O20" s="131"/>
    </row>
    <row r="21" spans="1:15">
      <c r="A21" t="str">
        <f>F_Inputs!A21</f>
        <v>SRN</v>
      </c>
      <c r="B21" t="s">
        <v>444</v>
      </c>
      <c r="C21" t="s">
        <v>443</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SRN</v>
      </c>
      <c r="B22" t="s">
        <v>32</v>
      </c>
      <c r="C22" t="s">
        <v>445</v>
      </c>
      <c r="D22" t="s">
        <v>26</v>
      </c>
      <c r="E22" t="s">
        <v>16</v>
      </c>
      <c r="F22" s="131"/>
      <c r="G22" s="131"/>
      <c r="H22" s="131"/>
      <c r="I22" s="170">
        <f>IF(InpOverride!I22="",F_Inputs!I22,InpOverride!I22)</f>
        <v>3.9221923730546702</v>
      </c>
      <c r="J22" s="131"/>
      <c r="K22" s="131"/>
      <c r="L22" s="131"/>
      <c r="M22" s="131"/>
      <c r="N22" s="131"/>
      <c r="O22" s="131"/>
    </row>
    <row r="23" spans="1:15">
      <c r="A23" t="str">
        <f>F_Inputs!A23</f>
        <v>SRN</v>
      </c>
      <c r="B23" t="s">
        <v>33</v>
      </c>
      <c r="C23" t="s">
        <v>446</v>
      </c>
      <c r="D23" t="s">
        <v>26</v>
      </c>
      <c r="E23" t="s">
        <v>16</v>
      </c>
      <c r="F23" s="131"/>
      <c r="G23" s="131"/>
      <c r="H23" s="131"/>
      <c r="I23" s="170">
        <f>IF(InpOverride!I23="",F_Inputs!I23,InpOverride!I23)</f>
        <v>-4.8164624151879796</v>
      </c>
      <c r="J23" s="131"/>
      <c r="K23" s="131"/>
      <c r="L23" s="131"/>
      <c r="M23" s="131"/>
      <c r="N23" s="131"/>
      <c r="O23" s="131"/>
    </row>
    <row r="24" spans="1:15">
      <c r="A24" t="str">
        <f>F_Inputs!A24</f>
        <v>SRN</v>
      </c>
      <c r="B24" t="s">
        <v>34</v>
      </c>
      <c r="C24" t="s">
        <v>447</v>
      </c>
      <c r="D24" t="s">
        <v>20</v>
      </c>
      <c r="E24" t="s">
        <v>16</v>
      </c>
      <c r="F24" s="130"/>
      <c r="G24" s="130"/>
      <c r="H24" s="130"/>
      <c r="I24" s="130"/>
      <c r="J24" s="130"/>
      <c r="K24" s="130"/>
      <c r="L24" s="169">
        <f>IF(InpOverride!L24="",F_Inputs!L24,InpOverride!L24)</f>
        <v>0</v>
      </c>
      <c r="M24" s="169">
        <f>IF(InpOverride!M24="",F_Inputs!M24,InpOverride!M24)</f>
        <v>0.5</v>
      </c>
      <c r="N24" s="169">
        <f>IF(InpOverride!N24="",F_Inputs!N24,InpOverride!N24)</f>
        <v>0.5</v>
      </c>
      <c r="O24" s="130"/>
    </row>
    <row r="25" spans="1:15">
      <c r="A25" t="str">
        <f>F_Inputs!A25</f>
        <v>SRN</v>
      </c>
      <c r="B25" t="s">
        <v>35</v>
      </c>
      <c r="C25" t="s">
        <v>448</v>
      </c>
      <c r="D25" t="s">
        <v>20</v>
      </c>
      <c r="E25" t="s">
        <v>16</v>
      </c>
      <c r="F25" s="130"/>
      <c r="G25" s="130"/>
      <c r="H25" s="130"/>
      <c r="I25" s="130"/>
      <c r="J25" s="130"/>
      <c r="K25" s="130"/>
      <c r="L25" s="169">
        <f>IF(InpOverride!L25="",F_Inputs!L25,InpOverride!L25)</f>
        <v>0.5</v>
      </c>
      <c r="M25" s="169">
        <f>IF(InpOverride!M25="",F_Inputs!M25,InpOverride!M25)</f>
        <v>0.25</v>
      </c>
      <c r="N25" s="169">
        <f>IF(InpOverride!N25="",F_Inputs!N25,InpOverride!N25)</f>
        <v>0.25</v>
      </c>
      <c r="O25" s="130"/>
    </row>
    <row r="26" spans="1:15">
      <c r="A26" t="str">
        <f>F_Inputs!A26</f>
        <v>SRN</v>
      </c>
      <c r="B26" t="s">
        <v>449</v>
      </c>
      <c r="C26" t="s">
        <v>450</v>
      </c>
      <c r="D26" t="s">
        <v>26</v>
      </c>
      <c r="E26" t="s">
        <v>16</v>
      </c>
      <c r="F26" s="131"/>
      <c r="G26" s="131"/>
      <c r="H26" s="131"/>
      <c r="I26" s="131"/>
      <c r="J26" s="170">
        <f>IF(InpOverride!J26="",F_Inputs!J26,InpOverride!J26)</f>
        <v>17.234999999999999</v>
      </c>
      <c r="K26" s="170">
        <f>IF(InpOverride!K26="",F_Inputs!K26,InpOverride!K26)</f>
        <v>14.542</v>
      </c>
      <c r="L26" s="170">
        <f>IF(InpOverride!L26="",F_Inputs!L26,InpOverride!L26)</f>
        <v>15.496</v>
      </c>
      <c r="M26" s="170">
        <f>IF(InpOverride!M26="",F_Inputs!M26,InpOverride!M26)</f>
        <v>16.279</v>
      </c>
      <c r="N26" s="170">
        <f>IF(InpOverride!N26="",F_Inputs!N26,InpOverride!N26)</f>
        <v>16.521000000000001</v>
      </c>
      <c r="O26" s="131"/>
    </row>
    <row r="27" spans="1:15">
      <c r="A27" t="str">
        <f>F_Inputs!A27</f>
        <v>SRN</v>
      </c>
      <c r="B27" t="s">
        <v>451</v>
      </c>
      <c r="C27" t="s">
        <v>452</v>
      </c>
      <c r="D27" t="s">
        <v>26</v>
      </c>
      <c r="E27" t="s">
        <v>16</v>
      </c>
      <c r="F27" s="131"/>
      <c r="G27" s="131"/>
      <c r="H27" s="131"/>
      <c r="I27" s="131"/>
      <c r="J27" s="170">
        <f>IF(InpOverride!J27="",F_Inputs!J27,InpOverride!J27)</f>
        <v>1.0009999999999999</v>
      </c>
      <c r="K27" s="170">
        <f>IF(InpOverride!K27="",F_Inputs!K27,InpOverride!K27)</f>
        <v>1.0720000000000001</v>
      </c>
      <c r="L27" s="170">
        <f>IF(InpOverride!L27="",F_Inputs!L27,InpOverride!L27)</f>
        <v>1.1419999999999999</v>
      </c>
      <c r="M27" s="170">
        <f>IF(InpOverride!M27="",F_Inputs!M27,InpOverride!M27)</f>
        <v>1.2</v>
      </c>
      <c r="N27" s="170">
        <f>IF(InpOverride!N27="",F_Inputs!N27,InpOverride!N27)</f>
        <v>1.218</v>
      </c>
      <c r="O27" s="131"/>
    </row>
    <row r="28" spans="1:15">
      <c r="A28" t="str">
        <f>F_Inputs!A28</f>
        <v>SRN</v>
      </c>
      <c r="B28" t="s">
        <v>453</v>
      </c>
      <c r="C28" t="s">
        <v>454</v>
      </c>
      <c r="D28" t="s">
        <v>26</v>
      </c>
      <c r="E28" t="s">
        <v>16</v>
      </c>
      <c r="F28" s="131"/>
      <c r="G28" s="131"/>
      <c r="H28" s="131"/>
      <c r="I28" s="131"/>
      <c r="J28" s="170">
        <f>IF(InpOverride!J28="",F_Inputs!J28,InpOverride!J28)</f>
        <v>106.73099999999999</v>
      </c>
      <c r="K28" s="170">
        <f>IF(InpOverride!K28="",F_Inputs!K28,InpOverride!K28)</f>
        <v>111.23399999999999</v>
      </c>
      <c r="L28" s="170">
        <f>IF(InpOverride!L28="",F_Inputs!L28,InpOverride!L28)</f>
        <v>116.40900000000001</v>
      </c>
      <c r="M28" s="170">
        <f>IF(InpOverride!M28="",F_Inputs!M28,InpOverride!M28)</f>
        <v>122.294</v>
      </c>
      <c r="N28" s="170">
        <f>IF(InpOverride!N28="",F_Inputs!N28,InpOverride!N28)</f>
        <v>124.114</v>
      </c>
      <c r="O28" s="131"/>
    </row>
    <row r="29" spans="1:15">
      <c r="A29" t="str">
        <f>F_Inputs!A29</f>
        <v>SRN</v>
      </c>
      <c r="B29" t="s">
        <v>455</v>
      </c>
      <c r="C29" t="s">
        <v>456</v>
      </c>
      <c r="D29" t="s">
        <v>26</v>
      </c>
      <c r="E29" t="s">
        <v>16</v>
      </c>
      <c r="F29" s="131"/>
      <c r="G29" s="131"/>
      <c r="H29" s="131"/>
      <c r="I29" s="131"/>
      <c r="J29" s="170">
        <f>IF(InpOverride!J29="",F_Inputs!J29,InpOverride!J29)</f>
        <v>39.276000000000003</v>
      </c>
      <c r="K29" s="170">
        <f>IF(InpOverride!K29="",F_Inputs!K29,InpOverride!K29)</f>
        <v>39.595999999999997</v>
      </c>
      <c r="L29" s="170">
        <f>IF(InpOverride!L29="",F_Inputs!L29,InpOverride!L29)</f>
        <v>41.777000000000001</v>
      </c>
      <c r="M29" s="170">
        <f>IF(InpOverride!M29="",F_Inputs!M29,InpOverride!M29)</f>
        <v>43.889000000000003</v>
      </c>
      <c r="N29" s="170">
        <f>IF(InpOverride!N29="",F_Inputs!N29,InpOverride!N29)</f>
        <v>44.542000000000002</v>
      </c>
      <c r="O29" s="131"/>
    </row>
    <row r="30" spans="1:15">
      <c r="A30" t="str">
        <f>F_Inputs!A30</f>
        <v>SRN</v>
      </c>
      <c r="B30" t="s">
        <v>457</v>
      </c>
      <c r="C30" t="s">
        <v>458</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SRN</v>
      </c>
      <c r="B31" t="s">
        <v>459</v>
      </c>
      <c r="C31" t="s">
        <v>460</v>
      </c>
      <c r="D31" t="s">
        <v>26</v>
      </c>
      <c r="E31" t="s">
        <v>16</v>
      </c>
      <c r="F31" s="131"/>
      <c r="G31" s="131"/>
      <c r="H31" s="131"/>
      <c r="I31" s="131"/>
      <c r="J31" s="170">
        <f>IF(InpOverride!J31="",F_Inputs!J31,InpOverride!J31)</f>
        <v>2.1999999999999999E-2</v>
      </c>
      <c r="K31" s="170">
        <f>IF(InpOverride!K31="",F_Inputs!K31,InpOverride!K31)</f>
        <v>9.6000000000000002E-2</v>
      </c>
      <c r="L31" s="170">
        <f>IF(InpOverride!L31="",F_Inputs!L31,InpOverride!L31)</f>
        <v>0.495</v>
      </c>
      <c r="M31" s="170">
        <f>IF(InpOverride!M31="",F_Inputs!M31,InpOverride!M31)</f>
        <v>0.52</v>
      </c>
      <c r="N31" s="170">
        <f>IF(InpOverride!N31="",F_Inputs!N31,InpOverride!N31)</f>
        <v>0.52800000000000002</v>
      </c>
      <c r="O31" s="131"/>
    </row>
    <row r="32" spans="1:15">
      <c r="A32" t="str">
        <f>F_Inputs!A32</f>
        <v>SRN</v>
      </c>
      <c r="B32" t="s">
        <v>461</v>
      </c>
      <c r="C32" t="s">
        <v>462</v>
      </c>
      <c r="D32" t="s">
        <v>26</v>
      </c>
      <c r="E32" t="s">
        <v>16</v>
      </c>
      <c r="F32" s="131"/>
      <c r="G32" s="131"/>
      <c r="H32" s="131"/>
      <c r="I32" s="131"/>
      <c r="J32" s="170">
        <f>IF(InpOverride!J32="",F_Inputs!J32,InpOverride!J32)</f>
        <v>0</v>
      </c>
      <c r="K32" s="170">
        <f>IF(InpOverride!K32="",F_Inputs!K32,InpOverride!K32)</f>
        <v>0</v>
      </c>
      <c r="L32" s="170">
        <f>IF(InpOverride!L32="",F_Inputs!L32,InpOverride!L32)</f>
        <v>175.31899999999999</v>
      </c>
      <c r="M32" s="170">
        <f>IF(InpOverride!M32="",F_Inputs!M32,InpOverride!M32)</f>
        <v>0</v>
      </c>
      <c r="N32" s="170">
        <f>IF(InpOverride!N32="",F_Inputs!N32,InpOverride!N32)</f>
        <v>0</v>
      </c>
      <c r="O32" s="131"/>
    </row>
    <row r="33" spans="1:15">
      <c r="A33" t="str">
        <f>F_Inputs!A33</f>
        <v>SRN</v>
      </c>
      <c r="B33" t="s">
        <v>463</v>
      </c>
      <c r="C33" t="s">
        <v>464</v>
      </c>
      <c r="D33" t="s">
        <v>26</v>
      </c>
      <c r="E33" t="s">
        <v>16</v>
      </c>
      <c r="F33" s="131"/>
      <c r="G33" s="131"/>
      <c r="H33" s="131"/>
      <c r="I33" s="131"/>
      <c r="J33" s="170">
        <f>IF(InpOverride!J33="",F_Inputs!J33,InpOverride!J33)</f>
        <v>6.5890000000000004</v>
      </c>
      <c r="K33" s="170">
        <f>IF(InpOverride!K33="",F_Inputs!K33,InpOverride!K33)</f>
        <v>7.8970000000000002</v>
      </c>
      <c r="L33" s="170">
        <f>IF(InpOverride!L33="",F_Inputs!L33,InpOverride!L33)</f>
        <v>11.02</v>
      </c>
      <c r="M33" s="170">
        <f>IF(InpOverride!M33="",F_Inputs!M33,InpOverride!M33)</f>
        <v>11.577</v>
      </c>
      <c r="N33" s="170">
        <f>IF(InpOverride!N33="",F_Inputs!N33,InpOverride!N33)</f>
        <v>11.749000000000001</v>
      </c>
      <c r="O33" s="131"/>
    </row>
    <row r="34" spans="1:15">
      <c r="A34" t="str">
        <f>F_Inputs!A34</f>
        <v>SRN</v>
      </c>
      <c r="B34" t="s">
        <v>465</v>
      </c>
      <c r="C34" t="s">
        <v>466</v>
      </c>
      <c r="D34" t="s">
        <v>26</v>
      </c>
      <c r="E34" t="s">
        <v>16</v>
      </c>
      <c r="F34" s="131"/>
      <c r="G34" s="131"/>
      <c r="H34" s="131"/>
      <c r="I34" s="131"/>
      <c r="J34" s="170">
        <f>IF(InpOverride!J34="",F_Inputs!J34,InpOverride!J34)</f>
        <v>0</v>
      </c>
      <c r="K34" s="170">
        <f>IF(InpOverride!K34="",F_Inputs!K34,InpOverride!K34)</f>
        <v>0</v>
      </c>
      <c r="L34" s="170">
        <f>IF(InpOverride!L34="",F_Inputs!L34,InpOverride!L34)</f>
        <v>186.339</v>
      </c>
      <c r="M34" s="170">
        <f>IF(InpOverride!M34="",F_Inputs!M34,InpOverride!M34)</f>
        <v>0</v>
      </c>
      <c r="N34" s="170">
        <f>IF(InpOverride!N34="",F_Inputs!N34,InpOverride!N34)</f>
        <v>0</v>
      </c>
      <c r="O34" s="131"/>
    </row>
    <row r="35" spans="1:15">
      <c r="A35" t="str">
        <f>F_Inputs!A35</f>
        <v>SRN</v>
      </c>
      <c r="B35" t="s">
        <v>467</v>
      </c>
      <c r="C35" t="s">
        <v>468</v>
      </c>
      <c r="D35" t="s">
        <v>26</v>
      </c>
      <c r="E35" t="s">
        <v>16</v>
      </c>
      <c r="F35" s="131"/>
      <c r="G35" s="131"/>
      <c r="H35" s="131"/>
      <c r="I35" s="131"/>
      <c r="J35" s="170">
        <f>IF(InpOverride!J35="",F_Inputs!J35,InpOverride!J35)</f>
        <v>132.46199999999999</v>
      </c>
      <c r="K35" s="170">
        <f>IF(InpOverride!K35="",F_Inputs!K35,InpOverride!K35)</f>
        <v>116.703</v>
      </c>
      <c r="L35" s="170">
        <f>IF(InpOverride!L35="",F_Inputs!L35,InpOverride!L35)</f>
        <v>108.919</v>
      </c>
      <c r="M35" s="170">
        <f>IF(InpOverride!M35="",F_Inputs!M35,InpOverride!M35)</f>
        <v>114.584</v>
      </c>
      <c r="N35" s="170">
        <f>IF(InpOverride!N35="",F_Inputs!N35,InpOverride!N35)</f>
        <v>118.577</v>
      </c>
      <c r="O35" s="131"/>
    </row>
    <row r="36" spans="1:15">
      <c r="A36" t="str">
        <f>F_Inputs!A36</f>
        <v>SRN</v>
      </c>
      <c r="B36" t="s">
        <v>469</v>
      </c>
      <c r="C36" t="s">
        <v>470</v>
      </c>
      <c r="D36" t="s">
        <v>26</v>
      </c>
      <c r="E36" t="s">
        <v>16</v>
      </c>
      <c r="F36" s="131"/>
      <c r="G36" s="131"/>
      <c r="H36" s="131"/>
      <c r="I36" s="131"/>
      <c r="J36" s="170">
        <f>IF(InpOverride!J36="",F_Inputs!J36,InpOverride!J36)</f>
        <v>4.7190000000000003</v>
      </c>
      <c r="K36" s="170">
        <f>IF(InpOverride!K36="",F_Inputs!K36,InpOverride!K36)</f>
        <v>3.9180000000000001</v>
      </c>
      <c r="L36" s="170">
        <f>IF(InpOverride!L36="",F_Inputs!L36,InpOverride!L36)</f>
        <v>4.4370000000000003</v>
      </c>
      <c r="M36" s="170">
        <f>IF(InpOverride!M36="",F_Inputs!M36,InpOverride!M36)</f>
        <v>4.6669999999999998</v>
      </c>
      <c r="N36" s="170">
        <f>IF(InpOverride!N36="",F_Inputs!N36,InpOverride!N36)</f>
        <v>4.83</v>
      </c>
      <c r="O36" s="131"/>
    </row>
    <row r="37" spans="1:15">
      <c r="A37" t="str">
        <f>F_Inputs!A37</f>
        <v>SRN</v>
      </c>
      <c r="B37" t="s">
        <v>471</v>
      </c>
      <c r="C37" t="s">
        <v>472</v>
      </c>
      <c r="D37" t="s">
        <v>26</v>
      </c>
      <c r="E37" t="s">
        <v>16</v>
      </c>
      <c r="F37" s="131"/>
      <c r="G37" s="131"/>
      <c r="H37" s="131"/>
      <c r="I37" s="131"/>
      <c r="J37" s="170">
        <f>IF(InpOverride!J37="",F_Inputs!J37,InpOverride!J37)</f>
        <v>312.85199999999998</v>
      </c>
      <c r="K37" s="170">
        <f>IF(InpOverride!K37="",F_Inputs!K37,InpOverride!K37)</f>
        <v>324.45100000000002</v>
      </c>
      <c r="L37" s="170">
        <f>IF(InpOverride!L37="",F_Inputs!L37,InpOverride!L37)</f>
        <v>341.87799999999999</v>
      </c>
      <c r="M37" s="170">
        <f>IF(InpOverride!M37="",F_Inputs!M37,InpOverride!M37)</f>
        <v>359.66</v>
      </c>
      <c r="N37" s="170">
        <f>IF(InpOverride!N37="",F_Inputs!N37,InpOverride!N37)</f>
        <v>372.19200000000001</v>
      </c>
      <c r="O37" s="131"/>
    </row>
    <row r="38" spans="1:15">
      <c r="A38" t="str">
        <f>F_Inputs!A38</f>
        <v>SRN</v>
      </c>
      <c r="B38" t="s">
        <v>473</v>
      </c>
      <c r="C38" t="s">
        <v>474</v>
      </c>
      <c r="D38" t="s">
        <v>26</v>
      </c>
      <c r="E38" t="s">
        <v>16</v>
      </c>
      <c r="F38" s="131"/>
      <c r="G38" s="131"/>
      <c r="H38" s="131"/>
      <c r="I38" s="131"/>
      <c r="J38" s="170">
        <f>IF(InpOverride!J38="",F_Inputs!J38,InpOverride!J38)</f>
        <v>96.463999999999999</v>
      </c>
      <c r="K38" s="170">
        <f>IF(InpOverride!K38="",F_Inputs!K38,InpOverride!K38)</f>
        <v>105.28700000000001</v>
      </c>
      <c r="L38" s="170">
        <f>IF(InpOverride!L38="",F_Inputs!L38,InpOverride!L38)</f>
        <v>101.867</v>
      </c>
      <c r="M38" s="170">
        <f>IF(InpOverride!M38="",F_Inputs!M38,InpOverride!M38)</f>
        <v>107.16500000000001</v>
      </c>
      <c r="N38" s="170">
        <f>IF(InpOverride!N38="",F_Inputs!N38,InpOverride!N38)</f>
        <v>110.899</v>
      </c>
      <c r="O38" s="131"/>
    </row>
    <row r="39" spans="1:15">
      <c r="A39" t="str">
        <f>F_Inputs!A39</f>
        <v>SRN</v>
      </c>
      <c r="B39" t="s">
        <v>475</v>
      </c>
      <c r="C39" t="s">
        <v>476</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SRN</v>
      </c>
      <c r="B40" t="s">
        <v>477</v>
      </c>
      <c r="C40" t="s">
        <v>478</v>
      </c>
      <c r="D40" t="s">
        <v>26</v>
      </c>
      <c r="E40" t="s">
        <v>16</v>
      </c>
      <c r="F40" s="131"/>
      <c r="G40" s="131"/>
      <c r="H40" s="131"/>
      <c r="I40" s="131"/>
      <c r="J40" s="170">
        <f>IF(InpOverride!J40="",F_Inputs!J40,InpOverride!J40)</f>
        <v>2.3E-2</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SRN</v>
      </c>
      <c r="B41" t="s">
        <v>479</v>
      </c>
      <c r="C41" t="s">
        <v>480</v>
      </c>
      <c r="D41" t="s">
        <v>26</v>
      </c>
      <c r="E41" t="s">
        <v>16</v>
      </c>
      <c r="F41" s="131"/>
      <c r="G41" s="131"/>
      <c r="H41" s="131"/>
      <c r="I41" s="131"/>
      <c r="J41" s="170">
        <f>IF(InpOverride!J41="",F_Inputs!J41,InpOverride!J41)</f>
        <v>0</v>
      </c>
      <c r="K41" s="170">
        <f>IF(InpOverride!K41="",F_Inputs!K41,InpOverride!K41)</f>
        <v>0</v>
      </c>
      <c r="L41" s="170">
        <f>IF(InpOverride!L41="",F_Inputs!L41,InpOverride!L41)</f>
        <v>557.101</v>
      </c>
      <c r="M41" s="170">
        <f>IF(InpOverride!M41="",F_Inputs!M41,InpOverride!M41)</f>
        <v>0</v>
      </c>
      <c r="N41" s="170">
        <f>IF(InpOverride!N41="",F_Inputs!N41,InpOverride!N41)</f>
        <v>0</v>
      </c>
      <c r="O41" s="131"/>
    </row>
    <row r="42" spans="1:15">
      <c r="A42" t="str">
        <f>F_Inputs!A42</f>
        <v>SRN</v>
      </c>
      <c r="B42" t="s">
        <v>481</v>
      </c>
      <c r="C42" t="s">
        <v>482</v>
      </c>
      <c r="D42" t="s">
        <v>26</v>
      </c>
      <c r="E42" t="s">
        <v>16</v>
      </c>
      <c r="F42" s="131"/>
      <c r="G42" s="131"/>
      <c r="H42" s="131"/>
      <c r="I42" s="131"/>
      <c r="J42" s="170">
        <f>IF(InpOverride!J42="",F_Inputs!J42,InpOverride!J42)</f>
        <v>7.3920000000000003</v>
      </c>
      <c r="K42" s="170">
        <f>IF(InpOverride!K42="",F_Inputs!K42,InpOverride!K42)</f>
        <v>9.3209999999999997</v>
      </c>
      <c r="L42" s="170">
        <f>IF(InpOverride!L42="",F_Inputs!L42,InpOverride!L42)</f>
        <v>8.9019999999999992</v>
      </c>
      <c r="M42" s="170">
        <f>IF(InpOverride!M42="",F_Inputs!M42,InpOverride!M42)</f>
        <v>9.3650000000000002</v>
      </c>
      <c r="N42" s="170">
        <f>IF(InpOverride!N42="",F_Inputs!N42,InpOverride!N42)</f>
        <v>9.6920000000000002</v>
      </c>
      <c r="O42" s="131"/>
    </row>
    <row r="43" spans="1:15">
      <c r="A43" t="str">
        <f>F_Inputs!A43</f>
        <v>SRN</v>
      </c>
      <c r="B43" t="s">
        <v>483</v>
      </c>
      <c r="C43" t="s">
        <v>484</v>
      </c>
      <c r="D43" t="s">
        <v>26</v>
      </c>
      <c r="E43" t="s">
        <v>16</v>
      </c>
      <c r="F43" s="131"/>
      <c r="G43" s="131"/>
      <c r="H43" s="131"/>
      <c r="I43" s="131"/>
      <c r="J43" s="170">
        <f>IF(InpOverride!J43="",F_Inputs!J43,InpOverride!J43)</f>
        <v>0</v>
      </c>
      <c r="K43" s="170">
        <f>IF(InpOverride!K43="",F_Inputs!K43,InpOverride!K43)</f>
        <v>0</v>
      </c>
      <c r="L43" s="170">
        <f>IF(InpOverride!L43="",F_Inputs!L43,InpOverride!L43)</f>
        <v>565.30700000000002</v>
      </c>
      <c r="M43" s="170">
        <f>IF(InpOverride!M43="",F_Inputs!M43,InpOverride!M43)</f>
        <v>0</v>
      </c>
      <c r="N43" s="170">
        <f>IF(InpOverride!N43="",F_Inputs!N43,InpOverride!N43)</f>
        <v>0</v>
      </c>
      <c r="O43" s="131"/>
    </row>
    <row r="44" spans="1:15">
      <c r="A44" t="str">
        <f>F_Inputs!A44</f>
        <v>SRN</v>
      </c>
      <c r="B44" t="s">
        <v>485</v>
      </c>
      <c r="C44" t="s">
        <v>486</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SRN</v>
      </c>
      <c r="B45" t="s">
        <v>487</v>
      </c>
      <c r="C45" t="s">
        <v>488</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SRN</v>
      </c>
      <c r="B46" t="s">
        <v>489</v>
      </c>
      <c r="C46" t="s">
        <v>490</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SRN</v>
      </c>
      <c r="B47" t="s">
        <v>491</v>
      </c>
      <c r="C47" t="s">
        <v>492</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SRN</v>
      </c>
      <c r="B48" t="s">
        <v>493</v>
      </c>
      <c r="C48" t="s">
        <v>494</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SRN</v>
      </c>
      <c r="B49" t="s">
        <v>495</v>
      </c>
      <c r="C49" t="s">
        <v>496</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SRN</v>
      </c>
      <c r="B50" t="s">
        <v>497</v>
      </c>
      <c r="C50" t="s">
        <v>498</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SRN</v>
      </c>
      <c r="B51" t="s">
        <v>499</v>
      </c>
      <c r="C51" t="s">
        <v>500</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SRN</v>
      </c>
      <c r="B52" t="s">
        <v>501</v>
      </c>
      <c r="C52" t="s">
        <v>502</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SRN</v>
      </c>
      <c r="B53" t="s">
        <v>36</v>
      </c>
      <c r="C53" t="s">
        <v>503</v>
      </c>
      <c r="D53" t="s">
        <v>26</v>
      </c>
      <c r="E53" t="s">
        <v>16</v>
      </c>
      <c r="F53" s="131"/>
      <c r="G53" s="131"/>
      <c r="H53" s="131"/>
      <c r="I53" s="131"/>
      <c r="J53" s="131"/>
      <c r="K53" s="131"/>
      <c r="L53" s="170">
        <f>IF(InpOverride!L53="",F_Inputs!L53,InpOverride!L53)</f>
        <v>3.09</v>
      </c>
      <c r="M53" s="170">
        <f>IF(InpOverride!M53="",F_Inputs!M53,InpOverride!M53)</f>
        <v>3.0489999999999999</v>
      </c>
      <c r="N53" s="170">
        <f>IF(InpOverride!N53="",F_Inputs!N53,InpOverride!N53)</f>
        <v>-0.53100000000000003</v>
      </c>
      <c r="O53" s="131"/>
    </row>
    <row r="54" spans="1:15">
      <c r="A54" t="str">
        <f>F_Inputs!A54</f>
        <v>SRN</v>
      </c>
      <c r="B54" t="s">
        <v>504</v>
      </c>
      <c r="C54" t="s">
        <v>505</v>
      </c>
      <c r="D54" t="s">
        <v>26</v>
      </c>
      <c r="E54" t="s">
        <v>16</v>
      </c>
      <c r="F54" s="131"/>
      <c r="G54" s="131"/>
      <c r="H54" s="131"/>
      <c r="I54" s="131"/>
      <c r="J54" s="131"/>
      <c r="K54" s="131"/>
      <c r="L54" s="170">
        <f>IF(InpOverride!L54="",F_Inputs!L54,InpOverride!L54)</f>
        <v>-7.9240000000000004</v>
      </c>
      <c r="M54" s="170">
        <f>IF(InpOverride!M54="",F_Inputs!M54,InpOverride!M54)</f>
        <v>-2.5059999999999998</v>
      </c>
      <c r="N54" s="170">
        <f>IF(InpOverride!N54="",F_Inputs!N54,InpOverride!N54)</f>
        <v>-2.8250000000000002</v>
      </c>
      <c r="O54" s="131"/>
    </row>
    <row r="55" spans="1:15">
      <c r="A55" t="str">
        <f>F_Inputs!A55</f>
        <v>SRN</v>
      </c>
      <c r="B55" t="s">
        <v>506</v>
      </c>
      <c r="C55" t="s">
        <v>505</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SRN</v>
      </c>
      <c r="B56" t="s">
        <v>37</v>
      </c>
      <c r="C56" t="s">
        <v>507</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SRN</v>
      </c>
      <c r="B57" t="s">
        <v>508</v>
      </c>
      <c r="C57" t="s">
        <v>509</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SRN</v>
      </c>
      <c r="B58" t="s">
        <v>510</v>
      </c>
      <c r="C58" t="s">
        <v>509</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SRN</v>
      </c>
      <c r="B59" t="s">
        <v>38</v>
      </c>
      <c r="C59" t="s">
        <v>511</v>
      </c>
      <c r="D59" t="s">
        <v>26</v>
      </c>
      <c r="E59" t="s">
        <v>16</v>
      </c>
      <c r="F59" s="131"/>
      <c r="G59" s="131"/>
      <c r="H59" s="131"/>
      <c r="I59" s="131"/>
      <c r="J59" s="131"/>
      <c r="K59" s="131"/>
      <c r="L59" s="170">
        <f>IF(InpOverride!L59="",F_Inputs!L59,InpOverride!L59)</f>
        <v>3.09</v>
      </c>
      <c r="M59" s="170">
        <f>IF(InpOverride!M59="",F_Inputs!M59,InpOverride!M59)</f>
        <v>3.0489999999999999</v>
      </c>
      <c r="N59" s="170">
        <f>IF(InpOverride!N59="",F_Inputs!N59,InpOverride!N59)</f>
        <v>-0.53100000000000003</v>
      </c>
      <c r="O59" s="131"/>
    </row>
    <row r="60" spans="1:15">
      <c r="A60" t="str">
        <f>F_Inputs!A60</f>
        <v>SRN</v>
      </c>
      <c r="B60" t="s">
        <v>39</v>
      </c>
      <c r="C60" t="s">
        <v>512</v>
      </c>
      <c r="D60" t="s">
        <v>26</v>
      </c>
      <c r="E60" t="s">
        <v>16</v>
      </c>
      <c r="F60" s="131"/>
      <c r="G60" s="131"/>
      <c r="H60" s="131"/>
      <c r="I60" s="131"/>
      <c r="J60" s="131"/>
      <c r="K60" s="131"/>
      <c r="L60" s="170">
        <f>IF(InpOverride!L60="",F_Inputs!L60,InpOverride!L60)</f>
        <v>-7.9240000000000004</v>
      </c>
      <c r="M60" s="170">
        <f>IF(InpOverride!M60="",F_Inputs!M60,InpOverride!M60)</f>
        <v>-2.5059999999999998</v>
      </c>
      <c r="N60" s="170">
        <f>IF(InpOverride!N60="",F_Inputs!N60,InpOverride!N60)</f>
        <v>-2.8250000000000002</v>
      </c>
      <c r="O60" s="131"/>
    </row>
    <row r="61" spans="1:15">
      <c r="A61" t="str">
        <f>F_Inputs!A61</f>
        <v>SRN</v>
      </c>
      <c r="B61" t="s">
        <v>40</v>
      </c>
      <c r="C61" t="s">
        <v>512</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SRN</v>
      </c>
      <c r="B62" t="s">
        <v>41</v>
      </c>
      <c r="C62" t="s">
        <v>513</v>
      </c>
      <c r="D62" t="s">
        <v>26</v>
      </c>
      <c r="E62" t="s">
        <v>16</v>
      </c>
      <c r="F62" s="131"/>
      <c r="G62" s="131"/>
      <c r="H62" s="131"/>
      <c r="I62" s="131"/>
      <c r="J62" s="131"/>
      <c r="K62" s="131"/>
      <c r="L62" s="131"/>
      <c r="M62" s="131"/>
      <c r="N62" s="170">
        <f>IF(InpOverride!N62="",F_Inputs!N62,InpOverride!N62)</f>
        <v>0</v>
      </c>
      <c r="O62" s="131"/>
    </row>
    <row r="63" spans="1:15">
      <c r="A63" t="str">
        <f>F_Inputs!A63</f>
        <v>SRN</v>
      </c>
      <c r="B63" t="s">
        <v>42</v>
      </c>
      <c r="C63" t="s">
        <v>514</v>
      </c>
      <c r="D63" t="s">
        <v>26</v>
      </c>
      <c r="E63" t="s">
        <v>16</v>
      </c>
      <c r="F63" s="131"/>
      <c r="G63" s="131"/>
      <c r="H63" s="131"/>
      <c r="I63" s="131"/>
      <c r="J63" s="131"/>
      <c r="K63" s="131"/>
      <c r="L63" s="131"/>
      <c r="M63" s="131"/>
      <c r="N63" s="170">
        <f>IF(InpOverride!N63="",F_Inputs!N63,InpOverride!N63)</f>
        <v>0</v>
      </c>
      <c r="O63" s="131"/>
    </row>
    <row r="64" spans="1:15">
      <c r="A64" t="str">
        <f>F_Inputs!A64</f>
        <v>SRN</v>
      </c>
      <c r="B64" t="s">
        <v>43</v>
      </c>
      <c r="C64" t="s">
        <v>514</v>
      </c>
      <c r="D64" t="s">
        <v>26</v>
      </c>
      <c r="E64" t="s">
        <v>16</v>
      </c>
      <c r="F64" s="131"/>
      <c r="G64" s="131"/>
      <c r="H64" s="131"/>
      <c r="I64" s="131"/>
      <c r="J64" s="131"/>
      <c r="K64" s="131"/>
      <c r="L64" s="131"/>
      <c r="M64" s="131"/>
      <c r="N64" s="170">
        <f>IF(InpOverride!N64="",F_Inputs!N64,InpOverride!N64)</f>
        <v>0</v>
      </c>
      <c r="O64" s="131"/>
    </row>
    <row r="65" spans="1:15">
      <c r="A65" t="str">
        <f>F_Inputs!A65</f>
        <v>SRN</v>
      </c>
      <c r="B65" t="s">
        <v>44</v>
      </c>
      <c r="C65" t="s">
        <v>515</v>
      </c>
      <c r="D65" t="s">
        <v>438</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v>
      </c>
      <c r="O65" s="133"/>
    </row>
    <row r="66" spans="1:15">
      <c r="A66" t="str">
        <f>F_Inputs!A66</f>
        <v>SRN</v>
      </c>
      <c r="B66" t="s">
        <v>45</v>
      </c>
      <c r="C66" t="s">
        <v>516</v>
      </c>
      <c r="D66" t="s">
        <v>438</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288.8</v>
      </c>
      <c r="O66" s="133"/>
    </row>
    <row r="67" spans="1:15">
      <c r="A67" t="str">
        <f>F_Inputs!A67</f>
        <v>SRN</v>
      </c>
      <c r="B67" t="s">
        <v>46</v>
      </c>
      <c r="C67" t="s">
        <v>517</v>
      </c>
      <c r="D67" t="s">
        <v>438</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289.8</v>
      </c>
      <c r="O67" s="133"/>
    </row>
    <row r="68" spans="1:15">
      <c r="A68" t="str">
        <f>F_Inputs!A68</f>
        <v>SRN</v>
      </c>
      <c r="B68" t="s">
        <v>47</v>
      </c>
      <c r="C68" t="s">
        <v>518</v>
      </c>
      <c r="D68" t="s">
        <v>438</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289.89999999999998</v>
      </c>
      <c r="O68" s="133"/>
    </row>
    <row r="69" spans="1:15">
      <c r="A69" t="str">
        <f>F_Inputs!A69</f>
        <v>SRN</v>
      </c>
      <c r="B69" t="s">
        <v>48</v>
      </c>
      <c r="C69" t="s">
        <v>519</v>
      </c>
      <c r="D69" t="s">
        <v>438</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291.89999999999998</v>
      </c>
      <c r="O69" s="133"/>
    </row>
    <row r="70" spans="1:15">
      <c r="A70" t="str">
        <f>F_Inputs!A70</f>
        <v>SRN</v>
      </c>
      <c r="B70" t="s">
        <v>49</v>
      </c>
      <c r="C70" t="s">
        <v>520</v>
      </c>
      <c r="D70" t="s">
        <v>438</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292.10000000000002</v>
      </c>
      <c r="O70" s="133"/>
    </row>
    <row r="71" spans="1:15">
      <c r="A71" t="str">
        <f>F_Inputs!A71</f>
        <v>SRN</v>
      </c>
      <c r="B71" t="s">
        <v>50</v>
      </c>
      <c r="C71" t="s">
        <v>521</v>
      </c>
      <c r="D71" t="s">
        <v>438</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292.2</v>
      </c>
      <c r="O71" s="133"/>
    </row>
    <row r="72" spans="1:15">
      <c r="A72" t="str">
        <f>F_Inputs!A72</f>
        <v>SRN</v>
      </c>
      <c r="B72" t="s">
        <v>51</v>
      </c>
      <c r="C72" t="s">
        <v>522</v>
      </c>
      <c r="D72" t="s">
        <v>438</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292.39999999999998</v>
      </c>
      <c r="O72" s="133"/>
    </row>
    <row r="73" spans="1:15">
      <c r="A73" t="str">
        <f>F_Inputs!A73</f>
        <v>SRN</v>
      </c>
      <c r="B73" t="s">
        <v>52</v>
      </c>
      <c r="C73" t="s">
        <v>523</v>
      </c>
      <c r="D73" t="s">
        <v>438</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293.8</v>
      </c>
      <c r="O73" s="133"/>
    </row>
    <row r="74" spans="1:15">
      <c r="A74" t="str">
        <f>F_Inputs!A74</f>
        <v>SRN</v>
      </c>
      <c r="B74" t="s">
        <v>53</v>
      </c>
      <c r="C74" t="s">
        <v>524</v>
      </c>
      <c r="D74" t="s">
        <v>438</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291.60000000000002</v>
      </c>
      <c r="O74" s="133"/>
    </row>
    <row r="75" spans="1:15">
      <c r="A75" t="str">
        <f>F_Inputs!A75</f>
        <v>SRN</v>
      </c>
      <c r="B75" t="s">
        <v>54</v>
      </c>
      <c r="C75" t="s">
        <v>525</v>
      </c>
      <c r="D75" t="s">
        <v>438</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285.10000000000002</v>
      </c>
      <c r="N75" s="172">
        <f>IF(InpOverride!N75="",F_Inputs!N75,InpOverride!N75)</f>
        <v>293.7</v>
      </c>
      <c r="O75" s="133"/>
    </row>
    <row r="76" spans="1:15">
      <c r="A76" t="str">
        <f>F_Inputs!A76</f>
        <v>SRN</v>
      </c>
      <c r="B76" t="s">
        <v>526</v>
      </c>
      <c r="C76" t="s">
        <v>527</v>
      </c>
      <c r="D76" t="s">
        <v>438</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285.60000000000002</v>
      </c>
      <c r="N76" s="172">
        <f>IF(InpOverride!N76="",F_Inputs!N76,InpOverride!N76)</f>
        <v>294.3</v>
      </c>
      <c r="O76" s="133"/>
    </row>
    <row r="77" spans="1:15">
      <c r="B77" s="95" t="s">
        <v>187</v>
      </c>
      <c r="C77" s="152" t="s">
        <v>188</v>
      </c>
      <c r="D77" t="s">
        <v>26</v>
      </c>
      <c r="E77" t="s">
        <v>16</v>
      </c>
      <c r="F77" s="133"/>
      <c r="G77" s="133"/>
      <c r="H77" s="133"/>
      <c r="I77" s="133"/>
      <c r="J77" s="133"/>
      <c r="K77" s="133"/>
      <c r="L77" s="133"/>
      <c r="M77" s="172">
        <f>IF(InpOverride!M77="",F_Inputs!M77,InpOverride!M77)</f>
        <v>0</v>
      </c>
      <c r="N77" s="133"/>
      <c r="O77" s="133"/>
    </row>
    <row r="78" spans="1:15">
      <c r="B78" s="95" t="s">
        <v>189</v>
      </c>
      <c r="C78" s="152" t="s">
        <v>190</v>
      </c>
      <c r="D78" t="s">
        <v>26</v>
      </c>
      <c r="E78" t="s">
        <v>16</v>
      </c>
      <c r="F78" s="133"/>
      <c r="G78" s="133"/>
      <c r="H78" s="133"/>
      <c r="I78" s="133"/>
      <c r="J78" s="133"/>
      <c r="K78" s="133"/>
      <c r="L78" s="133"/>
      <c r="M78" s="172">
        <f>IF(InpOverride!M78="",F_Inputs!M78,InpOverride!M78)</f>
        <v>0</v>
      </c>
      <c r="N78" s="133"/>
      <c r="O78" s="133"/>
    </row>
    <row r="79" spans="1:15">
      <c r="B79" s="95" t="s">
        <v>191</v>
      </c>
      <c r="C79" s="152" t="s">
        <v>192</v>
      </c>
      <c r="D79" t="s">
        <v>26</v>
      </c>
      <c r="E79" t="s">
        <v>16</v>
      </c>
      <c r="F79" s="133"/>
      <c r="G79" s="133"/>
      <c r="H79" s="133"/>
      <c r="I79" s="133"/>
      <c r="J79" s="133"/>
      <c r="K79" s="133"/>
      <c r="L79" s="133"/>
      <c r="M79" s="172">
        <f>IF(InpOverride!M79="",F_Inputs!M79,InpOverride!M79)</f>
        <v>0</v>
      </c>
      <c r="N79" s="133"/>
      <c r="O79" s="133"/>
    </row>
    <row r="80" spans="1:15">
      <c r="B80" s="95" t="s">
        <v>193</v>
      </c>
      <c r="C80" s="152" t="s">
        <v>194</v>
      </c>
      <c r="D80" t="s">
        <v>26</v>
      </c>
      <c r="E80" t="s">
        <v>16</v>
      </c>
      <c r="F80" s="133"/>
      <c r="G80" s="133"/>
      <c r="H80" s="133"/>
      <c r="I80" s="133"/>
      <c r="J80" s="133"/>
      <c r="K80" s="133"/>
      <c r="L80" s="133"/>
      <c r="M80" s="133"/>
      <c r="N80" s="172">
        <f>IF(InpOverride!N80="",F_Inputs!N80,InpOverride!N80)</f>
        <v>0</v>
      </c>
      <c r="O80" s="133"/>
    </row>
    <row r="81" spans="2:15">
      <c r="B81" s="95" t="s">
        <v>195</v>
      </c>
      <c r="C81" s="152" t="s">
        <v>196</v>
      </c>
      <c r="D81" t="s">
        <v>26</v>
      </c>
      <c r="E81" t="s">
        <v>16</v>
      </c>
      <c r="F81" s="133"/>
      <c r="G81" s="133"/>
      <c r="H81" s="133"/>
      <c r="I81" s="133"/>
      <c r="J81" s="133"/>
      <c r="K81" s="133"/>
      <c r="L81" s="133"/>
      <c r="M81" s="133"/>
      <c r="N81" s="172">
        <f>IF(InpOverride!N81="",F_Inputs!N81,InpOverride!N81)</f>
        <v>0</v>
      </c>
      <c r="O81" s="133"/>
    </row>
    <row r="82" spans="2:15">
      <c r="B82" s="95" t="s">
        <v>197</v>
      </c>
      <c r="C82" s="152" t="s">
        <v>198</v>
      </c>
      <c r="D82" t="s">
        <v>26</v>
      </c>
      <c r="E82" t="s">
        <v>16</v>
      </c>
      <c r="F82" s="133"/>
      <c r="G82" s="133"/>
      <c r="H82" s="133"/>
      <c r="I82" s="133"/>
      <c r="J82" s="133"/>
      <c r="K82" s="133"/>
      <c r="L82" s="133"/>
      <c r="M82" s="133"/>
      <c r="N82" s="172">
        <f>IF(InpOverride!N82="",F_Inputs!N82,InpOverride!N82)</f>
        <v>0</v>
      </c>
      <c r="O82" s="133"/>
    </row>
    <row r="83" spans="2:15">
      <c r="B83" s="95" t="s">
        <v>290</v>
      </c>
      <c r="C83" s="151" t="s">
        <v>535</v>
      </c>
      <c r="D83" t="s">
        <v>26</v>
      </c>
      <c r="E83" t="s">
        <v>16</v>
      </c>
      <c r="L83" s="172">
        <f>IF(InpOverride!L83="",F_Inputs!L83,InpOverride!L83)</f>
        <v>0</v>
      </c>
    </row>
    <row r="84" spans="2:15">
      <c r="B84" s="95" t="s">
        <v>322</v>
      </c>
      <c r="C84" s="151" t="s">
        <v>536</v>
      </c>
      <c r="D84" t="s">
        <v>26</v>
      </c>
      <c r="E84" t="s">
        <v>16</v>
      </c>
      <c r="L84" s="172">
        <f>IF(InpOverride!L84="",F_Inputs!L84,InpOverride!L84)</f>
        <v>0</v>
      </c>
    </row>
    <row r="85" spans="2:15">
      <c r="B85" s="95" t="s">
        <v>351</v>
      </c>
      <c r="C85" s="151" t="s">
        <v>537</v>
      </c>
      <c r="D85" t="s">
        <v>26</v>
      </c>
      <c r="E85" t="s">
        <v>16</v>
      </c>
      <c r="L85" s="172">
        <f>IF(InpOverride!L85="",F_Inputs!L85,InpOverride!L85)</f>
        <v>0</v>
      </c>
    </row>
    <row r="86" spans="2:15">
      <c r="B86" s="95" t="s">
        <v>292</v>
      </c>
      <c r="C86" s="151" t="s">
        <v>538</v>
      </c>
      <c r="D86" t="s">
        <v>26</v>
      </c>
      <c r="E86" t="s">
        <v>16</v>
      </c>
      <c r="N86" s="172">
        <f>IF(InpOverride!N86="",F_Inputs!N86,InpOverride!N86)</f>
        <v>0</v>
      </c>
    </row>
    <row r="87" spans="2:15">
      <c r="B87" s="95" t="s">
        <v>324</v>
      </c>
      <c r="C87" s="151" t="s">
        <v>539</v>
      </c>
      <c r="D87" t="s">
        <v>26</v>
      </c>
      <c r="E87" t="s">
        <v>16</v>
      </c>
      <c r="N87" s="172">
        <f>IF(InpOverride!N87="",F_Inputs!N87,InpOverride!N87)</f>
        <v>0</v>
      </c>
    </row>
    <row r="88" spans="2:15">
      <c r="B88" s="95" t="s">
        <v>353</v>
      </c>
      <c r="C88" s="151" t="s">
        <v>540</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&amp;L&amp;F&amp;C&amp;A&amp;ROFFICIAL</oddHeader>
    <oddFooter>&amp;LPrinted on &amp;D at &amp;T&amp;CPage &amp;P of &amp;N pages&amp;ROfwat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90" zoomScaleNormal="90" workbookViewId="0"/>
  </sheetViews>
  <sheetFormatPr defaultColWidth="8.86328125" defaultRowHeight="13.5"/>
  <cols>
    <col min="1" max="1" width="9.265625" style="124" bestFit="1" customWidth="1"/>
    <col min="2" max="2" width="27" style="124" customWidth="1"/>
    <col min="3" max="3" width="30.265625" style="124" customWidth="1"/>
    <col min="4" max="4" width="3" style="124" customWidth="1"/>
    <col min="5" max="5" width="18.73046875" style="124" customWidth="1"/>
    <col min="6" max="15" width="8.59765625" style="124" customWidth="1"/>
    <col min="16" max="16" width="16.86328125" style="124" bestFit="1" customWidth="1"/>
    <col min="17" max="16384" width="8.86328125" style="124"/>
  </cols>
  <sheetData>
    <row r="1" spans="1:16">
      <c r="C1" s="124" t="s">
        <v>548</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379</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2.7406886858748924E-2</v>
      </c>
      <c r="O4" s="137"/>
      <c r="P4" s="137"/>
    </row>
    <row r="5" spans="1:16">
      <c r="B5" s="140" t="s">
        <v>380</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381</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382</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383</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384</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385</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386</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387</v>
      </c>
      <c r="C12" s="124" t="str">
        <f>'WRFIM - Water'!$E$57</f>
        <v>Main revenue adjustment - as incurred - water</v>
      </c>
      <c r="D12" s="124" t="s">
        <v>26</v>
      </c>
      <c r="E12" s="124" t="s">
        <v>16</v>
      </c>
      <c r="F12" s="127"/>
      <c r="G12" s="127"/>
      <c r="H12" s="127"/>
      <c r="I12" s="127"/>
      <c r="J12" s="127"/>
      <c r="K12" s="127"/>
      <c r="L12" s="127">
        <f>'WRFIM - Water'!N$57</f>
        <v>3.0877815050349651</v>
      </c>
      <c r="M12" s="127">
        <f>'WRFIM - Water'!O$57</f>
        <v>3.0490185620469767</v>
      </c>
      <c r="N12" s="127">
        <f>'WRFIM - Water'!P$57</f>
        <v>-0.53329572078192</v>
      </c>
      <c r="O12" s="127"/>
      <c r="P12" s="127"/>
    </row>
    <row r="13" spans="1:16">
      <c r="B13" s="140" t="s">
        <v>388</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389</v>
      </c>
      <c r="C14" s="124" t="str">
        <f>'WRFIM - Water'!$E$72</f>
        <v>WRFIM adjustment - as incurred - water</v>
      </c>
      <c r="D14" s="124" t="s">
        <v>26</v>
      </c>
      <c r="E14" s="124" t="s">
        <v>16</v>
      </c>
      <c r="F14" s="127"/>
      <c r="G14" s="127"/>
      <c r="H14" s="127"/>
      <c r="I14" s="127"/>
      <c r="J14" s="127"/>
      <c r="K14" s="127"/>
      <c r="L14" s="127">
        <f>'WRFIM - Water'!N$72</f>
        <v>3.0877815050349651</v>
      </c>
      <c r="M14" s="127">
        <f>'WRFIM - Water'!O$72</f>
        <v>3.0490185620469767</v>
      </c>
      <c r="N14" s="127">
        <f>'WRFIM - Water'!P$72</f>
        <v>-0.53329572078192</v>
      </c>
      <c r="O14" s="127"/>
      <c r="P14" s="127"/>
    </row>
    <row r="15" spans="1:16">
      <c r="B15" s="140" t="s">
        <v>390</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7.217383256645964E-4</v>
      </c>
      <c r="O15" s="127"/>
      <c r="P15" s="127"/>
    </row>
    <row r="16" spans="1:16">
      <c r="B16" s="140" t="s">
        <v>391</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392</v>
      </c>
      <c r="C17" s="124" t="str">
        <f>'WRFIM - Water'!$E$82</f>
        <v>Value of Year 4 WRFIM adjustments at the end of AMP6 - water</v>
      </c>
      <c r="D17" s="124" t="s">
        <v>26</v>
      </c>
      <c r="E17" s="124" t="s">
        <v>16</v>
      </c>
      <c r="F17" s="127"/>
      <c r="G17" s="127"/>
      <c r="H17" s="127"/>
      <c r="I17" s="127"/>
      <c r="J17" s="127"/>
      <c r="K17" s="127"/>
      <c r="L17" s="127"/>
      <c r="M17" s="127"/>
      <c r="N17" s="127">
        <f>'WRFIM - Water'!$P$82</f>
        <v>7.217383256645964E-4</v>
      </c>
      <c r="O17" s="127"/>
      <c r="P17" s="127"/>
    </row>
    <row r="18" spans="2:16">
      <c r="B18" s="140" t="s">
        <v>393</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0.20749810311315287</v>
      </c>
      <c r="O18" s="127"/>
      <c r="P18" s="127"/>
    </row>
    <row r="19" spans="2:16">
      <c r="B19" s="140" t="s">
        <v>394</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395</v>
      </c>
      <c r="C20" s="124" t="str">
        <f>'WRFIM - Water'!$E$87</f>
        <v>Value of Year 5 WRFIM adjustments at the end of AMP6 - water</v>
      </c>
      <c r="D20" s="124" t="s">
        <v>26</v>
      </c>
      <c r="E20" s="124" t="s">
        <v>16</v>
      </c>
      <c r="F20" s="127"/>
      <c r="G20" s="127"/>
      <c r="H20" s="127"/>
      <c r="I20" s="127"/>
      <c r="J20" s="127"/>
      <c r="K20" s="127"/>
      <c r="L20" s="127"/>
      <c r="M20" s="127"/>
      <c r="N20" s="127">
        <f>'WRFIM - Water'!$P$87</f>
        <v>0.20749810311315287</v>
      </c>
      <c r="O20" s="127"/>
      <c r="P20" s="127"/>
    </row>
    <row r="21" spans="2:16">
      <c r="B21" s="140" t="s">
        <v>396</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397</v>
      </c>
      <c r="C22" s="124" t="str">
        <f>'WRFIM - Water'!$E$95</f>
        <v>Total reward / (penalty) at the end of AMP6 - water</v>
      </c>
      <c r="D22" s="124" t="s">
        <v>26</v>
      </c>
      <c r="E22" s="124" t="s">
        <v>16</v>
      </c>
      <c r="F22" s="127"/>
      <c r="G22" s="127"/>
      <c r="H22" s="127"/>
      <c r="I22" s="127"/>
      <c r="J22" s="127"/>
      <c r="K22" s="127"/>
      <c r="L22" s="127"/>
      <c r="M22" s="127"/>
      <c r="N22" s="127">
        <f>'WRFIM - Water'!$P$95</f>
        <v>0.20821984143881747</v>
      </c>
      <c r="O22" s="127"/>
      <c r="P22" s="127">
        <f>'WRFIM - Water'!$P$95</f>
        <v>0.20821984143881747</v>
      </c>
    </row>
    <row r="23" spans="2:16">
      <c r="B23" s="140" t="s">
        <v>398</v>
      </c>
      <c r="C23" s="124" t="str">
        <f>'WRFIM - Waste'!$E$57</f>
        <v>Main revenue adjustment - as incurred - waste</v>
      </c>
      <c r="D23" s="124" t="s">
        <v>26</v>
      </c>
      <c r="E23" s="124" t="s">
        <v>16</v>
      </c>
      <c r="F23" s="127"/>
      <c r="G23" s="127"/>
      <c r="H23" s="127"/>
      <c r="I23" s="127"/>
      <c r="J23" s="127"/>
      <c r="K23" s="127"/>
      <c r="L23" s="127">
        <f>'WRFIM - Waste'!N$57</f>
        <v>-7.9233751602048823</v>
      </c>
      <c r="M23" s="127">
        <f>'WRFIM - Waste'!O$57</f>
        <v>-2.5057618900874337</v>
      </c>
      <c r="N23" s="127">
        <f>'WRFIM - Waste'!P$57</f>
        <v>-2.8266042556712181</v>
      </c>
      <c r="O23" s="127"/>
      <c r="P23" s="127"/>
    </row>
    <row r="24" spans="2:16">
      <c r="B24" s="140" t="s">
        <v>399</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400</v>
      </c>
      <c r="C25" s="124" t="str">
        <f>'WRFIM - Waste'!$E$72</f>
        <v>WRFIM adjustment - as incurred - waste</v>
      </c>
      <c r="D25" s="124" t="s">
        <v>26</v>
      </c>
      <c r="E25" s="124" t="s">
        <v>16</v>
      </c>
      <c r="F25" s="127"/>
      <c r="G25" s="127"/>
      <c r="H25" s="127"/>
      <c r="I25" s="127"/>
      <c r="J25" s="127"/>
      <c r="K25" s="127"/>
      <c r="L25" s="127">
        <f>'WRFIM - Waste'!N$72</f>
        <v>-7.9233751602048823</v>
      </c>
      <c r="M25" s="127">
        <f>'WRFIM - Waste'!O$72</f>
        <v>-2.5057618900874337</v>
      </c>
      <c r="N25" s="127">
        <f>'WRFIM - Waste'!P$72</f>
        <v>-2.8266042556712181</v>
      </c>
      <c r="O25" s="127"/>
      <c r="P25" s="127"/>
    </row>
    <row r="26" spans="2:16">
      <c r="B26" s="140" t="s">
        <v>401</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1.6095321039689354E-4</v>
      </c>
      <c r="O26" s="127"/>
      <c r="P26" s="127"/>
    </row>
    <row r="27" spans="2:16">
      <c r="B27" s="140" t="s">
        <v>402</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403</v>
      </c>
      <c r="C28" s="124" t="str">
        <f>'WRFIM - Waste'!$E$82</f>
        <v>Value of Year 4 WRFIM adjustments at the end of AMP6 - waste</v>
      </c>
      <c r="D28" s="124" t="s">
        <v>26</v>
      </c>
      <c r="E28" s="124" t="s">
        <v>16</v>
      </c>
      <c r="F28" s="127"/>
      <c r="G28" s="127"/>
      <c r="H28" s="127"/>
      <c r="I28" s="127"/>
      <c r="J28" s="127"/>
      <c r="K28" s="127"/>
      <c r="L28" s="127"/>
      <c r="M28" s="127"/>
      <c r="N28" s="127">
        <f>'WRFIM - Waste'!$P$82</f>
        <v>1.6095321039689354E-4</v>
      </c>
      <c r="O28" s="127"/>
      <c r="P28" s="127"/>
    </row>
    <row r="29" spans="2:16">
      <c r="B29" s="140" t="s">
        <v>404</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0.64749903400661424</v>
      </c>
      <c r="O29" s="127"/>
      <c r="P29" s="127"/>
    </row>
    <row r="30" spans="2:16">
      <c r="B30" s="140" t="s">
        <v>405</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406</v>
      </c>
      <c r="C31" s="124" t="str">
        <f>'WRFIM - Waste'!$E$87</f>
        <v>Value of Year 5 WRFIM adjustments at the end of AMP6 - waste</v>
      </c>
      <c r="D31" s="124" t="s">
        <v>26</v>
      </c>
      <c r="E31" s="124" t="s">
        <v>16</v>
      </c>
      <c r="F31" s="127"/>
      <c r="G31" s="127"/>
      <c r="H31" s="127"/>
      <c r="I31" s="127"/>
      <c r="J31" s="127"/>
      <c r="K31" s="127"/>
      <c r="L31" s="127"/>
      <c r="M31" s="127"/>
      <c r="N31" s="127">
        <f>'WRFIM - Waste'!$P$87</f>
        <v>0.64749903400661424</v>
      </c>
      <c r="O31" s="127"/>
      <c r="P31" s="127"/>
    </row>
    <row r="32" spans="2:16">
      <c r="B32" s="140" t="s">
        <v>407</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408</v>
      </c>
      <c r="C33" s="124" t="str">
        <f>'WRFIM - Waste'!$E$95</f>
        <v>Total reward / (penalty) at the end of AMP6 - waste</v>
      </c>
      <c r="D33" s="124" t="s">
        <v>26</v>
      </c>
      <c r="E33" s="124" t="s">
        <v>16</v>
      </c>
      <c r="F33" s="127"/>
      <c r="G33" s="127"/>
      <c r="H33" s="127"/>
      <c r="I33" s="127"/>
      <c r="J33" s="127"/>
      <c r="K33" s="127"/>
      <c r="L33" s="127"/>
      <c r="M33" s="127"/>
      <c r="N33" s="127">
        <f>'WRFIM - Waste'!$P$95</f>
        <v>0.64765998721701112</v>
      </c>
      <c r="O33" s="127"/>
      <c r="P33" s="127">
        <f>'WRFIM - Waste'!$P$95</f>
        <v>0.64765998721701112</v>
      </c>
    </row>
    <row r="34" spans="2:16">
      <c r="B34" s="140" t="s">
        <v>409</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410</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411</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412</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413</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414</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415</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416</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417</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418</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419</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4.25">
      <c r="B45" s="143" t="s">
        <v>420</v>
      </c>
      <c r="C45" s="143" t="s">
        <v>422</v>
      </c>
      <c r="D45" s="144" t="s">
        <v>126</v>
      </c>
      <c r="E45" s="142" t="s">
        <v>16</v>
      </c>
      <c r="F45" s="166" t="str">
        <f ca="1">CONCATENATE("[…]", TEXT(NOW(),"dd/mm/yyy hh:mm:ss"))</f>
        <v>[…]12/07/2019 15:52:13</v>
      </c>
      <c r="G45" s="166" t="str">
        <f t="shared" ref="G45:P45" ca="1" si="0">CONCATENATE("[…]", TEXT(NOW(),"dd/mm/yyy hh:mm:ss"))</f>
        <v>[…]12/07/2019 15:52:13</v>
      </c>
      <c r="H45" s="166" t="str">
        <f t="shared" ca="1" si="0"/>
        <v>[…]12/07/2019 15:52:13</v>
      </c>
      <c r="I45" s="166" t="str">
        <f t="shared" ca="1" si="0"/>
        <v>[…]12/07/2019 15:52:13</v>
      </c>
      <c r="J45" s="166" t="str">
        <f t="shared" ca="1" si="0"/>
        <v>[…]12/07/2019 15:52:13</v>
      </c>
      <c r="K45" s="166" t="str">
        <f t="shared" ca="1" si="0"/>
        <v>[…]12/07/2019 15:52:13</v>
      </c>
      <c r="L45" s="166" t="str">
        <f t="shared" ca="1" si="0"/>
        <v>[…]12/07/2019 15:52:13</v>
      </c>
      <c r="M45" s="166" t="str">
        <f t="shared" ca="1" si="0"/>
        <v>[…]12/07/2019 15:52:13</v>
      </c>
      <c r="N45" s="166" t="str">
        <f t="shared" ca="1" si="0"/>
        <v>[…]12/07/2019 15:52:13</v>
      </c>
      <c r="O45" s="166" t="str">
        <f t="shared" ca="1" si="0"/>
        <v>[…]12/07/2019 15:52:13</v>
      </c>
      <c r="P45" s="166" t="str">
        <f t="shared" ca="1" si="0"/>
        <v>[…]12/07/2019 15:52:13</v>
      </c>
    </row>
    <row r="46" spans="2:16">
      <c r="B46" s="143" t="s">
        <v>421</v>
      </c>
      <c r="C46" s="143" t="s">
        <v>423</v>
      </c>
      <c r="D46" s="144" t="s">
        <v>126</v>
      </c>
      <c r="E46" s="142" t="s">
        <v>16</v>
      </c>
      <c r="F46" s="167" t="str">
        <f ca="1">MID(CELL("filename",A1),SEARCH("[",CELL("filename",A1))+1,SEARCH(".",CELL("filename",A1))-1-SEARCH("[",CELL("filename",A1)))</f>
        <v>WRFIM_SRN_ST_DD</v>
      </c>
      <c r="G46" s="167" t="str">
        <f t="shared" ref="G46:P46" ca="1" si="1">MID(CELL("filename",B1),SEARCH("[",CELL("filename",B1))+1,SEARCH(".",CELL("filename",B1))-1-SEARCH("[",CELL("filename",B1)))</f>
        <v>WRFIM_SRN_ST_DD</v>
      </c>
      <c r="H46" s="167" t="str">
        <f t="shared" ca="1" si="1"/>
        <v>WRFIM_SRN_ST_DD</v>
      </c>
      <c r="I46" s="167" t="str">
        <f t="shared" ca="1" si="1"/>
        <v>WRFIM_SRN_ST_DD</v>
      </c>
      <c r="J46" s="167" t="str">
        <f t="shared" ca="1" si="1"/>
        <v>WRFIM_SRN_ST_DD</v>
      </c>
      <c r="K46" s="167" t="str">
        <f t="shared" ca="1" si="1"/>
        <v>WRFIM_SRN_ST_DD</v>
      </c>
      <c r="L46" s="167" t="str">
        <f t="shared" ca="1" si="1"/>
        <v>WRFIM_SRN_ST_DD</v>
      </c>
      <c r="M46" s="167" t="str">
        <f t="shared" ca="1" si="1"/>
        <v>WRFIM_SRN_ST_DD</v>
      </c>
      <c r="N46" s="167" t="str">
        <f t="shared" ca="1" si="1"/>
        <v>WRFIM_SRN_ST_DD</v>
      </c>
      <c r="O46" s="167" t="str">
        <f t="shared" ca="1" si="1"/>
        <v>WRFIM_SRN_ST_DD</v>
      </c>
      <c r="P46" s="167" t="str">
        <f t="shared" ca="1" si="1"/>
        <v>WRFIM_SRN_ST_DD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&amp;L&amp;F&amp;C&amp;A&amp;ROFFICIAL</oddHeader>
    <oddFooter>&amp;LPrinted on &amp;D at &amp;T&amp;CPage &amp;P of &amp;N pages&amp;ROfwat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90" zoomScaleNormal="90" workbookViewId="0">
      <pane xSplit="1" ySplit="3" topLeftCell="B4" activePane="bottomRight" state="frozen"/>
      <selection activeCell="I8" sqref="I8"/>
      <selection pane="topRight" activeCell="I8" sqref="I8"/>
      <selection pane="bottomLeft" activeCell="I8" sqref="I8"/>
      <selection pane="bottomRight"/>
    </sheetView>
  </sheetViews>
  <sheetFormatPr defaultColWidth="0" defaultRowHeight="12.75"/>
  <cols>
    <col min="1" max="2" width="9.1328125" customWidth="1"/>
    <col min="3" max="4" width="50.73046875" style="73" customWidth="1"/>
    <col min="5" max="5" width="15.86328125" style="73" customWidth="1"/>
    <col min="6" max="6" width="14.73046875" style="73" customWidth="1"/>
    <col min="7" max="7" width="0" hidden="1" customWidth="1"/>
    <col min="8" max="16383" width="9.1328125" hidden="1"/>
    <col min="16384" max="16384" width="9" hidden="1" customWidth="1"/>
  </cols>
  <sheetData>
    <row r="1" spans="1:6" s="10" customFormat="1" ht="32.25">
      <c r="A1" s="102" t="s">
        <v>556</v>
      </c>
      <c r="B1" s="102"/>
      <c r="C1" s="102"/>
      <c r="D1" s="102"/>
      <c r="E1" s="102"/>
      <c r="F1" s="102"/>
    </row>
    <row r="2" spans="1:6">
      <c r="A2" s="11"/>
      <c r="B2" s="11"/>
      <c r="C2" s="81"/>
      <c r="D2" s="81"/>
      <c r="E2" s="81"/>
      <c r="F2" s="81"/>
    </row>
    <row r="3" spans="1:6" ht="15">
      <c r="A3" s="11"/>
      <c r="B3" s="80" t="s">
        <v>56</v>
      </c>
      <c r="C3" s="80" t="s">
        <v>57</v>
      </c>
      <c r="D3" s="80" t="s">
        <v>58</v>
      </c>
      <c r="E3" s="80" t="s">
        <v>59</v>
      </c>
      <c r="F3" s="80" t="s">
        <v>60</v>
      </c>
    </row>
    <row r="4" spans="1:6" s="182" customFormat="1">
      <c r="A4" s="181"/>
      <c r="B4" s="181"/>
      <c r="C4" s="81"/>
      <c r="D4" s="81"/>
      <c r="E4" s="81"/>
      <c r="F4" s="81"/>
    </row>
    <row r="5" spans="1:6" s="182" customFormat="1" ht="129.75" customHeight="1">
      <c r="A5" s="181"/>
      <c r="B5" s="157">
        <v>1</v>
      </c>
      <c r="C5" s="158" t="s">
        <v>61</v>
      </c>
      <c r="D5" s="158" t="s">
        <v>62</v>
      </c>
      <c r="E5" s="158" t="s">
        <v>63</v>
      </c>
      <c r="F5" s="159" t="s">
        <v>64</v>
      </c>
    </row>
    <row r="6" spans="1:6" s="182" customFormat="1" ht="124.5" customHeight="1">
      <c r="A6" s="181"/>
      <c r="B6" s="77">
        <v>2</v>
      </c>
      <c r="C6" s="75" t="s">
        <v>65</v>
      </c>
      <c r="D6" s="75" t="s">
        <v>66</v>
      </c>
      <c r="E6" s="75" t="s">
        <v>63</v>
      </c>
      <c r="F6" s="78" t="s">
        <v>67</v>
      </c>
    </row>
    <row r="7" spans="1:6" s="182" customFormat="1" ht="72.75" customHeight="1">
      <c r="A7" s="181"/>
      <c r="B7" s="77">
        <v>3</v>
      </c>
      <c r="C7" s="75" t="s">
        <v>68</v>
      </c>
      <c r="D7" s="75" t="s">
        <v>69</v>
      </c>
      <c r="E7" s="75" t="s">
        <v>63</v>
      </c>
      <c r="F7" s="79" t="s">
        <v>70</v>
      </c>
    </row>
    <row r="8" spans="1:6" s="182" customFormat="1" ht="108.75" customHeight="1">
      <c r="A8" s="181"/>
      <c r="B8" s="77">
        <v>4</v>
      </c>
      <c r="C8" s="76" t="s">
        <v>71</v>
      </c>
      <c r="D8" s="75" t="s">
        <v>72</v>
      </c>
      <c r="E8" s="75" t="s">
        <v>63</v>
      </c>
      <c r="F8" s="79" t="s">
        <v>70</v>
      </c>
    </row>
    <row r="9" spans="1:6" s="182" customFormat="1" ht="25.5">
      <c r="A9" s="181"/>
      <c r="B9" s="157">
        <v>5</v>
      </c>
      <c r="C9" s="158" t="s">
        <v>73</v>
      </c>
      <c r="D9" s="160" t="s">
        <v>74</v>
      </c>
      <c r="E9" s="160" t="s">
        <v>75</v>
      </c>
      <c r="F9" s="159" t="s">
        <v>76</v>
      </c>
    </row>
    <row r="10" spans="1:6" s="182" customFormat="1" ht="25.5">
      <c r="A10" s="181"/>
      <c r="B10" s="157">
        <v>6</v>
      </c>
      <c r="C10" s="158" t="s">
        <v>77</v>
      </c>
      <c r="D10" s="160" t="s">
        <v>78</v>
      </c>
      <c r="E10" s="160" t="s">
        <v>79</v>
      </c>
      <c r="F10" s="161" t="s">
        <v>80</v>
      </c>
    </row>
    <row r="11" spans="1:6" s="183" customFormat="1" ht="25.5">
      <c r="A11" s="181"/>
      <c r="B11" s="157">
        <v>7</v>
      </c>
      <c r="C11" s="160" t="s">
        <v>81</v>
      </c>
      <c r="D11" s="160" t="s">
        <v>82</v>
      </c>
      <c r="E11" s="158" t="s">
        <v>83</v>
      </c>
      <c r="F11" s="160" t="s">
        <v>84</v>
      </c>
    </row>
    <row r="12" spans="1:6" s="182" customFormat="1" ht="63.75">
      <c r="A12" s="181"/>
      <c r="B12" s="160">
        <v>8</v>
      </c>
      <c r="C12" s="158" t="s">
        <v>85</v>
      </c>
      <c r="D12" s="158" t="s">
        <v>86</v>
      </c>
      <c r="E12" s="158" t="s">
        <v>87</v>
      </c>
      <c r="F12" s="158" t="s">
        <v>88</v>
      </c>
    </row>
    <row r="13" spans="1:6" s="182" customFormat="1" ht="25.5">
      <c r="A13" s="181"/>
      <c r="B13" s="160">
        <v>9</v>
      </c>
      <c r="C13" s="158" t="s">
        <v>89</v>
      </c>
      <c r="D13" s="158" t="s">
        <v>90</v>
      </c>
      <c r="E13" s="158" t="s">
        <v>83</v>
      </c>
      <c r="F13" s="158" t="s">
        <v>91</v>
      </c>
    </row>
    <row r="14" spans="1:6" s="182" customFormat="1" ht="38.25">
      <c r="A14" s="181"/>
      <c r="B14" s="160">
        <v>10</v>
      </c>
      <c r="C14" s="158" t="s">
        <v>92</v>
      </c>
      <c r="D14" s="158" t="s">
        <v>93</v>
      </c>
      <c r="E14" s="158" t="s">
        <v>83</v>
      </c>
      <c r="F14" s="158" t="s">
        <v>94</v>
      </c>
    </row>
    <row r="15" spans="1:6" s="182" customFormat="1" ht="38.25">
      <c r="A15" s="184"/>
      <c r="B15" s="160">
        <v>11</v>
      </c>
      <c r="C15" s="158" t="s">
        <v>95</v>
      </c>
      <c r="D15" s="158" t="s">
        <v>96</v>
      </c>
      <c r="E15" s="158" t="s">
        <v>97</v>
      </c>
      <c r="F15" s="158" t="s">
        <v>98</v>
      </c>
    </row>
    <row r="16" spans="1:6" s="182" customFormat="1">
      <c r="A16" s="185">
        <v>43070</v>
      </c>
      <c r="B16" s="162">
        <v>12</v>
      </c>
      <c r="C16" s="163" t="s">
        <v>99</v>
      </c>
      <c r="D16" s="163" t="s">
        <v>100</v>
      </c>
      <c r="E16" s="162" t="s">
        <v>101</v>
      </c>
      <c r="F16" s="162" t="s">
        <v>102</v>
      </c>
    </row>
    <row r="17" spans="1:6" s="182" customFormat="1">
      <c r="A17" s="185">
        <v>43070</v>
      </c>
      <c r="B17" s="162">
        <v>13</v>
      </c>
      <c r="C17" s="163" t="s">
        <v>103</v>
      </c>
      <c r="D17" s="163" t="s">
        <v>104</v>
      </c>
      <c r="E17" s="162" t="s">
        <v>101</v>
      </c>
      <c r="F17" s="162" t="s">
        <v>105</v>
      </c>
    </row>
    <row r="18" spans="1:6" s="182" customFormat="1" ht="25.5">
      <c r="A18" s="185">
        <v>43070</v>
      </c>
      <c r="B18" s="162">
        <v>14</v>
      </c>
      <c r="C18" s="163" t="s">
        <v>106</v>
      </c>
      <c r="D18" s="163" t="s">
        <v>107</v>
      </c>
      <c r="E18" s="162" t="s">
        <v>101</v>
      </c>
      <c r="F18" s="163" t="s">
        <v>108</v>
      </c>
    </row>
    <row r="19" spans="1:6" s="182" customFormat="1" ht="25.5">
      <c r="A19" s="185">
        <v>43070</v>
      </c>
      <c r="B19" s="162">
        <v>15</v>
      </c>
      <c r="C19" s="163" t="s">
        <v>109</v>
      </c>
      <c r="D19" s="163" t="s">
        <v>110</v>
      </c>
      <c r="E19" s="162" t="s">
        <v>79</v>
      </c>
      <c r="F19" s="163" t="s">
        <v>111</v>
      </c>
    </row>
    <row r="20" spans="1:6" s="182" customFormat="1" ht="76.900000000000006" customHeight="1">
      <c r="A20" s="185">
        <v>43070</v>
      </c>
      <c r="B20" s="162">
        <v>16</v>
      </c>
      <c r="C20" s="163" t="s">
        <v>112</v>
      </c>
      <c r="D20" s="163" t="s">
        <v>113</v>
      </c>
      <c r="E20" s="163" t="s">
        <v>114</v>
      </c>
      <c r="F20" s="163" t="s">
        <v>115</v>
      </c>
    </row>
    <row r="21" spans="1:6" s="182" customFormat="1" ht="63.75">
      <c r="A21" s="185">
        <v>43252</v>
      </c>
      <c r="B21" s="164">
        <v>17</v>
      </c>
      <c r="C21" s="165" t="s">
        <v>116</v>
      </c>
      <c r="D21" s="165" t="s">
        <v>117</v>
      </c>
      <c r="E21" s="165" t="s">
        <v>83</v>
      </c>
      <c r="F21" s="165" t="s">
        <v>543</v>
      </c>
    </row>
    <row r="22" spans="1:6" s="186" customFormat="1" ht="89.25">
      <c r="A22" s="185">
        <v>43313</v>
      </c>
      <c r="B22" s="164">
        <v>18</v>
      </c>
      <c r="C22" s="165" t="s">
        <v>118</v>
      </c>
      <c r="D22" s="165" t="s">
        <v>119</v>
      </c>
      <c r="E22" s="165" t="s">
        <v>120</v>
      </c>
      <c r="F22" s="165" t="s">
        <v>534</v>
      </c>
    </row>
    <row r="23" spans="1:6" s="186" customFormat="1" ht="88.5" customHeight="1">
      <c r="A23" s="185">
        <v>43405</v>
      </c>
      <c r="B23" s="178">
        <v>19</v>
      </c>
      <c r="C23" s="179" t="s">
        <v>529</v>
      </c>
      <c r="D23" s="179" t="s">
        <v>546</v>
      </c>
      <c r="E23" s="179" t="s">
        <v>114</v>
      </c>
      <c r="F23" s="179" t="s">
        <v>544</v>
      </c>
    </row>
    <row r="24" spans="1:6" ht="51">
      <c r="A24" s="193">
        <v>43556</v>
      </c>
      <c r="B24" s="194">
        <v>20</v>
      </c>
      <c r="C24" s="195" t="s">
        <v>555</v>
      </c>
      <c r="D24" s="195" t="s">
        <v>554</v>
      </c>
      <c r="E24" s="195" t="s">
        <v>549</v>
      </c>
      <c r="F24" s="195" t="s">
        <v>550</v>
      </c>
    </row>
    <row r="25" spans="1:6">
      <c r="A25" s="11"/>
      <c r="B25" s="178"/>
      <c r="C25" s="179"/>
      <c r="D25" s="179"/>
      <c r="E25" s="179"/>
      <c r="F25" s="179"/>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&amp;L&amp;F&amp;C&amp;A&amp;ROFFICIAL</oddHeader>
    <oddFooter>&amp;LPrinted on &amp;D at &amp;T&amp;CPage &amp;P of &amp;N pages&amp;ROfwat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328125" style="2" customWidth="1"/>
    <col min="2" max="3" width="2.73046875" style="2" customWidth="1"/>
    <col min="4" max="4" width="9.73046875" style="2" customWidth="1"/>
    <col min="5" max="5" width="52.1328125" style="2" customWidth="1"/>
    <col min="6" max="6" width="17.73046875" style="24" customWidth="1"/>
    <col min="7" max="7" width="10.59765625" style="2" customWidth="1"/>
    <col min="8" max="8" width="10.3984375" style="2" customWidth="1"/>
    <col min="9" max="11" width="10.1328125" style="2" customWidth="1"/>
    <col min="12" max="21" width="10.59765625" style="2" customWidth="1"/>
    <col min="22" max="22" width="16.59765625" style="2" customWidth="1"/>
    <col min="23" max="23" width="9.1328125" style="2" customWidth="1"/>
    <col min="24" max="31" width="0" style="2" hidden="1" customWidth="1"/>
    <col min="32" max="16384" width="9.1328125" style="2" hidden="1"/>
  </cols>
  <sheetData>
    <row r="1" spans="1:23" s="1" customFormat="1" ht="32.25">
      <c r="A1" s="102"/>
      <c r="B1" s="102"/>
      <c r="C1" s="102"/>
      <c r="D1" s="102" t="s">
        <v>121</v>
      </c>
      <c r="E1" s="102"/>
      <c r="F1" s="103"/>
      <c r="G1" s="102"/>
      <c r="H1" s="102"/>
      <c r="I1" s="102"/>
      <c r="J1" s="102"/>
      <c r="K1" s="102"/>
      <c r="L1" s="102"/>
      <c r="M1" s="102"/>
      <c r="N1" s="102"/>
      <c r="O1" s="102"/>
      <c r="P1" s="102"/>
      <c r="Q1" s="102"/>
      <c r="R1" s="102"/>
      <c r="S1" s="102"/>
      <c r="T1" s="102"/>
      <c r="U1" s="102"/>
      <c r="V1" s="102"/>
      <c r="W1" s="102"/>
    </row>
    <row r="2" spans="1:23" s="1" customFormat="1" ht="13.9">
      <c r="F2" s="24"/>
      <c r="G2" s="11"/>
      <c r="O2" s="11"/>
      <c r="P2" s="11"/>
    </row>
    <row r="3" spans="1:23" ht="13.15">
      <c r="A3" s="11"/>
      <c r="B3" s="11"/>
      <c r="C3" s="11"/>
      <c r="D3" s="11"/>
      <c r="E3" s="11" t="s">
        <v>122</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ht="13.15">
      <c r="A5" s="11"/>
      <c r="B5" s="11"/>
      <c r="C5" s="11"/>
      <c r="D5" s="11"/>
      <c r="E5" s="11" t="s">
        <v>123</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ht="13.15">
      <c r="A6" s="11"/>
      <c r="B6" s="11"/>
      <c r="C6" s="11"/>
      <c r="D6" s="11"/>
      <c r="E6" s="11" t="s">
        <v>124</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3.9">
      <c r="A8" s="89"/>
      <c r="B8" s="106"/>
      <c r="C8" s="106"/>
      <c r="D8" s="107"/>
      <c r="E8" s="108" t="s">
        <v>125</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126</v>
      </c>
      <c r="E10" s="11" t="s">
        <v>127</v>
      </c>
      <c r="G10" s="135" t="str">
        <f>InpActive!$A$4</f>
        <v>SRN</v>
      </c>
      <c r="H10" s="11"/>
      <c r="I10" s="11"/>
      <c r="J10" s="11"/>
      <c r="K10" s="11"/>
      <c r="L10" s="11"/>
      <c r="M10" s="11"/>
      <c r="N10" s="11"/>
      <c r="O10" s="11"/>
      <c r="P10" s="11"/>
      <c r="Q10" s="11"/>
      <c r="R10" s="11"/>
      <c r="S10" s="11"/>
      <c r="T10" s="11"/>
      <c r="U10" s="11"/>
      <c r="V10" s="11"/>
      <c r="W10" s="11"/>
    </row>
    <row r="11" spans="1:23">
      <c r="A11" s="11" t="s">
        <v>128</v>
      </c>
      <c r="B11" s="11"/>
      <c r="C11" s="11"/>
      <c r="D11" s="12" t="s">
        <v>126</v>
      </c>
      <c r="E11" s="11" t="s">
        <v>129</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130</v>
      </c>
      <c r="E12" s="11" t="s">
        <v>131</v>
      </c>
      <c r="G12" s="83" t="b">
        <f>InpActive!$O$5</f>
        <v>1</v>
      </c>
      <c r="H12" s="11" t="s">
        <v>130</v>
      </c>
      <c r="I12" s="11"/>
      <c r="J12" s="11"/>
      <c r="K12" s="11"/>
      <c r="L12" s="11"/>
      <c r="M12" s="11"/>
      <c r="N12" s="11"/>
      <c r="O12" s="11"/>
      <c r="P12" s="11"/>
      <c r="Q12" s="11"/>
      <c r="R12" s="11"/>
      <c r="S12" s="11"/>
      <c r="T12" s="11"/>
      <c r="U12" s="11"/>
      <c r="V12" s="11"/>
      <c r="W12" s="11"/>
    </row>
    <row r="13" spans="1:23" s="4" customFormat="1" ht="13.9">
      <c r="A13" s="89"/>
      <c r="B13" s="106"/>
      <c r="C13" s="106"/>
      <c r="D13" s="107"/>
      <c r="E13" s="108" t="s">
        <v>132</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ht="13.15">
      <c r="A15" s="11"/>
      <c r="B15" s="11"/>
      <c r="C15" s="11"/>
      <c r="D15" s="11"/>
      <c r="E15" s="5" t="s">
        <v>133</v>
      </c>
      <c r="G15" s="11"/>
      <c r="H15" s="11"/>
      <c r="I15" s="11"/>
      <c r="J15" s="11"/>
      <c r="K15" s="11"/>
      <c r="L15" s="11"/>
      <c r="M15" s="11"/>
      <c r="N15" s="11"/>
      <c r="O15" s="11"/>
      <c r="P15" s="11"/>
      <c r="Q15" s="11"/>
      <c r="R15" s="11"/>
      <c r="S15" s="11"/>
      <c r="T15" s="11"/>
      <c r="U15" s="11"/>
      <c r="V15" s="11"/>
      <c r="W15" s="11"/>
    </row>
    <row r="16" spans="1:23">
      <c r="A16" t="s">
        <v>19</v>
      </c>
      <c r="B16" s="11"/>
      <c r="C16" s="11"/>
      <c r="D16" s="12" t="s">
        <v>134</v>
      </c>
      <c r="E16" s="13" t="s">
        <v>135</v>
      </c>
      <c r="G16" s="90">
        <f>InpActive!$O$6</f>
        <v>0.02</v>
      </c>
      <c r="H16" s="8" t="s">
        <v>136</v>
      </c>
      <c r="I16" s="11"/>
      <c r="J16" s="11"/>
      <c r="K16" s="11"/>
      <c r="L16" s="11"/>
      <c r="M16" s="11"/>
      <c r="N16" s="11"/>
      <c r="O16" s="11"/>
      <c r="P16" s="11"/>
      <c r="Q16" s="11"/>
      <c r="R16" s="11"/>
      <c r="S16" s="11"/>
      <c r="T16" s="11"/>
      <c r="U16" s="11"/>
      <c r="V16" s="11"/>
      <c r="W16" s="11"/>
    </row>
    <row r="17" spans="1:23">
      <c r="A17" t="s">
        <v>21</v>
      </c>
      <c r="B17" s="11"/>
      <c r="C17" s="11"/>
      <c r="D17" s="12" t="s">
        <v>134</v>
      </c>
      <c r="E17" s="13" t="s">
        <v>137</v>
      </c>
      <c r="G17" s="90">
        <f>InpActive!$O$7</f>
        <v>0.03</v>
      </c>
      <c r="H17" s="8" t="s">
        <v>138</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134</v>
      </c>
      <c r="E19" s="11" t="s">
        <v>139</v>
      </c>
      <c r="G19" s="90">
        <f>InpActive!$O$8</f>
        <v>0.03</v>
      </c>
      <c r="H19" s="8" t="s">
        <v>140</v>
      </c>
      <c r="I19" s="11"/>
      <c r="J19" s="11"/>
      <c r="K19" s="11"/>
      <c r="L19" s="11"/>
      <c r="M19" s="11"/>
      <c r="N19" s="11"/>
      <c r="O19" s="11"/>
      <c r="P19" s="11"/>
      <c r="Q19" s="11"/>
      <c r="R19" s="11"/>
      <c r="S19" s="11"/>
      <c r="T19" s="11"/>
      <c r="U19" s="11"/>
      <c r="V19" s="11"/>
      <c r="W19" s="11"/>
    </row>
    <row r="20" spans="1:23" customFormat="1">
      <c r="A20" t="s">
        <v>23</v>
      </c>
      <c r="D20" s="12" t="s">
        <v>134</v>
      </c>
      <c r="E20" s="11" t="s">
        <v>141</v>
      </c>
      <c r="F20" s="24"/>
      <c r="G20" s="90">
        <f>IF(InpActive!$O$9&lt;&gt;0, InpActive!$O$9, IF(InpActive!$O$10&lt;&gt;0,InpActive!$O$10,InpActive!$O$11))</f>
        <v>3.5999999999999997E-2</v>
      </c>
      <c r="H20" s="8" t="s">
        <v>142</v>
      </c>
    </row>
    <row r="21" spans="1:23" customFormat="1">
      <c r="F21" s="26"/>
      <c r="H21" s="11"/>
    </row>
    <row r="22" spans="1:23" customFormat="1">
      <c r="A22" t="s">
        <v>24</v>
      </c>
      <c r="D22" s="12" t="s">
        <v>134</v>
      </c>
      <c r="E22" s="11" t="s">
        <v>143</v>
      </c>
      <c r="F22" s="26"/>
      <c r="G22" s="90">
        <f>InpActive!$O$12</f>
        <v>0.06</v>
      </c>
      <c r="H22" s="8" t="s">
        <v>144</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3.9">
      <c r="A24" s="89"/>
      <c r="B24" s="106"/>
      <c r="C24" s="106"/>
      <c r="D24" s="110"/>
      <c r="E24" s="108" t="s">
        <v>145</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ht="13.15">
      <c r="A26" s="11"/>
      <c r="B26" s="11"/>
      <c r="C26" s="11"/>
      <c r="D26" s="12"/>
      <c r="E26" s="5" t="s">
        <v>146</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147</v>
      </c>
      <c r="E27" s="149" t="s">
        <v>148</v>
      </c>
      <c r="F27" s="173" t="s">
        <v>149</v>
      </c>
      <c r="K27" s="84">
        <f>InpActive!$I$13</f>
        <v>170.26300000000001</v>
      </c>
      <c r="L27" s="20"/>
      <c r="M27" s="20"/>
      <c r="N27" s="20"/>
      <c r="O27" s="20"/>
      <c r="P27" s="20"/>
      <c r="Q27" s="20"/>
      <c r="R27" s="20"/>
      <c r="S27" s="20"/>
      <c r="T27" s="20"/>
      <c r="U27" s="20"/>
      <c r="V27" s="155" t="s">
        <v>150</v>
      </c>
    </row>
    <row r="28" spans="1:23" s="11" customFormat="1">
      <c r="A28" s="95" t="s">
        <v>27</v>
      </c>
      <c r="B28" s="95"/>
      <c r="C28" s="95"/>
      <c r="D28" s="153" t="s">
        <v>147</v>
      </c>
      <c r="E28" s="149" t="s">
        <v>151</v>
      </c>
      <c r="F28" s="173" t="s">
        <v>149</v>
      </c>
      <c r="K28" s="84">
        <f>InpActive!$I$14</f>
        <v>536.13</v>
      </c>
      <c r="L28" s="20"/>
      <c r="M28" s="20"/>
      <c r="N28" s="20"/>
      <c r="O28" s="20"/>
      <c r="P28" s="20"/>
      <c r="Q28" s="20"/>
      <c r="R28" s="20"/>
      <c r="S28" s="20"/>
      <c r="T28" s="20"/>
      <c r="U28" s="20"/>
      <c r="V28" s="155" t="s">
        <v>152</v>
      </c>
    </row>
    <row r="29" spans="1:23" s="128" customFormat="1">
      <c r="A29" s="95" t="s">
        <v>28</v>
      </c>
      <c r="B29" s="95"/>
      <c r="C29" s="95"/>
      <c r="D29" s="153" t="s">
        <v>147</v>
      </c>
      <c r="E29" s="149" t="s">
        <v>153</v>
      </c>
      <c r="F29" s="173" t="s">
        <v>149</v>
      </c>
      <c r="G29" s="11"/>
      <c r="H29" s="11"/>
      <c r="I29" s="11"/>
      <c r="J29" s="11"/>
      <c r="K29" s="84">
        <f>InpActive!$I$15</f>
        <v>0</v>
      </c>
      <c r="L29" s="20"/>
      <c r="M29" s="20"/>
      <c r="N29" s="20"/>
      <c r="O29" s="20"/>
      <c r="P29" s="20"/>
      <c r="Q29" s="20"/>
      <c r="R29" s="20"/>
      <c r="S29" s="20"/>
      <c r="T29" s="20"/>
      <c r="U29" s="20"/>
      <c r="V29" s="155" t="s">
        <v>154</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ht="13.15">
      <c r="A31" s="95"/>
      <c r="B31" s="95"/>
      <c r="C31" s="95"/>
      <c r="D31" s="153"/>
      <c r="E31" s="175" t="s">
        <v>155</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156</v>
      </c>
      <c r="F32" s="173"/>
      <c r="G32" s="11"/>
      <c r="H32" s="11"/>
      <c r="I32" s="11"/>
      <c r="J32" s="11"/>
      <c r="K32" s="20"/>
      <c r="L32" s="134">
        <f>InpActive!J$16</f>
        <v>0</v>
      </c>
      <c r="M32" s="21">
        <f>InpActive!K$16</f>
        <v>0.95</v>
      </c>
      <c r="N32" s="21">
        <f>InpActive!L$16</f>
        <v>1.01</v>
      </c>
      <c r="O32" s="21">
        <f>InpActive!M$16</f>
        <v>0.12</v>
      </c>
      <c r="P32" s="21">
        <f>InpActive!N$16</f>
        <v>0.24</v>
      </c>
      <c r="Q32" s="20"/>
      <c r="R32" s="20"/>
      <c r="S32" s="20"/>
      <c r="T32" s="20"/>
      <c r="U32" s="20"/>
      <c r="V32" s="155" t="s">
        <v>157</v>
      </c>
      <c r="W32" s="11"/>
    </row>
    <row r="33" spans="1:23">
      <c r="A33" s="95" t="s">
        <v>30</v>
      </c>
      <c r="B33" s="95"/>
      <c r="C33" s="95"/>
      <c r="D33" s="153" t="s">
        <v>15</v>
      </c>
      <c r="E33" s="149" t="s">
        <v>158</v>
      </c>
      <c r="F33" s="173"/>
      <c r="G33" s="11"/>
      <c r="H33" s="11"/>
      <c r="I33" s="11"/>
      <c r="J33" s="11"/>
      <c r="K33" s="20"/>
      <c r="L33" s="21">
        <f>InpActive!J$17</f>
        <v>0</v>
      </c>
      <c r="M33" s="21">
        <f>InpActive!K$17</f>
        <v>0.91</v>
      </c>
      <c r="N33" s="21">
        <f>InpActive!L$17</f>
        <v>0.85</v>
      </c>
      <c r="O33" s="21">
        <f>InpActive!M$17</f>
        <v>0.49</v>
      </c>
      <c r="P33" s="21">
        <f>InpActive!N$17</f>
        <v>0.45</v>
      </c>
      <c r="Q33" s="20"/>
      <c r="R33" s="20"/>
      <c r="S33" s="20"/>
      <c r="T33" s="20"/>
      <c r="U33" s="20"/>
      <c r="V33" s="155" t="s">
        <v>159</v>
      </c>
      <c r="W33" s="11"/>
    </row>
    <row r="34" spans="1:23" s="128" customFormat="1">
      <c r="A34" s="95" t="s">
        <v>31</v>
      </c>
      <c r="B34" s="95"/>
      <c r="C34" s="95"/>
      <c r="D34" s="153" t="s">
        <v>15</v>
      </c>
      <c r="E34" s="149" t="s">
        <v>160</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161</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ht="13.15">
      <c r="A36" s="95"/>
      <c r="B36" s="95"/>
      <c r="C36" s="95"/>
      <c r="D36" s="153"/>
      <c r="E36" s="175" t="s">
        <v>162</v>
      </c>
      <c r="F36" s="173"/>
      <c r="G36" s="11"/>
      <c r="H36" s="11"/>
      <c r="I36" s="11"/>
      <c r="J36" s="11"/>
      <c r="K36" s="20"/>
      <c r="L36" s="20"/>
      <c r="M36" s="20"/>
      <c r="N36" s="20"/>
      <c r="O36" s="20"/>
      <c r="P36" s="20"/>
      <c r="Q36" s="20"/>
      <c r="R36" s="20"/>
      <c r="S36" s="20"/>
      <c r="T36" s="20"/>
      <c r="U36" s="20"/>
      <c r="V36" s="155"/>
      <c r="W36" s="11"/>
    </row>
    <row r="37" spans="1:23" ht="13.15">
      <c r="A37" s="95"/>
      <c r="B37" s="95"/>
      <c r="C37" s="95"/>
      <c r="D37" s="153"/>
      <c r="E37" s="177" t="s">
        <v>163</v>
      </c>
      <c r="F37" s="173"/>
      <c r="G37" s="11"/>
      <c r="H37" s="11"/>
      <c r="I37" s="11"/>
      <c r="J37" s="11"/>
      <c r="K37" s="20"/>
      <c r="L37" s="11"/>
      <c r="M37" s="11"/>
      <c r="N37" s="11"/>
      <c r="O37" s="11"/>
      <c r="P37" s="11"/>
      <c r="Q37" s="20"/>
      <c r="R37" s="20"/>
      <c r="S37" s="20"/>
      <c r="T37" s="20"/>
      <c r="U37" s="20"/>
      <c r="V37" s="155"/>
      <c r="W37" s="11"/>
    </row>
    <row r="38" spans="1:23">
      <c r="A38" s="139" t="s">
        <v>164</v>
      </c>
      <c r="B38" s="95"/>
      <c r="C38" s="95"/>
      <c r="D38" s="153" t="s">
        <v>147</v>
      </c>
      <c r="E38" s="152" t="s">
        <v>165</v>
      </c>
      <c r="F38" s="173" t="s">
        <v>166</v>
      </c>
      <c r="G38" s="11"/>
      <c r="H38" s="11"/>
      <c r="I38" s="11"/>
      <c r="J38" s="11"/>
      <c r="K38" s="20"/>
      <c r="L38" s="84">
        <f>IF(L$6 &lt; $O$6, SUM(InpActive!J$26:J$33) - InpActive!J$32, SUM(InpActive!J$26:J$31) + InpActive!J$33)</f>
        <v>170.85399999999998</v>
      </c>
      <c r="M38" s="84">
        <f>IF(M$6 &lt; $O$6, SUM(InpActive!K$26:K$33) - InpActive!K$32, SUM(InpActive!K$26:K$31) + InpActive!K$33)</f>
        <v>174.43699999999998</v>
      </c>
      <c r="N38" s="84">
        <f>IF(N$6 &lt; $O$6, SUM(InpActive!L$26:L$33) - InpActive!L$32, SUM(InpActive!L$26:L$31) + InpActive!L$33)</f>
        <v>186.33900000000003</v>
      </c>
      <c r="O38" s="84">
        <f>IF(O$6 &lt; $O$6, SUM(InpActive!M$26:M$33) - InpActive!M$32, SUM(InpActive!M$26:M$31) + InpActive!M$33)</f>
        <v>195.75900000000001</v>
      </c>
      <c r="P38" s="84">
        <f>IF(P$6 &lt; $O$6, SUM(InpActive!N$26:N$33) - InpActive!N$32, SUM(InpActive!N$26:N$31) + InpActive!N$33)</f>
        <v>198.672</v>
      </c>
      <c r="Q38" s="20"/>
      <c r="R38" s="20"/>
      <c r="S38" s="20"/>
      <c r="T38" s="20"/>
      <c r="U38" s="20"/>
      <c r="V38" s="155" t="s">
        <v>167</v>
      </c>
      <c r="W38" s="11"/>
    </row>
    <row r="39" spans="1:23">
      <c r="A39" s="139" t="s">
        <v>168</v>
      </c>
      <c r="B39" s="95"/>
      <c r="C39" s="95"/>
      <c r="D39" s="153" t="s">
        <v>147</v>
      </c>
      <c r="E39" s="152" t="s">
        <v>169</v>
      </c>
      <c r="F39" s="173" t="s">
        <v>166</v>
      </c>
      <c r="G39" s="11"/>
      <c r="H39" s="11"/>
      <c r="I39" s="11"/>
      <c r="J39" s="11"/>
      <c r="K39" s="20"/>
      <c r="L39" s="84">
        <f>IF(L$6 &lt; $O$6, SUM(InpActive!J$35:J$42) - InpActive!J$41, SUM(InpActive!J$35:J$40) + InpActive!J$42)</f>
        <v>553.91200000000003</v>
      </c>
      <c r="M39" s="84">
        <f>IF(M$6 &lt; $O$6, SUM(InpActive!K$35:K$42) - InpActive!K$41, SUM(InpActive!K$35:K$40) + InpActive!K$42)</f>
        <v>559.68000000000006</v>
      </c>
      <c r="N39" s="84">
        <f>IF(N$6 &lt; $O$6, SUM(InpActive!L$35:L$42) - InpActive!L$41, SUM(InpActive!L$35:L$40) + InpActive!L$42)</f>
        <v>566.00300000000004</v>
      </c>
      <c r="O39" s="84">
        <f>IF(O$6 &lt; $O$6, SUM(InpActive!M$35:M$42) - InpActive!M$41, SUM(InpActive!M$35:M$40) + InpActive!M$42)</f>
        <v>595.44100000000003</v>
      </c>
      <c r="P39" s="84">
        <f>IF(P$6 &lt; $O$6, SUM(InpActive!N$35:N$42) - InpActive!N$41, SUM(InpActive!N$35:N$40) + InpActive!N$42)</f>
        <v>616.19000000000005</v>
      </c>
      <c r="Q39" s="20"/>
      <c r="R39" s="20"/>
      <c r="S39" s="20"/>
      <c r="T39" s="20"/>
      <c r="U39" s="20"/>
      <c r="V39" s="155" t="s">
        <v>170</v>
      </c>
      <c r="W39" s="11"/>
    </row>
    <row r="40" spans="1:23" s="128" customFormat="1">
      <c r="A40" s="139" t="s">
        <v>171</v>
      </c>
      <c r="B40" s="95"/>
      <c r="C40" s="95"/>
      <c r="D40" s="153" t="s">
        <v>147</v>
      </c>
      <c r="E40" s="152" t="s">
        <v>172</v>
      </c>
      <c r="F40" s="173" t="s">
        <v>166</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173</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3.9">
      <c r="A42" s="89"/>
      <c r="B42" s="106"/>
      <c r="C42" s="106"/>
      <c r="D42" s="110"/>
      <c r="E42" s="108" t="s">
        <v>174</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ht="13.15">
      <c r="A44" s="95"/>
      <c r="B44" s="95"/>
      <c r="C44" s="95"/>
      <c r="D44" s="12"/>
      <c r="E44" s="5" t="s">
        <v>175</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147</v>
      </c>
      <c r="E45" s="13" t="s">
        <v>176</v>
      </c>
      <c r="F45" s="24" t="s">
        <v>177</v>
      </c>
      <c r="K45" s="84">
        <f>InpActive!$I$22</f>
        <v>3.9221923730546702</v>
      </c>
      <c r="L45" s="8" t="s">
        <v>178</v>
      </c>
      <c r="M45" s="8"/>
      <c r="N45" s="8"/>
      <c r="O45" s="8"/>
      <c r="P45" s="8"/>
      <c r="Q45" s="8"/>
      <c r="R45" s="20"/>
      <c r="S45" s="20"/>
      <c r="T45" s="20"/>
      <c r="U45" s="20"/>
      <c r="V45" s="8"/>
    </row>
    <row r="46" spans="1:23" s="11" customFormat="1">
      <c r="A46" s="95" t="s">
        <v>33</v>
      </c>
      <c r="B46" s="95"/>
      <c r="C46" s="95"/>
      <c r="D46" s="12" t="s">
        <v>147</v>
      </c>
      <c r="E46" s="13" t="s">
        <v>179</v>
      </c>
      <c r="F46" s="24" t="s">
        <v>177</v>
      </c>
      <c r="K46" s="84">
        <f>InpActive!$I$23</f>
        <v>-4.8164624151879796</v>
      </c>
      <c r="L46" s="8" t="s">
        <v>180</v>
      </c>
      <c r="M46" s="8"/>
      <c r="N46" s="8"/>
      <c r="O46" s="8"/>
      <c r="P46" s="8"/>
      <c r="Q46" s="8"/>
      <c r="R46" s="20"/>
      <c r="S46" s="20"/>
      <c r="T46" s="20"/>
      <c r="U46" s="20"/>
      <c r="V46" s="8"/>
    </row>
    <row r="47" spans="1:23">
      <c r="A47" s="95" t="s">
        <v>34</v>
      </c>
      <c r="B47" s="95"/>
      <c r="C47" s="95"/>
      <c r="D47" s="94" t="s">
        <v>181</v>
      </c>
      <c r="E47" s="13" t="s">
        <v>182</v>
      </c>
      <c r="F47" s="24" t="s">
        <v>183</v>
      </c>
      <c r="G47" s="8"/>
      <c r="H47" s="8"/>
      <c r="I47" s="11"/>
      <c r="J47" s="11"/>
      <c r="K47" s="20"/>
      <c r="L47" s="20"/>
      <c r="M47" s="20"/>
      <c r="N47" s="86">
        <f>InpActive!L$24</f>
        <v>0</v>
      </c>
      <c r="O47" s="86">
        <f>InpActive!M$24</f>
        <v>0.5</v>
      </c>
      <c r="P47" s="86">
        <f>InpActive!N$24</f>
        <v>0.5</v>
      </c>
      <c r="Q47" s="91">
        <f>SUM(N47:P47)</f>
        <v>1</v>
      </c>
      <c r="R47" s="20"/>
      <c r="S47" s="20"/>
      <c r="T47" s="20"/>
      <c r="U47" s="20"/>
      <c r="V47" s="8"/>
      <c r="W47" s="11"/>
    </row>
    <row r="48" spans="1:23">
      <c r="A48" s="95" t="s">
        <v>35</v>
      </c>
      <c r="B48" s="95"/>
      <c r="C48" s="95"/>
      <c r="D48" s="94" t="s">
        <v>181</v>
      </c>
      <c r="E48" s="13" t="s">
        <v>184</v>
      </c>
      <c r="F48" s="24" t="s">
        <v>183</v>
      </c>
      <c r="G48" s="8"/>
      <c r="H48" s="8"/>
      <c r="I48" s="11"/>
      <c r="J48" s="11"/>
      <c r="K48" s="20"/>
      <c r="L48" s="20"/>
      <c r="M48" s="20"/>
      <c r="N48" s="86">
        <f>InpActive!L$25</f>
        <v>0.5</v>
      </c>
      <c r="O48" s="86">
        <f>InpActive!M$25</f>
        <v>0.25</v>
      </c>
      <c r="P48" s="86">
        <f>InpActive!N$25</f>
        <v>0.25</v>
      </c>
      <c r="Q48" s="91">
        <f>SUM(N48:P48)</f>
        <v>1</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3.9">
      <c r="A50" s="89"/>
      <c r="B50" s="106"/>
      <c r="C50" s="106"/>
      <c r="D50" s="110"/>
      <c r="E50" s="108" t="s">
        <v>185</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ht="13.15">
      <c r="A52" s="95"/>
      <c r="B52" s="95"/>
      <c r="C52" s="95"/>
      <c r="D52" s="12"/>
      <c r="E52" s="15" t="s">
        <v>186</v>
      </c>
      <c r="G52" s="8"/>
      <c r="H52" s="8"/>
      <c r="I52" s="11"/>
      <c r="J52" s="11"/>
      <c r="K52" s="20"/>
      <c r="L52" s="20"/>
      <c r="M52" s="20"/>
      <c r="N52" s="20"/>
      <c r="O52" s="20"/>
      <c r="P52" s="20"/>
      <c r="Q52" s="20"/>
      <c r="R52" s="20"/>
      <c r="S52" s="20"/>
      <c r="T52" s="20"/>
      <c r="U52" s="20"/>
      <c r="V52" s="8"/>
      <c r="W52" s="11"/>
    </row>
    <row r="53" spans="1:23">
      <c r="A53" s="95" t="s">
        <v>187</v>
      </c>
      <c r="B53" s="95"/>
      <c r="C53" s="95"/>
      <c r="D53" s="12" t="s">
        <v>147</v>
      </c>
      <c r="E53" s="18" t="s">
        <v>188</v>
      </c>
      <c r="F53" s="24" t="s">
        <v>166</v>
      </c>
      <c r="G53" s="8"/>
      <c r="H53" s="8"/>
      <c r="I53" s="11"/>
      <c r="J53" s="11"/>
      <c r="K53" s="20"/>
      <c r="L53" s="20"/>
      <c r="M53" s="20"/>
      <c r="N53" s="20"/>
      <c r="O53" s="85">
        <f>InpActive!M$77</f>
        <v>0</v>
      </c>
      <c r="P53" s="20"/>
      <c r="Q53" s="20"/>
      <c r="R53" s="20"/>
      <c r="S53" s="20"/>
      <c r="T53" s="20"/>
      <c r="U53" s="20"/>
      <c r="V53" s="8"/>
      <c r="W53" s="11"/>
    </row>
    <row r="54" spans="1:23">
      <c r="A54" s="95" t="s">
        <v>189</v>
      </c>
      <c r="B54" s="95"/>
      <c r="C54" s="95"/>
      <c r="D54" s="153" t="s">
        <v>147</v>
      </c>
      <c r="E54" s="152" t="s">
        <v>190</v>
      </c>
      <c r="F54" s="173" t="s">
        <v>166</v>
      </c>
      <c r="G54" s="8"/>
      <c r="H54" s="8"/>
      <c r="I54" s="11"/>
      <c r="J54" s="11"/>
      <c r="K54" s="20"/>
      <c r="L54" s="20"/>
      <c r="M54" s="20"/>
      <c r="N54" s="20"/>
      <c r="O54" s="84">
        <f>InpActive!M$78</f>
        <v>0</v>
      </c>
      <c r="P54" s="20"/>
      <c r="Q54" s="20"/>
      <c r="R54" s="20"/>
      <c r="S54" s="20"/>
      <c r="T54" s="20"/>
      <c r="U54" s="20"/>
      <c r="V54" s="8"/>
      <c r="W54" s="11"/>
    </row>
    <row r="55" spans="1:23">
      <c r="A55" s="95" t="s">
        <v>191</v>
      </c>
      <c r="B55" s="95"/>
      <c r="C55" s="95"/>
      <c r="D55" s="153" t="s">
        <v>147</v>
      </c>
      <c r="E55" s="152" t="s">
        <v>192</v>
      </c>
      <c r="F55" s="173" t="s">
        <v>166</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193</v>
      </c>
      <c r="B57" s="95"/>
      <c r="C57" s="95"/>
      <c r="D57" s="153" t="s">
        <v>147</v>
      </c>
      <c r="E57" s="152" t="s">
        <v>194</v>
      </c>
      <c r="F57" s="173" t="s">
        <v>166</v>
      </c>
      <c r="G57" s="8"/>
      <c r="H57" s="8"/>
      <c r="I57" s="11"/>
      <c r="J57" s="11"/>
      <c r="K57" s="20"/>
      <c r="L57" s="20"/>
      <c r="M57" s="20"/>
      <c r="N57" s="20"/>
      <c r="O57" s="20"/>
      <c r="P57" s="85">
        <f>InpActive!N$80</f>
        <v>0</v>
      </c>
      <c r="Q57" s="20"/>
      <c r="R57" s="20"/>
      <c r="S57" s="20"/>
      <c r="T57" s="20"/>
      <c r="U57" s="20"/>
      <c r="V57" s="8"/>
      <c r="W57" s="11"/>
    </row>
    <row r="58" spans="1:23">
      <c r="A58" s="95" t="s">
        <v>195</v>
      </c>
      <c r="B58" s="95"/>
      <c r="C58" s="95"/>
      <c r="D58" s="153" t="s">
        <v>147</v>
      </c>
      <c r="E58" s="152" t="s">
        <v>196</v>
      </c>
      <c r="F58" s="173" t="s">
        <v>166</v>
      </c>
      <c r="G58" s="8"/>
      <c r="H58" s="8"/>
      <c r="I58" s="11"/>
      <c r="J58" s="11"/>
      <c r="K58" s="20"/>
      <c r="L58" s="20"/>
      <c r="M58" s="20"/>
      <c r="N58" s="20"/>
      <c r="O58" s="20"/>
      <c r="P58" s="85">
        <f>InpActive!N$81</f>
        <v>0</v>
      </c>
      <c r="Q58" s="20"/>
      <c r="R58" s="20"/>
      <c r="S58" s="20"/>
      <c r="T58" s="20"/>
      <c r="U58" s="20"/>
      <c r="V58" s="8"/>
      <c r="W58" s="11"/>
    </row>
    <row r="59" spans="1:23">
      <c r="A59" s="95" t="s">
        <v>197</v>
      </c>
      <c r="B59" s="95"/>
      <c r="C59" s="95"/>
      <c r="D59" s="153" t="s">
        <v>147</v>
      </c>
      <c r="E59" s="152" t="s">
        <v>198</v>
      </c>
      <c r="F59" s="173" t="s">
        <v>166</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3.9">
      <c r="A61" s="89"/>
      <c r="B61" s="106"/>
      <c r="C61" s="106"/>
      <c r="D61" s="110"/>
      <c r="E61" s="108" t="s">
        <v>541</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130</v>
      </c>
      <c r="E63" s="151" t="s">
        <v>545</v>
      </c>
      <c r="F63" s="173"/>
      <c r="G63" s="83" t="b">
        <v>0</v>
      </c>
      <c r="H63" s="11" t="s">
        <v>130</v>
      </c>
      <c r="I63" s="11"/>
      <c r="J63" s="11"/>
      <c r="K63" s="11"/>
      <c r="L63" s="11"/>
      <c r="M63" s="11"/>
      <c r="N63" s="11"/>
      <c r="O63" s="11"/>
      <c r="P63" s="11"/>
      <c r="Q63" s="11"/>
      <c r="R63" s="11"/>
      <c r="S63" s="11"/>
      <c r="T63" s="11"/>
      <c r="U63" s="11"/>
      <c r="V63" s="11"/>
      <c r="W63" s="11"/>
    </row>
    <row r="64" spans="1:23" customFormat="1">
      <c r="A64" s="11"/>
      <c r="D64" s="153" t="s">
        <v>15</v>
      </c>
      <c r="E64" s="151" t="s">
        <v>528</v>
      </c>
      <c r="F64" s="154"/>
      <c r="G64" s="145">
        <v>2018</v>
      </c>
      <c r="H64" s="8"/>
    </row>
    <row r="65" spans="1:23" s="148" customFormat="1">
      <c r="A65" s="151"/>
      <c r="D65" s="153"/>
      <c r="E65" s="151"/>
      <c r="F65" s="154"/>
      <c r="G65" s="11"/>
      <c r="H65" s="155"/>
    </row>
    <row r="66" spans="1:23">
      <c r="A66" s="11" t="s">
        <v>290</v>
      </c>
      <c r="B66"/>
      <c r="C66"/>
      <c r="D66" s="153" t="s">
        <v>147</v>
      </c>
      <c r="E66" s="151" t="s">
        <v>535</v>
      </c>
      <c r="F66" s="154" t="s">
        <v>530</v>
      </c>
      <c r="G66" s="11"/>
      <c r="H66" s="11"/>
      <c r="I66" s="11"/>
      <c r="J66" s="11"/>
      <c r="K66" s="20"/>
      <c r="L66" s="20"/>
      <c r="M66" s="20"/>
      <c r="N66" s="85">
        <f>InpActive!L$83</f>
        <v>0</v>
      </c>
      <c r="O66" s="20"/>
      <c r="P66" s="20"/>
      <c r="Q66" s="20"/>
      <c r="R66" s="20"/>
      <c r="S66" s="20"/>
      <c r="T66" s="20"/>
      <c r="U66" s="20"/>
      <c r="V66" s="8"/>
      <c r="W66" s="11"/>
    </row>
    <row r="67" spans="1:23">
      <c r="A67" s="11" t="s">
        <v>322</v>
      </c>
      <c r="B67"/>
      <c r="C67"/>
      <c r="D67" s="153" t="s">
        <v>147</v>
      </c>
      <c r="E67" s="151" t="s">
        <v>536</v>
      </c>
      <c r="F67" s="154" t="s">
        <v>530</v>
      </c>
      <c r="G67" s="11"/>
      <c r="H67" s="11"/>
      <c r="I67" s="11"/>
      <c r="J67" s="11"/>
      <c r="K67" s="20"/>
      <c r="L67" s="20"/>
      <c r="M67" s="20"/>
      <c r="N67" s="85">
        <f>InpActive!L$84</f>
        <v>0</v>
      </c>
      <c r="O67" s="20"/>
      <c r="P67" s="20"/>
      <c r="Q67" s="20"/>
      <c r="R67" s="20"/>
      <c r="S67" s="20"/>
      <c r="T67" s="20"/>
      <c r="U67" s="20"/>
      <c r="V67" s="8"/>
      <c r="W67" s="11"/>
    </row>
    <row r="68" spans="1:23">
      <c r="A68" s="11" t="s">
        <v>351</v>
      </c>
      <c r="B68"/>
      <c r="C68"/>
      <c r="D68" s="153" t="s">
        <v>147</v>
      </c>
      <c r="E68" s="151" t="s">
        <v>537</v>
      </c>
      <c r="F68" s="154" t="s">
        <v>530</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292</v>
      </c>
      <c r="B70"/>
      <c r="C70"/>
      <c r="D70" s="153" t="s">
        <v>147</v>
      </c>
      <c r="E70" s="151" t="s">
        <v>538</v>
      </c>
      <c r="F70" s="154" t="s">
        <v>166</v>
      </c>
      <c r="G70" s="11"/>
      <c r="H70" s="11"/>
      <c r="I70" s="11"/>
      <c r="J70" s="11"/>
      <c r="K70" s="20"/>
      <c r="L70" s="20"/>
      <c r="M70" s="20"/>
      <c r="N70" s="20"/>
      <c r="O70" s="20"/>
      <c r="P70" s="85">
        <f>InpActive!N$86</f>
        <v>0</v>
      </c>
      <c r="Q70" s="20"/>
      <c r="R70" s="20"/>
      <c r="S70" s="20"/>
      <c r="T70" s="20"/>
      <c r="U70" s="20"/>
      <c r="V70" s="8"/>
      <c r="W70" s="11"/>
    </row>
    <row r="71" spans="1:23">
      <c r="A71" s="11" t="s">
        <v>324</v>
      </c>
      <c r="B71"/>
      <c r="C71"/>
      <c r="D71" s="153" t="s">
        <v>147</v>
      </c>
      <c r="E71" s="151" t="s">
        <v>539</v>
      </c>
      <c r="F71" s="154" t="s">
        <v>166</v>
      </c>
      <c r="G71" s="11"/>
      <c r="H71" s="11"/>
      <c r="I71" s="11"/>
      <c r="J71" s="11"/>
      <c r="K71" s="20"/>
      <c r="L71" s="20"/>
      <c r="M71" s="20"/>
      <c r="N71" s="20"/>
      <c r="O71" s="20"/>
      <c r="P71" s="84">
        <f>InpActive!N$87</f>
        <v>0</v>
      </c>
      <c r="Q71" s="20"/>
      <c r="R71" s="20"/>
      <c r="S71" s="20"/>
      <c r="T71" s="20"/>
      <c r="U71" s="20"/>
      <c r="V71" s="8"/>
      <c r="W71" s="11"/>
    </row>
    <row r="72" spans="1:23">
      <c r="A72" s="11" t="s">
        <v>353</v>
      </c>
      <c r="B72"/>
      <c r="C72"/>
      <c r="D72" s="153" t="s">
        <v>147</v>
      </c>
      <c r="E72" s="151" t="s">
        <v>540</v>
      </c>
      <c r="F72" s="154" t="s">
        <v>166</v>
      </c>
      <c r="G72" s="11"/>
      <c r="H72" s="11"/>
      <c r="I72" s="11"/>
      <c r="J72" s="11"/>
      <c r="K72" s="20"/>
      <c r="L72" s="20"/>
      <c r="M72" s="20"/>
      <c r="N72" s="20"/>
      <c r="O72" s="20"/>
      <c r="P72" s="84">
        <f>InpActive!N$88</f>
        <v>0</v>
      </c>
      <c r="Q72" s="20"/>
      <c r="R72" s="20"/>
      <c r="S72" s="20"/>
      <c r="T72" s="20"/>
      <c r="U72" s="20"/>
      <c r="V72" s="8"/>
      <c r="W72" s="11"/>
    </row>
    <row r="73" spans="1:23" ht="13.1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199</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&amp;L&amp;F&amp;C&amp;A&amp;ROFFICIAL</oddHeader>
    <oddFooter>&amp;LPrinted on &amp;D at &amp;T&amp;CPage &amp;P of &amp;N pages&amp;ROfwat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328125" style="27" bestFit="1" customWidth="1"/>
    <col min="2" max="3" width="4.73046875" style="27" customWidth="1"/>
    <col min="4" max="4" width="11.73046875" style="27" customWidth="1"/>
    <col min="5" max="5" width="53.1328125" style="27" customWidth="1"/>
    <col min="6" max="7" width="2.73046875" style="27" customWidth="1"/>
    <col min="8" max="21" width="11" style="27" customWidth="1"/>
    <col min="22" max="22" width="35.265625" style="28" customWidth="1"/>
    <col min="23" max="26" width="8.86328125" style="27" hidden="1" customWidth="1"/>
    <col min="27" max="259" width="0" style="27" hidden="1" customWidth="1"/>
    <col min="260" max="16384" width="0" style="27" hidden="1"/>
  </cols>
  <sheetData>
    <row r="1" spans="1:24" s="32" customFormat="1" ht="32.25">
      <c r="A1" s="111"/>
      <c r="B1" s="111"/>
      <c r="C1" s="112"/>
      <c r="D1" s="113" t="s">
        <v>200</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3.9">
      <c r="A3" s="59"/>
      <c r="B3" s="59"/>
      <c r="C3" s="62"/>
      <c r="D3" s="59"/>
      <c r="E3" s="67" t="s">
        <v>122</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3.15">
      <c r="C5" s="62"/>
      <c r="E5" s="59" t="s">
        <v>201</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124</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202</v>
      </c>
      <c r="J7" s="49" t="s">
        <v>202</v>
      </c>
      <c r="K7" s="49" t="s">
        <v>202</v>
      </c>
      <c r="L7" s="49" t="s">
        <v>202</v>
      </c>
      <c r="M7" s="49" t="s">
        <v>202</v>
      </c>
      <c r="N7" s="49" t="s">
        <v>202</v>
      </c>
      <c r="O7" s="49" t="s">
        <v>202</v>
      </c>
      <c r="P7" s="49" t="s">
        <v>202</v>
      </c>
      <c r="Q7" s="49" t="s">
        <v>202</v>
      </c>
      <c r="R7" s="49" t="s">
        <v>202</v>
      </c>
      <c r="S7" s="49" t="s">
        <v>202</v>
      </c>
      <c r="T7" s="49" t="s">
        <v>202</v>
      </c>
      <c r="U7" s="49" t="s">
        <v>202</v>
      </c>
      <c r="V7" s="33"/>
    </row>
    <row r="8" spans="1:24" s="32" customFormat="1" ht="12.75" customHeight="1">
      <c r="A8" s="56"/>
      <c r="B8" s="118"/>
      <c r="C8" s="118"/>
      <c r="D8" s="119"/>
      <c r="E8" s="120" t="s">
        <v>101</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203</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204</v>
      </c>
      <c r="E11" s="36" t="s">
        <v>205</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v>
      </c>
      <c r="Q11" s="19"/>
      <c r="R11" s="19"/>
      <c r="S11" s="19"/>
      <c r="T11" s="19"/>
      <c r="U11" s="19"/>
      <c r="V11" s="33"/>
    </row>
    <row r="12" spans="1:24" s="32" customFormat="1" ht="12.75">
      <c r="A12" s="32" t="s">
        <v>45</v>
      </c>
      <c r="B12" s="47">
        <v>2</v>
      </c>
      <c r="C12" s="45"/>
      <c r="D12" s="32" t="s">
        <v>204</v>
      </c>
      <c r="E12" s="36" t="s">
        <v>206</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288.8</v>
      </c>
      <c r="Q12" s="19"/>
      <c r="R12" s="19"/>
      <c r="S12" s="19"/>
      <c r="T12" s="19"/>
      <c r="U12" s="19"/>
      <c r="V12" s="33"/>
    </row>
    <row r="13" spans="1:24" s="32" customFormat="1" ht="12.75">
      <c r="A13" s="32" t="s">
        <v>46</v>
      </c>
      <c r="B13" s="47">
        <v>3</v>
      </c>
      <c r="C13" s="45"/>
      <c r="D13" s="32" t="s">
        <v>204</v>
      </c>
      <c r="E13" s="36" t="s">
        <v>207</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289.8</v>
      </c>
      <c r="Q13" s="19"/>
      <c r="R13" s="19"/>
      <c r="S13" s="19"/>
      <c r="T13" s="19"/>
      <c r="U13" s="19"/>
      <c r="V13" s="33"/>
    </row>
    <row r="14" spans="1:24" s="32" customFormat="1" ht="12.75">
      <c r="A14" s="32" t="s">
        <v>47</v>
      </c>
      <c r="B14" s="47">
        <v>4</v>
      </c>
      <c r="C14" s="45"/>
      <c r="D14" s="32" t="s">
        <v>204</v>
      </c>
      <c r="E14" s="36" t="s">
        <v>208</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289.89999999999998</v>
      </c>
      <c r="Q14" s="19"/>
      <c r="R14" s="19"/>
      <c r="S14" s="19"/>
      <c r="T14" s="19"/>
      <c r="U14" s="19"/>
      <c r="V14" s="33"/>
    </row>
    <row r="15" spans="1:24" s="32" customFormat="1" ht="12.75">
      <c r="A15" s="32" t="s">
        <v>48</v>
      </c>
      <c r="B15" s="47">
        <v>5</v>
      </c>
      <c r="C15" s="45"/>
      <c r="D15" s="32" t="s">
        <v>204</v>
      </c>
      <c r="E15" s="36" t="s">
        <v>209</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291.89999999999998</v>
      </c>
      <c r="Q15" s="19"/>
      <c r="R15" s="19"/>
      <c r="S15" s="19"/>
      <c r="T15" s="19"/>
      <c r="U15" s="19"/>
      <c r="V15" s="33"/>
    </row>
    <row r="16" spans="1:24" s="32" customFormat="1" ht="12.75">
      <c r="A16" s="32" t="s">
        <v>49</v>
      </c>
      <c r="B16" s="47">
        <v>6</v>
      </c>
      <c r="C16" s="45"/>
      <c r="D16" s="32" t="s">
        <v>204</v>
      </c>
      <c r="E16" s="36" t="s">
        <v>210</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292.10000000000002</v>
      </c>
      <c r="Q16" s="19"/>
      <c r="R16" s="19"/>
      <c r="S16" s="19"/>
      <c r="T16" s="19"/>
      <c r="U16" s="19"/>
      <c r="V16" s="33"/>
    </row>
    <row r="17" spans="1:22" s="32" customFormat="1" ht="12.75">
      <c r="A17" s="32" t="s">
        <v>50</v>
      </c>
      <c r="B17" s="47">
        <v>7</v>
      </c>
      <c r="C17" s="45"/>
      <c r="D17" s="32" t="s">
        <v>204</v>
      </c>
      <c r="E17" s="36" t="s">
        <v>211</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292.2</v>
      </c>
      <c r="Q17" s="19"/>
      <c r="R17" s="19"/>
      <c r="S17" s="19"/>
      <c r="T17" s="19"/>
      <c r="U17" s="19"/>
      <c r="V17" s="33"/>
    </row>
    <row r="18" spans="1:22" s="32" customFormat="1" ht="12.75">
      <c r="A18" s="32" t="s">
        <v>51</v>
      </c>
      <c r="B18" s="47">
        <v>8</v>
      </c>
      <c r="C18" s="45"/>
      <c r="D18" s="32" t="s">
        <v>204</v>
      </c>
      <c r="E18" s="36" t="s">
        <v>212</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292.39999999999998</v>
      </c>
      <c r="Q18" s="19"/>
      <c r="R18" s="19"/>
      <c r="S18" s="19"/>
      <c r="T18" s="19"/>
      <c r="U18" s="19"/>
      <c r="V18" s="33"/>
    </row>
    <row r="19" spans="1:22" s="32" customFormat="1" ht="12.75">
      <c r="A19" s="32" t="s">
        <v>52</v>
      </c>
      <c r="B19" s="47">
        <v>9</v>
      </c>
      <c r="C19" s="45"/>
      <c r="D19" s="32" t="s">
        <v>204</v>
      </c>
      <c r="E19" s="36" t="s">
        <v>213</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293.8</v>
      </c>
      <c r="Q19" s="19"/>
      <c r="R19" s="19"/>
      <c r="S19" s="19"/>
      <c r="T19" s="19"/>
      <c r="U19" s="19"/>
      <c r="V19" s="33"/>
    </row>
    <row r="20" spans="1:22" s="32" customFormat="1" ht="12.75">
      <c r="A20" s="32" t="s">
        <v>53</v>
      </c>
      <c r="B20" s="47">
        <v>10</v>
      </c>
      <c r="C20" s="45"/>
      <c r="D20" s="32" t="s">
        <v>204</v>
      </c>
      <c r="E20" s="36" t="s">
        <v>214</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291.60000000000002</v>
      </c>
      <c r="Q20" s="19"/>
      <c r="R20" s="19"/>
      <c r="S20" s="19"/>
      <c r="T20" s="19"/>
      <c r="U20" s="19"/>
      <c r="V20" s="33"/>
    </row>
    <row r="21" spans="1:22" s="32" customFormat="1" ht="12.75">
      <c r="A21" s="32" t="s">
        <v>54</v>
      </c>
      <c r="B21" s="47">
        <v>11</v>
      </c>
      <c r="C21" s="45"/>
      <c r="D21" s="32" t="s">
        <v>204</v>
      </c>
      <c r="E21" s="36" t="s">
        <v>215</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285.10000000000002</v>
      </c>
      <c r="P21" s="55">
        <f>InpActive!N$75</f>
        <v>293.7</v>
      </c>
      <c r="Q21" s="19"/>
      <c r="R21" s="19"/>
      <c r="S21" s="19"/>
      <c r="T21" s="19"/>
      <c r="U21" s="19"/>
      <c r="V21" s="33"/>
    </row>
    <row r="22" spans="1:22" s="32" customFormat="1" ht="12.75">
      <c r="A22" s="32" t="s">
        <v>216</v>
      </c>
      <c r="B22" s="47">
        <v>12</v>
      </c>
      <c r="C22" s="45"/>
      <c r="D22" s="32" t="s">
        <v>204</v>
      </c>
      <c r="E22" s="36" t="s">
        <v>217</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285.60000000000002</v>
      </c>
      <c r="P22" s="55">
        <f>InpActive!N$76</f>
        <v>294.3</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218</v>
      </c>
      <c r="E24" s="98" t="s">
        <v>219</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220</v>
      </c>
      <c r="I26" s="52">
        <v>0</v>
      </c>
      <c r="J26" s="52">
        <v>0</v>
      </c>
      <c r="K26" s="52">
        <v>0</v>
      </c>
      <c r="L26" s="52">
        <v>0</v>
      </c>
      <c r="M26" s="52">
        <v>0</v>
      </c>
      <c r="N26" s="52">
        <v>0</v>
      </c>
      <c r="O26" s="52">
        <v>0</v>
      </c>
      <c r="P26" s="52">
        <v>0</v>
      </c>
      <c r="Q26" s="52">
        <v>0</v>
      </c>
      <c r="R26" s="52">
        <v>0</v>
      </c>
      <c r="S26" s="52">
        <v>0</v>
      </c>
      <c r="T26" s="52">
        <v>0</v>
      </c>
      <c r="U26" s="52">
        <v>0</v>
      </c>
      <c r="V26" s="51" t="s">
        <v>221</v>
      </c>
    </row>
    <row r="27" spans="1:22" s="32" customFormat="1" ht="12.75" customHeight="1">
      <c r="C27" s="45"/>
      <c r="I27" s="49" t="s">
        <v>202</v>
      </c>
      <c r="J27" s="49" t="s">
        <v>202</v>
      </c>
      <c r="K27" s="49" t="s">
        <v>202</v>
      </c>
      <c r="L27" s="49" t="s">
        <v>202</v>
      </c>
      <c r="M27" s="49" t="s">
        <v>202</v>
      </c>
      <c r="N27" s="49" t="s">
        <v>202</v>
      </c>
      <c r="O27" s="49" t="s">
        <v>202</v>
      </c>
      <c r="P27" s="49" t="s">
        <v>202</v>
      </c>
      <c r="Q27" s="49" t="s">
        <v>202</v>
      </c>
      <c r="R27" s="49" t="s">
        <v>202</v>
      </c>
      <c r="S27" s="49" t="s">
        <v>202</v>
      </c>
      <c r="T27" s="49" t="s">
        <v>202</v>
      </c>
      <c r="U27" s="49" t="s">
        <v>202</v>
      </c>
      <c r="V27" s="33"/>
    </row>
    <row r="28" spans="1:22" s="32" customFormat="1" ht="12.75" customHeight="1">
      <c r="E28" s="50" t="s">
        <v>222</v>
      </c>
      <c r="F28" s="50"/>
      <c r="G28" s="50"/>
      <c r="I28" s="49"/>
      <c r="J28" s="49"/>
      <c r="K28" s="49"/>
      <c r="L28" s="49"/>
      <c r="M28" s="49"/>
      <c r="N28" s="49"/>
      <c r="O28" s="49"/>
      <c r="P28" s="49"/>
      <c r="Q28" s="49"/>
      <c r="R28" s="49"/>
      <c r="S28" s="49"/>
      <c r="T28" s="49"/>
      <c r="U28" s="49"/>
      <c r="V28" s="33"/>
    </row>
    <row r="29" spans="1:22" ht="12.75" customHeight="1">
      <c r="B29" s="47">
        <v>1</v>
      </c>
      <c r="C29" s="45"/>
      <c r="D29" s="44" t="s">
        <v>204</v>
      </c>
      <c r="E29" s="36" t="s">
        <v>205</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v>
      </c>
      <c r="Q29" s="19"/>
      <c r="R29" s="19"/>
      <c r="S29" s="19"/>
      <c r="T29" s="19"/>
      <c r="U29" s="19"/>
    </row>
    <row r="30" spans="1:22" ht="12.75" customHeight="1">
      <c r="B30" s="47">
        <v>2</v>
      </c>
      <c r="C30" s="45"/>
      <c r="D30" s="44" t="s">
        <v>204</v>
      </c>
      <c r="E30" s="36" t="s">
        <v>206</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288.8</v>
      </c>
      <c r="Q30" s="19"/>
      <c r="R30" s="19"/>
      <c r="S30" s="19"/>
      <c r="T30" s="19"/>
      <c r="U30" s="19"/>
    </row>
    <row r="31" spans="1:22" ht="12.75" customHeight="1">
      <c r="B31" s="47">
        <v>3</v>
      </c>
      <c r="C31" s="45"/>
      <c r="D31" s="44" t="s">
        <v>204</v>
      </c>
      <c r="E31" s="36" t="s">
        <v>207</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289.8</v>
      </c>
      <c r="Q31" s="19"/>
      <c r="R31" s="19"/>
      <c r="S31" s="19"/>
      <c r="T31" s="19"/>
      <c r="U31" s="19"/>
    </row>
    <row r="32" spans="1:22" ht="12.75" customHeight="1">
      <c r="B32" s="47">
        <v>4</v>
      </c>
      <c r="C32" s="45"/>
      <c r="D32" s="44" t="s">
        <v>204</v>
      </c>
      <c r="E32" s="36" t="s">
        <v>208</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289.89999999999998</v>
      </c>
      <c r="Q32" s="19"/>
      <c r="R32" s="19"/>
      <c r="S32" s="19"/>
      <c r="T32" s="19"/>
      <c r="U32" s="19"/>
    </row>
    <row r="33" spans="2:22" ht="12.75" customHeight="1">
      <c r="B33" s="47">
        <v>5</v>
      </c>
      <c r="C33" s="45"/>
      <c r="D33" s="44" t="s">
        <v>204</v>
      </c>
      <c r="E33" s="36" t="s">
        <v>209</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291.89999999999998</v>
      </c>
      <c r="Q33" s="19"/>
      <c r="R33" s="19"/>
      <c r="S33" s="19"/>
      <c r="T33" s="19"/>
      <c r="U33" s="19"/>
    </row>
    <row r="34" spans="2:22" ht="12.75" customHeight="1">
      <c r="B34" s="47">
        <v>6</v>
      </c>
      <c r="C34" s="45"/>
      <c r="D34" s="44" t="s">
        <v>204</v>
      </c>
      <c r="E34" s="36" t="s">
        <v>210</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292.10000000000002</v>
      </c>
      <c r="Q34" s="19"/>
      <c r="R34" s="19"/>
      <c r="S34" s="19"/>
      <c r="T34" s="19"/>
      <c r="U34" s="19"/>
    </row>
    <row r="35" spans="2:22" ht="12.75" customHeight="1">
      <c r="B35" s="47">
        <v>7</v>
      </c>
      <c r="C35" s="45"/>
      <c r="D35" s="44" t="s">
        <v>204</v>
      </c>
      <c r="E35" s="36" t="s">
        <v>211</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292.2</v>
      </c>
      <c r="Q35" s="19"/>
      <c r="R35" s="19"/>
      <c r="S35" s="19"/>
      <c r="T35" s="19"/>
      <c r="U35" s="19"/>
    </row>
    <row r="36" spans="2:22" ht="12.75" customHeight="1">
      <c r="B36" s="47">
        <v>8</v>
      </c>
      <c r="C36" s="45"/>
      <c r="D36" s="44" t="s">
        <v>204</v>
      </c>
      <c r="E36" s="36" t="s">
        <v>212</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292.39999999999998</v>
      </c>
      <c r="Q36" s="19"/>
      <c r="R36" s="19"/>
      <c r="S36" s="19"/>
      <c r="T36" s="19"/>
      <c r="U36" s="19"/>
    </row>
    <row r="37" spans="2:22" ht="12.75" customHeight="1">
      <c r="B37" s="47">
        <v>9</v>
      </c>
      <c r="C37" s="45"/>
      <c r="D37" s="44" t="s">
        <v>204</v>
      </c>
      <c r="E37" s="36" t="s">
        <v>213</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293.8</v>
      </c>
      <c r="Q37" s="19"/>
      <c r="R37" s="19"/>
      <c r="S37" s="19"/>
      <c r="T37" s="19"/>
      <c r="U37" s="19"/>
    </row>
    <row r="38" spans="2:22" ht="12.75" customHeight="1">
      <c r="B38" s="47">
        <v>10</v>
      </c>
      <c r="C38" s="45"/>
      <c r="D38" s="44" t="s">
        <v>204</v>
      </c>
      <c r="E38" s="36" t="s">
        <v>214</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291.60000000000002</v>
      </c>
      <c r="Q38" s="19"/>
      <c r="R38" s="19"/>
      <c r="S38" s="19"/>
      <c r="T38" s="19"/>
      <c r="U38" s="19"/>
    </row>
    <row r="39" spans="2:22" ht="12.75" customHeight="1">
      <c r="B39" s="47">
        <v>11</v>
      </c>
      <c r="C39" s="45"/>
      <c r="D39" s="44" t="s">
        <v>204</v>
      </c>
      <c r="E39" s="36" t="s">
        <v>215</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285.10000000000002</v>
      </c>
      <c r="P39" s="46">
        <f t="shared" si="12"/>
        <v>293.7</v>
      </c>
      <c r="Q39" s="19"/>
      <c r="R39" s="19"/>
      <c r="S39" s="19"/>
      <c r="T39" s="19"/>
      <c r="U39" s="19"/>
    </row>
    <row r="40" spans="2:22" ht="12.75" customHeight="1">
      <c r="B40" s="47">
        <v>12</v>
      </c>
      <c r="C40" s="45"/>
      <c r="D40" s="44" t="s">
        <v>204</v>
      </c>
      <c r="E40" s="36" t="s">
        <v>217</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285.60000000000002</v>
      </c>
      <c r="P40" s="46">
        <f t="shared" si="13"/>
        <v>294.3</v>
      </c>
      <c r="Q40" s="19"/>
      <c r="R40" s="19"/>
      <c r="S40" s="19"/>
      <c r="T40" s="19"/>
      <c r="U40" s="19"/>
    </row>
    <row r="41" spans="2:22" ht="12.75" customHeight="1">
      <c r="B41" s="45"/>
      <c r="C41" s="45"/>
      <c r="D41" s="44" t="s">
        <v>204</v>
      </c>
      <c r="E41" s="36" t="s">
        <v>223</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283.35833333333329</v>
      </c>
      <c r="P41" s="42">
        <f t="shared" si="14"/>
        <v>291.54166666666669</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224</v>
      </c>
      <c r="F47" s="40"/>
      <c r="G47" s="40"/>
    </row>
    <row r="48" spans="2:22" s="32" customFormat="1" ht="12.75" customHeight="1">
      <c r="D48" s="35" t="s">
        <v>20</v>
      </c>
      <c r="E48" s="39" t="s">
        <v>225</v>
      </c>
      <c r="F48" s="39"/>
      <c r="G48" s="39"/>
      <c r="I48" s="38"/>
      <c r="J48" s="38"/>
      <c r="K48" s="38"/>
      <c r="L48" s="38"/>
      <c r="M48" s="38"/>
      <c r="N48" s="38"/>
      <c r="O48" s="38"/>
      <c r="P48" s="38"/>
      <c r="Q48" s="38"/>
      <c r="R48" s="19"/>
      <c r="S48" s="19"/>
      <c r="T48" s="19"/>
      <c r="U48" s="19"/>
      <c r="V48" s="33" t="s">
        <v>226</v>
      </c>
    </row>
    <row r="49" spans="1:22" s="32" customFormat="1" ht="12.75" customHeight="1">
      <c r="D49" s="35" t="s">
        <v>218</v>
      </c>
      <c r="E49" s="36" t="s">
        <v>227</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1.2259958071278825</v>
      </c>
      <c r="R49" s="19"/>
      <c r="S49" s="19"/>
      <c r="T49" s="19"/>
      <c r="U49" s="19"/>
      <c r="V49" s="33" t="s">
        <v>228</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218</v>
      </c>
      <c r="E51" s="41" t="s">
        <v>229</v>
      </c>
      <c r="F51" s="36"/>
      <c r="G51" s="36"/>
      <c r="H51" s="32"/>
      <c r="I51" s="197"/>
      <c r="J51" s="197">
        <f t="shared" ref="J51:Q51" si="16">IF(Indexation.November.Actual.Override&lt;&gt;"",IF(I48=0,0,J48/I48),IF(H36=0,0,I36/H36))</f>
        <v>1.0297693920335429</v>
      </c>
      <c r="K51" s="197">
        <f t="shared" si="16"/>
        <v>1.0264657980456027</v>
      </c>
      <c r="L51" s="197">
        <f t="shared" si="16"/>
        <v>1.0198333994446649</v>
      </c>
      <c r="M51" s="197">
        <f t="shared" si="16"/>
        <v>1.0105017502917153</v>
      </c>
      <c r="N51" s="197">
        <f t="shared" si="16"/>
        <v>1.0219399538106235</v>
      </c>
      <c r="O51" s="197">
        <f t="shared" si="16"/>
        <v>1.0387947269303202</v>
      </c>
      <c r="P51" s="197">
        <f t="shared" si="16"/>
        <v>1.0319071791153009</v>
      </c>
      <c r="Q51" s="197">
        <f t="shared" si="16"/>
        <v>1.0274068868587489</v>
      </c>
      <c r="R51" s="74"/>
      <c r="S51" s="74"/>
      <c r="T51" s="74"/>
      <c r="U51" s="74"/>
      <c r="V51" s="33" t="s">
        <v>230</v>
      </c>
    </row>
    <row r="52" spans="1:22" s="32" customFormat="1" ht="12.75" customHeight="1">
      <c r="E52" s="40"/>
      <c r="F52" s="40"/>
      <c r="G52" s="40"/>
    </row>
    <row r="53" spans="1:22" s="32" customFormat="1" ht="12.75" customHeight="1">
      <c r="E53" s="40" t="s">
        <v>231</v>
      </c>
      <c r="F53" s="40"/>
      <c r="G53" s="40"/>
    </row>
    <row r="54" spans="1:22" ht="12.75" customHeight="1">
      <c r="A54" s="32" t="s">
        <v>232</v>
      </c>
      <c r="B54" s="32"/>
      <c r="C54" s="37"/>
      <c r="D54" s="35" t="s">
        <v>134</v>
      </c>
      <c r="E54" s="36" t="s">
        <v>233</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2.7406886858748924E-2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199</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&amp;L&amp;F&amp;C&amp;A&amp;ROFFICIAL</oddHeader>
    <oddFooter>&amp;LPrinted on &amp;D at &amp;T&amp;CPage &amp;P of &amp;N pages&amp;ROfwat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75" zoomScaleNormal="75" workbookViewId="0"/>
  </sheetViews>
  <sheetFormatPr defaultColWidth="0" defaultRowHeight="12.75" customHeight="1" zeroHeight="1"/>
  <cols>
    <col min="1" max="2" width="8" customWidth="1"/>
    <col min="3" max="3" width="8" hidden="1" customWidth="1"/>
    <col min="4" max="4" width="9.1328125" hidden="1" customWidth="1"/>
    <col min="5" max="5" width="27" hidden="1" customWidth="1"/>
    <col min="6" max="8" width="9.1328125" hidden="1" customWidth="1"/>
    <col min="9" max="24" width="10.86328125" hidden="1" customWidth="1"/>
    <col min="25" max="16384" width="9.1328125" hidden="1"/>
  </cols>
  <sheetData>
    <row r="1" spans="1:24" ht="15.75" customHeight="1">
      <c r="A1" s="23"/>
    </row>
    <row r="2" spans="1:24" ht="13.9">
      <c r="A2" s="1"/>
      <c r="B2" s="1"/>
      <c r="C2" s="1"/>
      <c r="D2" s="1"/>
      <c r="E2" s="1"/>
      <c r="F2" s="11"/>
      <c r="G2" s="11"/>
      <c r="H2" s="1"/>
      <c r="I2" s="1"/>
      <c r="J2" s="1"/>
      <c r="K2" s="1"/>
      <c r="L2" s="1"/>
      <c r="M2" s="1"/>
      <c r="N2" s="1"/>
      <c r="O2" s="11"/>
      <c r="P2" s="11"/>
      <c r="Q2" s="1"/>
      <c r="R2" s="1"/>
      <c r="S2" s="1"/>
      <c r="T2" s="1"/>
      <c r="U2" s="1"/>
      <c r="V2" s="1"/>
      <c r="W2" s="1"/>
      <c r="X2" s="1"/>
    </row>
    <row r="3" spans="1:24" ht="13.9" hidden="1">
      <c r="A3" s="1"/>
      <c r="B3" s="1"/>
      <c r="C3" s="1"/>
      <c r="D3" s="1"/>
      <c r="E3" s="1"/>
      <c r="F3" s="11"/>
      <c r="G3" s="11"/>
      <c r="H3" s="1"/>
      <c r="I3" s="1"/>
      <c r="J3" s="1"/>
      <c r="K3" s="1"/>
      <c r="L3" s="1"/>
      <c r="M3" s="1"/>
      <c r="N3" s="1"/>
      <c r="O3" s="11"/>
      <c r="P3" s="11"/>
      <c r="Q3" s="1"/>
      <c r="R3" s="1"/>
      <c r="S3" s="1"/>
      <c r="T3" s="1"/>
      <c r="U3" s="1"/>
      <c r="V3" s="1"/>
      <c r="W3" s="1"/>
      <c r="X3" s="1"/>
    </row>
    <row r="4" spans="1:24" ht="13.9" hidden="1">
      <c r="A4" s="1"/>
      <c r="B4" s="1"/>
      <c r="C4" s="1"/>
      <c r="D4" s="1"/>
      <c r="E4" s="1"/>
      <c r="F4" s="11"/>
      <c r="G4" s="11"/>
      <c r="H4" s="1"/>
      <c r="I4" s="1"/>
      <c r="J4" s="1"/>
      <c r="K4" s="1"/>
      <c r="L4" s="1"/>
      <c r="M4" s="1"/>
      <c r="N4" s="1"/>
      <c r="O4" s="11"/>
      <c r="P4" s="11"/>
      <c r="Q4" s="1"/>
      <c r="R4" s="1"/>
      <c r="S4" s="1"/>
      <c r="T4" s="1"/>
      <c r="U4" s="1"/>
      <c r="V4" s="1"/>
      <c r="W4" s="1"/>
      <c r="X4" s="1"/>
    </row>
    <row r="5" spans="1:24" ht="13.9" hidden="1">
      <c r="A5" s="1"/>
      <c r="B5" s="1"/>
      <c r="C5" s="1"/>
      <c r="D5" s="1"/>
      <c r="E5" s="1"/>
      <c r="F5" s="11"/>
      <c r="G5" s="11"/>
      <c r="H5" s="1"/>
      <c r="I5" s="1"/>
      <c r="J5" s="1"/>
      <c r="K5" s="1"/>
      <c r="L5" s="1"/>
      <c r="M5" s="1"/>
      <c r="N5" s="1"/>
      <c r="O5" s="11"/>
      <c r="P5" s="11"/>
      <c r="Q5" s="1"/>
      <c r="R5" s="1"/>
      <c r="S5" s="1"/>
      <c r="T5" s="1"/>
      <c r="U5" s="1"/>
      <c r="V5" s="1"/>
      <c r="W5" s="1"/>
      <c r="X5" s="1"/>
    </row>
    <row r="6" spans="1:24" ht="13.9" hidden="1">
      <c r="A6" s="1"/>
      <c r="B6" s="1"/>
      <c r="C6" s="1"/>
      <c r="D6" s="1"/>
      <c r="E6" s="1"/>
      <c r="F6" s="11"/>
      <c r="G6" s="11"/>
      <c r="H6" s="1"/>
      <c r="I6" s="1"/>
      <c r="J6" s="1"/>
      <c r="K6" s="1"/>
      <c r="L6" s="1"/>
      <c r="M6" s="1"/>
      <c r="N6" s="1"/>
      <c r="O6" s="11"/>
      <c r="P6" s="11"/>
      <c r="Q6" s="1"/>
      <c r="R6" s="1"/>
      <c r="S6" s="1"/>
      <c r="T6" s="1"/>
      <c r="U6" s="1"/>
      <c r="V6" s="1"/>
      <c r="W6" s="1"/>
      <c r="X6" s="1"/>
    </row>
    <row r="7" spans="1:24" ht="13.9" hidden="1">
      <c r="A7" s="1"/>
      <c r="B7" s="1"/>
      <c r="C7" s="1"/>
      <c r="D7" s="1"/>
      <c r="E7" s="1"/>
      <c r="F7" s="11"/>
      <c r="G7" s="11"/>
      <c r="H7" s="1"/>
      <c r="I7" s="1"/>
      <c r="J7" s="1"/>
      <c r="K7" s="1"/>
      <c r="L7" s="1"/>
      <c r="M7" s="1"/>
      <c r="N7" s="1"/>
      <c r="O7" s="11"/>
      <c r="P7" s="11"/>
      <c r="Q7" s="1"/>
      <c r="R7" s="1"/>
      <c r="S7" s="1"/>
      <c r="T7" s="1"/>
      <c r="U7" s="1"/>
      <c r="V7" s="1"/>
      <c r="W7" s="1"/>
      <c r="X7" s="1"/>
    </row>
    <row r="8" spans="1:24" ht="13.9" hidden="1">
      <c r="A8" s="1"/>
      <c r="B8" s="1"/>
      <c r="C8" s="1"/>
      <c r="D8" s="1"/>
      <c r="E8" s="1"/>
      <c r="F8" s="11"/>
      <c r="G8" s="11"/>
      <c r="H8" s="1"/>
      <c r="I8" s="1"/>
      <c r="J8" s="1"/>
      <c r="K8" s="1"/>
      <c r="L8" s="1"/>
      <c r="M8" s="1"/>
      <c r="N8" s="1"/>
      <c r="O8" s="11"/>
      <c r="P8" s="11"/>
      <c r="Q8" s="1"/>
      <c r="R8" s="1"/>
      <c r="S8" s="1"/>
      <c r="T8" s="1"/>
      <c r="U8" s="1"/>
      <c r="V8" s="1"/>
      <c r="W8" s="1"/>
      <c r="X8" s="1"/>
    </row>
    <row r="9" spans="1:24" ht="13.9" hidden="1">
      <c r="A9" s="1"/>
      <c r="B9" s="1"/>
      <c r="C9" s="1"/>
      <c r="D9" s="1"/>
      <c r="E9" s="1"/>
      <c r="F9" s="11"/>
      <c r="G9" s="11"/>
      <c r="H9" s="1"/>
      <c r="I9" s="1"/>
      <c r="J9" s="1"/>
      <c r="K9" s="1"/>
      <c r="L9" s="1"/>
      <c r="M9" s="1"/>
      <c r="N9" s="1"/>
      <c r="O9" s="11"/>
      <c r="P9" s="11"/>
      <c r="Q9" s="1"/>
      <c r="R9" s="1"/>
      <c r="S9" s="1"/>
      <c r="T9" s="1"/>
      <c r="U9" s="1"/>
      <c r="V9" s="1"/>
      <c r="W9" s="1"/>
      <c r="X9" s="1"/>
    </row>
    <row r="10" spans="1:24" ht="13.9" hidden="1">
      <c r="A10" s="1"/>
      <c r="B10" s="1"/>
      <c r="C10" s="1"/>
      <c r="D10" s="1"/>
      <c r="E10" s="1"/>
      <c r="F10" s="11"/>
      <c r="G10" s="11"/>
      <c r="H10" s="1"/>
      <c r="I10" s="1"/>
      <c r="J10" s="1"/>
      <c r="K10" s="1"/>
      <c r="L10" s="1"/>
      <c r="M10" s="1"/>
      <c r="N10" s="1"/>
      <c r="O10" s="11"/>
      <c r="P10" s="11"/>
      <c r="Q10" s="1"/>
      <c r="R10" s="1"/>
      <c r="S10" s="1"/>
      <c r="T10" s="1"/>
      <c r="U10" s="1"/>
      <c r="V10" s="1"/>
      <c r="W10" s="1"/>
      <c r="X10" s="1"/>
    </row>
    <row r="11" spans="1:24" ht="13.9" hidden="1">
      <c r="A11" s="1"/>
      <c r="B11" s="1"/>
      <c r="C11" s="1"/>
      <c r="D11" s="1"/>
      <c r="E11" s="1"/>
      <c r="F11" s="11"/>
      <c r="G11" s="11"/>
      <c r="H11" s="1"/>
      <c r="I11" s="1"/>
      <c r="J11" s="1"/>
      <c r="K11" s="1"/>
      <c r="L11" s="1"/>
      <c r="M11" s="1"/>
      <c r="N11" s="1"/>
      <c r="O11" s="11"/>
      <c r="P11" s="11"/>
      <c r="Q11" s="1"/>
      <c r="R11" s="1"/>
      <c r="S11" s="1"/>
      <c r="T11" s="1"/>
      <c r="U11" s="1"/>
      <c r="V11" s="1"/>
      <c r="W11" s="1"/>
      <c r="X11" s="1"/>
    </row>
    <row r="12" spans="1:24" ht="13.9" hidden="1">
      <c r="A12" s="1"/>
      <c r="B12" s="1"/>
      <c r="C12" s="1"/>
      <c r="D12" s="1"/>
      <c r="E12" s="1"/>
      <c r="F12" s="11"/>
      <c r="G12" s="11"/>
      <c r="H12" s="1"/>
      <c r="I12" s="1"/>
      <c r="J12" s="1"/>
      <c r="K12" s="1"/>
      <c r="L12" s="1"/>
      <c r="M12" s="1"/>
      <c r="N12" s="1"/>
      <c r="O12" s="11"/>
      <c r="P12" s="11"/>
      <c r="Q12" s="1"/>
      <c r="R12" s="1"/>
      <c r="S12" s="1"/>
      <c r="T12" s="1"/>
      <c r="U12" s="1"/>
      <c r="V12" s="1"/>
      <c r="W12" s="1"/>
      <c r="X12" s="1"/>
    </row>
    <row r="13" spans="1:24" ht="13.9" hidden="1">
      <c r="A13" s="1"/>
      <c r="B13" s="1"/>
      <c r="C13" s="1"/>
      <c r="D13" s="1"/>
      <c r="E13" s="1"/>
      <c r="F13" s="11"/>
      <c r="G13" s="11"/>
      <c r="H13" s="1"/>
      <c r="I13" s="1"/>
      <c r="J13" s="1"/>
      <c r="K13" s="1"/>
      <c r="L13" s="1"/>
      <c r="M13" s="1"/>
      <c r="N13" s="1"/>
      <c r="O13" s="11"/>
      <c r="P13" s="11"/>
      <c r="Q13" s="1"/>
      <c r="R13" s="1"/>
      <c r="S13" s="1"/>
      <c r="T13" s="1"/>
      <c r="U13" s="1"/>
      <c r="V13" s="1"/>
      <c r="W13" s="1"/>
      <c r="X13" s="1"/>
    </row>
    <row r="14" spans="1:24" ht="13.9" hidden="1">
      <c r="A14" s="1"/>
      <c r="B14" s="1"/>
      <c r="C14" s="1"/>
      <c r="D14" s="1"/>
      <c r="E14" s="1"/>
      <c r="F14" s="11"/>
      <c r="G14" s="11"/>
      <c r="H14" s="1"/>
      <c r="I14" s="1"/>
      <c r="J14" s="1"/>
      <c r="K14" s="1"/>
      <c r="L14" s="1"/>
      <c r="M14" s="1"/>
      <c r="N14" s="1"/>
      <c r="O14" s="11"/>
      <c r="P14" s="11"/>
      <c r="Q14" s="1"/>
      <c r="R14" s="1"/>
      <c r="S14" s="1"/>
      <c r="T14" s="1"/>
      <c r="U14" s="1"/>
      <c r="V14" s="1"/>
      <c r="W14" s="1"/>
      <c r="X14" s="1"/>
    </row>
    <row r="15" spans="1:24" ht="13.9"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&amp;L&amp;F&amp;C&amp;A&amp;ROFFICIAL</oddHeader>
    <oddFooter>&amp;LPrinted on &amp;D at &amp;T&amp;CPage &amp;P of &amp;N pages&amp;ROfwat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2019-07-09T14:08:23Z</dcterms:created>
  <dcterms:modified xsi:type="dcterms:W3CDTF">2019-07-12T14:52:47Z</dcterms:modified>
  <cp:category/>
  <cp:contentStatus/>
</cp:coreProperties>
</file>