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8020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27" l="1"/>
  <c r="P33" i="27"/>
  <c r="O33" i="27"/>
  <c r="N33" i="27"/>
  <c r="M33" i="27"/>
  <c r="Q33" i="16"/>
  <c r="P33" i="16"/>
  <c r="O33" i="16"/>
  <c r="N33" i="16"/>
  <c r="M33" i="16"/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K30" i="24" s="1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26" i="24" l="1"/>
  <c r="K25" i="24"/>
  <c r="K28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O29" i="14" s="1"/>
  <c r="P39" i="16"/>
  <c r="P29" i="14" s="1"/>
  <c r="Q39" i="16"/>
  <c r="Q29" i="14" s="1"/>
  <c r="M50" i="16"/>
  <c r="M30" i="14" s="1"/>
  <c r="N50" i="16"/>
  <c r="N30" i="14" s="1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113" i="14"/>
  <c r="M116" i="14" s="1"/>
  <c r="M40" i="23" s="1"/>
  <c r="F15" i="19" s="1"/>
  <c r="N113" i="14"/>
  <c r="N116" i="14" s="1"/>
  <c r="N40" i="23" s="1"/>
  <c r="G15" i="19" s="1"/>
  <c r="O113" i="14"/>
  <c r="O116" i="14" s="1"/>
  <c r="O40" i="23" s="1"/>
  <c r="H15" i="19" s="1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O132" i="14" s="1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N191" i="14"/>
  <c r="O191" i="14"/>
  <c r="P191" i="14"/>
  <c r="Q191" i="14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 s="1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 s="1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P46" i="14"/>
  <c r="P47" i="14" s="1"/>
  <c r="P50" i="14"/>
  <c r="P51" i="14" s="1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N34" i="14"/>
  <c r="N35" i="14" s="1"/>
  <c r="P38" i="14"/>
  <c r="P39" i="14" s="1"/>
  <c r="P42" i="14" s="1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P144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N144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Q156" i="14" l="1"/>
  <c r="P12" i="23"/>
  <c r="I4" i="19" s="1"/>
  <c r="M144" i="14"/>
  <c r="Q12" i="23"/>
  <c r="J4" i="19" s="1"/>
  <c r="M164" i="14"/>
  <c r="M157" i="14"/>
  <c r="O161" i="14"/>
  <c r="O144" i="14"/>
  <c r="P97" i="14"/>
  <c r="O200" i="14"/>
  <c r="O201" i="14" s="1"/>
  <c r="Q31" i="14"/>
  <c r="H51" i="16"/>
  <c r="H38" i="14" s="1"/>
  <c r="H39" i="14" s="1"/>
  <c r="H70" i="14" s="1"/>
  <c r="H43" i="16"/>
  <c r="H44" i="27"/>
  <c r="H49" i="27"/>
  <c r="H54" i="27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55" i="14" s="1"/>
  <c r="N20" i="23" s="1"/>
  <c r="G8" i="19" s="1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55" i="14" s="1"/>
  <c r="M20" i="23" s="1"/>
  <c r="F8" i="19" s="1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Q13" i="23"/>
  <c r="J5" i="19" s="1"/>
  <c r="Q57" i="14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Q158" i="14" s="1"/>
  <c r="P128" i="14"/>
  <c r="P179" i="14" s="1"/>
  <c r="O128" i="14"/>
  <c r="O179" i="14" s="1"/>
  <c r="P58" i="14"/>
  <c r="M58" i="14"/>
  <c r="N200" i="14"/>
  <c r="N201" i="14" s="1"/>
  <c r="O31" i="14"/>
  <c r="M31" i="14"/>
  <c r="M162" i="14"/>
  <c r="M145" i="14"/>
  <c r="M146" i="14" s="1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H59" i="14" l="1"/>
  <c r="H42" i="14"/>
  <c r="Q165" i="14"/>
  <c r="Q180" i="14" s="1"/>
  <c r="N165" i="14"/>
  <c r="N180" i="14" s="1"/>
  <c r="N182" i="14" s="1"/>
  <c r="N208" i="14" s="1"/>
  <c r="H134" i="14"/>
  <c r="H160" i="14" s="1"/>
  <c r="N158" i="14"/>
  <c r="M20" i="14"/>
  <c r="M25" i="14" s="1"/>
  <c r="P165" i="14"/>
  <c r="P180" i="14" s="1"/>
  <c r="P182" i="14" s="1"/>
  <c r="H25" i="14"/>
  <c r="H101" i="14" s="1"/>
  <c r="H66" i="14"/>
  <c r="H41" i="14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H163" i="14"/>
  <c r="H156" i="14"/>
  <c r="H161" i="14"/>
  <c r="H144" i="14"/>
  <c r="O162" i="14"/>
  <c r="O145" i="14"/>
  <c r="O146" i="14" s="1"/>
  <c r="H31" i="14"/>
  <c r="H164" i="14"/>
  <c r="H157" i="14"/>
  <c r="H74" i="14"/>
  <c r="H76" i="14" s="1"/>
  <c r="H85" i="14" s="1"/>
  <c r="H21" i="23" s="1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H43" i="14" l="1"/>
  <c r="H15" i="23" s="1"/>
  <c r="K6" i="19" s="1"/>
  <c r="Q208" i="14"/>
  <c r="H80" i="14"/>
  <c r="H86" i="14" s="1"/>
  <c r="H22" i="23" s="1"/>
  <c r="H68" i="14"/>
  <c r="H83" i="14" s="1"/>
  <c r="H16" i="23" s="1"/>
  <c r="H18" i="23" s="1"/>
  <c r="K7" i="19" s="1"/>
  <c r="H146" i="14"/>
  <c r="N187" i="14"/>
  <c r="N188" i="14" s="1"/>
  <c r="N190" i="14" s="1"/>
  <c r="N194" i="14" s="1"/>
  <c r="N39" i="23" s="1"/>
  <c r="G14" i="19" s="1"/>
  <c r="H23" i="23"/>
  <c r="K9" i="19" s="1"/>
  <c r="O165" i="14"/>
  <c r="O180" i="14" s="1"/>
  <c r="O182" i="14" s="1"/>
  <c r="O25" i="23" s="1"/>
  <c r="H10" i="19" s="1"/>
  <c r="N25" i="23"/>
  <c r="G10" i="19" s="1"/>
  <c r="Q25" i="23"/>
  <c r="J10" i="19" s="1"/>
  <c r="H165" i="14"/>
  <c r="H180" i="14" s="1"/>
  <c r="H182" i="14" s="1"/>
  <c r="H187" i="14" s="1"/>
  <c r="H188" i="14" s="1"/>
  <c r="H158" i="14"/>
  <c r="M187" i="14"/>
  <c r="M188" i="14" s="1"/>
  <c r="M25" i="23"/>
  <c r="F10" i="19" s="1"/>
  <c r="M208" i="14"/>
  <c r="H55" i="14"/>
  <c r="H20" i="23" s="1"/>
  <c r="K8" i="19" s="1"/>
  <c r="H82" i="14"/>
  <c r="H87" i="14" s="1"/>
  <c r="H102" i="14" s="1"/>
  <c r="H104" i="14" s="1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N209" i="14" l="1"/>
  <c r="N210" i="14" s="1"/>
  <c r="N211" i="14" s="1"/>
  <c r="N32" i="23"/>
  <c r="G12" i="19" s="1"/>
  <c r="O187" i="14"/>
  <c r="O188" i="14" s="1"/>
  <c r="O208" i="14"/>
  <c r="H25" i="23"/>
  <c r="K10" i="19" s="1"/>
  <c r="H208" i="14"/>
  <c r="O32" i="23"/>
  <c r="H12" i="19" s="1"/>
  <c r="O190" i="14"/>
  <c r="O194" i="14" s="1"/>
  <c r="O39" i="23" s="1"/>
  <c r="H14" i="19" s="1"/>
  <c r="O209" i="14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109" i="14"/>
  <c r="H110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O210" i="14" l="1"/>
  <c r="O211" i="14" s="1"/>
  <c r="H210" i="14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<sst xmlns="http://schemas.openxmlformats.org/spreadsheetml/2006/main" count="930" uniqueCount="260">
  <si>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</si>
  <si>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</si>
  <si>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</si>
  <si>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</si>
  <si>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</si>
  <si>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</si>
  <si>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</si>
  <si>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</si>
  <si>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</si>
  <si>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</si>
  <si>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</si>
  <si>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</si>
  <si>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</si>
  <si>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</si>
  <si>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</si>
  <si>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</si>
  <si>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</si>
  <si>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</si>
  <si>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</si>
  <si>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</si>
  <si>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</si>
  <si>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</si>
  <si>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</si>
  <si>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</si>
  <si>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</si>
  <si>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</si>
  <si>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</si>
  <si>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</si>
  <si>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</si>
  <si>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</si>
  <si>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</si>
  <si>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</si>
  <si>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</si>
  <si>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</si>
  <si>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</si>
  <si>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</si>
  <si>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</si>
  <si>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</si>
  <si>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</si>
  <si>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</si>
  <si>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</si>
  <si>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</si>
  <si>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</si>
  <si>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</si>
  <si>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</si>
  <si>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</si>
  <si>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</si>
  <si>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</si>
  <si>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</si>
  <si>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</si>
  <si>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</si>
  <si>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</si>
  <si>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</si>
  <si>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</si>
  <si>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</si>
  <si>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</si>
  <si>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</si>
  <si>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</si>
  <si>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</si>
  <si>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</si>
  <si>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</si>
  <si>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</si>
  <si>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</si>
  <si>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</si>
  <si>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</si>
  <si>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</si>
  <si>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</si>
  <si>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</si>
  <si>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</si>
  <si>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</si>
  <si>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</si>
  <si>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</si>
  <si>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</si>
  <si>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</si>
  <si>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</si>
  <si>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</si>
  <si>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</si>
  <si>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</si>
  <si>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</si>
  <si>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</si>
  <si>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</si>
  <si>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</si>
  <si>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</si>
  <si>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</si>
  <si>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</si>
  <si>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</si>
  <si>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</si>
  <si>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</si>
  <si>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</si>
  <si>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</si>
  <si>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</si>
  <si>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</si>
  <si>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</si>
  <si>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</si>
  <si>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</si>
  <si>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</si>
  <si>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</si>
  <si>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</si>
  <si>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</si>
  <si>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</si>
  <si>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</si>
  <si>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</si>
  <si>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</si>
  <si>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</si>
  <si>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</si>
  <si>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</si>
  <si>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</si>
  <si>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</si>
  <si>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</si>
  <si>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</si>
  <si>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</si>
  <si>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</si>
  <si>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</si>
  <si>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</si>
  <si>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</si>
  <si>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</si>
  <si>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</si>
  <si>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</si>
  <si>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</si>
  <si>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</si>
  <si>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</si>
  <si>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</si>
  <si>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</si>
  <si>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</si>
  <si>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</si>
  <si>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</si>
  <si>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</si>
  <si>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</si>
  <si>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</si>
  <si>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</si>
  <si>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</si>
  <si>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</si>
  <si>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</si>
  <si>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</si>
  <si>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</si>
  <si>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</si>
  <si>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</si>
  <si>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</si>
  <si>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</si>
  <si>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</si>
  <si>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</si>
  <si>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</si>
  <si>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</si>
  <si>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</si>
  <si>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</si>
  <si>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</si>
  <si>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</si>
  <si>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</si>
  <si>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</si>
  <si>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</si>
  <si>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</si>
  <si>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</si>
  <si>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</si>
  <si>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</si>
  <si>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</si>
  <si>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</si>
  <si>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</si>
  <si>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</si>
  <si>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</si>
  <si>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</si>
  <si>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</si>
  <si>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</si>
  <si>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</si>
  <si>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</si>
  <si>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</si>
  <si>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</si>
  <si>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</si>
  <si>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</si>
  <si>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</si>
  <si>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</si>
  <si>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</si>
  <si>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</si>
  <si>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</si>
  <si>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</si>
  <si>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</si>
  <si>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</si>
  <si>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</si>
  <si>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</si>
  <si>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</si>
  <si>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</si>
  <si>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PAYG percentage difference - scaling factor for PAYG fixed revenue</t>
  </si>
  <si>
    <t>Fixed-variable bioresources revenue split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</si>
  <si>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</si>
  <si>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</si>
  <si>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</si>
  <si>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</si>
  <si>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</si>
  <si>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</si>
  <si>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</si>
  <si>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</si>
  <si>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</si>
  <si>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</si>
  <si>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</si>
  <si>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</si>
  <si>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</si>
  <si>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</si>
  <si>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</si>
  <si>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</si>
  <si>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</si>
  <si>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</si>
  <si>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</si>
  <si>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</si>
  <si>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</si>
  <si>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</si>
  <si>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</si>
  <si>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</si>
  <si>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</si>
  <si>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</si>
  <si>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</si>
  <si>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</si>
  <si>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</si>
  <si>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</si>
  <si>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</si>
  <si>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</si>
  <si>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</si>
  <si>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</si>
  <si>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</si>
  <si>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</si>
  <si>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</si>
  <si>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</si>
  <si>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</si>
  <si>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</si>
  <si>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</si>
  <si>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</si>
  <si>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</si>
  <si>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</si>
  <si>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</si>
  <si>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</si>
  <si>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</si>
  <si>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</si>
  <si>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</si>
  <si>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</si>
  <si>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</si>
  <si>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</si>
  <si>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</si>
  <si>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</si>
  <si>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</si>
  <si>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</si>
  <si>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</si>
  <si>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</si>
  <si>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</si>
  <si>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</si>
  <si>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</si>
  <si>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</si>
  <si>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</si>
  <si>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</si>
  <si>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</si>
  <si>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PR19 Run 8: Final Determinations</t>
  </si>
  <si>
    <t>Fixed revenue calculation - Ofwat view based on final determination</t>
  </si>
  <si>
    <t>Bioresources revenue to remunerate fixed costs - Ofwat view based on final determination</t>
  </si>
  <si>
    <t>Variable revenue calculation - Ofwat view based on final determination</t>
  </si>
  <si>
    <t>Bioresources revenue to remunerate variable costs - Ofwat view based on final determination</t>
  </si>
  <si>
    <t>Bioresources variable revenue - Ofwat view based on final determination</t>
  </si>
  <si>
    <t>Revenue share to cover fixed costs - Ofwat view based on final determination</t>
  </si>
  <si>
    <t>Revenue share to cover variable costs - Ofwat view based on final determination</t>
  </si>
  <si>
    <t>Comparison of company view of PAYG and PAYG after FD interventions</t>
  </si>
  <si>
    <t>D: FIXED-VARIABLE SPLIT PARAMETERS AND FD INTERVENTIONS</t>
  </si>
  <si>
    <t>PAYG - post-FD</t>
  </si>
  <si>
    <t>Final determination interventions</t>
  </si>
  <si>
    <t>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</si>
</sst>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tabSelected="1" zoomScaleNormal="100" workbookViewId="0"/>
  </sheetViews>
  <sheetFormatPr defaultColWidth="8.33203125" defaultRowHeight="14"/>
  <cols>
    <col min="1" max="1" width="5.75" customWidth="1"/>
    <col min="2" max="2" width="19.5" customWidth="1"/>
    <col min="3" max="3" width="32" customWidth="1"/>
    <col min="4" max="4" width="4.25" customWidth="1"/>
    <col min="5" max="5" width="17" customWidth="1"/>
    <col min="6" max="11" width="6.66406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247</v>
      </c>
      <c r="G5" t="s">
        <v>247</v>
      </c>
      <c r="H5" t="s">
        <v>247</v>
      </c>
      <c r="I5" t="s">
        <v>247</v>
      </c>
      <c r="J5" t="s">
        <v>247</v>
      </c>
      <c r="K5" t="s">
        <v>247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>
        <v>-16.1774112631356</v>
      </c>
      <c r="G7" s="83">
        <v>-17.2219692621828</v>
      </c>
      <c r="H7" s="83">
        <v>-18.027201277580001</v>
      </c>
      <c r="I7" s="83">
        <v>-19.806078284442201</v>
      </c>
      <c r="J7" s="83">
        <v>-21.414599735831999</v>
      </c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>
        <v>-8.5597193084705996</v>
      </c>
      <c r="G8" s="83">
        <v>-8.4207825665152392</v>
      </c>
      <c r="H8" s="83">
        <v>-8.4659860946264605</v>
      </c>
      <c r="I8" s="83">
        <v>-8.4383269416265296</v>
      </c>
      <c r="J8" s="83">
        <v>-8.3002794443578605</v>
      </c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>
        <v>8.5095607894159997</v>
      </c>
      <c r="G9" s="83">
        <v>8.5095607873141894</v>
      </c>
      <c r="H9" s="83">
        <v>8.5095607877237001</v>
      </c>
      <c r="I9" s="83">
        <v>8.5095607924072603</v>
      </c>
      <c r="J9" s="83">
        <v>8.5095607887142499</v>
      </c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>
        <v>34.974663584024199</v>
      </c>
      <c r="G10" s="83">
        <v>35.815695564550097</v>
      </c>
      <c r="H10" s="83">
        <v>36.535182571900997</v>
      </c>
      <c r="I10" s="83">
        <v>37.130981107717602</v>
      </c>
      <c r="J10" s="83">
        <v>37.458727481116</v>
      </c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>
        <v>5.4308732191682898</v>
      </c>
      <c r="G11" s="83">
        <v>6.4473014683639303</v>
      </c>
      <c r="H11" s="83">
        <v>7.1247321588933596</v>
      </c>
      <c r="I11" s="83">
        <v>5.8674794583008403</v>
      </c>
      <c r="J11" s="83">
        <v>6.0465227624861999</v>
      </c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>
        <v>24.177967021002299</v>
      </c>
      <c r="G12" s="83">
        <v>25.129805991530201</v>
      </c>
      <c r="H12" s="83">
        <v>25.676288146311499</v>
      </c>
      <c r="I12" s="83">
        <v>23.263616132357001</v>
      </c>
      <c r="J12" s="83">
        <v>22.299931852126601</v>
      </c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>
        <v>38.612704769023402</v>
      </c>
      <c r="G13" s="83">
        <v>38.540952525872697</v>
      </c>
      <c r="H13" s="83">
        <v>36.666413320571898</v>
      </c>
      <c r="I13" s="83">
        <v>37.005733365775001</v>
      </c>
      <c r="J13" s="83">
        <v>38.1488025942961</v>
      </c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>
        <v>62.790671790025698</v>
      </c>
      <c r="G14" s="83">
        <v>63.670758517402902</v>
      </c>
      <c r="H14" s="83">
        <v>62.342701466883497</v>
      </c>
      <c r="I14" s="83">
        <v>60.269349498132001</v>
      </c>
      <c r="J14" s="83">
        <v>60.448734446422698</v>
      </c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>
        <v>-0.50361181826905799</v>
      </c>
      <c r="G15" s="83">
        <v>-0.48927076741178099</v>
      </c>
      <c r="H15" s="83">
        <v>-0.47658187779314898</v>
      </c>
      <c r="I15" s="83">
        <v>-0.46402574202674601</v>
      </c>
      <c r="J15" s="83">
        <v>-0.44965365580368699</v>
      </c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>
        <v>-0.69930296090217003</v>
      </c>
      <c r="G16" s="83">
        <v>-0.69926463053653198</v>
      </c>
      <c r="H16" s="83">
        <v>-0.69859894727088101</v>
      </c>
      <c r="I16" s="83">
        <v>-0.69795909298555503</v>
      </c>
      <c r="J16" s="83">
        <v>-0.69674087599483103</v>
      </c>
      <c r="K16" s="83"/>
    </row>
    <row r="17" spans="1:11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>
        <v>0.80417948158386099</v>
      </c>
      <c r="G17" s="83">
        <v>0.80417948162757003</v>
      </c>
      <c r="H17" s="83">
        <v>0.80417948177370402</v>
      </c>
      <c r="I17" s="83">
        <v>0.804179481554125</v>
      </c>
      <c r="J17" s="83">
        <v>0.80417948149698504</v>
      </c>
      <c r="K17" s="83"/>
    </row>
    <row r="18" spans="1:11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>
        <v>16.2668105806246</v>
      </c>
      <c r="G18" s="83">
        <v>6.6075903080741298</v>
      </c>
      <c r="H18" s="83">
        <v>6.6193833636166799</v>
      </c>
      <c r="I18" s="83">
        <v>6.6218350311627496</v>
      </c>
      <c r="J18" s="83">
        <v>6.6213849946020398</v>
      </c>
      <c r="K18" s="83"/>
    </row>
    <row r="19" spans="1:11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>
        <v>-0.72790224045095897</v>
      </c>
      <c r="G19" s="83">
        <v>9.3094693231905108</v>
      </c>
      <c r="H19" s="83">
        <v>9.6802540760731102</v>
      </c>
      <c r="I19" s="83">
        <v>9.4491269413988395</v>
      </c>
      <c r="J19" s="83">
        <v>9.4976253805489605</v>
      </c>
      <c r="K19" s="83"/>
    </row>
    <row r="20" spans="1:11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>
        <v>15.1401730425862</v>
      </c>
      <c r="G20" s="83">
        <v>15.532703714943899</v>
      </c>
      <c r="H20" s="83">
        <v>15.928636096399501</v>
      </c>
      <c r="I20" s="83">
        <v>15.713156619103399</v>
      </c>
      <c r="J20" s="83">
        <v>15.7767953248495</v>
      </c>
      <c r="K20" s="83"/>
    </row>
    <row r="21" spans="1:11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>
        <v>20.745796028860401</v>
      </c>
      <c r="G21" s="83">
        <v>20.7072450542544</v>
      </c>
      <c r="H21" s="83">
        <v>19.7000944743119</v>
      </c>
      <c r="I21" s="83">
        <v>19.8824040143557</v>
      </c>
      <c r="J21" s="83">
        <v>20.496551124837001</v>
      </c>
      <c r="K21" s="83"/>
    </row>
    <row r="22" spans="1:11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>
        <v>35.885969071446603</v>
      </c>
      <c r="G22" s="83">
        <v>36.2399487691983</v>
      </c>
      <c r="H22" s="83">
        <v>35.628730570711298</v>
      </c>
      <c r="I22" s="83">
        <v>35.595560633459101</v>
      </c>
      <c r="J22" s="83">
        <v>36.2733464496865</v>
      </c>
      <c r="K22" s="83"/>
    </row>
    <row r="23" spans="1:11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v>48.873368904957701</v>
      </c>
      <c r="G23" s="83">
        <v>50.368729647811797</v>
      </c>
      <c r="H23" s="83">
        <v>51.426275484119699</v>
      </c>
      <c r="I23" s="83">
        <v>48.634242445927697</v>
      </c>
      <c r="J23" s="83">
        <v>47.726942797081698</v>
      </c>
      <c r="K23" s="83">
        <v>247.02955927989899</v>
      </c>
    </row>
    <row r="24" spans="1:11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v>2.3548358675594998</v>
      </c>
      <c r="G24" s="83">
        <v>2.3842607928114199</v>
      </c>
      <c r="H24" s="83">
        <v>2.4111075749026498</v>
      </c>
      <c r="I24" s="83">
        <v>0</v>
      </c>
      <c r="J24" s="83">
        <v>0</v>
      </c>
      <c r="K24" s="83">
        <v>7.15020423527357</v>
      </c>
    </row>
    <row r="25" spans="1:11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v>2.3253792338150698</v>
      </c>
      <c r="G25" s="83">
        <v>7.8561222403120103</v>
      </c>
      <c r="H25" s="83">
        <v>14.5358597816765</v>
      </c>
      <c r="I25" s="83">
        <v>20.7353931780629</v>
      </c>
      <c r="J25" s="83">
        <v>25.343567075405598</v>
      </c>
      <c r="K25" s="83">
        <v>70.796321509272204</v>
      </c>
    </row>
    <row r="26" spans="1:11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v>0.96409837241813601</v>
      </c>
      <c r="G26" s="83">
        <v>3.4835656113061102</v>
      </c>
      <c r="H26" s="83">
        <v>6.4893650582961504</v>
      </c>
      <c r="I26" s="83">
        <v>8.9971427009587295</v>
      </c>
      <c r="J26" s="83">
        <v>10.652567476051701</v>
      </c>
      <c r="K26" s="83">
        <v>30.5867392190308</v>
      </c>
    </row>
    <row r="27" spans="1:11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v>32.832357705869001</v>
      </c>
      <c r="G27" s="83">
        <v>33.238108187044602</v>
      </c>
      <c r="H27" s="83">
        <v>33.595103730177399</v>
      </c>
      <c r="I27" s="83">
        <v>33.795928375334299</v>
      </c>
      <c r="J27" s="83">
        <v>34.074783294096598</v>
      </c>
      <c r="K27" s="83">
        <v>167.53628129252201</v>
      </c>
    </row>
    <row r="28" spans="1:11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v>17.184531077593601</v>
      </c>
      <c r="G28" s="83">
        <v>16.634410686194901</v>
      </c>
      <c r="H28" s="83">
        <v>16.048502814527399</v>
      </c>
      <c r="I28" s="83">
        <v>15.4267286070015</v>
      </c>
      <c r="J28" s="83">
        <v>14.7933172846784</v>
      </c>
      <c r="K28" s="83">
        <v>80.087490469995799</v>
      </c>
    </row>
    <row r="29" spans="1:11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v>32.620292058251401</v>
      </c>
      <c r="G29" s="83">
        <v>32.615869165643304</v>
      </c>
      <c r="H29" s="83">
        <v>32.599115404295503</v>
      </c>
      <c r="I29" s="83">
        <v>32.475598019479698</v>
      </c>
      <c r="J29" s="83">
        <v>32.425660080084697</v>
      </c>
      <c r="K29" s="83">
        <v>162.73653472775499</v>
      </c>
    </row>
    <row r="30" spans="1:11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v>24.515581778501499</v>
      </c>
      <c r="G30" s="83">
        <v>23.437906777353799</v>
      </c>
      <c r="H30" s="83">
        <v>22.3605816059654</v>
      </c>
      <c r="I30" s="83">
        <v>21.285573657184401</v>
      </c>
      <c r="J30" s="83">
        <v>20.213431120211901</v>
      </c>
      <c r="K30" s="83">
        <v>111.813074939217</v>
      </c>
    </row>
    <row r="31" spans="1:11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v>0</v>
      </c>
      <c r="G31" s="83">
        <v>0</v>
      </c>
      <c r="H31" s="83">
        <v>0</v>
      </c>
      <c r="I31" s="83">
        <v>2.9624981807036299</v>
      </c>
      <c r="J31" s="83">
        <v>5.1686282797765699</v>
      </c>
      <c r="K31" s="83">
        <v>8.1311264604801998</v>
      </c>
    </row>
    <row r="32" spans="1:11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>
        <v>161.67044499896599</v>
      </c>
      <c r="G34" s="83">
        <v>170.01897310847801</v>
      </c>
      <c r="H34" s="83">
        <v>179.46591145396101</v>
      </c>
      <c r="I34" s="83">
        <v>184.313105164653</v>
      </c>
      <c r="J34" s="83">
        <v>190.39889740738701</v>
      </c>
      <c r="K34" s="83">
        <v>885.86733213344496</v>
      </c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150.69335867001601</v>
      </c>
      <c r="G35" s="83">
        <v>159.32270840445901</v>
      </c>
      <c r="H35" s="83">
        <v>168.96156206023699</v>
      </c>
      <c r="I35" s="83">
        <v>175.097650229701</v>
      </c>
      <c r="J35" s="83">
        <v>182.168538177394</v>
      </c>
      <c r="K35" s="83">
        <v>836.24381754180797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10.977086328949801</v>
      </c>
      <c r="G36" s="83">
        <v>10.696264704019301</v>
      </c>
      <c r="H36" s="83">
        <v>10.504349393723601</v>
      </c>
      <c r="I36" s="83">
        <v>9.2154549349513104</v>
      </c>
      <c r="J36" s="83">
        <v>8.2303592299929598</v>
      </c>
      <c r="K36" s="83">
        <v>49.623514591636997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v>161.67044499896599</v>
      </c>
      <c r="G39" s="83">
        <v>170.01897310847801</v>
      </c>
      <c r="H39" s="83">
        <v>179.46591145396101</v>
      </c>
      <c r="I39" s="83">
        <v>184.313105164653</v>
      </c>
      <c r="J39" s="83">
        <v>190.39889740738701</v>
      </c>
      <c r="K39" s="83">
        <v>885.86733213344496</v>
      </c>
    </row>
    <row r="40" spans="1:11">
      <c r="A40" t="s">
        <v>259</v>
      </c>
      <c r="B40" t="s">
        <v>80</v>
      </c>
      <c r="C40" t="s">
        <v>81</v>
      </c>
      <c r="D40" t="s">
        <v>15</v>
      </c>
      <c r="E40" t="s">
        <v>11</v>
      </c>
      <c r="F40" s="83">
        <v>42.802163156141098</v>
      </c>
      <c r="G40" s="83">
        <v>45.746508591766997</v>
      </c>
      <c r="H40" s="83">
        <v>46.919883685687402</v>
      </c>
      <c r="I40" s="83">
        <v>44.540445749900698</v>
      </c>
      <c r="J40" s="83">
        <v>44.326127239897801</v>
      </c>
      <c r="K40" s="83">
        <v>224.335128423394</v>
      </c>
    </row>
    <row r="41" spans="1:11">
      <c r="A41" t="s">
        <v>259</v>
      </c>
      <c r="B41" t="s">
        <v>82</v>
      </c>
      <c r="C41" t="s">
        <v>83</v>
      </c>
      <c r="D41" t="s">
        <v>15</v>
      </c>
      <c r="E41" t="s">
        <v>11</v>
      </c>
      <c r="F41" s="83">
        <v>2.3740543149280202</v>
      </c>
      <c r="G41" s="83">
        <v>2.37405431492801</v>
      </c>
      <c r="H41" s="83">
        <v>2.37405431492801</v>
      </c>
      <c r="I41" s="83">
        <v>0</v>
      </c>
      <c r="J41" s="83">
        <v>0</v>
      </c>
      <c r="K41" s="83">
        <v>7.1221629447840398</v>
      </c>
    </row>
    <row r="42" spans="1:11">
      <c r="A42" t="s">
        <v>259</v>
      </c>
      <c r="B42" t="s">
        <v>84</v>
      </c>
      <c r="C42" t="s">
        <v>85</v>
      </c>
      <c r="D42" t="s">
        <v>15</v>
      </c>
      <c r="E42" t="s">
        <v>11</v>
      </c>
      <c r="F42" s="83">
        <v>1.84429198179903</v>
      </c>
      <c r="G42" s="83">
        <v>6.4553755451657402</v>
      </c>
      <c r="H42" s="83">
        <v>12.242823074172</v>
      </c>
      <c r="I42" s="83">
        <v>17.719449131698902</v>
      </c>
      <c r="J42" s="83">
        <v>22.014251939546298</v>
      </c>
      <c r="K42" s="83"/>
    </row>
    <row r="43" spans="1:11">
      <c r="A43" t="s">
        <v>259</v>
      </c>
      <c r="B43" t="s">
        <v>86</v>
      </c>
      <c r="C43" t="s">
        <v>87</v>
      </c>
      <c r="D43" t="s">
        <v>15</v>
      </c>
      <c r="E43" t="s">
        <v>11</v>
      </c>
      <c r="F43" s="83">
        <v>0.67569028207239201</v>
      </c>
      <c r="G43" s="83">
        <v>2.52945938117908</v>
      </c>
      <c r="H43" s="83">
        <v>4.8298482888257999</v>
      </c>
      <c r="I43" s="83">
        <v>6.79411643077324</v>
      </c>
      <c r="J43" s="83">
        <v>8.1767537685684406</v>
      </c>
      <c r="K43" s="83"/>
    </row>
    <row r="44" spans="1:11">
      <c r="A44" t="s">
        <v>259</v>
      </c>
      <c r="B44" t="s">
        <v>88</v>
      </c>
      <c r="C44" t="s">
        <v>89</v>
      </c>
      <c r="D44" t="s">
        <v>15</v>
      </c>
      <c r="E44" t="s">
        <v>11</v>
      </c>
      <c r="F44" s="83">
        <v>32.602156934009301</v>
      </c>
      <c r="G44" s="83">
        <v>32.902789720027897</v>
      </c>
      <c r="H44" s="83">
        <v>33.232303307242397</v>
      </c>
      <c r="I44" s="83">
        <v>33.463066761520103</v>
      </c>
      <c r="J44" s="83">
        <v>33.771578763275201</v>
      </c>
      <c r="K44" s="83"/>
    </row>
    <row r="45" spans="1:11">
      <c r="A45" t="s">
        <v>259</v>
      </c>
      <c r="B45" t="s">
        <v>90</v>
      </c>
      <c r="C45" t="s">
        <v>91</v>
      </c>
      <c r="D45" t="s">
        <v>15</v>
      </c>
      <c r="E45" t="s">
        <v>11</v>
      </c>
      <c r="F45" s="83">
        <v>14.2414202493565</v>
      </c>
      <c r="G45" s="83">
        <v>13.7427991028986</v>
      </c>
      <c r="H45" s="83">
        <v>13.2492206496051</v>
      </c>
      <c r="I45" s="83">
        <v>12.748131997763201</v>
      </c>
      <c r="J45" s="83">
        <v>12.2364428620923</v>
      </c>
      <c r="K45" s="83"/>
    </row>
    <row r="46" spans="1:11">
      <c r="A46" t="s">
        <v>259</v>
      </c>
      <c r="B46" t="s">
        <v>92</v>
      </c>
      <c r="C46" t="s">
        <v>93</v>
      </c>
      <c r="D46" t="s">
        <v>15</v>
      </c>
      <c r="E46" t="s">
        <v>11</v>
      </c>
      <c r="F46" s="83">
        <v>32.461326565706599</v>
      </c>
      <c r="G46" s="83">
        <v>32.4569252267774</v>
      </c>
      <c r="H46" s="83">
        <v>32.440253110005898</v>
      </c>
      <c r="I46" s="83">
        <v>32.317337651190002</v>
      </c>
      <c r="J46" s="83">
        <v>32.267643069797998</v>
      </c>
      <c r="K46" s="83"/>
    </row>
    <row r="47" spans="1:11">
      <c r="A47" t="s">
        <v>259</v>
      </c>
      <c r="B47" t="s">
        <v>94</v>
      </c>
      <c r="C47" t="s">
        <v>95</v>
      </c>
      <c r="D47" t="s">
        <v>15</v>
      </c>
      <c r="E47" t="s">
        <v>11</v>
      </c>
      <c r="F47" s="83">
        <v>21.558128557722299</v>
      </c>
      <c r="G47" s="83">
        <v>20.6104595842469</v>
      </c>
      <c r="H47" s="83">
        <v>19.663098238589299</v>
      </c>
      <c r="I47" s="83">
        <v>18.717774575876199</v>
      </c>
      <c r="J47" s="83">
        <v>17.7749706541465</v>
      </c>
      <c r="K47" s="83"/>
    </row>
    <row r="48" spans="1:11">
      <c r="A48" t="s">
        <v>259</v>
      </c>
      <c r="B48" t="s">
        <v>96</v>
      </c>
      <c r="C48" t="s">
        <v>97</v>
      </c>
      <c r="D48" t="s">
        <v>15</v>
      </c>
      <c r="E48" t="s">
        <v>11</v>
      </c>
      <c r="F48" s="83">
        <v>0</v>
      </c>
      <c r="G48" s="83">
        <v>0</v>
      </c>
      <c r="H48" s="83">
        <v>0</v>
      </c>
      <c r="I48" s="83">
        <v>6.0936076056369103E-2</v>
      </c>
      <c r="J48" s="83">
        <v>0.230516244834297</v>
      </c>
      <c r="K48" s="83">
        <v>0.29145232089066597</v>
      </c>
    </row>
    <row r="49" spans="1:11">
      <c r="A49" t="s">
        <v>259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259</v>
      </c>
      <c r="B50" t="s">
        <v>100</v>
      </c>
      <c r="C50" t="s">
        <v>101</v>
      </c>
      <c r="D50" t="s">
        <v>15</v>
      </c>
      <c r="E50" t="s">
        <v>11</v>
      </c>
      <c r="F50" s="83">
        <v>151.224046702436</v>
      </c>
      <c r="G50" s="83">
        <v>158.278675948765</v>
      </c>
      <c r="H50" s="83">
        <v>164.71208024847701</v>
      </c>
      <c r="I50" s="83">
        <v>164.97640494426301</v>
      </c>
      <c r="J50" s="83">
        <v>167.89526243362701</v>
      </c>
      <c r="K50" s="83">
        <v>807.08647027756797</v>
      </c>
    </row>
    <row r="51" spans="1:11">
      <c r="A51" t="s">
        <v>259</v>
      </c>
      <c r="B51" t="s">
        <v>102</v>
      </c>
      <c r="C51" t="s">
        <v>103</v>
      </c>
      <c r="D51" t="s">
        <v>104</v>
      </c>
      <c r="E51" t="s">
        <v>11</v>
      </c>
      <c r="F51" s="166">
        <v>396.33</v>
      </c>
      <c r="G51" s="166">
        <v>401.02</v>
      </c>
      <c r="H51" s="166">
        <v>403.15</v>
      </c>
      <c r="I51" s="166">
        <v>405.29</v>
      </c>
      <c r="J51" s="166">
        <v>407.42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246</v>
      </c>
      <c r="G5" t="s">
        <v>246</v>
      </c>
      <c r="H5" t="s">
        <v>246</v>
      </c>
      <c r="I5" t="s">
        <v>246</v>
      </c>
      <c r="J5" t="s">
        <v>246</v>
      </c>
      <c r="K5" t="s">
        <v>246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42.802163156141098</v>
      </c>
      <c r="G23" s="83">
        <f xml:space="preserve"> F_Inputs!G40</f>
        <v>45.746508591766997</v>
      </c>
      <c r="H23" s="83">
        <f xml:space="preserve"> F_Inputs!H40</f>
        <v>46.919883685687402</v>
      </c>
      <c r="I23" s="83">
        <f xml:space="preserve"> F_Inputs!I40</f>
        <v>44.540445749900698</v>
      </c>
      <c r="J23" s="83">
        <f xml:space="preserve"> F_Inputs!J40</f>
        <v>44.326127239897801</v>
      </c>
      <c r="K23" s="83">
        <f xml:space="preserve"> F_Inputs!K40</f>
        <v>224.335128423394</v>
      </c>
    </row>
    <row r="24" spans="1:12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2.3740543149280202</v>
      </c>
      <c r="G24" s="83">
        <f xml:space="preserve"> F_Inputs!G41</f>
        <v>2.37405431492801</v>
      </c>
      <c r="H24" s="83">
        <f xml:space="preserve"> F_Inputs!H41</f>
        <v>2.37405431492801</v>
      </c>
      <c r="I24" s="83">
        <f xml:space="preserve"> F_Inputs!I41</f>
        <v>0</v>
      </c>
      <c r="J24" s="83">
        <f xml:space="preserve"> F_Inputs!J41</f>
        <v>0</v>
      </c>
      <c r="K24" s="83">
        <f xml:space="preserve"> F_Inputs!K41</f>
        <v>7.1221629447840398</v>
      </c>
    </row>
    <row r="25" spans="1:12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1.84429198179903</v>
      </c>
      <c r="G25" s="83">
        <f xml:space="preserve"> F_Inputs!G42</f>
        <v>6.4553755451657402</v>
      </c>
      <c r="H25" s="83">
        <f xml:space="preserve"> F_Inputs!H42</f>
        <v>12.242823074172</v>
      </c>
      <c r="I25" s="83">
        <f xml:space="preserve"> F_Inputs!I42</f>
        <v>17.719449131698902</v>
      </c>
      <c r="J25" s="83">
        <f xml:space="preserve"> F_Inputs!J42</f>
        <v>22.014251939546298</v>
      </c>
      <c r="K25" s="83">
        <f>SUM(F25:J25)</f>
        <v>60.27619167238197</v>
      </c>
    </row>
    <row r="26" spans="1:12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0.67569028207239201</v>
      </c>
      <c r="G26" s="83">
        <f xml:space="preserve"> F_Inputs!G43</f>
        <v>2.52945938117908</v>
      </c>
      <c r="H26" s="83">
        <f xml:space="preserve"> F_Inputs!H43</f>
        <v>4.8298482888257999</v>
      </c>
      <c r="I26" s="83">
        <f xml:space="preserve"> F_Inputs!I43</f>
        <v>6.79411643077324</v>
      </c>
      <c r="J26" s="83">
        <f xml:space="preserve"> F_Inputs!J43</f>
        <v>8.1767537685684406</v>
      </c>
      <c r="K26" s="83">
        <f t="shared" ref="K26:K30" si="0">SUM(F26:J26)</f>
        <v>23.005868151418952</v>
      </c>
    </row>
    <row r="27" spans="1:12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32.602156934009301</v>
      </c>
      <c r="G27" s="83">
        <f xml:space="preserve"> F_Inputs!G44</f>
        <v>32.902789720027897</v>
      </c>
      <c r="H27" s="83">
        <f xml:space="preserve"> F_Inputs!H44</f>
        <v>33.232303307242397</v>
      </c>
      <c r="I27" s="83">
        <f xml:space="preserve"> F_Inputs!I44</f>
        <v>33.463066761520103</v>
      </c>
      <c r="J27" s="83">
        <f xml:space="preserve"> F_Inputs!J44</f>
        <v>33.771578763275201</v>
      </c>
      <c r="K27" s="83">
        <f t="shared" si="0"/>
        <v>165.97189548607491</v>
      </c>
    </row>
    <row r="28" spans="1:12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14.2414202493565</v>
      </c>
      <c r="G28" s="83">
        <f xml:space="preserve"> F_Inputs!G45</f>
        <v>13.7427991028986</v>
      </c>
      <c r="H28" s="83">
        <f xml:space="preserve"> F_Inputs!H45</f>
        <v>13.2492206496051</v>
      </c>
      <c r="I28" s="83">
        <f xml:space="preserve"> F_Inputs!I45</f>
        <v>12.748131997763201</v>
      </c>
      <c r="J28" s="83">
        <f xml:space="preserve"> F_Inputs!J45</f>
        <v>12.2364428620923</v>
      </c>
      <c r="K28" s="83">
        <f t="shared" si="0"/>
        <v>66.218014861715702</v>
      </c>
    </row>
    <row r="29" spans="1:12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32.461326565706599</v>
      </c>
      <c r="G29" s="83">
        <f xml:space="preserve"> F_Inputs!G46</f>
        <v>32.4569252267774</v>
      </c>
      <c r="H29" s="83">
        <f xml:space="preserve"> F_Inputs!H46</f>
        <v>32.440253110005898</v>
      </c>
      <c r="I29" s="83">
        <f xml:space="preserve"> F_Inputs!I46</f>
        <v>32.317337651190002</v>
      </c>
      <c r="J29" s="83">
        <f xml:space="preserve"> F_Inputs!J46</f>
        <v>32.267643069797998</v>
      </c>
      <c r="K29" s="83">
        <f t="shared" si="0"/>
        <v>161.9434856234779</v>
      </c>
    </row>
    <row r="30" spans="1:12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21.558128557722299</v>
      </c>
      <c r="G30" s="83">
        <f xml:space="preserve"> F_Inputs!G47</f>
        <v>20.6104595842469</v>
      </c>
      <c r="H30" s="83">
        <f xml:space="preserve"> F_Inputs!H47</f>
        <v>19.663098238589299</v>
      </c>
      <c r="I30" s="83">
        <f xml:space="preserve"> F_Inputs!I47</f>
        <v>18.717774575876199</v>
      </c>
      <c r="J30" s="83">
        <f xml:space="preserve"> F_Inputs!J47</f>
        <v>17.7749706541465</v>
      </c>
      <c r="K30" s="83">
        <f t="shared" si="0"/>
        <v>98.3244316105812</v>
      </c>
    </row>
    <row r="31" spans="1:12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0</v>
      </c>
      <c r="G31" s="83">
        <f xml:space="preserve"> F_Inputs!G48</f>
        <v>0</v>
      </c>
      <c r="H31" s="83">
        <f xml:space="preserve"> F_Inputs!H48</f>
        <v>0</v>
      </c>
      <c r="I31" s="83">
        <f xml:space="preserve"> F_Inputs!I48</f>
        <v>6.0936076056369103E-2</v>
      </c>
      <c r="J31" s="83">
        <f xml:space="preserve"> F_Inputs!J48</f>
        <v>0.230516244834297</v>
      </c>
      <c r="K31" s="83">
        <f xml:space="preserve"> F_Inputs!K48</f>
        <v>0.29145232089066597</v>
      </c>
    </row>
    <row r="32" spans="1:12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/>
      <c r="G35" s="83"/>
      <c r="H35" s="83"/>
      <c r="I35" s="83"/>
      <c r="J35" s="83"/>
      <c r="K35" s="83"/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/>
      <c r="G36" s="83"/>
      <c r="H36" s="83"/>
      <c r="I36" s="83"/>
      <c r="J36" s="83"/>
      <c r="K36" s="83"/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151.224046702436</v>
      </c>
      <c r="G39" s="83">
        <f xml:space="preserve"> F_Inputs!G50</f>
        <v>158.278675948765</v>
      </c>
      <c r="H39" s="83">
        <f xml:space="preserve"> F_Inputs!H50</f>
        <v>164.71208024847701</v>
      </c>
      <c r="I39" s="83">
        <f xml:space="preserve"> F_Inputs!I50</f>
        <v>164.97640494426301</v>
      </c>
      <c r="J39" s="83">
        <f xml:space="preserve"> F_Inputs!J50</f>
        <v>167.89526243362701</v>
      </c>
      <c r="K39" s="83">
        <f xml:space="preserve"> F_Inputs!K50</f>
        <v>807.08647027756797</v>
      </c>
    </row>
    <row r="40" spans="1:11">
      <c r="A40" t="s">
        <v>259</v>
      </c>
      <c r="B40" t="s">
        <v>102</v>
      </c>
      <c r="C40" t="s">
        <v>103</v>
      </c>
      <c r="D40" t="s">
        <v>104</v>
      </c>
      <c r="E40" t="s">
        <v>11</v>
      </c>
      <c r="F40" s="166"/>
      <c r="G40" s="166"/>
      <c r="H40" s="166"/>
      <c r="I40" s="166"/>
      <c r="J40" s="166"/>
      <c r="K4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2013.21</v>
      </c>
      <c r="M33" s="69">
        <f xml:space="preserve"> IF( LnpOverride!F40 = "", F_Inputs!F51, LnpOverride!F40 )</f>
        <v>396.33</v>
      </c>
      <c r="N33" s="69">
        <f xml:space="preserve"> IF( LnpOverride!G40 = "", F_Inputs!G51, LnpOverride!G40 )</f>
        <v>401.02</v>
      </c>
      <c r="O33" s="69">
        <f xml:space="preserve"> IF( LnpOverride!H40 = "", F_Inputs!H51, LnpOverride!H40 )</f>
        <v>403.15</v>
      </c>
      <c r="P33" s="69">
        <f xml:space="preserve"> IF( LnpOverride!I40 = "", F_Inputs!I51, LnpOverride!I40 )</f>
        <v>405.29</v>
      </c>
      <c r="Q33" s="69">
        <f xml:space="preserve"> IF( LnpOverride!J40 = "", F_Inputs!J51, LnpOverride!J40 )</f>
        <v>407.42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-92.647259823172604</v>
      </c>
      <c r="M37" s="69">
        <f xml:space="preserve"> F_Inputs!F7</f>
        <v>-16.1774112631356</v>
      </c>
      <c r="N37" s="69">
        <f xml:space="preserve"> F_Inputs!G7</f>
        <v>-17.2219692621828</v>
      </c>
      <c r="O37" s="69">
        <f xml:space="preserve"> F_Inputs!H7</f>
        <v>-18.027201277580001</v>
      </c>
      <c r="P37" s="69">
        <f xml:space="preserve"> F_Inputs!I7</f>
        <v>-19.806078284442201</v>
      </c>
      <c r="Q37" s="69">
        <f xml:space="preserve"> F_Inputs!J7</f>
        <v>-21.414599735831999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-42.185094355596689</v>
      </c>
      <c r="M38" s="69">
        <f xml:space="preserve"> F_Inputs!F8</f>
        <v>-8.5597193084705996</v>
      </c>
      <c r="N38" s="69">
        <f xml:space="preserve"> F_Inputs!G8</f>
        <v>-8.4207825665152392</v>
      </c>
      <c r="O38" s="69">
        <f xml:space="preserve"> F_Inputs!H8</f>
        <v>-8.4659860946264605</v>
      </c>
      <c r="P38" s="69">
        <f xml:space="preserve"> F_Inputs!I8</f>
        <v>-8.4383269416265296</v>
      </c>
      <c r="Q38" s="69">
        <f xml:space="preserve"> F_Inputs!J8</f>
        <v>-8.3002794443578605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42.547803945575396</v>
      </c>
      <c r="M39" s="69">
        <f xml:space="preserve"> F_Inputs!F9</f>
        <v>8.5095607894159997</v>
      </c>
      <c r="N39" s="69">
        <f xml:space="preserve"> F_Inputs!G9</f>
        <v>8.5095607873141894</v>
      </c>
      <c r="O39" s="69">
        <f xml:space="preserve"> F_Inputs!H9</f>
        <v>8.5095607877237001</v>
      </c>
      <c r="P39" s="69">
        <f xml:space="preserve"> F_Inputs!I9</f>
        <v>8.5095607924072603</v>
      </c>
      <c r="Q39" s="69">
        <f xml:space="preserve"> F_Inputs!J9</f>
        <v>8.5095607887142499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181.91525030930887</v>
      </c>
      <c r="M40" s="69">
        <f xml:space="preserve"> F_Inputs!F10</f>
        <v>34.974663584024199</v>
      </c>
      <c r="N40" s="69">
        <f xml:space="preserve"> F_Inputs!G10</f>
        <v>35.815695564550097</v>
      </c>
      <c r="O40" s="69">
        <f xml:space="preserve"> F_Inputs!H10</f>
        <v>36.535182571900997</v>
      </c>
      <c r="P40" s="69">
        <f xml:space="preserve"> F_Inputs!I10</f>
        <v>37.130981107717602</v>
      </c>
      <c r="Q40" s="69">
        <f xml:space="preserve"> F_Inputs!J10</f>
        <v>37.458727481116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30.916909067212615</v>
      </c>
      <c r="M41" s="69">
        <f xml:space="preserve"> F_Inputs!F11</f>
        <v>5.4308732191682898</v>
      </c>
      <c r="N41" s="69">
        <f xml:space="preserve"> F_Inputs!G11</f>
        <v>6.4473014683639303</v>
      </c>
      <c r="O41" s="69">
        <f xml:space="preserve"> F_Inputs!H11</f>
        <v>7.1247321588933596</v>
      </c>
      <c r="P41" s="69">
        <f xml:space="preserve"> F_Inputs!I11</f>
        <v>5.8674794583008403</v>
      </c>
      <c r="Q41" s="69">
        <f xml:space="preserve"> F_Inputs!J11</f>
        <v>6.0465227624861999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120.54760914332761</v>
      </c>
      <c r="M42" s="69">
        <f xml:space="preserve"> F_Inputs!F12</f>
        <v>24.177967021002299</v>
      </c>
      <c r="N42" s="69">
        <f xml:space="preserve"> F_Inputs!G12</f>
        <v>25.129805991530201</v>
      </c>
      <c r="O42" s="69">
        <f xml:space="preserve"> F_Inputs!H12</f>
        <v>25.676288146311499</v>
      </c>
      <c r="P42" s="69">
        <f xml:space="preserve"> F_Inputs!I12</f>
        <v>23.263616132357001</v>
      </c>
      <c r="Q42" s="69">
        <f xml:space="preserve"> F_Inputs!J12</f>
        <v>22.299931852126601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188.9746065755391</v>
      </c>
      <c r="M43" s="69">
        <f xml:space="preserve"> F_Inputs!F13</f>
        <v>38.612704769023402</v>
      </c>
      <c r="N43" s="69">
        <f xml:space="preserve"> F_Inputs!G13</f>
        <v>38.540952525872697</v>
      </c>
      <c r="O43" s="69">
        <f xml:space="preserve"> F_Inputs!H13</f>
        <v>36.666413320571898</v>
      </c>
      <c r="P43" s="69">
        <f xml:space="preserve"> F_Inputs!I13</f>
        <v>37.005733365775001</v>
      </c>
      <c r="Q43" s="69">
        <f xml:space="preserve"> F_Inputs!J13</f>
        <v>38.1488025942961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309.52221571886679</v>
      </c>
      <c r="M44" s="69">
        <f xml:space="preserve"> F_Inputs!F14</f>
        <v>62.790671790025698</v>
      </c>
      <c r="N44" s="69">
        <f xml:space="preserve"> F_Inputs!G14</f>
        <v>63.670758517402902</v>
      </c>
      <c r="O44" s="69">
        <f xml:space="preserve"> F_Inputs!H14</f>
        <v>62.342701466883497</v>
      </c>
      <c r="P44" s="69">
        <f xml:space="preserve"> F_Inputs!I14</f>
        <v>60.269349498132001</v>
      </c>
      <c r="Q44" s="69">
        <f xml:space="preserve"> F_Inputs!J14</f>
        <v>60.448734446422698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-2.3831438613044211</v>
      </c>
      <c r="M48" s="69">
        <f xml:space="preserve"> F_Inputs!F15</f>
        <v>-0.50361181826905799</v>
      </c>
      <c r="N48" s="69">
        <f xml:space="preserve"> F_Inputs!G15</f>
        <v>-0.48927076741178099</v>
      </c>
      <c r="O48" s="69">
        <f xml:space="preserve"> F_Inputs!H15</f>
        <v>-0.47658187779314898</v>
      </c>
      <c r="P48" s="69">
        <f xml:space="preserve"> F_Inputs!I15</f>
        <v>-0.46402574202674601</v>
      </c>
      <c r="Q48" s="69">
        <f xml:space="preserve"> F_Inputs!J15</f>
        <v>-0.44965365580368699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-3.4918665076899686</v>
      </c>
      <c r="M49" s="69">
        <f xml:space="preserve"> F_Inputs!F16</f>
        <v>-0.69930296090217003</v>
      </c>
      <c r="N49" s="69">
        <f xml:space="preserve"> F_Inputs!G16</f>
        <v>-0.69926463053653198</v>
      </c>
      <c r="O49" s="69">
        <f xml:space="preserve"> F_Inputs!H16</f>
        <v>-0.69859894727088101</v>
      </c>
      <c r="P49" s="69">
        <f xml:space="preserve"> F_Inputs!I16</f>
        <v>-0.69795909298555503</v>
      </c>
      <c r="Q49" s="69">
        <f xml:space="preserve"> F_Inputs!J16</f>
        <v>-0.69674087599483103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4.0208974080362454</v>
      </c>
      <c r="M50" s="69">
        <f xml:space="preserve"> F_Inputs!F17</f>
        <v>0.80417948158386099</v>
      </c>
      <c r="N50" s="69">
        <f xml:space="preserve"> F_Inputs!G17</f>
        <v>0.80417948162757003</v>
      </c>
      <c r="O50" s="69">
        <f xml:space="preserve"> F_Inputs!H17</f>
        <v>0.80417948177370402</v>
      </c>
      <c r="P50" s="69">
        <f xml:space="preserve"> F_Inputs!I17</f>
        <v>0.804179481554125</v>
      </c>
      <c r="Q50" s="69">
        <f xml:space="preserve"> F_Inputs!J17</f>
        <v>0.80417948149698504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42.7370042780802</v>
      </c>
      <c r="M51" s="69">
        <f xml:space="preserve"> F_Inputs!F18</f>
        <v>16.2668105806246</v>
      </c>
      <c r="N51" s="69">
        <f xml:space="preserve"> F_Inputs!G18</f>
        <v>6.6075903080741298</v>
      </c>
      <c r="O51" s="69">
        <f xml:space="preserve"> F_Inputs!H18</f>
        <v>6.6193833636166799</v>
      </c>
      <c r="P51" s="69">
        <f xml:space="preserve"> F_Inputs!I18</f>
        <v>6.6218350311627496</v>
      </c>
      <c r="Q51" s="69">
        <f xml:space="preserve"> F_Inputs!J18</f>
        <v>6.6213849946020398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37.208573480760464</v>
      </c>
      <c r="M52" s="69">
        <f xml:space="preserve"> F_Inputs!F19</f>
        <v>-0.72790224045095897</v>
      </c>
      <c r="N52" s="69">
        <f xml:space="preserve"> F_Inputs!G19</f>
        <v>9.3094693231905108</v>
      </c>
      <c r="O52" s="69">
        <f xml:space="preserve"> F_Inputs!H19</f>
        <v>9.6802540760731102</v>
      </c>
      <c r="P52" s="69">
        <f xml:space="preserve"> F_Inputs!I19</f>
        <v>9.4491269413988395</v>
      </c>
      <c r="Q52" s="69">
        <f xml:space="preserve"> F_Inputs!J19</f>
        <v>9.4976253805489605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78.091464797882495</v>
      </c>
      <c r="M53" s="69">
        <f xml:space="preserve"> F_Inputs!F20</f>
        <v>15.1401730425862</v>
      </c>
      <c r="N53" s="69">
        <f xml:space="preserve"> F_Inputs!G20</f>
        <v>15.532703714943899</v>
      </c>
      <c r="O53" s="69">
        <f xml:space="preserve"> F_Inputs!H20</f>
        <v>15.928636096399501</v>
      </c>
      <c r="P53" s="69">
        <f xml:space="preserve"> F_Inputs!I20</f>
        <v>15.713156619103399</v>
      </c>
      <c r="Q53" s="69">
        <f xml:space="preserve"> F_Inputs!J20</f>
        <v>15.7767953248495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101.53209069661939</v>
      </c>
      <c r="M54" s="69">
        <f xml:space="preserve"> F_Inputs!F21</f>
        <v>20.745796028860401</v>
      </c>
      <c r="N54" s="69">
        <f xml:space="preserve"> F_Inputs!G21</f>
        <v>20.7072450542544</v>
      </c>
      <c r="O54" s="69">
        <f xml:space="preserve"> F_Inputs!H21</f>
        <v>19.7000944743119</v>
      </c>
      <c r="P54" s="69">
        <f xml:space="preserve"> F_Inputs!I21</f>
        <v>19.8824040143557</v>
      </c>
      <c r="Q54" s="69">
        <f xml:space="preserve"> F_Inputs!J21</f>
        <v>20.496551124837001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179.6235554945018</v>
      </c>
      <c r="M55" s="69">
        <f xml:space="preserve"> F_Inputs!F22</f>
        <v>35.885969071446603</v>
      </c>
      <c r="N55" s="69">
        <f xml:space="preserve"> F_Inputs!G22</f>
        <v>36.2399487691983</v>
      </c>
      <c r="O55" s="69">
        <f xml:space="preserve"> F_Inputs!H22</f>
        <v>35.628730570711298</v>
      </c>
      <c r="P55" s="69">
        <f xml:space="preserve"> F_Inputs!I22</f>
        <v>35.595560633459101</v>
      </c>
      <c r="Q55" s="69">
        <f xml:space="preserve"> F_Inputs!J22</f>
        <v>36.2733464496865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247.02955927989899</v>
      </c>
      <c r="M61" s="69">
        <f xml:space="preserve"> F_Inputs!F23</f>
        <v>48.873368904957701</v>
      </c>
      <c r="N61" s="69">
        <f xml:space="preserve"> F_Inputs!G23</f>
        <v>50.368729647811797</v>
      </c>
      <c r="O61" s="69">
        <f xml:space="preserve"> F_Inputs!H23</f>
        <v>51.426275484119699</v>
      </c>
      <c r="P61" s="69">
        <f xml:space="preserve"> F_Inputs!I23</f>
        <v>48.634242445927697</v>
      </c>
      <c r="Q61" s="69">
        <f xml:space="preserve"> F_Inputs!J23</f>
        <v>47.726942797081698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7.1221629447840398</v>
      </c>
      <c r="M62" s="69">
        <f xml:space="preserve"> IF( LnpOverride!F24 = "", F_Inputs!F24, LnpOverride!F24 )</f>
        <v>2.3740543149280202</v>
      </c>
      <c r="N62" s="69">
        <f xml:space="preserve"> IF( LnpOverride!G24 = "", F_Inputs!G24, LnpOverride!G24 )</f>
        <v>2.37405431492801</v>
      </c>
      <c r="O62" s="69">
        <f xml:space="preserve"> IF( LnpOverride!H24 = "", F_Inputs!H24, LnpOverride!H24 )</f>
        <v>2.37405431492801</v>
      </c>
      <c r="P62" s="69">
        <f xml:space="preserve"> IF( LnpOverride!I24 = "", F_Inputs!I24, LnpOverride!I24 )</f>
        <v>0</v>
      </c>
      <c r="Q62" s="69">
        <f xml:space="preserve"> IF( LnpOverride!J24 = "", F_Inputs!J24, LnpOverride!J24 )</f>
        <v>0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60.27619167238197</v>
      </c>
      <c r="J63" s="150"/>
      <c r="M63" s="69">
        <f xml:space="preserve"> IF( LnpOverride!F25 = "", F_Inputs!F25, LnpOverride!F25 )</f>
        <v>1.84429198179903</v>
      </c>
      <c r="N63" s="69">
        <f xml:space="preserve"> IF( LnpOverride!G25 = "", F_Inputs!G25, LnpOverride!G25 )</f>
        <v>6.4553755451657402</v>
      </c>
      <c r="O63" s="69">
        <f xml:space="preserve"> IF( LnpOverride!H25 = "", F_Inputs!H25, LnpOverride!H25 )</f>
        <v>12.242823074172</v>
      </c>
      <c r="P63" s="69">
        <f xml:space="preserve"> IF( LnpOverride!I25 = "", F_Inputs!I25, LnpOverride!I25 )</f>
        <v>17.719449131698902</v>
      </c>
      <c r="Q63" s="69">
        <f xml:space="preserve"> IF( LnpOverride!J25 = "", F_Inputs!J25, LnpOverride!J25 )</f>
        <v>22.014251939546298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23.005868151418952</v>
      </c>
      <c r="J64" s="150"/>
      <c r="M64" s="69">
        <f xml:space="preserve"> IF( LnpOverride!F26 = "", F_Inputs!F26, LnpOverride!F26 )</f>
        <v>0.67569028207239201</v>
      </c>
      <c r="N64" s="69">
        <f xml:space="preserve"> IF( LnpOverride!G26 = "", F_Inputs!G26, LnpOverride!G26 )</f>
        <v>2.52945938117908</v>
      </c>
      <c r="O64" s="69">
        <f xml:space="preserve"> IF( LnpOverride!H26 = "", F_Inputs!H26, LnpOverride!H26 )</f>
        <v>4.8298482888257999</v>
      </c>
      <c r="P64" s="69">
        <f xml:space="preserve"> IF( LnpOverride!I26 = "", F_Inputs!I26, LnpOverride!I26 )</f>
        <v>6.79411643077324</v>
      </c>
      <c r="Q64" s="69">
        <f xml:space="preserve"> IF( LnpOverride!J26 = "", F_Inputs!J26, LnpOverride!J26 )</f>
        <v>8.1767537685684406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165.97189548607491</v>
      </c>
      <c r="J65" s="150"/>
      <c r="M65" s="69">
        <f xml:space="preserve"> IF( LnpOverride!F27 = "", F_Inputs!F27, LnpOverride!F27 )</f>
        <v>32.602156934009301</v>
      </c>
      <c r="N65" s="69">
        <f xml:space="preserve"> IF( LnpOverride!G27 = "", F_Inputs!G27, LnpOverride!G27 )</f>
        <v>32.902789720027897</v>
      </c>
      <c r="O65" s="69">
        <f xml:space="preserve"> IF( LnpOverride!H27 = "", F_Inputs!H27, LnpOverride!H27 )</f>
        <v>33.232303307242397</v>
      </c>
      <c r="P65" s="69">
        <f xml:space="preserve"> IF( LnpOverride!I27 = "", F_Inputs!I27, LnpOverride!I27 )</f>
        <v>33.463066761520103</v>
      </c>
      <c r="Q65" s="69">
        <f xml:space="preserve"> IF( LnpOverride!J27 = "", F_Inputs!J27, LnpOverride!J27 )</f>
        <v>33.771578763275201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66.218014861715702</v>
      </c>
      <c r="J66" s="150"/>
      <c r="M66" s="69">
        <f xml:space="preserve"> IF( LnpOverride!F28 = "", F_Inputs!F28, LnpOverride!F28 )</f>
        <v>14.2414202493565</v>
      </c>
      <c r="N66" s="69">
        <f xml:space="preserve"> IF( LnpOverride!G28 = "", F_Inputs!G28, LnpOverride!G28 )</f>
        <v>13.7427991028986</v>
      </c>
      <c r="O66" s="69">
        <f xml:space="preserve"> IF( LnpOverride!H28 = "", F_Inputs!H28, LnpOverride!H28 )</f>
        <v>13.2492206496051</v>
      </c>
      <c r="P66" s="69">
        <f xml:space="preserve"> IF( LnpOverride!I28 = "", F_Inputs!I28, LnpOverride!I28 )</f>
        <v>12.748131997763201</v>
      </c>
      <c r="Q66" s="69">
        <f xml:space="preserve"> IF( LnpOverride!J28 = "", F_Inputs!J28, LnpOverride!J28 )</f>
        <v>12.2364428620923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161.9434856234779</v>
      </c>
      <c r="J67" s="150"/>
      <c r="M67" s="69">
        <f xml:space="preserve"> IF( LnpOverride!F29 = "", F_Inputs!F29, LnpOverride!F29 )</f>
        <v>32.461326565706599</v>
      </c>
      <c r="N67" s="69">
        <f xml:space="preserve"> IF( LnpOverride!G29 = "", F_Inputs!G29, LnpOverride!G29 )</f>
        <v>32.4569252267774</v>
      </c>
      <c r="O67" s="69">
        <f xml:space="preserve"> IF( LnpOverride!H29 = "", F_Inputs!H29, LnpOverride!H29 )</f>
        <v>32.440253110005898</v>
      </c>
      <c r="P67" s="69">
        <f xml:space="preserve"> IF( LnpOverride!I29 = "", F_Inputs!I29, LnpOverride!I29 )</f>
        <v>32.317337651190002</v>
      </c>
      <c r="Q67" s="69">
        <f xml:space="preserve"> IF( LnpOverride!J29 = "", F_Inputs!J29, LnpOverride!J29 )</f>
        <v>32.267643069797998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98.3244316105812</v>
      </c>
      <c r="J68" s="150"/>
      <c r="M68" s="69">
        <f xml:space="preserve"> IF( LnpOverride!F30 = "", F_Inputs!F30, LnpOverride!F30 )</f>
        <v>21.558128557722299</v>
      </c>
      <c r="N68" s="69">
        <f xml:space="preserve"> IF( LnpOverride!G30 = "", F_Inputs!G30, LnpOverride!G30 )</f>
        <v>20.6104595842469</v>
      </c>
      <c r="O68" s="69">
        <f xml:space="preserve"> IF( LnpOverride!H30 = "", F_Inputs!H30, LnpOverride!H30 )</f>
        <v>19.663098238589299</v>
      </c>
      <c r="P68" s="69">
        <f xml:space="preserve"> IF( LnpOverride!I30 = "", F_Inputs!I30, LnpOverride!I30 )</f>
        <v>18.717774575876199</v>
      </c>
      <c r="Q68" s="69">
        <f xml:space="preserve"> IF( LnpOverride!J30 = "", F_Inputs!J30, LnpOverride!J30 )</f>
        <v>17.7749706541465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0.29145232089066597</v>
      </c>
      <c r="J69" s="150"/>
      <c r="M69" s="69">
        <f xml:space="preserve"> IF( LnpOverride!F31 = "", F_Inputs!F31, LnpOverride!F31 )</f>
        <v>0</v>
      </c>
      <c r="N69" s="69">
        <f xml:space="preserve"> IF( LnpOverride!G31 = "", F_Inputs!G31, LnpOverride!G31 )</f>
        <v>0</v>
      </c>
      <c r="O69" s="69">
        <f xml:space="preserve"> IF( LnpOverride!H31 = "", F_Inputs!H31, LnpOverride!H31 )</f>
        <v>0</v>
      </c>
      <c r="P69" s="69">
        <f xml:space="preserve"> IF( LnpOverride!I31 = "", F_Inputs!I31, LnpOverride!I31 )</f>
        <v>6.0936076056369103E-2</v>
      </c>
      <c r="Q69" s="69">
        <f xml:space="preserve"> IF( LnpOverride!J31 = "", F_Inputs!J31, LnpOverride!J31 )</f>
        <v>0.230516244834297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885.86733213344496</v>
      </c>
      <c r="M72" s="69">
        <f xml:space="preserve"> IF( LnpOverride!F34 = "", F_Inputs!F34, LnpOverride!F34 )</f>
        <v>161.67044499896599</v>
      </c>
      <c r="N72" s="69">
        <f xml:space="preserve"> IF( LnpOverride!G34 = "", F_Inputs!G34, LnpOverride!G34 )</f>
        <v>170.01897310847801</v>
      </c>
      <c r="O72" s="69">
        <f xml:space="preserve"> IF( LnpOverride!H34 = "", F_Inputs!H34, LnpOverride!H34 )</f>
        <v>179.46591145396101</v>
      </c>
      <c r="P72" s="69">
        <f xml:space="preserve"> IF( LnpOverride!I34 = "", F_Inputs!I34, LnpOverride!I34 )</f>
        <v>184.313105164653</v>
      </c>
      <c r="Q72" s="69">
        <f xml:space="preserve"> IF( LnpOverride!J34 = "", F_Inputs!J34, LnpOverride!J34 )</f>
        <v>190.39889740738701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IF( LnpOverride!K35 = "", F_Inputs!K35, LnpOverride!K35 )</f>
        <v>836.24381754180797</v>
      </c>
      <c r="M78" s="69">
        <f xml:space="preserve"> IF( LnpOverride!F35 = "", F_Inputs!F35, LnpOverride!F35 )</f>
        <v>150.69335867001601</v>
      </c>
      <c r="N78" s="69">
        <f xml:space="preserve"> IF( LnpOverride!G35 = "", F_Inputs!G35, LnpOverride!G35 )</f>
        <v>159.32270840445901</v>
      </c>
      <c r="O78" s="69">
        <f xml:space="preserve"> IF( LnpOverride!H35 = "", F_Inputs!H35, LnpOverride!H35 )</f>
        <v>168.96156206023699</v>
      </c>
      <c r="P78" s="69">
        <f xml:space="preserve"> IF( LnpOverride!I35 = "", F_Inputs!I35, LnpOverride!I35 )</f>
        <v>175.097650229701</v>
      </c>
      <c r="Q78" s="69">
        <f xml:space="preserve"> IF( LnpOverride!J35 = "", F_Inputs!J35, LnpOverride!J35 )</f>
        <v>182.168538177394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IF( LnpOverride!K36 = "", F_Inputs!K36, LnpOverride!K36 )</f>
        <v>49.623514591636997</v>
      </c>
      <c r="M79" s="69">
        <f xml:space="preserve"> IF( LnpOverride!F36 = "", F_Inputs!F36, LnpOverride!F36 )</f>
        <v>10.977086328949801</v>
      </c>
      <c r="N79" s="69">
        <f xml:space="preserve"> IF( LnpOverride!G36 = "", F_Inputs!G36, LnpOverride!G36 )</f>
        <v>10.696264704019301</v>
      </c>
      <c r="O79" s="69">
        <f xml:space="preserve"> IF( LnpOverride!H36 = "", F_Inputs!H36, LnpOverride!H36 )</f>
        <v>10.504349393723601</v>
      </c>
      <c r="P79" s="69">
        <f xml:space="preserve"> IF( LnpOverride!I36 = "", F_Inputs!I36, LnpOverride!I36 )</f>
        <v>9.2154549349513104</v>
      </c>
      <c r="Q79" s="69">
        <f xml:space="preserve"> IF( LnpOverride!J36 = "", F_Inputs!J36, LnpOverride!J36 )</f>
        <v>8.2303592299929598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IF( LnpOverride!K37 = "", F_Inputs!K37, LnpOverride!K37 )</f>
        <v>0</v>
      </c>
      <c r="M80" s="69">
        <f xml:space="preserve"> IF( LnpOverride!F37 = "", F_Inputs!F37, LnpOverride!F37 )</f>
        <v>0</v>
      </c>
      <c r="N80" s="69">
        <f xml:space="preserve"> IF( LnpOverride!G37 = "", F_Inputs!G37, LnpOverride!G37 )</f>
        <v>0</v>
      </c>
      <c r="O80" s="69">
        <f xml:space="preserve"> IF( LnpOverride!H37 = "", F_Inputs!H37, LnpOverride!H37 )</f>
        <v>0</v>
      </c>
      <c r="P80" s="69">
        <f xml:space="preserve"> IF( LnpOverride!I37 = "", F_Inputs!I37, LnpOverride!I37 )</f>
        <v>0</v>
      </c>
      <c r="Q80" s="69">
        <f xml:space="preserve"> IF( LnpOverride!J37 = "", F_Inputs!J37, LnpOverride!J37 )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IF( LnpOverride!K39 = "", F_Inputs!K39, LnpOverride!K39 )</f>
        <v>807.08647027756797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224.335128423394</v>
      </c>
      <c r="I98" s="65"/>
      <c r="J98" s="65"/>
      <c r="K98" s="65"/>
      <c r="L98" s="65"/>
      <c r="M98" s="69">
        <f xml:space="preserve"> F_Inputs!F40</f>
        <v>42.802163156141098</v>
      </c>
      <c r="N98" s="69">
        <f xml:space="preserve"> F_Inputs!G40</f>
        <v>45.746508591766997</v>
      </c>
      <c r="O98" s="69">
        <f xml:space="preserve"> F_Inputs!H40</f>
        <v>46.919883685687402</v>
      </c>
      <c r="P98" s="69">
        <f xml:space="preserve"> F_Inputs!I40</f>
        <v>44.540445749900698</v>
      </c>
      <c r="Q98" s="69">
        <f xml:space="preserve"> F_Inputs!J40</f>
        <v>44.326127239897801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TMS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2013.21</v>
      </c>
      <c r="M33" s="69">
        <f xml:space="preserve"> IF( LnpOverride!F40 = "", F_Inputs!F51, LnpOverride!F40 )</f>
        <v>396.33</v>
      </c>
      <c r="N33" s="69">
        <f xml:space="preserve"> IF( LnpOverride!G40 = "", F_Inputs!G51, LnpOverride!G40 )</f>
        <v>401.02</v>
      </c>
      <c r="O33" s="69">
        <f xml:space="preserve"> IF( LnpOverride!H40 = "", F_Inputs!H51, LnpOverride!H40 )</f>
        <v>403.15</v>
      </c>
      <c r="P33" s="69">
        <f xml:space="preserve"> IF( LnpOverride!I40 = "", F_Inputs!I51, LnpOverride!I40 )</f>
        <v>405.29</v>
      </c>
      <c r="Q33" s="69">
        <f xml:space="preserve"> IF( LnpOverride!J40 = "", F_Inputs!J51, LnpOverride!J40 )</f>
        <v>407.42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-92.647259823172604</v>
      </c>
      <c r="M37" s="69">
        <f xml:space="preserve"> F_Inputs!F7</f>
        <v>-16.1774112631356</v>
      </c>
      <c r="N37" s="69">
        <f xml:space="preserve"> F_Inputs!G7</f>
        <v>-17.2219692621828</v>
      </c>
      <c r="O37" s="69">
        <f xml:space="preserve"> F_Inputs!H7</f>
        <v>-18.027201277580001</v>
      </c>
      <c r="P37" s="69">
        <f xml:space="preserve"> F_Inputs!I7</f>
        <v>-19.806078284442201</v>
      </c>
      <c r="Q37" s="69">
        <f xml:space="preserve"> F_Inputs!J7</f>
        <v>-21.414599735831999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-42.185094355596689</v>
      </c>
      <c r="M38" s="69">
        <f xml:space="preserve"> F_Inputs!F8</f>
        <v>-8.5597193084705996</v>
      </c>
      <c r="N38" s="69">
        <f xml:space="preserve"> F_Inputs!G8</f>
        <v>-8.4207825665152392</v>
      </c>
      <c r="O38" s="69">
        <f xml:space="preserve"> F_Inputs!H8</f>
        <v>-8.4659860946264605</v>
      </c>
      <c r="P38" s="69">
        <f xml:space="preserve"> F_Inputs!I8</f>
        <v>-8.4383269416265296</v>
      </c>
      <c r="Q38" s="69">
        <f xml:space="preserve"> F_Inputs!J8</f>
        <v>-8.3002794443578605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42.547803945575396</v>
      </c>
      <c r="M39" s="69">
        <f xml:space="preserve"> F_Inputs!F9</f>
        <v>8.5095607894159997</v>
      </c>
      <c r="N39" s="69">
        <f xml:space="preserve"> F_Inputs!G9</f>
        <v>8.5095607873141894</v>
      </c>
      <c r="O39" s="69">
        <f xml:space="preserve"> F_Inputs!H9</f>
        <v>8.5095607877237001</v>
      </c>
      <c r="P39" s="69">
        <f xml:space="preserve"> F_Inputs!I9</f>
        <v>8.5095607924072603</v>
      </c>
      <c r="Q39" s="69">
        <f xml:space="preserve"> F_Inputs!J9</f>
        <v>8.5095607887142499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181.91525030930887</v>
      </c>
      <c r="M40" s="69">
        <f xml:space="preserve"> F_Inputs!F10</f>
        <v>34.974663584024199</v>
      </c>
      <c r="N40" s="69">
        <f xml:space="preserve"> F_Inputs!G10</f>
        <v>35.815695564550097</v>
      </c>
      <c r="O40" s="69">
        <f xml:space="preserve"> F_Inputs!H10</f>
        <v>36.535182571900997</v>
      </c>
      <c r="P40" s="69">
        <f xml:space="preserve"> F_Inputs!I10</f>
        <v>37.130981107717602</v>
      </c>
      <c r="Q40" s="69">
        <f xml:space="preserve"> F_Inputs!J10</f>
        <v>37.458727481116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30.916909067212615</v>
      </c>
      <c r="M41" s="69">
        <f xml:space="preserve"> F_Inputs!F11</f>
        <v>5.4308732191682898</v>
      </c>
      <c r="N41" s="69">
        <f xml:space="preserve"> F_Inputs!G11</f>
        <v>6.4473014683639303</v>
      </c>
      <c r="O41" s="69">
        <f xml:space="preserve"> F_Inputs!H11</f>
        <v>7.1247321588933596</v>
      </c>
      <c r="P41" s="69">
        <f xml:space="preserve"> F_Inputs!I11</f>
        <v>5.8674794583008403</v>
      </c>
      <c r="Q41" s="69">
        <f xml:space="preserve"> F_Inputs!J11</f>
        <v>6.0465227624861999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120.54760914332761</v>
      </c>
      <c r="M42" s="69">
        <f xml:space="preserve"> F_Inputs!F12</f>
        <v>24.177967021002299</v>
      </c>
      <c r="N42" s="69">
        <f xml:space="preserve"> F_Inputs!G12</f>
        <v>25.129805991530201</v>
      </c>
      <c r="O42" s="69">
        <f xml:space="preserve"> F_Inputs!H12</f>
        <v>25.676288146311499</v>
      </c>
      <c r="P42" s="69">
        <f xml:space="preserve"> F_Inputs!I12</f>
        <v>23.263616132357001</v>
      </c>
      <c r="Q42" s="69">
        <f xml:space="preserve"> F_Inputs!J12</f>
        <v>22.299931852126601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188.9746065755391</v>
      </c>
      <c r="M43" s="69">
        <f xml:space="preserve"> F_Inputs!F13</f>
        <v>38.612704769023402</v>
      </c>
      <c r="N43" s="69">
        <f xml:space="preserve"> F_Inputs!G13</f>
        <v>38.540952525872697</v>
      </c>
      <c r="O43" s="69">
        <f xml:space="preserve"> F_Inputs!H13</f>
        <v>36.666413320571898</v>
      </c>
      <c r="P43" s="69">
        <f xml:space="preserve"> F_Inputs!I13</f>
        <v>37.005733365775001</v>
      </c>
      <c r="Q43" s="69">
        <f xml:space="preserve"> F_Inputs!J13</f>
        <v>38.1488025942961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309.52221571886679</v>
      </c>
      <c r="M44" s="69">
        <f xml:space="preserve"> F_Inputs!F14</f>
        <v>62.790671790025698</v>
      </c>
      <c r="N44" s="69">
        <f xml:space="preserve"> F_Inputs!G14</f>
        <v>63.670758517402902</v>
      </c>
      <c r="O44" s="69">
        <f xml:space="preserve"> F_Inputs!H14</f>
        <v>62.342701466883497</v>
      </c>
      <c r="P44" s="69">
        <f xml:space="preserve"> F_Inputs!I14</f>
        <v>60.269349498132001</v>
      </c>
      <c r="Q44" s="69">
        <f xml:space="preserve"> F_Inputs!J14</f>
        <v>60.448734446422698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-2.3831438613044211</v>
      </c>
      <c r="M48" s="69">
        <f xml:space="preserve"> F_Inputs!F15</f>
        <v>-0.50361181826905799</v>
      </c>
      <c r="N48" s="69">
        <f xml:space="preserve"> F_Inputs!G15</f>
        <v>-0.48927076741178099</v>
      </c>
      <c r="O48" s="69">
        <f xml:space="preserve"> F_Inputs!H15</f>
        <v>-0.47658187779314898</v>
      </c>
      <c r="P48" s="69">
        <f xml:space="preserve"> F_Inputs!I15</f>
        <v>-0.46402574202674601</v>
      </c>
      <c r="Q48" s="69">
        <f xml:space="preserve"> F_Inputs!J15</f>
        <v>-0.44965365580368699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-3.4918665076899686</v>
      </c>
      <c r="M49" s="69">
        <f xml:space="preserve"> F_Inputs!F16</f>
        <v>-0.69930296090217003</v>
      </c>
      <c r="N49" s="69">
        <f xml:space="preserve"> F_Inputs!G16</f>
        <v>-0.69926463053653198</v>
      </c>
      <c r="O49" s="69">
        <f xml:space="preserve"> F_Inputs!H16</f>
        <v>-0.69859894727088101</v>
      </c>
      <c r="P49" s="69">
        <f xml:space="preserve"> F_Inputs!I16</f>
        <v>-0.69795909298555503</v>
      </c>
      <c r="Q49" s="69">
        <f xml:space="preserve"> F_Inputs!J16</f>
        <v>-0.69674087599483103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4.0208974080362454</v>
      </c>
      <c r="M50" s="69">
        <f xml:space="preserve"> F_Inputs!F17</f>
        <v>0.80417948158386099</v>
      </c>
      <c r="N50" s="69">
        <f xml:space="preserve"> F_Inputs!G17</f>
        <v>0.80417948162757003</v>
      </c>
      <c r="O50" s="69">
        <f xml:space="preserve"> F_Inputs!H17</f>
        <v>0.80417948177370402</v>
      </c>
      <c r="P50" s="69">
        <f xml:space="preserve"> F_Inputs!I17</f>
        <v>0.804179481554125</v>
      </c>
      <c r="Q50" s="69">
        <f xml:space="preserve"> F_Inputs!J17</f>
        <v>0.80417948149698504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42.7370042780802</v>
      </c>
      <c r="M51" s="69">
        <f xml:space="preserve"> F_Inputs!F18</f>
        <v>16.2668105806246</v>
      </c>
      <c r="N51" s="69">
        <f xml:space="preserve"> F_Inputs!G18</f>
        <v>6.6075903080741298</v>
      </c>
      <c r="O51" s="69">
        <f xml:space="preserve"> F_Inputs!H18</f>
        <v>6.6193833636166799</v>
      </c>
      <c r="P51" s="69">
        <f xml:space="preserve"> F_Inputs!I18</f>
        <v>6.6218350311627496</v>
      </c>
      <c r="Q51" s="69">
        <f xml:space="preserve"> F_Inputs!J18</f>
        <v>6.6213849946020398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37.208573480760464</v>
      </c>
      <c r="M52" s="69">
        <f xml:space="preserve"> F_Inputs!F19</f>
        <v>-0.72790224045095897</v>
      </c>
      <c r="N52" s="69">
        <f xml:space="preserve"> F_Inputs!G19</f>
        <v>9.3094693231905108</v>
      </c>
      <c r="O52" s="69">
        <f xml:space="preserve"> F_Inputs!H19</f>
        <v>9.6802540760731102</v>
      </c>
      <c r="P52" s="69">
        <f xml:space="preserve"> F_Inputs!I19</f>
        <v>9.4491269413988395</v>
      </c>
      <c r="Q52" s="69">
        <f xml:space="preserve"> F_Inputs!J19</f>
        <v>9.4976253805489605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78.091464797882495</v>
      </c>
      <c r="M53" s="69">
        <f xml:space="preserve"> F_Inputs!F20</f>
        <v>15.1401730425862</v>
      </c>
      <c r="N53" s="69">
        <f xml:space="preserve"> F_Inputs!G20</f>
        <v>15.532703714943899</v>
      </c>
      <c r="O53" s="69">
        <f xml:space="preserve"> F_Inputs!H20</f>
        <v>15.928636096399501</v>
      </c>
      <c r="P53" s="69">
        <f xml:space="preserve"> F_Inputs!I20</f>
        <v>15.713156619103399</v>
      </c>
      <c r="Q53" s="69">
        <f xml:space="preserve"> F_Inputs!J20</f>
        <v>15.7767953248495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101.53209069661939</v>
      </c>
      <c r="M54" s="69">
        <f xml:space="preserve"> F_Inputs!F21</f>
        <v>20.745796028860401</v>
      </c>
      <c r="N54" s="69">
        <f xml:space="preserve"> F_Inputs!G21</f>
        <v>20.7072450542544</v>
      </c>
      <c r="O54" s="69">
        <f xml:space="preserve"> F_Inputs!H21</f>
        <v>19.7000944743119</v>
      </c>
      <c r="P54" s="69">
        <f xml:space="preserve"> F_Inputs!I21</f>
        <v>19.8824040143557</v>
      </c>
      <c r="Q54" s="69">
        <f xml:space="preserve"> F_Inputs!J21</f>
        <v>20.496551124837001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179.6235554945018</v>
      </c>
      <c r="M55" s="69">
        <f xml:space="preserve"> F_Inputs!F22</f>
        <v>35.885969071446603</v>
      </c>
      <c r="N55" s="69">
        <f xml:space="preserve"> F_Inputs!G22</f>
        <v>36.2399487691983</v>
      </c>
      <c r="O55" s="69">
        <f xml:space="preserve"> F_Inputs!H22</f>
        <v>35.628730570711298</v>
      </c>
      <c r="P55" s="69">
        <f xml:space="preserve"> F_Inputs!I22</f>
        <v>35.595560633459101</v>
      </c>
      <c r="Q55" s="69">
        <f xml:space="preserve"> F_Inputs!J22</f>
        <v>36.2733464496865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247.02955927989899</v>
      </c>
      <c r="M61" s="69">
        <f xml:space="preserve"> F_Inputs!F23</f>
        <v>48.873368904957701</v>
      </c>
      <c r="N61" s="69">
        <f xml:space="preserve"> F_Inputs!G23</f>
        <v>50.368729647811797</v>
      </c>
      <c r="O61" s="69">
        <f xml:space="preserve"> F_Inputs!H23</f>
        <v>51.426275484119699</v>
      </c>
      <c r="P61" s="69">
        <f xml:space="preserve"> F_Inputs!I23</f>
        <v>48.634242445927697</v>
      </c>
      <c r="Q61" s="69">
        <f xml:space="preserve"> F_Inputs!J23</f>
        <v>47.726942797081698</v>
      </c>
    </row>
    <row r="62" spans="1:19">
      <c r="E62" s="31" t="s">
        <v>146</v>
      </c>
      <c r="G62" s="31" t="s">
        <v>15</v>
      </c>
      <c r="H62" s="69">
        <f xml:space="preserve"> F_Inputs!K24</f>
        <v>7.15020423527357</v>
      </c>
      <c r="M62" s="69">
        <f xml:space="preserve"> F_Inputs!F24</f>
        <v>2.3548358675594998</v>
      </c>
      <c r="N62" s="69">
        <f xml:space="preserve"> F_Inputs!G24</f>
        <v>2.3842607928114199</v>
      </c>
      <c r="O62" s="69">
        <f xml:space="preserve"> F_Inputs!H24</f>
        <v>2.4111075749026498</v>
      </c>
      <c r="P62" s="69">
        <f xml:space="preserve"> F_Inputs!I24</f>
        <v>0</v>
      </c>
      <c r="Q62" s="69">
        <f xml:space="preserve"> F_Inputs!J24</f>
        <v>0</v>
      </c>
    </row>
    <row r="63" spans="1:19">
      <c r="E63" s="31" t="s">
        <v>147</v>
      </c>
      <c r="G63" s="31" t="s">
        <v>15</v>
      </c>
      <c r="H63" s="69">
        <f xml:space="preserve"> F_Inputs!K25</f>
        <v>70.796321509272204</v>
      </c>
      <c r="J63" s="150"/>
      <c r="M63" s="69">
        <f xml:space="preserve"> F_Inputs!F25</f>
        <v>2.3253792338150698</v>
      </c>
      <c r="N63" s="69">
        <f xml:space="preserve"> F_Inputs!G25</f>
        <v>7.8561222403120103</v>
      </c>
      <c r="O63" s="69">
        <f xml:space="preserve"> F_Inputs!H25</f>
        <v>14.5358597816765</v>
      </c>
      <c r="P63" s="69">
        <f xml:space="preserve"> F_Inputs!I25</f>
        <v>20.7353931780629</v>
      </c>
      <c r="Q63" s="69">
        <f xml:space="preserve"> F_Inputs!J25</f>
        <v>25.343567075405598</v>
      </c>
    </row>
    <row r="64" spans="1:19">
      <c r="E64" s="31" t="s">
        <v>148</v>
      </c>
      <c r="G64" s="31" t="s">
        <v>15</v>
      </c>
      <c r="H64" s="69">
        <f xml:space="preserve"> F_Inputs!K26</f>
        <v>30.5867392190308</v>
      </c>
      <c r="J64" s="150"/>
      <c r="M64" s="69">
        <f xml:space="preserve"> F_Inputs!F26</f>
        <v>0.96409837241813601</v>
      </c>
      <c r="N64" s="69">
        <f xml:space="preserve"> F_Inputs!G26</f>
        <v>3.4835656113061102</v>
      </c>
      <c r="O64" s="69">
        <f xml:space="preserve"> F_Inputs!H26</f>
        <v>6.4893650582961504</v>
      </c>
      <c r="P64" s="69">
        <f xml:space="preserve"> F_Inputs!I26</f>
        <v>8.9971427009587295</v>
      </c>
      <c r="Q64" s="69">
        <f xml:space="preserve"> F_Inputs!J26</f>
        <v>10.652567476051701</v>
      </c>
    </row>
    <row r="65" spans="1:19">
      <c r="E65" s="31" t="s">
        <v>149</v>
      </c>
      <c r="G65" s="31" t="s">
        <v>15</v>
      </c>
      <c r="H65" s="69">
        <f xml:space="preserve"> F_Inputs!K27</f>
        <v>167.53628129252201</v>
      </c>
      <c r="J65" s="150"/>
      <c r="M65" s="69">
        <f xml:space="preserve"> F_Inputs!F27</f>
        <v>32.832357705869001</v>
      </c>
      <c r="N65" s="69">
        <f xml:space="preserve"> F_Inputs!G27</f>
        <v>33.238108187044602</v>
      </c>
      <c r="O65" s="69">
        <f xml:space="preserve"> F_Inputs!H27</f>
        <v>33.595103730177399</v>
      </c>
      <c r="P65" s="69">
        <f xml:space="preserve"> F_Inputs!I27</f>
        <v>33.795928375334299</v>
      </c>
      <c r="Q65" s="69">
        <f xml:space="preserve"> F_Inputs!J27</f>
        <v>34.074783294096598</v>
      </c>
    </row>
    <row r="66" spans="1:19">
      <c r="E66" s="31" t="s">
        <v>150</v>
      </c>
      <c r="G66" s="31" t="s">
        <v>15</v>
      </c>
      <c r="H66" s="69">
        <f xml:space="preserve"> F_Inputs!K28</f>
        <v>80.087490469995799</v>
      </c>
      <c r="J66" s="150"/>
      <c r="M66" s="69">
        <f xml:space="preserve"> F_Inputs!F28</f>
        <v>17.184531077593601</v>
      </c>
      <c r="N66" s="69">
        <f xml:space="preserve"> F_Inputs!G28</f>
        <v>16.634410686194901</v>
      </c>
      <c r="O66" s="69">
        <f xml:space="preserve"> F_Inputs!H28</f>
        <v>16.048502814527399</v>
      </c>
      <c r="P66" s="69">
        <f xml:space="preserve"> F_Inputs!I28</f>
        <v>15.4267286070015</v>
      </c>
      <c r="Q66" s="69">
        <f xml:space="preserve"> F_Inputs!J28</f>
        <v>14.7933172846784</v>
      </c>
    </row>
    <row r="67" spans="1:19">
      <c r="E67" s="31" t="s">
        <v>151</v>
      </c>
      <c r="G67" s="31" t="s">
        <v>15</v>
      </c>
      <c r="H67" s="69">
        <f xml:space="preserve"> F_Inputs!K29</f>
        <v>162.73653472775499</v>
      </c>
      <c r="J67" s="150"/>
      <c r="M67" s="69">
        <f xml:space="preserve"> F_Inputs!F29</f>
        <v>32.620292058251401</v>
      </c>
      <c r="N67" s="69">
        <f xml:space="preserve"> F_Inputs!G29</f>
        <v>32.615869165643304</v>
      </c>
      <c r="O67" s="69">
        <f xml:space="preserve"> F_Inputs!H29</f>
        <v>32.599115404295503</v>
      </c>
      <c r="P67" s="69">
        <f xml:space="preserve"> F_Inputs!I29</f>
        <v>32.475598019479698</v>
      </c>
      <c r="Q67" s="69">
        <f xml:space="preserve"> F_Inputs!J29</f>
        <v>32.425660080084697</v>
      </c>
    </row>
    <row r="68" spans="1:19">
      <c r="E68" s="31" t="s">
        <v>152</v>
      </c>
      <c r="G68" s="31" t="s">
        <v>15</v>
      </c>
      <c r="H68" s="69">
        <f xml:space="preserve"> F_Inputs!K30</f>
        <v>111.813074939217</v>
      </c>
      <c r="J68" s="150"/>
      <c r="M68" s="69">
        <f xml:space="preserve"> F_Inputs!F30</f>
        <v>24.515581778501499</v>
      </c>
      <c r="N68" s="69">
        <f xml:space="preserve"> F_Inputs!G30</f>
        <v>23.437906777353799</v>
      </c>
      <c r="O68" s="69">
        <f xml:space="preserve"> F_Inputs!H30</f>
        <v>22.3605816059654</v>
      </c>
      <c r="P68" s="69">
        <f xml:space="preserve"> F_Inputs!I30</f>
        <v>21.285573657184401</v>
      </c>
      <c r="Q68" s="69">
        <f xml:space="preserve"> F_Inputs!J30</f>
        <v>20.213431120211901</v>
      </c>
    </row>
    <row r="69" spans="1:19">
      <c r="E69" s="31" t="s">
        <v>153</v>
      </c>
      <c r="G69" s="31" t="s">
        <v>15</v>
      </c>
      <c r="H69" s="69">
        <f xml:space="preserve"> F_Inputs!K31</f>
        <v>8.1311264604801998</v>
      </c>
      <c r="J69" s="150"/>
      <c r="M69" s="69">
        <f xml:space="preserve"> F_Inputs!F31</f>
        <v>0</v>
      </c>
      <c r="N69" s="69">
        <f xml:space="preserve"> F_Inputs!G31</f>
        <v>0</v>
      </c>
      <c r="O69" s="69">
        <f xml:space="preserve"> F_Inputs!H31</f>
        <v>0</v>
      </c>
      <c r="P69" s="69">
        <f xml:space="preserve"> F_Inputs!I31</f>
        <v>2.9624981807036299</v>
      </c>
      <c r="Q69" s="69">
        <f xml:space="preserve"> F_Inputs!J31</f>
        <v>5.1686282797765699</v>
      </c>
    </row>
    <row r="70" spans="1:19">
      <c r="E70" s="31" t="s">
        <v>154</v>
      </c>
      <c r="G70" s="31" t="s">
        <v>15</v>
      </c>
      <c r="H70" s="69">
        <f xml:space="preserve"> F_Inputs!K32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885.86733213344496</v>
      </c>
      <c r="M72" s="69">
        <f xml:space="preserve"> F_Inputs!F34</f>
        <v>161.67044499896599</v>
      </c>
      <c r="N72" s="69">
        <f xml:space="preserve"> F_Inputs!G34</f>
        <v>170.01897310847801</v>
      </c>
      <c r="O72" s="69">
        <f xml:space="preserve"> F_Inputs!H34</f>
        <v>179.46591145396101</v>
      </c>
      <c r="P72" s="69">
        <f xml:space="preserve"> F_Inputs!I34</f>
        <v>184.313105164653</v>
      </c>
      <c r="Q72" s="69">
        <f xml:space="preserve"> F_Inputs!J34</f>
        <v>190.39889740738701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F_Inputs!K35</f>
        <v>836.24381754180797</v>
      </c>
      <c r="M78" s="69">
        <f xml:space="preserve"> F_Inputs!F35</f>
        <v>150.69335867001601</v>
      </c>
      <c r="N78" s="69">
        <f xml:space="preserve"> F_Inputs!G35</f>
        <v>159.32270840445901</v>
      </c>
      <c r="O78" s="69">
        <f xml:space="preserve"> F_Inputs!H35</f>
        <v>168.96156206023699</v>
      </c>
      <c r="P78" s="69">
        <f xml:space="preserve"> F_Inputs!I35</f>
        <v>175.097650229701</v>
      </c>
      <c r="Q78" s="69">
        <f xml:space="preserve"> F_Inputs!J35</f>
        <v>182.168538177394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F_Inputs!K36</f>
        <v>49.623514591636997</v>
      </c>
      <c r="M79" s="69">
        <f xml:space="preserve"> F_Inputs!F36</f>
        <v>10.977086328949801</v>
      </c>
      <c r="N79" s="69">
        <f xml:space="preserve"> F_Inputs!G36</f>
        <v>10.696264704019301</v>
      </c>
      <c r="O79" s="69">
        <f xml:space="preserve"> F_Inputs!H36</f>
        <v>10.504349393723601</v>
      </c>
      <c r="P79" s="69">
        <f xml:space="preserve"> F_Inputs!I36</f>
        <v>9.2154549349513104</v>
      </c>
      <c r="Q79" s="69">
        <f xml:space="preserve"> F_Inputs!J36</f>
        <v>8.2303592299929598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F_Inputs!K37</f>
        <v>0</v>
      </c>
      <c r="M80" s="69">
        <f xml:space="preserve"> F_Inputs!F37</f>
        <v>0</v>
      </c>
      <c r="N80" s="69">
        <f xml:space="preserve"> F_Inputs!G37</f>
        <v>0</v>
      </c>
      <c r="O80" s="69">
        <f xml:space="preserve"> F_Inputs!H37</f>
        <v>0</v>
      </c>
      <c r="P80" s="69">
        <f xml:space="preserve"> F_Inputs!I37</f>
        <v>0</v>
      </c>
      <c r="Q80" s="69">
        <f xml:space="preserve"> F_Inputs!J37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F_Inputs!K39</f>
        <v>885.86733213344496</v>
      </c>
      <c r="M82" s="69">
        <f xml:space="preserve"> F_Inputs!F39</f>
        <v>161.67044499896599</v>
      </c>
      <c r="N82" s="69">
        <f xml:space="preserve"> F_Inputs!G39</f>
        <v>170.01897310847801</v>
      </c>
      <c r="O82" s="69">
        <f xml:space="preserve"> F_Inputs!H39</f>
        <v>179.46591145396101</v>
      </c>
      <c r="P82" s="69">
        <f xml:space="preserve"> F_Inputs!I39</f>
        <v>184.313105164653</v>
      </c>
      <c r="Q82" s="69">
        <f xml:space="preserve"> F_Inputs!J39</f>
        <v>190.39889740738701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224.335128423394</v>
      </c>
      <c r="I98" s="65"/>
      <c r="J98" s="65"/>
      <c r="K98" s="65"/>
      <c r="L98" s="65"/>
      <c r="M98" s="69">
        <f xml:space="preserve"> F_Inputs!F40</f>
        <v>42.802163156141098</v>
      </c>
      <c r="N98" s="69">
        <f xml:space="preserve"> F_Inputs!G40</f>
        <v>45.746508591766997</v>
      </c>
      <c r="O98" s="69">
        <f xml:space="preserve"> F_Inputs!H40</f>
        <v>46.919883685687402</v>
      </c>
      <c r="P98" s="69">
        <f xml:space="preserve"> F_Inputs!I40</f>
        <v>44.540445749900698</v>
      </c>
      <c r="Q98" s="69">
        <f xml:space="preserve"> F_Inputs!J40</f>
        <v>44.326127239897801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TMS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  <row r="499" hidden="1"/>
    <row r="500" hidden="1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255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post-FD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224.335128423394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42.802163156141098</v>
      </c>
      <c r="N9" s="149">
        <f xml:space="preserve"> InpActive!N$98</f>
        <v>45.746508591766997</v>
      </c>
      <c r="O9" s="149">
        <f xml:space="preserve"> InpActive!O$98</f>
        <v>46.919883685687402</v>
      </c>
      <c r="P9" s="149">
        <f xml:space="preserve"> InpActive!P$98</f>
        <v>44.540445749900698</v>
      </c>
      <c r="Q9" s="149">
        <f xml:space="preserve"> InpActive!Q$98</f>
        <v>44.326127239897801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247.02955927989899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48.873368904957701</v>
      </c>
      <c r="N10" s="149">
        <f xml:space="preserve"> InpActive!N$61</f>
        <v>50.368729647811797</v>
      </c>
      <c r="O10" s="149">
        <f xml:space="preserve"> InpActive!O$61</f>
        <v>51.426275484119699</v>
      </c>
      <c r="P10" s="149">
        <f xml:space="preserve"> InpActive!P$61</f>
        <v>48.634242445927697</v>
      </c>
      <c r="Q10" s="149">
        <f xml:space="preserve"> InpActive!Q$61</f>
        <v>47.726942797081698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180</v>
      </c>
      <c r="F11" s="25"/>
      <c r="G11" s="25" t="s">
        <v>165</v>
      </c>
      <c r="H11" s="144">
        <f xml:space="preserve"> IFERROR( ( H9 - H10 ) / H10, 0 )</f>
        <v>-9.1869292576403264E-2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248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60.27619167238197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1.84429198179903</v>
      </c>
      <c r="N19" s="93">
        <f xml:space="preserve"> InpActive!N$63</f>
        <v>6.4553755451657402</v>
      </c>
      <c r="O19" s="93">
        <f xml:space="preserve"> InpActive!O$63</f>
        <v>12.242823074172</v>
      </c>
      <c r="P19" s="93">
        <f xml:space="preserve"> InpActive!P$63</f>
        <v>17.719449131698902</v>
      </c>
      <c r="Q19" s="93">
        <f xml:space="preserve"> InpActive!Q$63</f>
        <v>22.014251939546298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23.005868151418952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1.84429198179903</v>
      </c>
      <c r="N20" s="93">
        <f xml:space="preserve"> InpActive!N$64</f>
        <v>2.52945938117908</v>
      </c>
      <c r="O20" s="93">
        <f xml:space="preserve"> InpActive!O$64</f>
        <v>4.8298482888257999</v>
      </c>
      <c r="P20" s="93">
        <f xml:space="preserve"> InpActive!P$64</f>
        <v>6.79411643077324</v>
      </c>
      <c r="Q20" s="93">
        <f xml:space="preserve"> InpActive!Q$64</f>
        <v>8.1767537685684406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165.97189548607491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32.602156934009301</v>
      </c>
      <c r="N21" s="93">
        <f xml:space="preserve"> InpActive!N$65</f>
        <v>32.902789720027897</v>
      </c>
      <c r="O21" s="93">
        <f xml:space="preserve"> InpActive!O$65</f>
        <v>33.232303307242397</v>
      </c>
      <c r="P21" s="93">
        <f xml:space="preserve"> InpActive!P$65</f>
        <v>33.463066761520103</v>
      </c>
      <c r="Q21" s="93">
        <f xml:space="preserve"> InpActive!Q$65</f>
        <v>33.771578763275201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66.218014861715702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14.2414202493565</v>
      </c>
      <c r="N22" s="93">
        <f xml:space="preserve"> InpActive!N$66</f>
        <v>13.7427991028986</v>
      </c>
      <c r="O22" s="93">
        <f xml:space="preserve"> InpActive!O$66</f>
        <v>13.2492206496051</v>
      </c>
      <c r="P22" s="93">
        <f xml:space="preserve"> InpActive!P$66</f>
        <v>12.748131997763201</v>
      </c>
      <c r="Q22" s="93">
        <f xml:space="preserve"> InpActive!Q$66</f>
        <v>12.2364428620923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161.9434856234779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32.461326565706599</v>
      </c>
      <c r="N23" s="93">
        <f xml:space="preserve"> InpActive!N$67</f>
        <v>32.4569252267774</v>
      </c>
      <c r="O23" s="93">
        <f xml:space="preserve"> InpActive!O$67</f>
        <v>32.440253110005898</v>
      </c>
      <c r="P23" s="93">
        <f xml:space="preserve"> InpActive!P$67</f>
        <v>32.317337651190002</v>
      </c>
      <c r="Q23" s="93">
        <f xml:space="preserve"> InpActive!Q$67</f>
        <v>32.267643069797998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98.3244316105812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21.558128557722299</v>
      </c>
      <c r="N24" s="93">
        <f xml:space="preserve"> InpActive!N$68</f>
        <v>20.6104595842469</v>
      </c>
      <c r="O24" s="93">
        <f xml:space="preserve"> InpActive!O$68</f>
        <v>19.663098238589299</v>
      </c>
      <c r="P24" s="93">
        <f xml:space="preserve"> InpActive!P$68</f>
        <v>18.717774575876199</v>
      </c>
      <c r="Q24" s="93">
        <f xml:space="preserve"> InpActive!Q$68</f>
        <v>17.7749706541465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183</v>
      </c>
      <c r="F25" s="105"/>
      <c r="G25" s="105" t="s">
        <v>15</v>
      </c>
      <c r="H25" s="105">
        <f xml:space="preserve"> SUM( H19:H24 )</f>
        <v>575.73988740565062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104.55161627039276</v>
      </c>
      <c r="N25" s="105">
        <f t="shared" si="0"/>
        <v>108.69780856029561</v>
      </c>
      <c r="O25" s="105">
        <f t="shared" si="0"/>
        <v>115.65754666844049</v>
      </c>
      <c r="P25" s="105">
        <f t="shared" si="0"/>
        <v>121.75987654882164</v>
      </c>
      <c r="Q25" s="105">
        <f t="shared" si="0"/>
        <v>126.24164105742673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184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42.547803945575396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8.5095607894159997</v>
      </c>
      <c r="N29" s="97">
        <f xml:space="preserve"> InpActive!N$39</f>
        <v>8.5095607873141894</v>
      </c>
      <c r="O29" s="97">
        <f xml:space="preserve"> InpActive!O$39</f>
        <v>8.5095607877237001</v>
      </c>
      <c r="P29" s="97">
        <f xml:space="preserve"> InpActive!P$39</f>
        <v>8.5095607924072603</v>
      </c>
      <c r="Q29" s="97">
        <f xml:space="preserve"> InpActive!Q$39</f>
        <v>8.5095607887142499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4.0208974080362454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0.80417948158386099</v>
      </c>
      <c r="N30" s="93">
        <f xml:space="preserve"> InpActive!N$50</f>
        <v>0.80417948162757003</v>
      </c>
      <c r="O30" s="93">
        <f xml:space="preserve"> InpActive!O$50</f>
        <v>0.80417948177370402</v>
      </c>
      <c r="P30" s="93">
        <f xml:space="preserve"> InpActive!P$50</f>
        <v>0.804179481554125</v>
      </c>
      <c r="Q30" s="93">
        <f xml:space="preserve"> InpActive!Q$50</f>
        <v>0.80417948149698504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185</v>
      </c>
      <c r="F31" s="100"/>
      <c r="G31" s="100" t="s">
        <v>15</v>
      </c>
      <c r="H31" s="99">
        <f xml:space="preserve"> H29 + H30</f>
        <v>46.568701353611644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9.31374027099986</v>
      </c>
      <c r="N31" s="99">
        <f t="shared" si="1"/>
        <v>9.3137402689417588</v>
      </c>
      <c r="O31" s="99">
        <f t="shared" si="1"/>
        <v>9.313740269497405</v>
      </c>
      <c r="P31" s="99">
        <f t="shared" si="1"/>
        <v>9.3137402739613862</v>
      </c>
      <c r="Q31" s="99">
        <f t="shared" si="1"/>
        <v>9.3137402702112357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181.91525030930887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34.974663584024199</v>
      </c>
      <c r="N34" s="93">
        <f xml:space="preserve"> InpActive!N$40</f>
        <v>35.815695564550097</v>
      </c>
      <c r="O34" s="93">
        <f xml:space="preserve"> InpActive!O$40</f>
        <v>36.535182571900997</v>
      </c>
      <c r="P34" s="93">
        <f xml:space="preserve"> InpActive!P$40</f>
        <v>37.130981107717602</v>
      </c>
      <c r="Q34" s="93">
        <f xml:space="preserve"> InpActive!Q$40</f>
        <v>37.458727481116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186</v>
      </c>
      <c r="F35" s="94"/>
      <c r="G35" s="94" t="s">
        <v>15</v>
      </c>
      <c r="H35" s="98">
        <f t="shared" ref="H35:S35" si="2" xml:space="preserve"> H34 * $F$33</f>
        <v>45.478812577327218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8.7436658960060498</v>
      </c>
      <c r="N35" s="98">
        <f t="shared" si="2"/>
        <v>8.9539238911375243</v>
      </c>
      <c r="O35" s="98">
        <f t="shared" si="2"/>
        <v>9.1337956429752492</v>
      </c>
      <c r="P35" s="98">
        <f t="shared" si="2"/>
        <v>9.2827452769294005</v>
      </c>
      <c r="Q35" s="98">
        <f t="shared" si="2"/>
        <v>9.364681870279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42.7370042780802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16.2668105806246</v>
      </c>
      <c r="N38" s="97">
        <f xml:space="preserve"> InpActive!N$51</f>
        <v>6.6075903080741298</v>
      </c>
      <c r="O38" s="97">
        <f xml:space="preserve"> InpActive!O$51</f>
        <v>6.6193833636166799</v>
      </c>
      <c r="P38" s="97">
        <f xml:space="preserve"> InpActive!P$51</f>
        <v>6.6218350311627496</v>
      </c>
      <c r="Q38" s="97">
        <f xml:space="preserve"> InpActive!Q$51</f>
        <v>6.6213849946020398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187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45.478812577327218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8.7436658960060498</v>
      </c>
      <c r="N41" s="98">
        <f t="shared" si="4"/>
        <v>8.9539238911375243</v>
      </c>
      <c r="O41" s="98">
        <f t="shared" si="4"/>
        <v>9.1337956429752492</v>
      </c>
      <c r="P41" s="98">
        <f t="shared" si="4"/>
        <v>9.2827452769294005</v>
      </c>
      <c r="Q41" s="98">
        <f t="shared" si="4"/>
        <v>9.364681870279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188</v>
      </c>
      <c r="F43" s="177"/>
      <c r="G43" s="177" t="s">
        <v>15</v>
      </c>
      <c r="H43" s="178">
        <f xml:space="preserve"> H41 + H42</f>
        <v>45.478812577327218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8.7436658960060498</v>
      </c>
      <c r="N43" s="178">
        <f t="shared" si="6"/>
        <v>8.9539238911375243</v>
      </c>
      <c r="O43" s="178">
        <f t="shared" si="6"/>
        <v>9.1337956429752492</v>
      </c>
      <c r="P43" s="178">
        <f t="shared" si="6"/>
        <v>9.2827452769294005</v>
      </c>
      <c r="Q43" s="178">
        <f t="shared" si="6"/>
        <v>9.364681870279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30.916909067212615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5.4308732191682898</v>
      </c>
      <c r="N46" s="97">
        <f xml:space="preserve"> InpActive!N$41</f>
        <v>6.4473014683639303</v>
      </c>
      <c r="O46" s="97">
        <f xml:space="preserve"> InpActive!O$41</f>
        <v>7.1247321588933596</v>
      </c>
      <c r="P46" s="97">
        <f xml:space="preserve"> InpActive!P$41</f>
        <v>5.8674794583008403</v>
      </c>
      <c r="Q46" s="97">
        <f xml:space="preserve"> InpActive!Q$41</f>
        <v>6.0465227624861999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189</v>
      </c>
      <c r="F47" s="94"/>
      <c r="G47" s="94" t="s">
        <v>15</v>
      </c>
      <c r="H47" s="96">
        <f xml:space="preserve"> H46 * $F$45</f>
        <v>10.820918173524415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1.9008056267089013</v>
      </c>
      <c r="N47" s="96">
        <f t="shared" si="7"/>
        <v>2.2565555139273754</v>
      </c>
      <c r="O47" s="96">
        <f t="shared" si="7"/>
        <v>2.4936562556126756</v>
      </c>
      <c r="P47" s="96">
        <f t="shared" si="7"/>
        <v>2.053617810405294</v>
      </c>
      <c r="Q47" s="96">
        <f t="shared" si="7"/>
        <v>2.1162829668701697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37.208573480760464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-0.72790224045095897</v>
      </c>
      <c r="N50" s="97">
        <f xml:space="preserve"> InpActive!N$52</f>
        <v>9.3094693231905108</v>
      </c>
      <c r="O50" s="97">
        <f xml:space="preserve"> InpActive!O$52</f>
        <v>9.6802540760731102</v>
      </c>
      <c r="P50" s="97">
        <f xml:space="preserve"> InpActive!P$52</f>
        <v>9.4491269413988395</v>
      </c>
      <c r="Q50" s="97">
        <f xml:space="preserve"> InpActive!Q$52</f>
        <v>9.4976253805489605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190</v>
      </c>
      <c r="F51" s="94"/>
      <c r="G51" s="94" t="s">
        <v>15</v>
      </c>
      <c r="H51" s="96">
        <f xml:space="preserve"> H50 * $F$49</f>
        <v>13.023000718266161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-0.25476578415783563</v>
      </c>
      <c r="N51" s="96">
        <f t="shared" si="8"/>
        <v>3.2583142631166786</v>
      </c>
      <c r="O51" s="96">
        <f t="shared" si="8"/>
        <v>3.3880889266255885</v>
      </c>
      <c r="P51" s="96">
        <f t="shared" si="8"/>
        <v>3.3071944294895936</v>
      </c>
      <c r="Q51" s="96">
        <f t="shared" si="8"/>
        <v>3.3241688831921361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10.820918173524415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1.9008056267089013</v>
      </c>
      <c r="N53" s="96">
        <f t="shared" si="9"/>
        <v>2.2565555139273754</v>
      </c>
      <c r="O53" s="96">
        <f t="shared" si="9"/>
        <v>2.4936562556126756</v>
      </c>
      <c r="P53" s="96">
        <f t="shared" si="9"/>
        <v>2.053617810405294</v>
      </c>
      <c r="Q53" s="96">
        <f t="shared" si="9"/>
        <v>2.1162829668701697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13.023000718266161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-0.25476578415783563</v>
      </c>
      <c r="N54" s="98">
        <f t="shared" si="10"/>
        <v>3.2583142631166786</v>
      </c>
      <c r="O54" s="98">
        <f t="shared" si="10"/>
        <v>3.3880889266255885</v>
      </c>
      <c r="P54" s="98">
        <f t="shared" si="10"/>
        <v>3.3071944294895936</v>
      </c>
      <c r="Q54" s="98">
        <f t="shared" si="10"/>
        <v>3.3241688831921361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191</v>
      </c>
      <c r="F55" s="177"/>
      <c r="G55" s="177" t="s">
        <v>15</v>
      </c>
      <c r="H55" s="180">
        <f xml:space="preserve"> H53 + H54</f>
        <v>23.843918891790576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1.6460398425510656</v>
      </c>
      <c r="N55" s="180">
        <f t="shared" si="11"/>
        <v>5.514869777044054</v>
      </c>
      <c r="O55" s="180">
        <f t="shared" si="11"/>
        <v>5.881745182238264</v>
      </c>
      <c r="P55" s="180">
        <f t="shared" si="11"/>
        <v>5.3608122398948872</v>
      </c>
      <c r="Q55" s="180">
        <f t="shared" si="11"/>
        <v>5.4404518500623062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46.568701353611644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9.31374027099986</v>
      </c>
      <c r="N57" s="96">
        <f t="shared" si="12"/>
        <v>9.3137402689417588</v>
      </c>
      <c r="O57" s="96">
        <f t="shared" si="12"/>
        <v>9.313740269497405</v>
      </c>
      <c r="P57" s="96">
        <f t="shared" si="12"/>
        <v>9.3137402739613862</v>
      </c>
      <c r="Q57" s="96">
        <f t="shared" si="12"/>
        <v>9.3137402702112357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45.478812577327218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8.7436658960060498</v>
      </c>
      <c r="N58" s="98">
        <f t="shared" si="13"/>
        <v>8.9539238911375243</v>
      </c>
      <c r="O58" s="98">
        <f t="shared" si="13"/>
        <v>9.1337956429752492</v>
      </c>
      <c r="P58" s="98">
        <f t="shared" si="13"/>
        <v>9.2827452769294005</v>
      </c>
      <c r="Q58" s="98">
        <f t="shared" si="13"/>
        <v>9.364681870279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10.820918173524415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1.9008056267089013</v>
      </c>
      <c r="N60" s="96">
        <f t="shared" si="15"/>
        <v>2.2565555139273754</v>
      </c>
      <c r="O60" s="96">
        <f t="shared" si="15"/>
        <v>2.4936562556126756</v>
      </c>
      <c r="P60" s="96">
        <f t="shared" si="15"/>
        <v>2.053617810405294</v>
      </c>
      <c r="Q60" s="96">
        <f t="shared" si="15"/>
        <v>2.1162829668701697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13.023000718266161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-0.25476578415783563</v>
      </c>
      <c r="N61" s="98">
        <f t="shared" si="16"/>
        <v>3.2583142631166786</v>
      </c>
      <c r="O61" s="98">
        <f t="shared" si="16"/>
        <v>3.3880889266255885</v>
      </c>
      <c r="P61" s="98">
        <f t="shared" si="16"/>
        <v>3.3071944294895936</v>
      </c>
      <c r="Q61" s="98">
        <f t="shared" si="16"/>
        <v>3.3241688831921361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192</v>
      </c>
      <c r="F62" s="94"/>
      <c r="G62" s="94" t="s">
        <v>15</v>
      </c>
      <c r="H62" s="96">
        <f t="shared" ref="H62:S62" si="17" xml:space="preserve"> SUM( H57:H61 )</f>
        <v>115.89143282272944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19.703446009556973</v>
      </c>
      <c r="N62" s="96">
        <f t="shared" si="17"/>
        <v>23.782533937123336</v>
      </c>
      <c r="O62" s="96">
        <f t="shared" si="17"/>
        <v>24.329281094710918</v>
      </c>
      <c r="P62" s="96">
        <f t="shared" si="17"/>
        <v>23.957297790785677</v>
      </c>
      <c r="Q62" s="96">
        <f t="shared" si="17"/>
        <v>24.11887399055254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193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45.478812577327218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-9.1869292576403264E-2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194</v>
      </c>
      <c r="F68" s="94"/>
      <c r="G68" s="94" t="s">
        <v>15</v>
      </c>
      <c r="H68" s="96">
        <f xml:space="preserve"> H66 * ( 1 + H67 )</f>
        <v>41.300706238633332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-9.1869292576403264E-2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195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10.820918173524415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-9.1869292576403264E-2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196</v>
      </c>
      <c r="F76" s="94"/>
      <c r="G76" s="94" t="s">
        <v>15</v>
      </c>
      <c r="H76" s="96">
        <f xml:space="preserve"> H74 * ( 1 + H75 )</f>
        <v>9.8268080758955811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13.023000718266161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-9.1869292576403264E-2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197</v>
      </c>
      <c r="F80" s="94"/>
      <c r="G80" s="94" t="s">
        <v>15</v>
      </c>
      <c r="H80" s="96">
        <f xml:space="preserve"> H78 * ( 1 + H79 )</f>
        <v>11.826586855057057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46.568701353611644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41.300706238633332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9.8268080758955811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11.826586855057057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198</v>
      </c>
      <c r="F87" s="100"/>
      <c r="G87" s="100" t="s">
        <v>15</v>
      </c>
      <c r="H87" s="102">
        <f xml:space="preserve"> SUM( H82:H86 )</f>
        <v>109.52280252319763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199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0.29145232089066597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0</v>
      </c>
      <c r="N92" s="93">
        <f xml:space="preserve"> InpActive!N$69</f>
        <v>0</v>
      </c>
      <c r="O92" s="93">
        <f xml:space="preserve"> InpActive!O$69</f>
        <v>0</v>
      </c>
      <c r="P92" s="93">
        <f xml:space="preserve"> InpActive!P$69</f>
        <v>6.0936076056369103E-2</v>
      </c>
      <c r="Q92" s="93">
        <f xml:space="preserve"> InpActive!Q$69</f>
        <v>0.230516244834297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200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7.1221629447840398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2.3740543149280202</v>
      </c>
      <c r="N95" s="93">
        <f xml:space="preserve"> InpActive!N$62</f>
        <v>2.37405431492801</v>
      </c>
      <c r="O95" s="93">
        <f xml:space="preserve"> InpActive!O$62</f>
        <v>2.37405431492801</v>
      </c>
      <c r="P95" s="93">
        <f xml:space="preserve"> InpActive!P$62</f>
        <v>0</v>
      </c>
      <c r="Q95" s="93">
        <f xml:space="preserve"> InpActive!Q$62</f>
        <v>0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201</v>
      </c>
      <c r="F97" s="100"/>
      <c r="G97" s="100" t="s">
        <v>15</v>
      </c>
      <c r="H97" s="102">
        <f xml:space="preserve"> H95 + H96</f>
        <v>7.1221629447840398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2.3740543149280202</v>
      </c>
      <c r="N97" s="102">
        <f t="shared" si="33"/>
        <v>2.37405431492801</v>
      </c>
      <c r="O97" s="102">
        <f t="shared" si="33"/>
        <v>2.37405431492801</v>
      </c>
      <c r="P97" s="102">
        <f t="shared" si="33"/>
        <v>0</v>
      </c>
      <c r="Q97" s="102">
        <f t="shared" si="33"/>
        <v>0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202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575.73988740565062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109.52280252319763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7.1221629447840398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249</v>
      </c>
      <c r="F104" s="189"/>
      <c r="G104" s="189" t="s">
        <v>15</v>
      </c>
      <c r="H104" s="190">
        <f xml:space="preserve"> SUM( H101:H103 )</f>
        <v>692.38485287363221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250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807.08647027756797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final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692.38485287363221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251</v>
      </c>
      <c r="F110" s="193"/>
      <c r="G110" s="189" t="s">
        <v>15</v>
      </c>
      <c r="H110" s="194">
        <f xml:space="preserve"> H108 - H109</f>
        <v>114.70161740393576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final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114.70161740393576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2013.21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396.33</v>
      </c>
      <c r="N113" s="171">
        <f xml:space="preserve"> InpActive!N$33</f>
        <v>401.02</v>
      </c>
      <c r="O113" s="171">
        <f xml:space="preserve"> InpActive!O$33</f>
        <v>403.15</v>
      </c>
      <c r="P113" s="171">
        <f xml:space="preserve"> InpActive!P$33</f>
        <v>405.29</v>
      </c>
      <c r="Q113" s="171">
        <f xml:space="preserve"> InpActive!Q$33</f>
        <v>407.42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252</v>
      </c>
      <c r="F116" s="193"/>
      <c r="G116" s="189" t="s">
        <v>203</v>
      </c>
      <c r="H116" s="194">
        <f t="shared" ref="H116:S116" si="39" xml:space="preserve"> IFERROR( ( H112 * $F$114 )  / ( H113 * $F$115 ), 0 )</f>
        <v>56.974492181111636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204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70.796321509272204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2.3253792338150698</v>
      </c>
      <c r="N122" s="93">
        <f xml:space="preserve"> 'InpActive_company data'!N$63</f>
        <v>7.8561222403120103</v>
      </c>
      <c r="O122" s="93">
        <f xml:space="preserve"> 'InpActive_company data'!O$63</f>
        <v>14.5358597816765</v>
      </c>
      <c r="P122" s="93">
        <f xml:space="preserve"> 'InpActive_company data'!P$63</f>
        <v>20.7353931780629</v>
      </c>
      <c r="Q122" s="93">
        <f xml:space="preserve"> 'InpActive_company data'!Q$63</f>
        <v>25.343567075405598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30.5867392190308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0.96409837241813601</v>
      </c>
      <c r="N123" s="93">
        <f xml:space="preserve"> 'InpActive_company data'!N$64</f>
        <v>3.4835656113061102</v>
      </c>
      <c r="O123" s="93">
        <f xml:space="preserve"> 'InpActive_company data'!O$64</f>
        <v>6.4893650582961504</v>
      </c>
      <c r="P123" s="93">
        <f xml:space="preserve"> 'InpActive_company data'!P$64</f>
        <v>8.9971427009587295</v>
      </c>
      <c r="Q123" s="93">
        <f xml:space="preserve"> 'InpActive_company data'!Q$64</f>
        <v>10.652567476051701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167.53628129252201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32.832357705869001</v>
      </c>
      <c r="N124" s="93">
        <f xml:space="preserve"> 'InpActive_company data'!N$65</f>
        <v>33.238108187044602</v>
      </c>
      <c r="O124" s="93">
        <f xml:space="preserve"> 'InpActive_company data'!O$65</f>
        <v>33.595103730177399</v>
      </c>
      <c r="P124" s="93">
        <f xml:space="preserve"> 'InpActive_company data'!P$65</f>
        <v>33.795928375334299</v>
      </c>
      <c r="Q124" s="93">
        <f xml:space="preserve"> 'InpActive_company data'!Q$65</f>
        <v>34.074783294096598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80.087490469995799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17.184531077593601</v>
      </c>
      <c r="N125" s="93">
        <f xml:space="preserve"> 'InpActive_company data'!N$66</f>
        <v>16.634410686194901</v>
      </c>
      <c r="O125" s="93">
        <f xml:space="preserve"> 'InpActive_company data'!O$66</f>
        <v>16.048502814527399</v>
      </c>
      <c r="P125" s="93">
        <f xml:space="preserve"> 'InpActive_company data'!P$66</f>
        <v>15.4267286070015</v>
      </c>
      <c r="Q125" s="93">
        <f xml:space="preserve"> 'InpActive_company data'!Q$66</f>
        <v>14.7933172846784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162.73653472775499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32.620292058251401</v>
      </c>
      <c r="N126" s="93">
        <f xml:space="preserve"> 'InpActive_company data'!N$67</f>
        <v>32.615869165643304</v>
      </c>
      <c r="O126" s="93">
        <f xml:space="preserve"> 'InpActive_company data'!O$67</f>
        <v>32.599115404295503</v>
      </c>
      <c r="P126" s="93">
        <f xml:space="preserve"> 'InpActive_company data'!P$67</f>
        <v>32.475598019479698</v>
      </c>
      <c r="Q126" s="93">
        <f xml:space="preserve"> 'InpActive_company data'!Q$67</f>
        <v>32.425660080084697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111.813074939217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24.515581778501499</v>
      </c>
      <c r="N127" s="93">
        <f xml:space="preserve"> 'InpActive_company data'!N$68</f>
        <v>23.437906777353799</v>
      </c>
      <c r="O127" s="93">
        <f xml:space="preserve"> 'InpActive_company data'!O$68</f>
        <v>22.3605816059654</v>
      </c>
      <c r="P127" s="93">
        <f xml:space="preserve"> 'InpActive_company data'!P$68</f>
        <v>21.285573657184401</v>
      </c>
      <c r="Q127" s="93">
        <f xml:space="preserve"> 'InpActive_company data'!Q$68</f>
        <v>20.213431120211901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183</v>
      </c>
      <c r="F128" s="105"/>
      <c r="G128" s="105" t="s">
        <v>15</v>
      </c>
      <c r="H128" s="105">
        <f xml:space="preserve"> SUM( H122:H127 )</f>
        <v>623.55644215779273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110.4422402264487</v>
      </c>
      <c r="N128" s="105">
        <f t="shared" si="40"/>
        <v>117.26598266785473</v>
      </c>
      <c r="O128" s="105">
        <f t="shared" si="40"/>
        <v>125.62852839493834</v>
      </c>
      <c r="P128" s="105">
        <f t="shared" si="40"/>
        <v>132.71636453802154</v>
      </c>
      <c r="Q128" s="105">
        <f t="shared" si="40"/>
        <v>137.50332633052889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184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42.547803945575396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8.5095607894159997</v>
      </c>
      <c r="N132" s="93">
        <f xml:space="preserve"> 'InpActive_company data'!N$39</f>
        <v>8.5095607873141894</v>
      </c>
      <c r="O132" s="93">
        <f xml:space="preserve"> 'InpActive_company data'!O$39</f>
        <v>8.5095607877237001</v>
      </c>
      <c r="P132" s="93">
        <f xml:space="preserve"> 'InpActive_company data'!P$39</f>
        <v>8.5095607924072603</v>
      </c>
      <c r="Q132" s="93">
        <f xml:space="preserve"> 'InpActive_company data'!Q$39</f>
        <v>8.5095607887142499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4.0208974080362454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0.80417948158386099</v>
      </c>
      <c r="N133" s="93">
        <f xml:space="preserve"> 'InpActive_company data'!N$50</f>
        <v>0.80417948162757003</v>
      </c>
      <c r="O133" s="93">
        <f xml:space="preserve"> 'InpActive_company data'!O$50</f>
        <v>0.80417948177370402</v>
      </c>
      <c r="P133" s="93">
        <f xml:space="preserve"> 'InpActive_company data'!P$50</f>
        <v>0.804179481554125</v>
      </c>
      <c r="Q133" s="93">
        <f xml:space="preserve"> 'InpActive_company data'!Q$50</f>
        <v>0.80417948149698504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185</v>
      </c>
      <c r="F134" s="100"/>
      <c r="G134" s="100" t="s">
        <v>15</v>
      </c>
      <c r="H134" s="99">
        <f xml:space="preserve"> H132 + H133</f>
        <v>46.568701353611644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9.31374027099986</v>
      </c>
      <c r="N134" s="99">
        <f t="shared" si="41"/>
        <v>9.3137402689417588</v>
      </c>
      <c r="O134" s="99">
        <f t="shared" si="41"/>
        <v>9.313740269497405</v>
      </c>
      <c r="P134" s="99">
        <f t="shared" si="41"/>
        <v>9.3137402739613862</v>
      </c>
      <c r="Q134" s="99">
        <f t="shared" si="41"/>
        <v>9.3137402702112357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181.91525030930887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34.974663584024199</v>
      </c>
      <c r="N137" s="93">
        <f xml:space="preserve"> 'InpActive_company data'!N$40</f>
        <v>35.815695564550097</v>
      </c>
      <c r="O137" s="93">
        <f xml:space="preserve"> 'InpActive_company data'!O$40</f>
        <v>36.535182571900997</v>
      </c>
      <c r="P137" s="93">
        <f xml:space="preserve"> 'InpActive_company data'!P$40</f>
        <v>37.130981107717602</v>
      </c>
      <c r="Q137" s="93">
        <f xml:space="preserve"> 'InpActive_company data'!Q$40</f>
        <v>37.458727481116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186</v>
      </c>
      <c r="F138" s="94"/>
      <c r="G138" s="94" t="s">
        <v>15</v>
      </c>
      <c r="H138" s="98">
        <f xml:space="preserve"> H137 * $F$136</f>
        <v>45.478812577327218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8.7436658960060498</v>
      </c>
      <c r="N138" s="98">
        <f t="shared" si="42"/>
        <v>8.9539238911375243</v>
      </c>
      <c r="O138" s="98">
        <f t="shared" si="42"/>
        <v>9.1337956429752492</v>
      </c>
      <c r="P138" s="98">
        <f t="shared" si="42"/>
        <v>9.2827452769294005</v>
      </c>
      <c r="Q138" s="98">
        <f t="shared" si="42"/>
        <v>9.364681870279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42.7370042780802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16.2668105806246</v>
      </c>
      <c r="N141" s="93">
        <f xml:space="preserve"> 'InpActive_company data'!N$51</f>
        <v>6.6075903080741298</v>
      </c>
      <c r="O141" s="93">
        <f xml:space="preserve"> 'InpActive_company data'!O$51</f>
        <v>6.6193833636166799</v>
      </c>
      <c r="P141" s="93">
        <f xml:space="preserve"> 'InpActive_company data'!P$51</f>
        <v>6.6218350311627496</v>
      </c>
      <c r="Q141" s="93">
        <f xml:space="preserve"> 'InpActive_company data'!Q$51</f>
        <v>6.6213849946020398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187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45.478812577327218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8.7436658960060498</v>
      </c>
      <c r="N144" s="98">
        <f t="shared" si="44"/>
        <v>8.9539238911375243</v>
      </c>
      <c r="O144" s="98">
        <f t="shared" si="44"/>
        <v>9.1337956429752492</v>
      </c>
      <c r="P144" s="98">
        <f t="shared" si="44"/>
        <v>9.2827452769294005</v>
      </c>
      <c r="Q144" s="98">
        <f t="shared" si="44"/>
        <v>9.364681870279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188</v>
      </c>
      <c r="F146" s="100"/>
      <c r="G146" s="100" t="s">
        <v>15</v>
      </c>
      <c r="H146" s="102">
        <f xml:space="preserve"> H144 + H145</f>
        <v>45.478812577327218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8.7436658960060498</v>
      </c>
      <c r="N146" s="102">
        <f t="shared" si="46"/>
        <v>8.9539238911375243</v>
      </c>
      <c r="O146" s="102">
        <f t="shared" si="46"/>
        <v>9.1337956429752492</v>
      </c>
      <c r="P146" s="102">
        <f t="shared" si="46"/>
        <v>9.2827452769294005</v>
      </c>
      <c r="Q146" s="102">
        <f t="shared" si="46"/>
        <v>9.364681870279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30.916909067212615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5.4308732191682898</v>
      </c>
      <c r="N149" s="93">
        <f xml:space="preserve"> 'InpActive_company data'!N$41</f>
        <v>6.4473014683639303</v>
      </c>
      <c r="O149" s="93">
        <f xml:space="preserve"> 'InpActive_company data'!O$41</f>
        <v>7.1247321588933596</v>
      </c>
      <c r="P149" s="93">
        <f xml:space="preserve"> 'InpActive_company data'!P$41</f>
        <v>5.8674794583008403</v>
      </c>
      <c r="Q149" s="93">
        <f xml:space="preserve"> 'InpActive_company data'!Q$41</f>
        <v>6.0465227624861999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189</v>
      </c>
      <c r="F150" s="94"/>
      <c r="G150" s="94" t="s">
        <v>15</v>
      </c>
      <c r="H150" s="96">
        <f xml:space="preserve"> H149 * $F$148</f>
        <v>10.820918173524415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1.9008056267089013</v>
      </c>
      <c r="N150" s="96">
        <f t="shared" si="47"/>
        <v>2.2565555139273754</v>
      </c>
      <c r="O150" s="96">
        <f t="shared" si="47"/>
        <v>2.4936562556126756</v>
      </c>
      <c r="P150" s="96">
        <f t="shared" si="47"/>
        <v>2.053617810405294</v>
      </c>
      <c r="Q150" s="96">
        <f t="shared" si="47"/>
        <v>2.1162829668701697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37.208573480760464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-0.72790224045095897</v>
      </c>
      <c r="N153" s="93">
        <f xml:space="preserve"> 'InpActive_company data'!N$52</f>
        <v>9.3094693231905108</v>
      </c>
      <c r="O153" s="93">
        <f xml:space="preserve"> 'InpActive_company data'!O$52</f>
        <v>9.6802540760731102</v>
      </c>
      <c r="P153" s="93">
        <f xml:space="preserve"> 'InpActive_company data'!P$52</f>
        <v>9.4491269413988395</v>
      </c>
      <c r="Q153" s="93">
        <f xml:space="preserve"> 'InpActive_company data'!Q$52</f>
        <v>9.4976253805489605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190</v>
      </c>
      <c r="F154" s="94"/>
      <c r="G154" s="94" t="s">
        <v>15</v>
      </c>
      <c r="H154" s="96">
        <f xml:space="preserve"> H153 * $F$152</f>
        <v>13.023000718266161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-0.25476578415783563</v>
      </c>
      <c r="N154" s="96">
        <f t="shared" si="48"/>
        <v>3.2583142631166786</v>
      </c>
      <c r="O154" s="96">
        <f t="shared" si="48"/>
        <v>3.3880889266255885</v>
      </c>
      <c r="P154" s="96">
        <f t="shared" si="48"/>
        <v>3.3071944294895936</v>
      </c>
      <c r="Q154" s="96">
        <f t="shared" si="48"/>
        <v>3.3241688831921361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10.820918173524415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1.9008056267089013</v>
      </c>
      <c r="N156" s="98">
        <f t="shared" si="49"/>
        <v>2.2565555139273754</v>
      </c>
      <c r="O156" s="98">
        <f t="shared" si="49"/>
        <v>2.4936562556126756</v>
      </c>
      <c r="P156" s="98">
        <f t="shared" si="49"/>
        <v>2.053617810405294</v>
      </c>
      <c r="Q156" s="98">
        <f t="shared" si="49"/>
        <v>2.1162829668701697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13.023000718266161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-0.25476578415783563</v>
      </c>
      <c r="N157" s="98">
        <f t="shared" si="50"/>
        <v>3.2583142631166786</v>
      </c>
      <c r="O157" s="98">
        <f t="shared" si="50"/>
        <v>3.3880889266255885</v>
      </c>
      <c r="P157" s="98">
        <f t="shared" si="50"/>
        <v>3.3071944294895936</v>
      </c>
      <c r="Q157" s="98">
        <f t="shared" si="50"/>
        <v>3.3241688831921361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191</v>
      </c>
      <c r="F158" s="100"/>
      <c r="G158" s="100" t="s">
        <v>15</v>
      </c>
      <c r="H158" s="99">
        <f xml:space="preserve"> H156 + H157</f>
        <v>23.843918891790576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1.6460398425510656</v>
      </c>
      <c r="N158" s="99">
        <f t="shared" si="51"/>
        <v>5.514869777044054</v>
      </c>
      <c r="O158" s="99">
        <f t="shared" si="51"/>
        <v>5.881745182238264</v>
      </c>
      <c r="P158" s="99">
        <f t="shared" si="51"/>
        <v>5.3608122398948872</v>
      </c>
      <c r="Q158" s="99">
        <f t="shared" si="51"/>
        <v>5.4404518500623062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46.568701353611644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9.31374027099986</v>
      </c>
      <c r="N160" s="98">
        <f t="shared" si="52"/>
        <v>9.3137402689417588</v>
      </c>
      <c r="O160" s="98">
        <f t="shared" si="52"/>
        <v>9.313740269497405</v>
      </c>
      <c r="P160" s="98">
        <f t="shared" si="52"/>
        <v>9.3137402739613862</v>
      </c>
      <c r="Q160" s="98">
        <f t="shared" si="52"/>
        <v>9.3137402702112357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45.478812577327218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8.7436658960060498</v>
      </c>
      <c r="N161" s="98">
        <f t="shared" si="53"/>
        <v>8.9539238911375243</v>
      </c>
      <c r="O161" s="98">
        <f t="shared" si="53"/>
        <v>9.1337956429752492</v>
      </c>
      <c r="P161" s="98">
        <f t="shared" si="53"/>
        <v>9.2827452769294005</v>
      </c>
      <c r="Q161" s="98">
        <f t="shared" si="53"/>
        <v>9.364681870279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10.820918173524415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1.9008056267089013</v>
      </c>
      <c r="N163" s="98">
        <f t="shared" si="55"/>
        <v>2.2565555139273754</v>
      </c>
      <c r="O163" s="98">
        <f t="shared" si="55"/>
        <v>2.4936562556126756</v>
      </c>
      <c r="P163" s="98">
        <f t="shared" si="55"/>
        <v>2.053617810405294</v>
      </c>
      <c r="Q163" s="98">
        <f t="shared" si="55"/>
        <v>2.1162829668701697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13.023000718266161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-0.25476578415783563</v>
      </c>
      <c r="N164" s="98">
        <f t="shared" si="56"/>
        <v>3.2583142631166786</v>
      </c>
      <c r="O164" s="98">
        <f t="shared" si="56"/>
        <v>3.3880889266255885</v>
      </c>
      <c r="P164" s="98">
        <f t="shared" si="56"/>
        <v>3.3071944294895936</v>
      </c>
      <c r="Q164" s="98">
        <f t="shared" si="56"/>
        <v>3.3241688831921361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205</v>
      </c>
      <c r="F165" s="94"/>
      <c r="G165" s="94" t="s">
        <v>15</v>
      </c>
      <c r="H165" s="96">
        <f t="shared" ref="H165:S165" si="57" xml:space="preserve"> SUM( H160:H164 )</f>
        <v>115.89143282272944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19.703446009556973</v>
      </c>
      <c r="N165" s="96">
        <f t="shared" si="57"/>
        <v>23.782533937123336</v>
      </c>
      <c r="O165" s="96">
        <f t="shared" si="57"/>
        <v>24.329281094710918</v>
      </c>
      <c r="P165" s="96">
        <f t="shared" si="57"/>
        <v>23.957297790785677</v>
      </c>
      <c r="Q165" s="96">
        <f t="shared" si="57"/>
        <v>24.11887399055254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199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8.1311264604801998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0</v>
      </c>
      <c r="N170" s="92">
        <f xml:space="preserve"> 'InpActive_company data'!N$69</f>
        <v>0</v>
      </c>
      <c r="O170" s="92">
        <f xml:space="preserve"> 'InpActive_company data'!O$69</f>
        <v>0</v>
      </c>
      <c r="P170" s="92">
        <f xml:space="preserve"> 'InpActive_company data'!P$69</f>
        <v>2.9624981807036299</v>
      </c>
      <c r="Q170" s="92">
        <f xml:space="preserve"> 'InpActive_company data'!Q$69</f>
        <v>5.1686282797765699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200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7.15020423527357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2.3548358675594998</v>
      </c>
      <c r="N173" s="93">
        <f xml:space="preserve"> 'InpActive_company data'!N$62</f>
        <v>2.3842607928114199</v>
      </c>
      <c r="O173" s="93">
        <f xml:space="preserve"> 'InpActive_company data'!O$62</f>
        <v>2.4111075749026498</v>
      </c>
      <c r="P173" s="93">
        <f xml:space="preserve"> 'InpActive_company data'!P$62</f>
        <v>0</v>
      </c>
      <c r="Q173" s="93">
        <f xml:space="preserve"> 'InpActive_company data'!Q$62</f>
        <v>0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201</v>
      </c>
      <c r="F175" s="100"/>
      <c r="G175" s="100" t="s">
        <v>15</v>
      </c>
      <c r="H175" s="102">
        <f xml:space="preserve"> H173 + H174</f>
        <v>7.15020423527357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2.3548358675594998</v>
      </c>
      <c r="N175" s="102">
        <f t="shared" si="60"/>
        <v>2.3842607928114199</v>
      </c>
      <c r="O175" s="102">
        <f t="shared" si="60"/>
        <v>2.4111075749026498</v>
      </c>
      <c r="P175" s="102">
        <f t="shared" si="60"/>
        <v>0</v>
      </c>
      <c r="Q175" s="102">
        <f t="shared" si="60"/>
        <v>0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623.55644215779273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110.4422402264487</v>
      </c>
      <c r="N179" s="111">
        <f t="shared" si="61"/>
        <v>117.26598266785473</v>
      </c>
      <c r="O179" s="111">
        <f t="shared" si="61"/>
        <v>125.62852839493834</v>
      </c>
      <c r="P179" s="111">
        <f t="shared" si="61"/>
        <v>132.71636453802154</v>
      </c>
      <c r="Q179" s="111">
        <f t="shared" si="61"/>
        <v>137.50332633052889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115.89143282272944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19.703446009556973</v>
      </c>
      <c r="N180" s="111">
        <f t="shared" si="62"/>
        <v>23.782533937123336</v>
      </c>
      <c r="O180" s="111">
        <f t="shared" si="62"/>
        <v>24.329281094710918</v>
      </c>
      <c r="P180" s="111">
        <f t="shared" si="62"/>
        <v>23.957297790785677</v>
      </c>
      <c r="Q180" s="111">
        <f t="shared" si="62"/>
        <v>24.11887399055254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7.15020423527357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2.3548358675594998</v>
      </c>
      <c r="N181" s="111">
        <f t="shared" si="63"/>
        <v>2.3842607928114199</v>
      </c>
      <c r="O181" s="111">
        <f t="shared" si="63"/>
        <v>2.4111075749026498</v>
      </c>
      <c r="P181" s="111">
        <f t="shared" si="63"/>
        <v>0</v>
      </c>
      <c r="Q181" s="111">
        <f t="shared" si="63"/>
        <v>0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206</v>
      </c>
      <c r="F182" s="189"/>
      <c r="G182" s="189" t="s">
        <v>15</v>
      </c>
      <c r="H182" s="190">
        <f xml:space="preserve"> SUM( H179:H181 )</f>
        <v>746.59807921579579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132.50052210356517</v>
      </c>
      <c r="N182" s="190">
        <f t="shared" si="64"/>
        <v>143.43277739778949</v>
      </c>
      <c r="O182" s="190">
        <f t="shared" si="64"/>
        <v>152.36891706455191</v>
      </c>
      <c r="P182" s="190">
        <f t="shared" si="64"/>
        <v>156.67366232880721</v>
      </c>
      <c r="Q182" s="190">
        <f t="shared" si="64"/>
        <v>161.62220032108144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207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885.86733213344496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161.67044499896599</v>
      </c>
      <c r="N186" s="93">
        <f xml:space="preserve"> 'InpActive_company data'!N$82</f>
        <v>170.01897310847801</v>
      </c>
      <c r="O186" s="93">
        <f xml:space="preserve"> 'InpActive_company data'!O$82</f>
        <v>179.46591145396101</v>
      </c>
      <c r="P186" s="93">
        <f xml:space="preserve"> 'InpActive_company data'!P$82</f>
        <v>184.313105164653</v>
      </c>
      <c r="Q186" s="93">
        <f xml:space="preserve"> 'InpActive_company data'!Q$82</f>
        <v>190.39889740738701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746.59807921579579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132.50052210356517</v>
      </c>
      <c r="N187" s="98">
        <f t="shared" si="65"/>
        <v>143.43277739778949</v>
      </c>
      <c r="O187" s="98">
        <f t="shared" si="65"/>
        <v>152.36891706455191</v>
      </c>
      <c r="P187" s="98">
        <f t="shared" si="65"/>
        <v>156.67366232880721</v>
      </c>
      <c r="Q187" s="98">
        <f t="shared" si="65"/>
        <v>161.62220032108144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208</v>
      </c>
      <c r="F188" s="193"/>
      <c r="G188" s="189" t="s">
        <v>15</v>
      </c>
      <c r="H188" s="194">
        <f xml:space="preserve"> H186 - H187</f>
        <v>139.26925291764917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29.169922895400816</v>
      </c>
      <c r="N188" s="194">
        <f t="shared" si="66"/>
        <v>26.586195710688514</v>
      </c>
      <c r="O188" s="194">
        <f t="shared" si="66"/>
        <v>27.096994389409105</v>
      </c>
      <c r="P188" s="194">
        <f t="shared" si="66"/>
        <v>27.639442835845784</v>
      </c>
      <c r="Q188" s="194">
        <f t="shared" si="66"/>
        <v>28.776697086305575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139.26925291764917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29.169922895400816</v>
      </c>
      <c r="N190" s="169">
        <f t="shared" si="67"/>
        <v>26.586195710688514</v>
      </c>
      <c r="O190" s="169">
        <f t="shared" si="67"/>
        <v>27.096994389409105</v>
      </c>
      <c r="P190" s="169">
        <f t="shared" si="67"/>
        <v>27.639442835845784</v>
      </c>
      <c r="Q190" s="169">
        <f t="shared" si="67"/>
        <v>28.776697086305575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2013.21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396.33</v>
      </c>
      <c r="N191" s="93">
        <f xml:space="preserve"> 'InpActive_company data'!N$33</f>
        <v>401.02</v>
      </c>
      <c r="O191" s="93">
        <f xml:space="preserve"> 'InpActive_company data'!O$33</f>
        <v>403.15</v>
      </c>
      <c r="P191" s="93">
        <f xml:space="preserve"> 'InpActive_company data'!P$33</f>
        <v>405.29</v>
      </c>
      <c r="Q191" s="93">
        <f xml:space="preserve"> 'InpActive_company data'!Q$33</f>
        <v>407.42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209</v>
      </c>
      <c r="F194" s="193"/>
      <c r="G194" s="189" t="s">
        <v>203</v>
      </c>
      <c r="H194" s="194">
        <f xml:space="preserve"> IFERROR( ( H190 * $F$192 )  / ( H191 * $F$193 ), 0 )</f>
        <v>69.177707699469593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73.600088046327087</v>
      </c>
      <c r="N194" s="194">
        <f t="shared" si="68"/>
        <v>66.296433371623635</v>
      </c>
      <c r="O194" s="194">
        <f t="shared" si="68"/>
        <v>67.213182163981415</v>
      </c>
      <c r="P194" s="194">
        <f t="shared" si="68"/>
        <v>68.196705657296704</v>
      </c>
      <c r="Q194" s="194">
        <f t="shared" si="68"/>
        <v>70.631527873706673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210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836.24381754180797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150.69335867001601</v>
      </c>
      <c r="N198" s="88">
        <f xml:space="preserve"> InpActive!N$78</f>
        <v>159.32270840445901</v>
      </c>
      <c r="O198" s="88">
        <f xml:space="preserve"> InpActive!O$78</f>
        <v>168.96156206023699</v>
      </c>
      <c r="P198" s="88">
        <f xml:space="preserve"> InpActive!P$78</f>
        <v>175.097650229701</v>
      </c>
      <c r="Q198" s="88">
        <f xml:space="preserve"> InpActive!Q$78</f>
        <v>182.168538177394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49.623514591636997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10.977086328949801</v>
      </c>
      <c r="N199" s="88">
        <f xml:space="preserve"> InpActive!N$79</f>
        <v>10.696264704019301</v>
      </c>
      <c r="O199" s="88">
        <f xml:space="preserve"> InpActive!O$79</f>
        <v>10.504349393723601</v>
      </c>
      <c r="P199" s="88">
        <f xml:space="preserve"> InpActive!P$79</f>
        <v>9.2154549349513104</v>
      </c>
      <c r="Q199" s="88">
        <f xml:space="preserve"> InpActive!Q$79</f>
        <v>8.2303592299929598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211</v>
      </c>
      <c r="F200" s="95"/>
      <c r="G200" s="95" t="s">
        <v>165</v>
      </c>
      <c r="H200" s="120">
        <f xml:space="preserve"> IFERROR( H198 / ( H198 + H199 ), 0 )</f>
        <v>0.94398313066570805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0.93210208378519632</v>
      </c>
      <c r="N200" s="120">
        <f t="shared" si="69"/>
        <v>0.9370878172685192</v>
      </c>
      <c r="O200" s="120">
        <f t="shared" si="69"/>
        <v>0.9414688321106689</v>
      </c>
      <c r="P200" s="120">
        <f t="shared" si="69"/>
        <v>0.95000108686401397</v>
      </c>
      <c r="Q200" s="120">
        <f t="shared" si="69"/>
        <v>0.95677307304788184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212</v>
      </c>
      <c r="F201" s="95"/>
      <c r="G201" s="95" t="s">
        <v>165</v>
      </c>
      <c r="H201" s="120">
        <f xml:space="preserve"> IF( H200 = 0, 0, 1 - H200 )</f>
        <v>5.6016869334291952E-2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6.7897916214803677E-2</v>
      </c>
      <c r="N201" s="120">
        <f t="shared" si="70"/>
        <v>6.2912182731480804E-2</v>
      </c>
      <c r="O201" s="120">
        <f t="shared" si="70"/>
        <v>5.8531167889331104E-2</v>
      </c>
      <c r="P201" s="120">
        <f t="shared" si="70"/>
        <v>4.9998913135986034E-2</v>
      </c>
      <c r="Q201" s="120">
        <f t="shared" si="70"/>
        <v>4.3226926952118161E-2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final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692.38485287363221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final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114.70161740393576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253</v>
      </c>
      <c r="F205" s="129"/>
      <c r="G205" s="129" t="s">
        <v>165</v>
      </c>
      <c r="H205" s="139">
        <f xml:space="preserve"> IFERROR( H203 / ( H203 + H204 ), 0 )</f>
        <v>0.85788187309782515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254</v>
      </c>
      <c r="F206" s="129"/>
      <c r="G206" s="129" t="s">
        <v>165</v>
      </c>
      <c r="H206" s="139">
        <f xml:space="preserve"> IF( H205 = 0, 0, 1 - H205 )</f>
        <v>0.14211812690217485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746.59807921579579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132.50052210356517</v>
      </c>
      <c r="N208" s="165">
        <f t="shared" si="75"/>
        <v>143.43277739778949</v>
      </c>
      <c r="O208" s="165">
        <f t="shared" si="75"/>
        <v>152.36891706455191</v>
      </c>
      <c r="P208" s="165">
        <f t="shared" si="75"/>
        <v>156.67366232880721</v>
      </c>
      <c r="Q208" s="165">
        <f t="shared" si="75"/>
        <v>161.62220032108144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139.26925291764917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29.169922895400816</v>
      </c>
      <c r="N209" s="165">
        <f t="shared" si="76"/>
        <v>26.586195710688514</v>
      </c>
      <c r="O209" s="165">
        <f t="shared" si="76"/>
        <v>27.096994389409105</v>
      </c>
      <c r="P209" s="165">
        <f t="shared" si="76"/>
        <v>27.639442835845784</v>
      </c>
      <c r="Q209" s="165">
        <f t="shared" si="76"/>
        <v>28.776697086305575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213</v>
      </c>
      <c r="F210" s="95"/>
      <c r="G210" s="95" t="s">
        <v>165</v>
      </c>
      <c r="H210" s="120">
        <f xml:space="preserve"> IFERROR( H208 / ( H208 + H209 ), 0 )</f>
        <v>0.84278768629807654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0.81957170405767499</v>
      </c>
      <c r="N210" s="120">
        <f t="shared" si="77"/>
        <v>0.84362806559403458</v>
      </c>
      <c r="O210" s="120">
        <f t="shared" si="77"/>
        <v>0.84901314032352948</v>
      </c>
      <c r="P210" s="120">
        <f t="shared" si="77"/>
        <v>0.85004081608220661</v>
      </c>
      <c r="Q210" s="120">
        <f t="shared" si="77"/>
        <v>0.84886100981596802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214</v>
      </c>
      <c r="F211" s="95"/>
      <c r="G211" s="95" t="s">
        <v>165</v>
      </c>
      <c r="H211" s="120">
        <f xml:space="preserve"> IF( H210 = 0, 0, 1 - H210 )</f>
        <v>0.15721231370192346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0.18042829594232501</v>
      </c>
      <c r="N211" s="120">
        <f t="shared" si="78"/>
        <v>0.15637193440596542</v>
      </c>
      <c r="O211" s="120">
        <f t="shared" si="78"/>
        <v>0.15098685967647052</v>
      </c>
      <c r="P211" s="120">
        <f t="shared" si="78"/>
        <v>0.14995918391779339</v>
      </c>
      <c r="Q211" s="120">
        <f t="shared" si="78"/>
        <v>0.15113899018403198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215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216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42.547803945575396</v>
      </c>
      <c r="I10" s="94"/>
      <c r="J10" s="98"/>
      <c r="K10" s="98"/>
      <c r="L10" s="98"/>
      <c r="M10" s="98">
        <f xml:space="preserve"> F_Inputs!F9</f>
        <v>8.5095607894159997</v>
      </c>
      <c r="N10" s="98">
        <f xml:space="preserve"> F_Inputs!G9</f>
        <v>8.5095607873141894</v>
      </c>
      <c r="O10" s="98">
        <f xml:space="preserve"> F_Inputs!H9</f>
        <v>8.5095607877237001</v>
      </c>
      <c r="P10" s="98">
        <f xml:space="preserve"> F_Inputs!I9</f>
        <v>8.5095607924072603</v>
      </c>
      <c r="Q10" s="98">
        <f xml:space="preserve"> F_Inputs!J9</f>
        <v>8.5095607887142499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4.0208974080362454</v>
      </c>
      <c r="I11" s="94"/>
      <c r="J11" s="98"/>
      <c r="K11" s="98"/>
      <c r="L11" s="98"/>
      <c r="M11" s="98">
        <f xml:space="preserve"> F_Inputs!F17</f>
        <v>0.80417948158386099</v>
      </c>
      <c r="N11" s="98">
        <f xml:space="preserve"> F_Inputs!G17</f>
        <v>0.80417948162757003</v>
      </c>
      <c r="O11" s="98">
        <f xml:space="preserve"> F_Inputs!H17</f>
        <v>0.80417948177370402</v>
      </c>
      <c r="P11" s="98">
        <f xml:space="preserve"> F_Inputs!I17</f>
        <v>0.804179481554125</v>
      </c>
      <c r="Q11" s="98">
        <f xml:space="preserve"> F_Inputs!J17</f>
        <v>0.80417948149698504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217</v>
      </c>
      <c r="F12" s="92"/>
      <c r="G12" s="92" t="s">
        <v>15</v>
      </c>
      <c r="H12" s="93">
        <f xml:space="preserve"> SUM(H10:H11)</f>
        <v>46.568701353611644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9.31374027099986</v>
      </c>
      <c r="N12" s="93">
        <f t="shared" si="0"/>
        <v>9.3137402689417588</v>
      </c>
      <c r="O12" s="93">
        <f t="shared" si="0"/>
        <v>9.313740269497405</v>
      </c>
      <c r="P12" s="93">
        <f t="shared" si="0"/>
        <v>9.3137402739613862</v>
      </c>
      <c r="Q12" s="93">
        <f t="shared" si="0"/>
        <v>9.3137402702112357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46.568701353611644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9.31374027099986</v>
      </c>
      <c r="N13" s="93">
        <f xml:space="preserve"> 'Fixed-variable split'!N$31</f>
        <v>9.3137402689417588</v>
      </c>
      <c r="O13" s="93">
        <f xml:space="preserve"> 'Fixed-variable split'!O$31</f>
        <v>9.313740269497405</v>
      </c>
      <c r="P13" s="93">
        <f xml:space="preserve"> 'Fixed-variable split'!P$31</f>
        <v>9.3137402739613862</v>
      </c>
      <c r="Q13" s="93">
        <f xml:space="preserve"> 'Fixed-variable split'!Q$31</f>
        <v>9.3137402702112357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45.478812577327218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8.7436658960060498</v>
      </c>
      <c r="N15" s="93">
        <f xml:space="preserve"> 'Fixed-variable split'!N$43</f>
        <v>8.9539238911375243</v>
      </c>
      <c r="O15" s="93">
        <f xml:space="preserve"> 'Fixed-variable split'!O$43</f>
        <v>9.1337956429752492</v>
      </c>
      <c r="P15" s="93">
        <f xml:space="preserve"> 'Fixed-variable split'!P$43</f>
        <v>9.2827452769294005</v>
      </c>
      <c r="Q15" s="93">
        <f xml:space="preserve"> 'Fixed-variable split'!Q$43</f>
        <v>9.364681870279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41.300706238633332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218</v>
      </c>
      <c r="F18" s="92">
        <v>0</v>
      </c>
      <c r="G18" s="92" t="s">
        <v>15</v>
      </c>
      <c r="H18" s="93">
        <f xml:space="preserve"> SUM(H16:H17)</f>
        <v>41.300706238633332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23.843918891790576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1.6460398425510656</v>
      </c>
      <c r="N20" s="93">
        <f xml:space="preserve"> 'Fixed-variable split'!N$55</f>
        <v>5.514869777044054</v>
      </c>
      <c r="O20" s="93">
        <f xml:space="preserve"> 'Fixed-variable split'!O$55</f>
        <v>5.881745182238264</v>
      </c>
      <c r="P20" s="93">
        <f xml:space="preserve"> 'Fixed-variable split'!P$55</f>
        <v>5.3608122398948872</v>
      </c>
      <c r="Q20" s="93">
        <f xml:space="preserve"> 'Fixed-variable split'!Q$55</f>
        <v>5.4404518500623062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9.8268080758955811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11.826586855057057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219</v>
      </c>
      <c r="F23" s="92">
        <v>0</v>
      </c>
      <c r="G23" s="92" t="s">
        <v>15</v>
      </c>
      <c r="H23" s="93">
        <f xml:space="preserve"> SUM(H21:H22)</f>
        <v>21.653394930952636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746.59807921579579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132.50052210356517</v>
      </c>
      <c r="N25" s="93">
        <f xml:space="preserve"> 'Fixed-variable split'!N$182</f>
        <v>143.43277739778949</v>
      </c>
      <c r="O25" s="93">
        <f xml:space="preserve"> 'Fixed-variable split'!O$182</f>
        <v>152.36891706455191</v>
      </c>
      <c r="P25" s="93">
        <f xml:space="preserve"> 'Fixed-variable split'!P$182</f>
        <v>156.67366232880721</v>
      </c>
      <c r="Q25" s="93">
        <f xml:space="preserve"> 'Fixed-variable split'!Q$182</f>
        <v>161.62220032108144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final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692.38485287363221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220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139.26925291764917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29.169922895400816</v>
      </c>
      <c r="N32" s="93">
        <f xml:space="preserve"> 'Fixed-variable split'!N$188</f>
        <v>26.586195710688514</v>
      </c>
      <c r="O32" s="93">
        <f xml:space="preserve"> 'Fixed-variable split'!O$188</f>
        <v>27.096994389409105</v>
      </c>
      <c r="P32" s="93">
        <f xml:space="preserve"> 'Fixed-variable split'!P$188</f>
        <v>27.639442835845784</v>
      </c>
      <c r="Q32" s="93">
        <f xml:space="preserve"> 'Fixed-variable split'!Q$188</f>
        <v>28.776697086305575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final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114.70161740393576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221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69.177707699469593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73.600088046327087</v>
      </c>
      <c r="N39" s="93">
        <f xml:space="preserve"> 'Fixed-variable split'!N$194</f>
        <v>66.296433371623635</v>
      </c>
      <c r="O39" s="93">
        <f xml:space="preserve"> 'Fixed-variable split'!O$194</f>
        <v>67.213182163981415</v>
      </c>
      <c r="P39" s="93">
        <f xml:space="preserve"> 'Fixed-variable split'!P$194</f>
        <v>68.196705657296704</v>
      </c>
      <c r="Q39" s="93">
        <f xml:space="preserve"> 'Fixed-variable split'!Q$194</f>
        <v>70.631527873706673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final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56.974492181111636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final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0.85788187309782515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final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0.14211812690217485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222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4.75" style="157" customWidth="1"/>
    <col min="3" max="3" width="53.83203125" style="157" customWidth="1"/>
    <col min="4" max="4" width="3.4140625" style="157" customWidth="1"/>
    <col min="5" max="5" width="16.6640625" style="157" customWidth="1"/>
    <col min="6" max="11" width="7.83203125" style="157" customWidth="1"/>
    <col min="12" max="16384" width="7.75" style="157"/>
  </cols>
  <sheetData>
    <row r="1" spans="1:11">
      <c r="C1" s="157" t="s">
        <v>223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224</v>
      </c>
      <c r="C4" s="157" t="s">
        <v>225</v>
      </c>
      <c r="D4" s="161" t="s">
        <v>15</v>
      </c>
      <c r="E4" s="161" t="s">
        <v>11</v>
      </c>
      <c r="F4" s="195">
        <f xml:space="preserve"> Output!M12</f>
        <v>9.31374027099986</v>
      </c>
      <c r="G4" s="195">
        <f xml:space="preserve"> Output!N12</f>
        <v>9.3137402689417588</v>
      </c>
      <c r="H4" s="195">
        <f xml:space="preserve"> Output!O12</f>
        <v>9.313740269497405</v>
      </c>
      <c r="I4" s="195">
        <f xml:space="preserve"> Output!P12</f>
        <v>9.3137402739613862</v>
      </c>
      <c r="J4" s="195">
        <f xml:space="preserve"> Output!Q12</f>
        <v>9.3137402702112357</v>
      </c>
      <c r="K4" s="195">
        <f xml:space="preserve"> Output!H12</f>
        <v>46.568701353611644</v>
      </c>
    </row>
    <row r="5" spans="1:11">
      <c r="A5"/>
      <c r="B5" s="176" t="s">
        <v>226</v>
      </c>
      <c r="C5" s="157" t="s">
        <v>227</v>
      </c>
      <c r="D5" s="161" t="s">
        <v>15</v>
      </c>
      <c r="E5" s="161" t="s">
        <v>11</v>
      </c>
      <c r="F5" s="195">
        <f xml:space="preserve"> Output!M13</f>
        <v>9.31374027099986</v>
      </c>
      <c r="G5" s="195">
        <f xml:space="preserve"> Output!N13</f>
        <v>9.3137402689417588</v>
      </c>
      <c r="H5" s="195">
        <f xml:space="preserve"> Output!O13</f>
        <v>9.313740269497405</v>
      </c>
      <c r="I5" s="195">
        <f xml:space="preserve"> Output!P13</f>
        <v>9.3137402739613862</v>
      </c>
      <c r="J5" s="195">
        <f xml:space="preserve"> Output!Q13</f>
        <v>9.3137402702112357</v>
      </c>
      <c r="K5" s="195">
        <f xml:space="preserve"> Output!H13</f>
        <v>46.568701353611644</v>
      </c>
    </row>
    <row r="6" spans="1:11">
      <c r="A6"/>
      <c r="B6" s="176" t="s">
        <v>228</v>
      </c>
      <c r="C6" s="157" t="s">
        <v>229</v>
      </c>
      <c r="D6" s="161" t="s">
        <v>15</v>
      </c>
      <c r="E6" s="161" t="s">
        <v>11</v>
      </c>
      <c r="F6" s="195">
        <f xml:space="preserve"> Output!M15</f>
        <v>8.7436658960060498</v>
      </c>
      <c r="G6" s="195">
        <f xml:space="preserve"> Output!N15</f>
        <v>8.9539238911375243</v>
      </c>
      <c r="H6" s="195">
        <f xml:space="preserve"> Output!O15</f>
        <v>9.1337956429752492</v>
      </c>
      <c r="I6" s="195">
        <f xml:space="preserve"> Output!P15</f>
        <v>9.2827452769294005</v>
      </c>
      <c r="J6" s="195">
        <f xml:space="preserve"> Output!Q15</f>
        <v>9.364681870279</v>
      </c>
      <c r="K6" s="195">
        <f xml:space="preserve"> Output!H15</f>
        <v>45.478812577327218</v>
      </c>
    </row>
    <row r="7" spans="1:11">
      <c r="A7"/>
      <c r="B7" s="176" t="s">
        <v>230</v>
      </c>
      <c r="C7" s="157" t="s">
        <v>231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41.300706238633332</v>
      </c>
    </row>
    <row r="8" spans="1:11">
      <c r="A8"/>
      <c r="B8" s="176" t="s">
        <v>232</v>
      </c>
      <c r="C8" s="157" t="s">
        <v>233</v>
      </c>
      <c r="D8" s="161" t="s">
        <v>15</v>
      </c>
      <c r="E8" s="161" t="s">
        <v>11</v>
      </c>
      <c r="F8" s="195">
        <f xml:space="preserve"> Output!M20</f>
        <v>1.6460398425510656</v>
      </c>
      <c r="G8" s="195">
        <f xml:space="preserve"> Output!N20</f>
        <v>5.514869777044054</v>
      </c>
      <c r="H8" s="195">
        <f xml:space="preserve"> Output!O20</f>
        <v>5.881745182238264</v>
      </c>
      <c r="I8" s="195">
        <f xml:space="preserve"> Output!P20</f>
        <v>5.3608122398948872</v>
      </c>
      <c r="J8" s="195">
        <f xml:space="preserve"> Output!Q20</f>
        <v>5.4404518500623062</v>
      </c>
      <c r="K8" s="195">
        <f xml:space="preserve"> Output!H20</f>
        <v>23.843918891790576</v>
      </c>
    </row>
    <row r="9" spans="1:11">
      <c r="A9"/>
      <c r="B9" s="176" t="s">
        <v>234</v>
      </c>
      <c r="C9" s="157" t="s">
        <v>235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21.653394930952636</v>
      </c>
    </row>
    <row r="10" spans="1:11">
      <c r="A10"/>
      <c r="B10" s="176" t="s">
        <v>236</v>
      </c>
      <c r="C10" s="157" t="s">
        <v>206</v>
      </c>
      <c r="D10" s="161" t="s">
        <v>15</v>
      </c>
      <c r="E10" s="161" t="s">
        <v>11</v>
      </c>
      <c r="F10" s="195">
        <f xml:space="preserve"> Output!M$25</f>
        <v>132.50052210356517</v>
      </c>
      <c r="G10" s="195">
        <f xml:space="preserve"> Output!N$25</f>
        <v>143.43277739778949</v>
      </c>
      <c r="H10" s="195">
        <f xml:space="preserve"> Output!O$25</f>
        <v>152.36891706455191</v>
      </c>
      <c r="I10" s="195">
        <f xml:space="preserve"> Output!P$25</f>
        <v>156.67366232880721</v>
      </c>
      <c r="J10" s="195">
        <f xml:space="preserve"> Output!Q$25</f>
        <v>161.62220032108144</v>
      </c>
      <c r="K10" s="195">
        <f xml:space="preserve"> Output!H$25</f>
        <v>746.59807921579579</v>
      </c>
    </row>
    <row r="11" spans="1:11">
      <c r="A11"/>
      <c r="B11" s="176" t="s">
        <v>237</v>
      </c>
      <c r="C11" s="157" t="s">
        <v>249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692.38485287363221</v>
      </c>
    </row>
    <row r="12" spans="1:11">
      <c r="A12"/>
      <c r="B12" s="176" t="s">
        <v>238</v>
      </c>
      <c r="C12" s="157" t="s">
        <v>208</v>
      </c>
      <c r="D12" s="161" t="s">
        <v>15</v>
      </c>
      <c r="E12" s="161" t="s">
        <v>11</v>
      </c>
      <c r="F12" s="196">
        <f xml:space="preserve"> Output!M$32</f>
        <v>29.169922895400816</v>
      </c>
      <c r="G12" s="196">
        <f xml:space="preserve"> Output!N$32</f>
        <v>26.586195710688514</v>
      </c>
      <c r="H12" s="196">
        <f xml:space="preserve"> Output!O$32</f>
        <v>27.096994389409105</v>
      </c>
      <c r="I12" s="196">
        <f xml:space="preserve"> Output!P$32</f>
        <v>27.639442835845784</v>
      </c>
      <c r="J12" s="196">
        <f xml:space="preserve"> Output!Q$32</f>
        <v>28.776697086305575</v>
      </c>
      <c r="K12" s="196">
        <f xml:space="preserve"> Output!H$32</f>
        <v>139.26925291764917</v>
      </c>
    </row>
    <row r="13" spans="1:11">
      <c r="A13"/>
      <c r="B13" s="176" t="s">
        <v>239</v>
      </c>
      <c r="C13" s="157" t="s">
        <v>251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114.70161740393576</v>
      </c>
    </row>
    <row r="14" spans="1:11">
      <c r="A14"/>
      <c r="B14" s="176" t="s">
        <v>240</v>
      </c>
      <c r="C14" s="157" t="s">
        <v>209</v>
      </c>
      <c r="D14" s="161" t="s">
        <v>203</v>
      </c>
      <c r="E14" s="161" t="s">
        <v>11</v>
      </c>
      <c r="F14" s="195">
        <f xml:space="preserve"> Output!M39</f>
        <v>73.600088046327087</v>
      </c>
      <c r="G14" s="195">
        <f xml:space="preserve"> Output!N39</f>
        <v>66.296433371623635</v>
      </c>
      <c r="H14" s="195">
        <f xml:space="preserve"> Output!O39</f>
        <v>67.213182163981415</v>
      </c>
      <c r="I14" s="195">
        <f xml:space="preserve"> Output!P39</f>
        <v>68.196705657296704</v>
      </c>
      <c r="J14" s="195">
        <f xml:space="preserve"> Output!Q39</f>
        <v>70.631527873706673</v>
      </c>
      <c r="K14" s="195">
        <f xml:space="preserve"> Output!H39</f>
        <v>69.177707699469593</v>
      </c>
    </row>
    <row r="15" spans="1:11">
      <c r="A15"/>
      <c r="B15" s="176" t="s">
        <v>241</v>
      </c>
      <c r="C15" s="157" t="s">
        <v>252</v>
      </c>
      <c r="D15" s="161" t="s">
        <v>203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56.974492181111636</v>
      </c>
    </row>
    <row r="16" spans="1:11">
      <c r="A16"/>
      <c r="B16" s="175" t="s">
        <v>242</v>
      </c>
      <c r="C16" s="82" t="s">
        <v>243</v>
      </c>
      <c r="D16" s="159" t="s">
        <v>244</v>
      </c>
      <c r="E16" s="159" t="s">
        <v>11</v>
      </c>
      <c r="F16" s="160" t="str">
        <f t="shared" ref="F16:K16" ca="1" si="0">CONCATENATE("[…]", TEXT(NOW(),"dd/mm/yyy hh:mm:ss"))</f>
        <v>[…]11/12/2019 16:13:42</v>
      </c>
      <c r="G16" s="160" t="str">
        <f t="shared" ca="1" si="0"/>
        <v>[…]11/12/2019 16:13:42</v>
      </c>
      <c r="H16" s="160" t="str">
        <f t="shared" ca="1" si="0"/>
        <v>[…]11/12/2019 16:13:42</v>
      </c>
      <c r="I16" s="160" t="str">
        <f t="shared" ca="1" si="0"/>
        <v>[…]11/12/2019 16:13:42</v>
      </c>
      <c r="J16" s="160" t="str">
        <f t="shared" ca="1" si="0"/>
        <v>[…]11/12/2019 16:13:42</v>
      </c>
      <c r="K16" s="160" t="str">
        <f t="shared" ca="1" si="0"/>
        <v>[…]11/12/2019 16:13:42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2019-07-09T16:05:52Z</dcterms:created>
  <dcterms:modified xsi:type="dcterms:W3CDTF">2019-12-11T16:14:05Z</dcterms:modified>
  <cp:category/>
  <cp:contentStatus/>
</cp:coreProperties>
</file>