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13680" windowHeight="6840"/>
  </bookViews>
  <sheets>
    <sheet name="Cover" sheetId="8" r:id="rId1"/>
    <sheet name="Controls" sheetId="19" r:id="rId2"/>
    <sheet name="Water" sheetId="1" r:id="rId3"/>
    <sheet name="Wastewater" sheetId="4" r:id="rId4"/>
    <sheet name="Water_exc_scope" sheetId="16" r:id="rId5"/>
    <sheet name="Wastewater_exc_scope" sheetId="17" r:id="rId6"/>
    <sheet name="Interface" sheetId="14"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4" l="1"/>
  <c r="K3" i="14"/>
  <c r="I3" i="14" l="1"/>
  <c r="H3" i="14"/>
  <c r="G3" i="14"/>
  <c r="F3" i="14"/>
  <c r="E3" i="14"/>
  <c r="D3" i="14"/>
  <c r="A89" i="14" l="1"/>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H12" i="16" l="1"/>
  <c r="J12" i="1"/>
  <c r="H16" i="16"/>
  <c r="J16" i="1"/>
  <c r="H20" i="16"/>
  <c r="J20" i="1"/>
  <c r="H8" i="16"/>
  <c r="J8" i="1"/>
  <c r="H5" i="16"/>
  <c r="J5" i="1"/>
  <c r="H9" i="16"/>
  <c r="J9" i="1"/>
  <c r="H13" i="16"/>
  <c r="J13" i="1"/>
  <c r="H17" i="16"/>
  <c r="J17" i="1"/>
  <c r="H4" i="16"/>
  <c r="J4" i="1"/>
  <c r="J6" i="1"/>
  <c r="H6" i="16"/>
  <c r="J10" i="1"/>
  <c r="H10" i="16"/>
  <c r="J14" i="1"/>
  <c r="H14" i="16"/>
  <c r="J18" i="1"/>
  <c r="H18" i="16"/>
  <c r="J7" i="1"/>
  <c r="H7" i="16"/>
  <c r="J11" i="1"/>
  <c r="H11" i="16"/>
  <c r="J15" i="1"/>
  <c r="H15" i="16"/>
  <c r="J19" i="1"/>
  <c r="H19" i="16"/>
  <c r="J7" i="16" l="1"/>
  <c r="C7" i="16" s="1"/>
  <c r="J10" i="16"/>
  <c r="C10" i="16" s="1"/>
  <c r="J4" i="16"/>
  <c r="C4" i="16" s="1"/>
  <c r="J17" i="16"/>
  <c r="C17" i="16" s="1"/>
  <c r="J9" i="16"/>
  <c r="C9" i="16" s="1"/>
  <c r="J8" i="16"/>
  <c r="C8" i="16" s="1"/>
  <c r="J16" i="16"/>
  <c r="C16" i="16" s="1"/>
  <c r="J15" i="16"/>
  <c r="C15" i="16" s="1"/>
  <c r="J18" i="16"/>
  <c r="C18" i="16" s="1"/>
  <c r="J19" i="16"/>
  <c r="C19" i="16" s="1"/>
  <c r="J11" i="16"/>
  <c r="C11" i="16" s="1"/>
  <c r="J14" i="16"/>
  <c r="C14" i="16" s="1"/>
  <c r="J6" i="16"/>
  <c r="C6" i="16" s="1"/>
  <c r="J13" i="16"/>
  <c r="C13" i="16" s="1"/>
  <c r="J5" i="16"/>
  <c r="C5" i="16" s="1"/>
  <c r="J20" i="16"/>
  <c r="C20" i="16" s="1"/>
  <c r="J12" i="16"/>
  <c r="C12" i="16" s="1"/>
  <c r="K34" i="14" l="1"/>
  <c r="K31" i="14"/>
  <c r="K32" i="14"/>
  <c r="K56" i="14"/>
  <c r="K55" i="14"/>
  <c r="K66" i="14"/>
  <c r="K67" i="14"/>
  <c r="K69" i="14"/>
  <c r="K68" i="14"/>
  <c r="K65" i="14"/>
  <c r="K76" i="14"/>
  <c r="K77" i="14"/>
  <c r="K79" i="14"/>
  <c r="K75" i="14"/>
  <c r="K42" i="14"/>
  <c r="K41" i="14"/>
  <c r="K43" i="14"/>
  <c r="K6" i="14"/>
  <c r="K9" i="14"/>
  <c r="K5" i="14"/>
  <c r="K7" i="14"/>
  <c r="K8" i="14"/>
  <c r="K82" i="14"/>
  <c r="K81" i="14"/>
  <c r="K84" i="14"/>
  <c r="K83" i="14"/>
  <c r="K80" i="14"/>
  <c r="K10" i="14"/>
  <c r="K13" i="14"/>
  <c r="K11" i="14"/>
  <c r="K12" i="14"/>
  <c r="K14" i="14"/>
  <c r="K18" i="14"/>
  <c r="K19" i="14"/>
  <c r="K16" i="14"/>
  <c r="K15" i="14"/>
  <c r="K17" i="14"/>
  <c r="K59" i="14"/>
  <c r="K57" i="14"/>
  <c r="K33" i="14"/>
  <c r="K58" i="14"/>
  <c r="K30" i="14"/>
  <c r="K87" i="14"/>
  <c r="K89" i="14"/>
  <c r="K88" i="14"/>
  <c r="K85" i="14"/>
  <c r="K86" i="14"/>
  <c r="K60" i="14"/>
  <c r="K61" i="14"/>
  <c r="K63" i="14"/>
  <c r="K64" i="14"/>
  <c r="K62" i="14"/>
  <c r="K35" i="14"/>
  <c r="K37" i="14"/>
  <c r="K39" i="14"/>
  <c r="K36" i="14"/>
  <c r="K38" i="14"/>
  <c r="K74" i="14"/>
  <c r="K72" i="14"/>
  <c r="K71" i="14"/>
  <c r="K73" i="14"/>
  <c r="K70" i="14"/>
  <c r="K20" i="14"/>
  <c r="K24" i="14"/>
  <c r="K23" i="14"/>
  <c r="K21" i="14"/>
  <c r="K22" i="14"/>
  <c r="K26" i="14"/>
  <c r="K25" i="14"/>
  <c r="K27" i="14"/>
  <c r="K28" i="14"/>
  <c r="K29" i="14"/>
  <c r="K47" i="14"/>
  <c r="K48" i="14"/>
  <c r="K46" i="14"/>
  <c r="K49" i="14"/>
  <c r="K45" i="14"/>
  <c r="K54" i="14"/>
  <c r="K50" i="14"/>
  <c r="K53" i="14"/>
  <c r="K51" i="14"/>
  <c r="K52" i="14"/>
  <c r="K78" i="14"/>
  <c r="K40" i="14"/>
  <c r="K44" i="14"/>
  <c r="J8" i="4" l="1"/>
  <c r="H8" i="17"/>
  <c r="J8" i="17" s="1"/>
  <c r="C8" i="17" s="1"/>
  <c r="J7" i="4"/>
  <c r="H7" i="17"/>
  <c r="J7" i="17" s="1"/>
  <c r="C7" i="17" s="1"/>
  <c r="J12" i="4"/>
  <c r="H12" i="17"/>
  <c r="J12" i="17" s="1"/>
  <c r="C12" i="17" s="1"/>
  <c r="J10" i="4" l="1"/>
  <c r="H10" i="17"/>
  <c r="J10" i="17" s="1"/>
  <c r="C10" i="17" s="1"/>
  <c r="J4" i="4"/>
  <c r="H4" i="17"/>
  <c r="J4" i="17" s="1"/>
  <c r="C4" i="17" s="1"/>
  <c r="J11" i="4"/>
  <c r="H11" i="17"/>
  <c r="J11" i="17" s="1"/>
  <c r="C11" i="17" s="1"/>
  <c r="J6" i="4"/>
  <c r="H6" i="17"/>
  <c r="J6" i="17" s="1"/>
  <c r="C6" i="17" s="1"/>
  <c r="J14" i="4"/>
  <c r="H14" i="17"/>
  <c r="J14" i="17" s="1"/>
  <c r="C14" i="17" s="1"/>
  <c r="J13" i="4"/>
  <c r="H13" i="17"/>
  <c r="J13" i="17" s="1"/>
  <c r="C13" i="17" s="1"/>
  <c r="J9" i="4"/>
  <c r="H9" i="17"/>
  <c r="J9" i="17" s="1"/>
  <c r="C9" i="17" s="1"/>
  <c r="J39" i="14"/>
  <c r="J37" i="14"/>
  <c r="J36" i="14"/>
  <c r="J35" i="14"/>
  <c r="J38" i="14"/>
  <c r="J17" i="14"/>
  <c r="J16" i="14"/>
  <c r="J19" i="14"/>
  <c r="J18" i="14"/>
  <c r="J15" i="14"/>
  <c r="J20" i="14"/>
  <c r="J23" i="14"/>
  <c r="J22" i="14"/>
  <c r="J24" i="14"/>
  <c r="J21" i="14"/>
  <c r="J5" i="4" l="1"/>
  <c r="H5" i="17"/>
  <c r="J5" i="17" s="1"/>
  <c r="C5" i="17" s="1"/>
  <c r="J82" i="14"/>
  <c r="J84" i="14"/>
  <c r="J81" i="14"/>
  <c r="J83" i="14"/>
  <c r="J80" i="14"/>
  <c r="J41" i="14"/>
  <c r="J40" i="14"/>
  <c r="J42" i="14"/>
  <c r="J44" i="14"/>
  <c r="J43" i="14"/>
  <c r="J49" i="14"/>
  <c r="J45" i="14"/>
  <c r="J46" i="14"/>
  <c r="J48" i="14"/>
  <c r="J47" i="14"/>
  <c r="J10" i="14"/>
  <c r="J14" i="14"/>
  <c r="J13" i="14"/>
  <c r="J12" i="14"/>
  <c r="J11" i="14"/>
  <c r="J32" i="14"/>
  <c r="J30" i="14"/>
  <c r="J31" i="14"/>
  <c r="J33" i="14"/>
  <c r="J34" i="14"/>
  <c r="J6" i="14"/>
  <c r="J9" i="14"/>
  <c r="J7" i="14"/>
  <c r="J5" i="14"/>
  <c r="J8" i="14"/>
  <c r="J27" i="14"/>
  <c r="J26" i="14"/>
  <c r="J28" i="14"/>
  <c r="J25" i="14"/>
  <c r="J29" i="14"/>
  <c r="J89" i="14" l="1"/>
  <c r="J88" i="14"/>
  <c r="J85" i="14"/>
  <c r="J87" i="14"/>
  <c r="J86" i="14"/>
  <c r="L10" i="4" l="1"/>
  <c r="L4" i="4"/>
  <c r="L11" i="4" l="1"/>
  <c r="L13" i="4"/>
  <c r="L8" i="4"/>
  <c r="E4" i="4"/>
  <c r="D4" i="4"/>
  <c r="C4" i="4"/>
  <c r="L12" i="4"/>
  <c r="L7" i="4"/>
  <c r="L6" i="4"/>
  <c r="L14" i="4"/>
  <c r="D10" i="4"/>
  <c r="C10" i="4"/>
  <c r="E10" i="4"/>
  <c r="I29" i="14" l="1"/>
  <c r="I26" i="14"/>
  <c r="I27" i="14"/>
  <c r="I28" i="14"/>
  <c r="I25" i="14"/>
  <c r="H5" i="14"/>
  <c r="H7" i="14"/>
  <c r="H9" i="14"/>
  <c r="H8" i="14"/>
  <c r="H6" i="14"/>
  <c r="D13" i="4"/>
  <c r="E13" i="4"/>
  <c r="C13" i="4"/>
  <c r="G29" i="14"/>
  <c r="G26" i="14"/>
  <c r="G25" i="14"/>
  <c r="G27" i="14"/>
  <c r="G28" i="14"/>
  <c r="D6" i="4"/>
  <c r="E6" i="4"/>
  <c r="C6" i="4"/>
  <c r="E12" i="4"/>
  <c r="D12" i="4"/>
  <c r="C12" i="4"/>
  <c r="I7" i="14"/>
  <c r="I9" i="14"/>
  <c r="I5" i="14"/>
  <c r="I6" i="14"/>
  <c r="I8" i="14"/>
  <c r="L5" i="4"/>
  <c r="H27" i="14"/>
  <c r="H28" i="14"/>
  <c r="H25" i="14"/>
  <c r="H26" i="14"/>
  <c r="H29" i="14"/>
  <c r="D8" i="4"/>
  <c r="C8" i="4"/>
  <c r="E8" i="4"/>
  <c r="E11" i="4"/>
  <c r="D11" i="4"/>
  <c r="C11" i="4"/>
  <c r="L9" i="4"/>
  <c r="C14" i="4"/>
  <c r="D14" i="4"/>
  <c r="E14" i="4"/>
  <c r="D7" i="4"/>
  <c r="C7" i="4"/>
  <c r="E7" i="4"/>
  <c r="G6" i="14"/>
  <c r="G7" i="14"/>
  <c r="G5" i="14"/>
  <c r="G9" i="14"/>
  <c r="G8" i="14"/>
  <c r="G18" i="14" l="1"/>
  <c r="G15" i="14"/>
  <c r="G16" i="14"/>
  <c r="G17" i="14"/>
  <c r="G19" i="14"/>
  <c r="G46" i="14"/>
  <c r="G48" i="14"/>
  <c r="G47" i="14"/>
  <c r="G49" i="14"/>
  <c r="G45" i="14"/>
  <c r="H31" i="14"/>
  <c r="H34" i="14"/>
  <c r="H32" i="14"/>
  <c r="H33" i="14"/>
  <c r="H30" i="14"/>
  <c r="H21" i="14"/>
  <c r="H23" i="14"/>
  <c r="H22" i="14"/>
  <c r="H20" i="14"/>
  <c r="H24" i="14"/>
  <c r="I39" i="14"/>
  <c r="I37" i="14"/>
  <c r="I35" i="14"/>
  <c r="I38" i="14"/>
  <c r="I36" i="14"/>
  <c r="H41" i="14"/>
  <c r="H42" i="14"/>
  <c r="H44" i="14"/>
  <c r="H43" i="14"/>
  <c r="H40" i="14"/>
  <c r="H16" i="14"/>
  <c r="H18" i="14"/>
  <c r="H19" i="14"/>
  <c r="H15" i="14"/>
  <c r="H17" i="14"/>
  <c r="E9" i="4"/>
  <c r="C9" i="4"/>
  <c r="D9" i="4"/>
  <c r="I31" i="14"/>
  <c r="I30" i="14"/>
  <c r="I32" i="14"/>
  <c r="I33" i="14"/>
  <c r="I34" i="14"/>
  <c r="G12" i="14"/>
  <c r="G10" i="14"/>
  <c r="G11" i="14"/>
  <c r="G14" i="14"/>
  <c r="G13" i="14"/>
  <c r="I48" i="14"/>
  <c r="I49" i="14"/>
  <c r="I47" i="14"/>
  <c r="I46" i="14"/>
  <c r="I45" i="14"/>
  <c r="I22" i="14"/>
  <c r="I23" i="14"/>
  <c r="I20" i="14"/>
  <c r="I21" i="14"/>
  <c r="I24" i="14"/>
  <c r="C5" i="4"/>
  <c r="D5" i="4"/>
  <c r="E5" i="4"/>
  <c r="G36" i="14"/>
  <c r="G39" i="14"/>
  <c r="G37" i="14"/>
  <c r="G35" i="14"/>
  <c r="G38" i="14"/>
  <c r="I11" i="14"/>
  <c r="I14" i="14"/>
  <c r="I10" i="14"/>
  <c r="I12" i="14"/>
  <c r="I13" i="14"/>
  <c r="G43" i="14"/>
  <c r="G41" i="14"/>
  <c r="G42" i="14"/>
  <c r="G40" i="14"/>
  <c r="G44" i="14"/>
  <c r="I18" i="14"/>
  <c r="I17" i="14"/>
  <c r="I16" i="14"/>
  <c r="I15" i="14"/>
  <c r="I19" i="14"/>
  <c r="H45" i="14"/>
  <c r="H46" i="14"/>
  <c r="H48" i="14"/>
  <c r="H49" i="14"/>
  <c r="H47" i="14"/>
  <c r="G33" i="14"/>
  <c r="G31" i="14"/>
  <c r="G30" i="14"/>
  <c r="G34" i="14"/>
  <c r="G32" i="14"/>
  <c r="G22" i="14"/>
  <c r="G24" i="14"/>
  <c r="G23" i="14"/>
  <c r="G21" i="14"/>
  <c r="G20" i="14"/>
  <c r="H35" i="14"/>
  <c r="H38" i="14"/>
  <c r="H37" i="14"/>
  <c r="H39" i="14"/>
  <c r="H36" i="14"/>
  <c r="H11" i="14"/>
  <c r="H10" i="14"/>
  <c r="H12" i="14"/>
  <c r="H13" i="14"/>
  <c r="H14" i="14"/>
  <c r="I43" i="14"/>
  <c r="I44" i="14"/>
  <c r="I42" i="14"/>
  <c r="I41" i="14"/>
  <c r="I40" i="14"/>
  <c r="I89" i="14" l="1"/>
  <c r="I87" i="14"/>
  <c r="I88" i="14"/>
  <c r="I86" i="14"/>
  <c r="I85" i="14"/>
  <c r="G84" i="14"/>
  <c r="G82" i="14"/>
  <c r="G83" i="14"/>
  <c r="G81" i="14"/>
  <c r="G80" i="14"/>
  <c r="H88" i="14"/>
  <c r="H89" i="14"/>
  <c r="H85" i="14"/>
  <c r="H87" i="14"/>
  <c r="H86" i="14"/>
  <c r="I81" i="14"/>
  <c r="I80" i="14"/>
  <c r="I83" i="14"/>
  <c r="I82" i="14"/>
  <c r="I84" i="14"/>
  <c r="G86" i="14"/>
  <c r="G88" i="14"/>
  <c r="G85" i="14"/>
  <c r="G87" i="14"/>
  <c r="G89" i="14"/>
  <c r="H81" i="14"/>
  <c r="H80" i="14"/>
  <c r="H82" i="14"/>
  <c r="H83" i="14"/>
  <c r="H84" i="14"/>
  <c r="L9" i="1" l="1"/>
  <c r="L20" i="1" l="1"/>
  <c r="L13" i="1"/>
  <c r="L10" i="1"/>
  <c r="L5" i="1"/>
  <c r="L16" i="1"/>
  <c r="L19" i="1"/>
  <c r="L7" i="1"/>
  <c r="L11" i="1"/>
  <c r="L15" i="1"/>
  <c r="L8" i="1"/>
  <c r="L14" i="1"/>
  <c r="D9" i="1"/>
  <c r="E9" i="1"/>
  <c r="C9" i="1"/>
  <c r="L18" i="1"/>
  <c r="L12" i="1"/>
  <c r="F82" i="14" l="1"/>
  <c r="F84" i="14"/>
  <c r="F81" i="14"/>
  <c r="F83" i="14"/>
  <c r="F80" i="14"/>
  <c r="C8" i="1"/>
  <c r="D8" i="1"/>
  <c r="E8" i="1"/>
  <c r="E11" i="1"/>
  <c r="D11" i="1"/>
  <c r="C11" i="1"/>
  <c r="C19" i="1"/>
  <c r="D19" i="1"/>
  <c r="E19" i="1"/>
  <c r="E5" i="1"/>
  <c r="C5" i="1"/>
  <c r="D5" i="1"/>
  <c r="D13" i="1"/>
  <c r="E13" i="1"/>
  <c r="C13" i="1"/>
  <c r="C18" i="1"/>
  <c r="E18" i="1"/>
  <c r="D18" i="1"/>
  <c r="E82" i="14"/>
  <c r="E81" i="14"/>
  <c r="E84" i="14"/>
  <c r="E80" i="14"/>
  <c r="E83" i="14"/>
  <c r="E14" i="1"/>
  <c r="D14" i="1"/>
  <c r="C14" i="1"/>
  <c r="D15" i="1"/>
  <c r="C15" i="1"/>
  <c r="E15" i="1"/>
  <c r="C7" i="1"/>
  <c r="E7" i="1"/>
  <c r="D7" i="1"/>
  <c r="C16" i="1"/>
  <c r="E16" i="1"/>
  <c r="D16" i="1"/>
  <c r="E10" i="1"/>
  <c r="D10" i="1"/>
  <c r="C10" i="1"/>
  <c r="C20" i="1"/>
  <c r="E20" i="1"/>
  <c r="D20" i="1"/>
  <c r="L6" i="1"/>
  <c r="E12" i="1"/>
  <c r="D12" i="1"/>
  <c r="C12" i="1"/>
  <c r="D80" i="14"/>
  <c r="D83" i="14"/>
  <c r="D82" i="14"/>
  <c r="D81" i="14"/>
  <c r="D84" i="14"/>
  <c r="D38" i="14" l="1"/>
  <c r="D39" i="14"/>
  <c r="D36" i="14"/>
  <c r="D37" i="14"/>
  <c r="D35" i="14"/>
  <c r="D29" i="14"/>
  <c r="D26" i="14"/>
  <c r="D27" i="14"/>
  <c r="D28" i="14"/>
  <c r="D25" i="14"/>
  <c r="F56" i="14"/>
  <c r="F58" i="14"/>
  <c r="F59" i="14"/>
  <c r="F55" i="14"/>
  <c r="F57" i="14"/>
  <c r="D15" i="14"/>
  <c r="D18" i="14"/>
  <c r="D16" i="14"/>
  <c r="D17" i="14"/>
  <c r="D19" i="14"/>
  <c r="D49" i="14"/>
  <c r="D48" i="14"/>
  <c r="D46" i="14"/>
  <c r="D47" i="14"/>
  <c r="D45" i="14"/>
  <c r="E68" i="14"/>
  <c r="E67" i="14"/>
  <c r="E66" i="14"/>
  <c r="E65" i="14"/>
  <c r="E69" i="14"/>
  <c r="F44" i="14"/>
  <c r="F43" i="14"/>
  <c r="F41" i="14"/>
  <c r="F40" i="14"/>
  <c r="F42" i="14"/>
  <c r="F86" i="14"/>
  <c r="F85" i="14"/>
  <c r="F89" i="14"/>
  <c r="F88" i="14"/>
  <c r="F87" i="14"/>
  <c r="D31" i="14"/>
  <c r="D34" i="14"/>
  <c r="D32" i="14"/>
  <c r="D30" i="14"/>
  <c r="D33" i="14"/>
  <c r="E23" i="14"/>
  <c r="E24" i="14"/>
  <c r="E21" i="14"/>
  <c r="E20" i="14"/>
  <c r="E22" i="14"/>
  <c r="E37" i="14"/>
  <c r="E36" i="14"/>
  <c r="E35" i="14"/>
  <c r="E38" i="14"/>
  <c r="E39" i="14"/>
  <c r="E79" i="14"/>
  <c r="E77" i="14"/>
  <c r="E75" i="14"/>
  <c r="E76" i="14"/>
  <c r="E78" i="14"/>
  <c r="E28" i="14"/>
  <c r="E26" i="14"/>
  <c r="E29" i="14"/>
  <c r="E27" i="14"/>
  <c r="E25" i="14"/>
  <c r="D56" i="14"/>
  <c r="D59" i="14"/>
  <c r="D58" i="14"/>
  <c r="D55" i="14"/>
  <c r="D57" i="14"/>
  <c r="F53" i="14"/>
  <c r="F50" i="14"/>
  <c r="F52" i="14"/>
  <c r="F54" i="14"/>
  <c r="F51" i="14"/>
  <c r="E49" i="14"/>
  <c r="E48" i="14"/>
  <c r="E47" i="14"/>
  <c r="E46" i="14"/>
  <c r="E45" i="14"/>
  <c r="F65" i="14"/>
  <c r="F67" i="14"/>
  <c r="F66" i="14"/>
  <c r="F68" i="14"/>
  <c r="F69" i="14"/>
  <c r="E42" i="14"/>
  <c r="E43" i="14"/>
  <c r="E40" i="14"/>
  <c r="E41" i="14"/>
  <c r="E44" i="14"/>
  <c r="F72" i="14"/>
  <c r="F70" i="14"/>
  <c r="F73" i="14"/>
  <c r="F71" i="14"/>
  <c r="F74" i="14"/>
  <c r="E34" i="14"/>
  <c r="E30" i="14"/>
  <c r="E33" i="14"/>
  <c r="E32" i="14"/>
  <c r="E31" i="14"/>
  <c r="D22" i="14"/>
  <c r="D20" i="14"/>
  <c r="D21" i="14"/>
  <c r="D23" i="14"/>
  <c r="D24" i="14"/>
  <c r="F39" i="14"/>
  <c r="F35" i="14"/>
  <c r="F37" i="14"/>
  <c r="F36" i="14"/>
  <c r="F38" i="14"/>
  <c r="F75" i="14"/>
  <c r="F76" i="14"/>
  <c r="F78" i="14"/>
  <c r="F77" i="14"/>
  <c r="F79" i="14"/>
  <c r="F25" i="14"/>
  <c r="F27" i="14"/>
  <c r="F26" i="14"/>
  <c r="F29" i="14"/>
  <c r="F28" i="14"/>
  <c r="E18" i="14"/>
  <c r="E17" i="14"/>
  <c r="E19" i="14"/>
  <c r="E16" i="14"/>
  <c r="E15" i="14"/>
  <c r="D54" i="14"/>
  <c r="D51" i="14"/>
  <c r="D52" i="14"/>
  <c r="D53" i="14"/>
  <c r="D50" i="14"/>
  <c r="F46" i="14"/>
  <c r="F45" i="14"/>
  <c r="F49" i="14"/>
  <c r="F48" i="14"/>
  <c r="F47" i="14"/>
  <c r="D68" i="14"/>
  <c r="D66" i="14"/>
  <c r="D65" i="14"/>
  <c r="D67" i="14"/>
  <c r="D69" i="14"/>
  <c r="E87" i="14"/>
  <c r="E85" i="14"/>
  <c r="E86" i="14"/>
  <c r="E88" i="14"/>
  <c r="E89" i="14"/>
  <c r="E71" i="14"/>
  <c r="E74" i="14"/>
  <c r="E72" i="14"/>
  <c r="E73" i="14"/>
  <c r="E70" i="14"/>
  <c r="F33" i="14"/>
  <c r="F32" i="14"/>
  <c r="F34" i="14"/>
  <c r="F31" i="14"/>
  <c r="F30" i="14"/>
  <c r="L17" i="1"/>
  <c r="C6" i="1"/>
  <c r="D6" i="1"/>
  <c r="E6" i="1"/>
  <c r="D78" i="14"/>
  <c r="D79" i="14"/>
  <c r="D77" i="14"/>
  <c r="D75" i="14"/>
  <c r="D76" i="14"/>
  <c r="E59" i="14"/>
  <c r="E55" i="14"/>
  <c r="E56" i="14"/>
  <c r="E58" i="14"/>
  <c r="E57" i="14"/>
  <c r="F19" i="14"/>
  <c r="F18" i="14"/>
  <c r="F16" i="14"/>
  <c r="F15" i="14"/>
  <c r="F17" i="14"/>
  <c r="E51" i="14"/>
  <c r="E53" i="14"/>
  <c r="E54" i="14"/>
  <c r="E50" i="14"/>
  <c r="E52" i="14"/>
  <c r="D41" i="14"/>
  <c r="D44" i="14"/>
  <c r="D40" i="14"/>
  <c r="D42" i="14"/>
  <c r="D43" i="14"/>
  <c r="D89" i="14"/>
  <c r="D87" i="14"/>
  <c r="D88" i="14"/>
  <c r="D86" i="14"/>
  <c r="D85" i="14"/>
  <c r="D71" i="14"/>
  <c r="D72" i="14"/>
  <c r="D70" i="14"/>
  <c r="D73" i="14"/>
  <c r="D74" i="14"/>
  <c r="F20" i="14"/>
  <c r="F23" i="14"/>
  <c r="F22" i="14"/>
  <c r="F24" i="14"/>
  <c r="F21" i="14"/>
  <c r="F10" i="14" l="1"/>
  <c r="F13" i="14"/>
  <c r="F12" i="14"/>
  <c r="F11" i="14"/>
  <c r="F14" i="14"/>
  <c r="E10" i="14"/>
  <c r="E11" i="14"/>
  <c r="E13" i="14"/>
  <c r="E12" i="14"/>
  <c r="E14" i="14"/>
  <c r="D11" i="14"/>
  <c r="D12" i="14"/>
  <c r="D14" i="14"/>
  <c r="D10" i="14"/>
  <c r="D13" i="14"/>
  <c r="D17" i="1"/>
  <c r="E17" i="1"/>
  <c r="C17" i="1"/>
  <c r="D62" i="14" l="1"/>
  <c r="D60" i="14"/>
  <c r="D64" i="14"/>
  <c r="D63" i="14"/>
  <c r="D61" i="14"/>
  <c r="F64" i="14"/>
  <c r="F61" i="14"/>
  <c r="F60" i="14"/>
  <c r="F62" i="14"/>
  <c r="F63" i="14"/>
  <c r="E62" i="14"/>
  <c r="E63" i="14"/>
  <c r="E64" i="14"/>
  <c r="E60" i="14"/>
  <c r="E61" i="14"/>
  <c r="L4" i="1"/>
  <c r="C4" i="1" l="1"/>
  <c r="D4" i="1"/>
  <c r="E4" i="1"/>
  <c r="F9" i="14" l="1"/>
  <c r="F8" i="14"/>
  <c r="F7" i="14"/>
  <c r="F5" i="14"/>
  <c r="F6" i="14"/>
  <c r="E5" i="14"/>
  <c r="E7" i="14"/>
  <c r="E9" i="14"/>
  <c r="E6" i="14"/>
  <c r="E8" i="14"/>
  <c r="D7" i="14"/>
  <c r="D5" i="14"/>
  <c r="D9" i="14"/>
  <c r="D8" i="14"/>
  <c r="D6" i="14"/>
</calcChain>
</file>

<file path=xl/sharedStrings.xml><?xml version="1.0" encoding="utf-8"?>
<sst xmlns="http://schemas.openxmlformats.org/spreadsheetml/2006/main" count="361" uniqueCount="70">
  <si>
    <t>ANH</t>
  </si>
  <si>
    <t>HDD</t>
  </si>
  <si>
    <t>NES</t>
  </si>
  <si>
    <t>NWT</t>
  </si>
  <si>
    <t>SRN</t>
  </si>
  <si>
    <t>SVE</t>
  </si>
  <si>
    <t>SWB</t>
  </si>
  <si>
    <t>TMS</t>
  </si>
  <si>
    <t>WSH</t>
  </si>
  <si>
    <t>WSX</t>
  </si>
  <si>
    <t>YKY</t>
  </si>
  <si>
    <t>AFW</t>
  </si>
  <si>
    <t>BRL</t>
  </si>
  <si>
    <t>PRT</t>
  </si>
  <si>
    <t>SES</t>
  </si>
  <si>
    <t>SEW</t>
  </si>
  <si>
    <t>SSC</t>
  </si>
  <si>
    <t>Cover sheet</t>
  </si>
  <si>
    <t>Company</t>
  </si>
  <si>
    <t>Water - company specific efficiency factor</t>
  </si>
  <si>
    <t>Shallow dive company efficiency factor</t>
  </si>
  <si>
    <t>Deep dive company efficiency factor</t>
  </si>
  <si>
    <t>Efficiency factor</t>
  </si>
  <si>
    <t>Wastewater - company specific efficiency factor</t>
  </si>
  <si>
    <t>codecombine</t>
  </si>
  <si>
    <t>companycode</t>
  </si>
  <si>
    <t>financialyear</t>
  </si>
  <si>
    <t>Combination of company and year</t>
  </si>
  <si>
    <t>Company unique code</t>
  </si>
  <si>
    <t>Financial year</t>
  </si>
  <si>
    <t>%</t>
  </si>
  <si>
    <t>2020-21</t>
  </si>
  <si>
    <t>2021-22</t>
  </si>
  <si>
    <t>2022-23</t>
  </si>
  <si>
    <t>2023-24</t>
  </si>
  <si>
    <t>2024-25</t>
  </si>
  <si>
    <t>BoN Code</t>
  </si>
  <si>
    <t>Unit</t>
  </si>
  <si>
    <t>PR19GC0040</t>
  </si>
  <si>
    <t>PR19GC0044</t>
  </si>
  <si>
    <t xml:space="preserve">Water efficiency challenge excluding scope challenge </t>
  </si>
  <si>
    <t>Wastewater efficiency challenge excluding scope challenge</t>
  </si>
  <si>
    <t>PR19GC0049</t>
  </si>
  <si>
    <t>PR19GC0050</t>
  </si>
  <si>
    <t>Shallow dive company efficiency factor water</t>
  </si>
  <si>
    <t>Deep dive company efficiency factor water</t>
  </si>
  <si>
    <t>Shallow dive company efficiency factor wastewater</t>
  </si>
  <si>
    <t>Deep dive company efficiency factor wastewater</t>
  </si>
  <si>
    <t>Wastewater efficiency challenge - opex</t>
  </si>
  <si>
    <t>Water efficiency challenge - opex</t>
  </si>
  <si>
    <t>Water - company specific efficiency factor excluding scope challenge [based on company forecast cost drivers]</t>
  </si>
  <si>
    <t>Wastewater - company specific efficiency factor excluding scope challenge [based on company forecast cost drivers]</t>
  </si>
  <si>
    <t>C_PR19WW_SHALLOW_EFF</t>
  </si>
  <si>
    <t>C_PR19WW_DEEP_EFF</t>
  </si>
  <si>
    <t>C_PR19WWW_SHALLOW_EFF</t>
  </si>
  <si>
    <t>C_PR19WWW_DEEP_EFF</t>
  </si>
  <si>
    <t>G&amp;C and DSRA company efficiency factor</t>
  </si>
  <si>
    <t>Business plan modelled base costs net of enhancement opex</t>
  </si>
  <si>
    <t>Our view</t>
  </si>
  <si>
    <t>Business plan modelled costs net of enhancement opex</t>
  </si>
  <si>
    <t>Shallow dive</t>
  </si>
  <si>
    <t>Deep dive</t>
  </si>
  <si>
    <t>Floor (%)</t>
  </si>
  <si>
    <t>Cap (%)</t>
  </si>
  <si>
    <t>G&amp;C and DSRA</t>
  </si>
  <si>
    <t>N/A</t>
  </si>
  <si>
    <t>Reallocations to base</t>
  </si>
  <si>
    <t>Business plan modelled base costs after reallocations</t>
  </si>
  <si>
    <t>Business plan modelled costs after reallocations</t>
  </si>
  <si>
    <t>Grants and contributions challenge excluding 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</si>
</sst>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15" x14ac:knownFonts="1">
    <font>
      <sz val="11"/>
      <color theme="1"/>
      <name val="Arial"/>
      <family val="2"/>
    </font>
    <font>
      <sz val="11"/>
      <color theme="1"/>
      <name val="Arial"/>
      <family val="2"/>
    </font>
    <font>
      <b/>
      <sz val="10"/>
      <color theme="1"/>
      <name val="Calibri"/>
      <family val="2"/>
    </font>
    <font>
      <sz val="10"/>
      <color theme="1"/>
      <name val="Calibri"/>
      <family val="2"/>
    </font>
    <font>
      <b/>
      <sz val="10"/>
      <name val="Calibri"/>
      <family val="2"/>
    </font>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4"/>
      <color theme="3"/>
      <name val="Calibri"/>
      <family val="2"/>
    </font>
    <font>
      <b/>
      <sz val="10"/>
      <color theme="9"/>
      <name val="Calibri"/>
      <family val="2"/>
    </font>
    <font>
      <sz val="10"/>
      <name val="Arial"/>
      <family val="2"/>
    </font>
    <font>
      <sz val="10"/>
      <name val="Calibri"/>
      <family val="2"/>
      <scheme val="minor"/>
    </font>
    <font>
      <sz val="10"/>
      <color rgb="FF000000"/>
      <name val="Calibri"/>
      <family val="2"/>
      <scheme val="minor"/>
    </font>
    <font>
      <sz val="10"/>
      <name val="Calibri"/>
      <family val="2"/>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5" fillId="0" borderId="0"/>
    <xf numFmtId="0" fontId="11" fillId="0" borderId="0"/>
  </cellStyleXfs>
  <cellXfs count="51">
    <xf numFmtId="0" fontId="0" fillId="0" borderId="0" xfId="0"/>
    <xf numFmtId="0" fontId="3" fillId="0" borderId="0" xfId="0" applyFont="1"/>
    <xf numFmtId="0" fontId="4" fillId="2" borderId="2" xfId="0" applyFont="1" applyFill="1" applyBorder="1" applyAlignment="1">
      <alignment horizontal="center" vertical="center" wrapText="1"/>
    </xf>
    <xf numFmtId="0" fontId="3" fillId="0" borderId="1" xfId="0" applyFont="1" applyFill="1" applyBorder="1" applyAlignment="1">
      <alignment vertical="center"/>
    </xf>
    <xf numFmtId="0" fontId="2" fillId="0" borderId="0" xfId="0" applyFont="1"/>
    <xf numFmtId="0" fontId="4" fillId="2" borderId="1" xfId="0" applyFont="1" applyFill="1" applyBorder="1" applyAlignment="1">
      <alignment horizontal="center" vertical="center" wrapText="1"/>
    </xf>
    <xf numFmtId="165" fontId="3" fillId="0" borderId="1" xfId="1" applyNumberFormat="1" applyFont="1" applyBorder="1" applyAlignment="1">
      <alignment horizontal="center" wrapText="1"/>
    </xf>
    <xf numFmtId="165" fontId="6" fillId="0" borderId="1" xfId="1" applyNumberFormat="1" applyFont="1" applyBorder="1" applyAlignment="1">
      <alignment horizontal="center"/>
    </xf>
    <xf numFmtId="165" fontId="3" fillId="3" borderId="1" xfId="1" applyNumberFormat="1" applyFont="1" applyFill="1" applyBorder="1"/>
    <xf numFmtId="0" fontId="5" fillId="0" borderId="0" xfId="0" applyFont="1"/>
    <xf numFmtId="0" fontId="0" fillId="4" borderId="0" xfId="0" applyFill="1"/>
    <xf numFmtId="166" fontId="3" fillId="0" borderId="2" xfId="8" applyNumberFormat="1" applyFont="1" applyFill="1" applyBorder="1" applyAlignment="1">
      <alignment vertical="center"/>
    </xf>
    <xf numFmtId="0" fontId="6" fillId="0" borderId="1" xfId="0" applyFont="1" applyBorder="1" applyAlignment="1">
      <alignment vertical="center"/>
    </xf>
    <xf numFmtId="165" fontId="0" fillId="4" borderId="0" xfId="1" applyNumberFormat="1" applyFont="1" applyFill="1"/>
    <xf numFmtId="9" fontId="0" fillId="4" borderId="0" xfId="0" applyNumberFormat="1" applyFill="1"/>
    <xf numFmtId="0" fontId="7" fillId="0" borderId="0" xfId="0" applyFont="1" applyBorder="1" applyAlignment="1">
      <alignment vertical="center"/>
    </xf>
    <xf numFmtId="166" fontId="2" fillId="0" borderId="0" xfId="8" applyNumberFormat="1" applyFont="1" applyBorder="1"/>
    <xf numFmtId="165" fontId="3" fillId="0" borderId="0" xfId="1" applyNumberFormat="1" applyFont="1" applyBorder="1" applyAlignment="1">
      <alignment horizontal="center" wrapText="1"/>
    </xf>
    <xf numFmtId="0" fontId="6" fillId="0" borderId="0" xfId="0" applyFont="1" applyBorder="1" applyAlignment="1">
      <alignment vertical="center"/>
    </xf>
    <xf numFmtId="0" fontId="6" fillId="0" borderId="1" xfId="0" applyFont="1" applyFill="1" applyBorder="1" applyAlignment="1">
      <alignment vertical="center"/>
    </xf>
    <xf numFmtId="0" fontId="9" fillId="0" borderId="0" xfId="0" applyFont="1"/>
    <xf numFmtId="0" fontId="10" fillId="0" borderId="0" xfId="0" applyFont="1"/>
    <xf numFmtId="165" fontId="3" fillId="5" borderId="1" xfId="1" applyNumberFormat="1" applyFont="1" applyFill="1" applyBorder="1"/>
    <xf numFmtId="0" fontId="6" fillId="6" borderId="1" xfId="0" applyFont="1" applyFill="1" applyBorder="1" applyAlignment="1">
      <alignment vertical="center" wrapText="1"/>
    </xf>
    <xf numFmtId="0" fontId="12" fillId="7" borderId="1" xfId="10" applyFont="1" applyFill="1" applyBorder="1" applyAlignment="1">
      <alignment horizontal="center" vertical="center" wrapText="1"/>
    </xf>
    <xf numFmtId="0" fontId="5" fillId="0" borderId="0" xfId="0" applyFont="1" applyAlignment="1">
      <alignment wrapText="1"/>
    </xf>
    <xf numFmtId="0" fontId="13" fillId="7" borderId="1" xfId="10" applyFont="1" applyFill="1" applyBorder="1" applyAlignment="1">
      <alignment horizontal="center" vertical="center" wrapText="1"/>
    </xf>
    <xf numFmtId="0" fontId="6" fillId="0" borderId="1" xfId="0" applyFont="1" applyBorder="1" applyAlignment="1">
      <alignment horizontal="center"/>
    </xf>
    <xf numFmtId="165" fontId="3" fillId="9" borderId="1" xfId="1" applyNumberFormat="1" applyFont="1" applyFill="1" applyBorder="1"/>
    <xf numFmtId="0" fontId="6" fillId="0" borderId="0" xfId="0" applyFont="1" applyAlignment="1">
      <alignment horizontal="center"/>
    </xf>
    <xf numFmtId="10" fontId="6" fillId="0" borderId="3" xfId="1" applyNumberFormat="1" applyFont="1" applyBorder="1" applyAlignment="1">
      <alignment horizontal="center"/>
    </xf>
    <xf numFmtId="10" fontId="6" fillId="0" borderId="1" xfId="1" applyNumberFormat="1" applyFont="1" applyBorder="1" applyAlignment="1">
      <alignment horizontal="center"/>
    </xf>
    <xf numFmtId="0" fontId="6" fillId="8" borderId="1" xfId="0" applyFont="1" applyFill="1" applyBorder="1" applyAlignment="1">
      <alignment horizontal="center"/>
    </xf>
    <xf numFmtId="4" fontId="6" fillId="8" borderId="1"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13" fillId="0" borderId="1" xfId="10" applyFont="1" applyFill="1" applyBorder="1" applyAlignment="1">
      <alignment horizontal="center" vertical="center" wrapText="1"/>
    </xf>
    <xf numFmtId="0" fontId="5" fillId="0" borderId="0" xfId="0" applyFont="1" applyFill="1" applyAlignment="1">
      <alignment wrapText="1"/>
    </xf>
    <xf numFmtId="164" fontId="0" fillId="4" borderId="0" xfId="0" applyNumberFormat="1" applyFill="1"/>
    <xf numFmtId="166" fontId="3" fillId="0" borderId="1" xfId="8" applyNumberFormat="1" applyFont="1" applyFill="1" applyBorder="1" applyAlignment="1">
      <alignment vertical="center"/>
    </xf>
    <xf numFmtId="0" fontId="0" fillId="4" borderId="0" xfId="0" applyFont="1" applyFill="1"/>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166" fontId="3" fillId="0" borderId="4" xfId="8" applyNumberFormat="1" applyFont="1" applyFill="1" applyBorder="1" applyAlignment="1">
      <alignment vertical="center"/>
    </xf>
    <xf numFmtId="165" fontId="3" fillId="0" borderId="0" xfId="1" applyNumberFormat="1" applyFont="1"/>
    <xf numFmtId="0" fontId="3" fillId="0" borderId="1" xfId="0" applyFont="1" applyFill="1" applyBorder="1"/>
    <xf numFmtId="9" fontId="3" fillId="10" borderId="1" xfId="1" applyFont="1" applyFill="1" applyBorder="1" applyAlignment="1">
      <alignment horizontal="center" vertical="center"/>
    </xf>
    <xf numFmtId="0" fontId="8" fillId="11" borderId="0" xfId="9" applyFont="1" applyFill="1" applyBorder="1"/>
    <xf numFmtId="0" fontId="5" fillId="11" borderId="0" xfId="0" applyFont="1" applyFill="1" applyBorder="1"/>
  </cellXfs>
  <cellStyles count="11">
    <cellStyle name="Comma" xfId="8" builtinId="3"/>
    <cellStyle name="Comma 2" xfId="2"/>
    <cellStyle name="Comma 3" xfId="7"/>
    <cellStyle name="Normal" xfId="0" builtinId="0"/>
    <cellStyle name="Normal 2" xfId="5"/>
    <cellStyle name="Normal 2 2" xfId="10"/>
    <cellStyle name="Normal 2 2 2" xfId="9"/>
    <cellStyle name="Normal 6" xfId="3"/>
    <cellStyle name="Percent" xfId="1" builtinId="5"/>
    <cellStyle name="Percent 2" xfId="4"/>
    <cellStyle name="Percent 3" xfId="6"/>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35718</xdr:colOff>
      <xdr:row>2</xdr:row>
      <xdr:rowOff>35718</xdr:rowOff>
    </xdr:from>
    <xdr:to>
      <xdr:col>11</xdr:col>
      <xdr:colOff>309958</xdr:colOff>
      <xdr:row>18</xdr:row>
      <xdr:rowOff>79772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7643" y="464343"/>
          <a:ext cx="7132240" cy="3092054"/>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Company efficiency challenge</a:t>
          </a:r>
          <a:r>
            <a:rPr lang="en-GB" sz="1100" b="1" i="0" u="sng" baseline="0">
              <a:solidFill>
                <a:schemeClr val="dk1"/>
              </a:solidFill>
              <a:effectLst/>
              <a:latin typeface="+mn-lt"/>
              <a:ea typeface="+mn-ea"/>
              <a:cs typeface="+mn-cs"/>
            </a:rPr>
            <a:t> model</a:t>
          </a:r>
        </a:p>
        <a:p>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To determine the company specific efficiency factor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to be used in enhancement</a:t>
          </a:r>
          <a:r>
            <a:rPr lang="en-GB" sz="1100" baseline="0">
              <a:solidFill>
                <a:schemeClr val="dk1"/>
              </a:solidFill>
              <a:effectLst/>
              <a:latin typeface="+mn-lt"/>
              <a:ea typeface="+mn-ea"/>
              <a:cs typeface="+mn-cs"/>
            </a:rPr>
            <a:t> shallow dives and deep dives</a:t>
          </a:r>
          <a:r>
            <a:rPr lang="en-GB" sz="1100">
              <a:solidFill>
                <a:schemeClr val="dk1"/>
              </a:solidFill>
              <a:effectLst/>
              <a:latin typeface="+mn-lt"/>
              <a:ea typeface="+mn-ea"/>
              <a:cs typeface="+mn-cs"/>
            </a:rPr>
            <a:t>. </a:t>
          </a:r>
        </a:p>
        <a:p>
          <a:endParaRPr lang="en-GB">
            <a:effectLst/>
          </a:endParaRPr>
        </a:p>
        <a:p>
          <a:r>
            <a:rPr lang="en-GB" sz="1100" b="1" baseline="0">
              <a:solidFill>
                <a:schemeClr val="dk1"/>
              </a:solidFill>
              <a:effectLst/>
              <a:latin typeface="+mn-lt"/>
              <a:ea typeface="+mn-ea"/>
              <a:cs typeface="+mn-cs"/>
            </a:rPr>
            <a:t>Approach at FD</a:t>
          </a:r>
          <a:endParaRPr lang="en-GB">
            <a:effectLst/>
          </a:endParaRPr>
        </a:p>
        <a:p>
          <a:r>
            <a:rPr lang="en-GB" sz="1100" baseline="0">
              <a:solidFill>
                <a:schemeClr val="dk1"/>
              </a:solidFill>
              <a:effectLst/>
              <a:latin typeface="+mn-lt"/>
              <a:ea typeface="+mn-ea"/>
              <a:cs typeface="+mn-cs"/>
            </a:rPr>
            <a:t>We calculate the company specific efficiency factor as the percentage gap between the company view of modelled base costs and our view of efficient modelled base costs. The model presents three sets of efficiency challenges i.e. one for shallow dives; one for deep dives and an unbounded efficiency challenge. In shallow dives, we apply a floor of 0% efficiency challenge and a cap of 10% challenge. In deep dives, we retain the 10% efficiency cap but apply a 5% floor. The rationale for this approach is set out in our 'Securing cost efficiency technical appendix'.</a:t>
          </a:r>
        </a:p>
        <a:p>
          <a:endParaRPr lang="en-GB">
            <a:effectLst/>
          </a:endParaRPr>
        </a:p>
        <a:p>
          <a:r>
            <a:rPr lang="en-GB" sz="1100" b="1" baseline="0">
              <a:solidFill>
                <a:schemeClr val="dk1"/>
              </a:solidFill>
              <a:effectLst/>
              <a:latin typeface="+mn-lt"/>
              <a:ea typeface="+mn-ea"/>
              <a:cs typeface="+mn-cs"/>
            </a:rPr>
            <a:t>Changes from the IAP</a:t>
          </a:r>
          <a:endParaRPr lang="en-GB">
            <a:effectLst/>
          </a:endParaRPr>
        </a:p>
        <a:p>
          <a:r>
            <a:rPr lang="en-GB" sz="1100" b="0" baseline="0">
              <a:solidFill>
                <a:schemeClr val="dk1"/>
              </a:solidFill>
              <a:effectLst/>
              <a:latin typeface="+mn-lt"/>
              <a:ea typeface="+mn-ea"/>
              <a:cs typeface="+mn-cs"/>
            </a:rPr>
            <a:t>We deduct enhancement opex from the company requested base costs before comparing to our view of efficient base costs. We reviewed and adjusted the floors and caps that we used at the initial assessment of plans.</a:t>
          </a:r>
          <a:endParaRPr lang="en-GB">
            <a:effectLst/>
          </a:endParaRPr>
        </a:p>
      </xdr:txBody>
    </xdr:sp>
    <xdr:clientData/>
  </xdr:twoCellAnchor>
  <xdr:twoCellAnchor>
    <xdr:from>
      <xdr:col>1</xdr:col>
      <xdr:colOff>35718</xdr:colOff>
      <xdr:row>2</xdr:row>
      <xdr:rowOff>35717</xdr:rowOff>
    </xdr:from>
    <xdr:to>
      <xdr:col>12</xdr:col>
      <xdr:colOff>457200</xdr:colOff>
      <xdr:row>36</xdr:row>
      <xdr:rowOff>66675</xdr:rowOff>
    </xdr:to>
    <xdr:sp macro="" textlink="">
      <xdr:nvSpPr>
        <xdr:cNvPr id="3" name="TextBox 2">
          <a:extLst>
            <a:ext uri="{FF2B5EF4-FFF2-40B4-BE49-F238E27FC236}">
              <a16:creationId xmlns:a16="http://schemas.microsoft.com/office/drawing/2014/main" xmlns="" id="{00000000-0008-0000-0000-000002000000}"/>
            </a:ext>
          </a:extLst>
        </xdr:cNvPr>
        <xdr:cNvSpPr txBox="1"/>
      </xdr:nvSpPr>
      <xdr:spPr>
        <a:xfrm>
          <a:off x="197643" y="464342"/>
          <a:ext cx="7965282" cy="6507958"/>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Company efficiency challenge</a:t>
          </a:r>
          <a:r>
            <a:rPr lang="en-GB" sz="1100" b="1" i="0" u="sng" baseline="0">
              <a:solidFill>
                <a:schemeClr val="dk1"/>
              </a:solidFill>
              <a:effectLst/>
              <a:latin typeface="+mn-lt"/>
              <a:ea typeface="+mn-ea"/>
              <a:cs typeface="+mn-cs"/>
            </a:rPr>
            <a:t> model</a:t>
          </a:r>
        </a:p>
        <a:p>
          <a:endParaRPr lang="en-GB">
            <a:effectLst/>
          </a:endParaRPr>
        </a:p>
        <a:p>
          <a:r>
            <a:rPr lang="en-GB" sz="1100" b="1" baseline="0">
              <a:solidFill>
                <a:schemeClr val="dk1"/>
              </a:solidFill>
              <a:effectLst/>
              <a:latin typeface="+mn-lt"/>
              <a:ea typeface="+mn-ea"/>
              <a:cs typeface="+mn-cs"/>
            </a:rPr>
            <a:t>Objective</a:t>
          </a:r>
        </a:p>
        <a:p>
          <a:endParaRPr lang="en-GB">
            <a:effectLst/>
          </a:endParaRPr>
        </a:p>
        <a:p>
          <a:r>
            <a:rPr lang="en-GB" sz="1100">
              <a:solidFill>
                <a:schemeClr val="dk1"/>
              </a:solidFill>
              <a:effectLst/>
              <a:latin typeface="+mn-lt"/>
              <a:ea typeface="+mn-ea"/>
              <a:cs typeface="+mn-cs"/>
            </a:rPr>
            <a:t>To determine the company specific efficiency factors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to be used in enhancement</a:t>
          </a:r>
          <a:r>
            <a:rPr lang="en-GB" sz="1100" baseline="0">
              <a:solidFill>
                <a:schemeClr val="dk1"/>
              </a:solidFill>
              <a:effectLst/>
              <a:latin typeface="+mn-lt"/>
              <a:ea typeface="+mn-ea"/>
              <a:cs typeface="+mn-cs"/>
            </a:rPr>
            <a:t> shallow dives and deep dives, and the company efficiency factors to be applied in the grants and contributions feeder models.</a:t>
          </a:r>
          <a:endParaRPr lang="en-GB" sz="1100">
            <a:solidFill>
              <a:schemeClr val="dk1"/>
            </a:solidFill>
            <a:effectLst/>
            <a:latin typeface="+mn-lt"/>
            <a:ea typeface="+mn-ea"/>
            <a:cs typeface="+mn-cs"/>
          </a:endParaRPr>
        </a:p>
        <a:p>
          <a:endParaRPr lang="en-GB">
            <a:effectLst/>
          </a:endParaRPr>
        </a:p>
        <a:p>
          <a:r>
            <a:rPr lang="en-GB" sz="1100" b="1" baseline="0">
              <a:solidFill>
                <a:schemeClr val="dk1"/>
              </a:solidFill>
              <a:effectLst/>
              <a:latin typeface="+mn-lt"/>
              <a:ea typeface="+mn-ea"/>
              <a:cs typeface="+mn-cs"/>
            </a:rPr>
            <a:t>Approach</a:t>
          </a:r>
        </a:p>
        <a:p>
          <a:endParaRPr lang="en-GB">
            <a:effectLst/>
          </a:endParaRPr>
        </a:p>
        <a:p>
          <a:r>
            <a:rPr lang="en-GB" sz="1100" baseline="0">
              <a:solidFill>
                <a:schemeClr val="dk1"/>
              </a:solidFill>
              <a:effectLst/>
              <a:latin typeface="+mn-lt"/>
              <a:ea typeface="+mn-ea"/>
              <a:cs typeface="+mn-cs"/>
            </a:rPr>
            <a:t>We calculate the company specific efficiency factor as the percentage gap between the company view of modelled base costs and our view of efficient modelled base costs. We use the April 2019 business plan company view since our view is based on April 2019 cost drivers data. The model presents four sets of efficiency factors i.e. one for enhancement shallow dives; one for enhancement deep dives; one to be applied on gross grants and contributions in the grants and contributions feeder models; and one to be applied on the unit rates of the developer services revenue adjustment in the grants and contributions feeder models.</a:t>
          </a:r>
        </a:p>
        <a:p>
          <a:endParaRPr lang="en-GB" sz="110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We deduct enhancement opex from the company requested base costs before comparing to our view of efficient base costs. We also reallocate to the company view of requested cost some enhancement activities which we consider to be base activities. We apply a conservative view of these reallocations to base. We remove an implicit allowance for historical enhancement opex from our view of base costs. </a:t>
          </a:r>
        </a:p>
        <a:p>
          <a:endParaRPr lang="en-GB" sz="1100" b="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In shallow dives, we apply a floor of 0% efficiency challenge and a cap of 10% challenge. In deep dives, we retain the 10% efficiency cap but apply a 5% floor</a:t>
          </a:r>
          <a:r>
            <a:rPr lang="en-GB" sz="1100" baseline="0">
              <a:solidFill>
                <a:sysClr val="windowText" lastClr="000000"/>
              </a:solidFill>
              <a:effectLst/>
              <a:latin typeface="+mn-lt"/>
              <a:ea typeface="+mn-ea"/>
              <a:cs typeface="+mn-cs"/>
            </a:rPr>
            <a:t>. </a:t>
          </a:r>
        </a:p>
        <a:p>
          <a:endParaRPr lang="en-GB" sz="1100" baseline="0">
            <a:solidFill>
              <a:sysClr val="windowText" lastClr="000000"/>
            </a:solidFill>
            <a:effectLst/>
            <a:latin typeface="+mn-lt"/>
            <a:ea typeface="+mn-ea"/>
            <a:cs typeface="+mn-cs"/>
          </a:endParaRPr>
        </a:p>
        <a:p>
          <a:r>
            <a:rPr lang="en-GB" sz="1100" baseline="0">
              <a:solidFill>
                <a:sysClr val="windowText" lastClr="000000"/>
              </a:solidFill>
              <a:effectLst/>
              <a:latin typeface="+mn-lt"/>
              <a:ea typeface="+mn-ea"/>
              <a:cs typeface="+mn-cs"/>
            </a:rPr>
            <a:t>We apply a floor of 0% challenge to the eff</a:t>
          </a:r>
          <a:r>
            <a:rPr lang="en-GB" sz="1100" baseline="0">
              <a:solidFill>
                <a:schemeClr val="dk1"/>
              </a:solidFill>
              <a:effectLst/>
              <a:latin typeface="+mn-lt"/>
              <a:ea typeface="+mn-ea"/>
              <a:cs typeface="+mn-cs"/>
            </a:rPr>
            <a:t>iciency factors for the grants and contributions feeder models</a:t>
          </a:r>
          <a:r>
            <a:rPr lang="en-GB" sz="1100" baseline="0">
              <a:solidFill>
                <a:sysClr val="windowText" lastClr="000000"/>
              </a:solidFill>
              <a:effectLst/>
              <a:latin typeface="+mn-lt"/>
              <a:ea typeface="+mn-ea"/>
              <a:cs typeface="+mn-cs"/>
            </a:rPr>
            <a:t>. We do not apply a cap. We exclude the challenge on scope in the efficiency factors to be applied on the unit rates of the developer services revenue adjustment, by</a:t>
          </a:r>
          <a:r>
            <a:rPr lang="en-GB" sz="1100" baseline="0">
              <a:solidFill>
                <a:schemeClr val="dk1"/>
              </a:solidFill>
              <a:effectLst/>
              <a:latin typeface="+mn-lt"/>
              <a:ea typeface="+mn-ea"/>
              <a:cs typeface="+mn-cs"/>
            </a:rPr>
            <a:t> using companies' forecasts of cost drivers</a:t>
          </a:r>
          <a:r>
            <a:rPr lang="en-GB" sz="1100" baseline="0">
              <a:solidFill>
                <a:sysClr val="windowText" lastClr="000000"/>
              </a:solidFill>
              <a:effectLst/>
              <a:latin typeface="+mn-lt"/>
              <a:ea typeface="+mn-ea"/>
              <a:cs typeface="+mn-cs"/>
            </a:rPr>
            <a:t>. </a:t>
          </a:r>
        </a:p>
        <a:p>
          <a:endParaRPr lang="en-GB">
            <a:effectLst/>
          </a:endParaRPr>
        </a:p>
        <a:p>
          <a:r>
            <a:rPr lang="en-GB" sz="1100" b="1" baseline="0">
              <a:solidFill>
                <a:schemeClr val="dk1"/>
              </a:solidFill>
              <a:effectLst/>
              <a:latin typeface="+mn-lt"/>
              <a:ea typeface="+mn-ea"/>
              <a:cs typeface="+mn-cs"/>
            </a:rPr>
            <a:t>Changes from draft determination</a:t>
          </a: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We subtract an implicit allowance for enhancement opex from our view of base costs, to align with the deduction of enhancement opex from company view of base costs. We account for successful cost claims related to base costs in our view of base costs. We correct the application of frontier shift to account for real price effects and account for successful cost claims in our base allowance.</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W</a:t>
          </a:r>
          <a:r>
            <a:rPr lang="en-GB" sz="1100">
              <a:solidFill>
                <a:schemeClr val="dk1"/>
              </a:solidFill>
              <a:effectLst/>
              <a:latin typeface="+mn-lt"/>
              <a:ea typeface="+mn-ea"/>
              <a:cs typeface="+mn-cs"/>
            </a:rPr>
            <a:t>e reallocate some supply-demand</a:t>
          </a:r>
          <a:r>
            <a:rPr lang="en-GB" sz="1100" baseline="0">
              <a:solidFill>
                <a:schemeClr val="dk1"/>
              </a:solidFill>
              <a:effectLst/>
              <a:latin typeface="+mn-lt"/>
              <a:ea typeface="+mn-ea"/>
              <a:cs typeface="+mn-cs"/>
            </a:rPr>
            <a:t> and resilience </a:t>
          </a:r>
          <a:r>
            <a:rPr lang="en-GB" sz="1100">
              <a:solidFill>
                <a:schemeClr val="dk1"/>
              </a:solidFill>
              <a:effectLst/>
              <a:latin typeface="+mn-lt"/>
              <a:ea typeface="+mn-ea"/>
              <a:cs typeface="+mn-cs"/>
            </a:rPr>
            <a:t>enhancement activities to the company view</a:t>
          </a:r>
          <a:r>
            <a:rPr lang="en-GB" sz="1100" baseline="0">
              <a:solidFill>
                <a:schemeClr val="dk1"/>
              </a:solidFill>
              <a:effectLst/>
              <a:latin typeface="+mn-lt"/>
              <a:ea typeface="+mn-ea"/>
              <a:cs typeface="+mn-cs"/>
            </a:rPr>
            <a:t> of base costs, which </a:t>
          </a:r>
          <a:r>
            <a:rPr lang="en-GB" sz="1100">
              <a:solidFill>
                <a:schemeClr val="dk1"/>
              </a:solidFill>
              <a:effectLst/>
              <a:latin typeface="+mn-lt"/>
              <a:ea typeface="+mn-ea"/>
              <a:cs typeface="+mn-cs"/>
            </a:rPr>
            <a:t>companies reported as enhancement but we consider to be base activities</a:t>
          </a:r>
          <a:r>
            <a:rPr lang="en-GB" sz="1100" baseline="0">
              <a:solidFill>
                <a:schemeClr val="dk1"/>
              </a:solidFill>
              <a:effectLst/>
              <a:latin typeface="+mn-lt"/>
              <a:ea typeface="+mn-ea"/>
              <a:cs typeface="+mn-cs"/>
            </a:rPr>
            <a:t>. We </a:t>
          </a:r>
          <a:r>
            <a:rPr lang="en-GB" sz="1100">
              <a:solidFill>
                <a:schemeClr val="dk1"/>
              </a:solidFill>
              <a:effectLst/>
              <a:latin typeface="+mn-lt"/>
              <a:ea typeface="+mn-ea"/>
              <a:cs typeface="+mn-cs"/>
            </a:rPr>
            <a:t>apply a conservative view of these reallocations to base.  We focus</a:t>
          </a:r>
          <a:r>
            <a:rPr lang="en-GB" sz="1100" baseline="0">
              <a:solidFill>
                <a:schemeClr val="dk1"/>
              </a:solidFill>
              <a:effectLst/>
              <a:latin typeface="+mn-lt"/>
              <a:ea typeface="+mn-ea"/>
              <a:cs typeface="+mn-cs"/>
            </a:rPr>
            <a:t> on supply-demand and resilience activities as we consider these to be the main areas where companies may have reported enhancement expenditure that belongs to base costs. The reallocations are based on August 2019 business plan submission data.</a:t>
          </a:r>
          <a:endParaRPr lang="en-GB" b="0">
            <a:effectLst/>
          </a:endParaRPr>
        </a:p>
      </xdr:txBody>
    </xdr:sp>
    <xdr:clientData/>
  </xdr:two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
  <sheetViews>
    <sheetView showGridLines="0" tabSelected="1" workbookViewId="0"/>
  </sheetViews>
  <sheetFormatPr defaultColWidth="9" defaultRowHeight="14.5" x14ac:dyDescent="0.35"/>
  <cols>
    <col min="1" max="1" width="2.08203125" style="9" customWidth="1"/>
    <col min="2" max="16384" width="9" style="9"/>
  </cols>
  <sheetData>
    <row r="1" spans="2:8" ht="18.5" x14ac:dyDescent="0.45">
      <c r="B1" s="49" t="s">
        <v>17</v>
      </c>
      <c r="C1" s="50"/>
      <c r="D1" s="50"/>
      <c r="E1" s="50"/>
      <c r="F1" s="50"/>
      <c r="G1" s="50"/>
      <c r="H1"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
  <sheetViews>
    <sheetView workbookViewId="0"/>
  </sheetViews>
  <sheetFormatPr defaultColWidth="9" defaultRowHeight="14" x14ac:dyDescent="0.3"/>
  <cols>
    <col min="1" max="1" width="10.75" style="10" bestFit="1" customWidth="1"/>
    <col min="2" max="16384" width="9" style="10"/>
  </cols>
  <sheetData>
    <row r="3" spans="1:3" x14ac:dyDescent="0.3">
      <c r="B3" s="47" t="s">
        <v>62</v>
      </c>
      <c r="C3" s="47" t="s">
        <v>63</v>
      </c>
    </row>
    <row r="4" spans="1:3" x14ac:dyDescent="0.3">
      <c r="A4" s="47" t="s">
        <v>60</v>
      </c>
      <c r="B4" s="48">
        <v>0</v>
      </c>
      <c r="C4" s="48">
        <v>0.1</v>
      </c>
    </row>
    <row r="5" spans="1:3" x14ac:dyDescent="0.3">
      <c r="A5" s="47" t="s">
        <v>61</v>
      </c>
      <c r="B5" s="48">
        <v>0.05</v>
      </c>
      <c r="C5" s="48">
        <v>0.1</v>
      </c>
    </row>
    <row r="6" spans="1:3" x14ac:dyDescent="0.3">
      <c r="A6" s="47" t="s">
        <v>64</v>
      </c>
      <c r="B6" s="48">
        <v>0</v>
      </c>
      <c r="C6" s="48" t="s">
        <v>65</v>
      </c>
    </row>
  </sheetData>
  <conditionalFormatting sqref="B4:C5">
    <cfRule type="cellIs" dxfId="1" priority="2" operator="equal">
      <formula>0</formula>
    </cfRule>
  </conditionalFormatting>
  <conditionalFormatting sqref="B6:C6">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18"/>
  <sheetViews>
    <sheetView showGridLines="0" zoomScaleNormal="100" workbookViewId="0"/>
  </sheetViews>
  <sheetFormatPr defaultColWidth="9" defaultRowHeight="13" x14ac:dyDescent="0.3"/>
  <cols>
    <col min="1" max="1" width="1.5" style="1" customWidth="1"/>
    <col min="2" max="17" width="12.58203125" style="1" customWidth="1"/>
    <col min="18" max="19" width="9" style="1"/>
    <col min="20" max="20" width="10.25" style="1" customWidth="1"/>
    <col min="21" max="16384" width="9" style="1"/>
  </cols>
  <sheetData>
    <row r="1" spans="1:24" ht="18.5" x14ac:dyDescent="0.45">
      <c r="A1" s="20" t="s">
        <v>19</v>
      </c>
    </row>
    <row r="2" spans="1:24" ht="14" x14ac:dyDescent="0.3">
      <c r="C2" s="21"/>
      <c r="D2" s="4"/>
      <c r="X2" s="10"/>
    </row>
    <row r="3" spans="1:24" ht="65" x14ac:dyDescent="0.3">
      <c r="B3" s="42" t="s">
        <v>18</v>
      </c>
      <c r="C3" s="2" t="s">
        <v>20</v>
      </c>
      <c r="D3" s="5" t="s">
        <v>21</v>
      </c>
      <c r="E3" s="5" t="s">
        <v>56</v>
      </c>
      <c r="G3" s="42" t="s">
        <v>18</v>
      </c>
      <c r="H3" s="42" t="s">
        <v>57</v>
      </c>
      <c r="I3" s="42" t="s">
        <v>66</v>
      </c>
      <c r="J3" s="42" t="s">
        <v>67</v>
      </c>
      <c r="K3" s="42" t="s">
        <v>58</v>
      </c>
      <c r="L3" s="43" t="s">
        <v>22</v>
      </c>
      <c r="X3" s="10"/>
    </row>
    <row r="4" spans="1:24" ht="14" x14ac:dyDescent="0.3">
      <c r="B4" s="3" t="s">
        <v>0</v>
      </c>
      <c r="C4" s="8">
        <f xml:space="preserve"> MAX(IF(L4&gt;Controls!$C$4, Controls!$C$4, L4), Controls!$B$4)</f>
        <v>0.1</v>
      </c>
      <c r="D4" s="22">
        <f xml:space="preserve"> MAX(IF(L4&gt;Controls!$C$5, Controls!$C$5, L4), Controls!$B$5)</f>
        <v>0.1</v>
      </c>
      <c r="E4" s="28">
        <f>MAX(L4, Controls!$B$6)</f>
        <v>0.16538737816434254</v>
      </c>
      <c r="G4" s="12" t="s">
        <v>0</v>
      </c>
      <c r="H4" s="11">
        <v>1544.6724747812309</v>
      </c>
      <c r="I4" s="11">
        <v>30.129000000000001</v>
      </c>
      <c r="J4" s="11">
        <f>H4+I4</f>
        <v>1574.8014747812308</v>
      </c>
      <c r="K4" s="11">
        <v>1314.3491877378231</v>
      </c>
      <c r="L4" s="6">
        <f>(J4-K4)/J4</f>
        <v>0.16538737816434254</v>
      </c>
      <c r="X4" s="14"/>
    </row>
    <row r="5" spans="1:24" ht="14" x14ac:dyDescent="0.3">
      <c r="B5" s="3" t="s">
        <v>1</v>
      </c>
      <c r="C5" s="8">
        <f xml:space="preserve"> MAX(IF(L5&gt;Controls!$C$4, Controls!$C$4, L5), Controls!$B$4)</f>
        <v>0</v>
      </c>
      <c r="D5" s="22">
        <f xml:space="preserve"> MAX(IF(L5&gt;Controls!$C$5, Controls!$C$5, L5), Controls!$B$5)</f>
        <v>0.05</v>
      </c>
      <c r="E5" s="28">
        <f>MAX(L5, Controls!$B$6)</f>
        <v>0</v>
      </c>
      <c r="G5" s="12" t="s">
        <v>1</v>
      </c>
      <c r="H5" s="11">
        <v>91.383757002832979</v>
      </c>
      <c r="I5" s="11">
        <v>0</v>
      </c>
      <c r="J5" s="11">
        <f t="shared" ref="J5:J20" si="0">H5+I5</f>
        <v>91.383757002832979</v>
      </c>
      <c r="K5" s="11">
        <v>100.65330523093341</v>
      </c>
      <c r="L5" s="6">
        <f t="shared" ref="L5:L20" si="1">(J5-K5)/J5</f>
        <v>-0.10143540309699751</v>
      </c>
      <c r="X5" s="10"/>
    </row>
    <row r="6" spans="1:24" ht="14" x14ac:dyDescent="0.3">
      <c r="B6" s="3" t="s">
        <v>2</v>
      </c>
      <c r="C6" s="8">
        <f xml:space="preserve"> MAX(IF(L6&gt;Controls!$C$4, Controls!$C$4, L6), Controls!$B$4)</f>
        <v>3.5760332691225629E-3</v>
      </c>
      <c r="D6" s="22">
        <f xml:space="preserve"> MAX(IF(L6&gt;Controls!$C$5, Controls!$C$5, L6), Controls!$B$5)</f>
        <v>0.05</v>
      </c>
      <c r="E6" s="28">
        <f>MAX(L6, Controls!$B$6)</f>
        <v>3.5760332691225629E-3</v>
      </c>
      <c r="G6" s="12" t="s">
        <v>2</v>
      </c>
      <c r="H6" s="11">
        <v>1088.403</v>
      </c>
      <c r="I6" s="11">
        <v>38.53</v>
      </c>
      <c r="J6" s="11">
        <f t="shared" si="0"/>
        <v>1126.933</v>
      </c>
      <c r="K6" s="11">
        <v>1122.9030500999279</v>
      </c>
      <c r="L6" s="6">
        <f t="shared" si="1"/>
        <v>3.5760332691225629E-3</v>
      </c>
      <c r="X6" s="10"/>
    </row>
    <row r="7" spans="1:24" ht="14" x14ac:dyDescent="0.3">
      <c r="B7" s="3" t="s">
        <v>3</v>
      </c>
      <c r="C7" s="8">
        <f xml:space="preserve"> MAX(IF(L7&gt;Controls!$C$4, Controls!$C$4, L7), Controls!$B$4)</f>
        <v>0</v>
      </c>
      <c r="D7" s="22">
        <f xml:space="preserve"> MAX(IF(L7&gt;Controls!$C$5, Controls!$C$5, L7), Controls!$B$5)</f>
        <v>0.05</v>
      </c>
      <c r="E7" s="28">
        <f>MAX(L7, Controls!$B$6)</f>
        <v>0</v>
      </c>
      <c r="G7" s="12" t="s">
        <v>3</v>
      </c>
      <c r="H7" s="11">
        <v>1704.9203008197765</v>
      </c>
      <c r="I7" s="11">
        <v>15.280999999999999</v>
      </c>
      <c r="J7" s="11">
        <f t="shared" si="0"/>
        <v>1720.2013008197764</v>
      </c>
      <c r="K7" s="11">
        <v>1899.7410746157061</v>
      </c>
      <c r="L7" s="6">
        <f t="shared" si="1"/>
        <v>-0.10437137427484128</v>
      </c>
      <c r="X7" s="14"/>
    </row>
    <row r="8" spans="1:24" ht="14" x14ac:dyDescent="0.3">
      <c r="B8" s="3" t="s">
        <v>4</v>
      </c>
      <c r="C8" s="8">
        <f xml:space="preserve"> MAX(IF(L8&gt;Controls!$C$4, Controls!$C$4, L8), Controls!$B$4)</f>
        <v>8.3304873464735016E-2</v>
      </c>
      <c r="D8" s="22">
        <f xml:space="preserve"> MAX(IF(L8&gt;Controls!$C$5, Controls!$C$5, L8), Controls!$B$5)</f>
        <v>8.3304873464735016E-2</v>
      </c>
      <c r="E8" s="28">
        <f>MAX(L8, Controls!$B$6)</f>
        <v>8.3304873464735016E-2</v>
      </c>
      <c r="G8" s="12" t="s">
        <v>4</v>
      </c>
      <c r="H8" s="11">
        <v>727.27</v>
      </c>
      <c r="I8" s="11">
        <v>0</v>
      </c>
      <c r="J8" s="11">
        <f t="shared" si="0"/>
        <v>727.27</v>
      </c>
      <c r="K8" s="11">
        <v>666.68486467530215</v>
      </c>
      <c r="L8" s="6">
        <f t="shared" si="1"/>
        <v>8.3304873464735016E-2</v>
      </c>
      <c r="X8" s="10"/>
    </row>
    <row r="9" spans="1:24" ht="14" x14ac:dyDescent="0.3">
      <c r="B9" s="3" t="s">
        <v>5</v>
      </c>
      <c r="C9" s="8">
        <f xml:space="preserve"> MAX(IF(L9&gt;Controls!$C$4, Controls!$C$4, L9), Controls!$B$4)</f>
        <v>0</v>
      </c>
      <c r="D9" s="22">
        <f xml:space="preserve"> MAX(IF(L9&gt;Controls!$C$5, Controls!$C$5, L9), Controls!$B$5)</f>
        <v>0.05</v>
      </c>
      <c r="E9" s="28">
        <f>MAX(L9, Controls!$B$6)</f>
        <v>0</v>
      </c>
      <c r="G9" s="12" t="s">
        <v>5</v>
      </c>
      <c r="H9" s="11">
        <v>2113.255192938233</v>
      </c>
      <c r="I9" s="11">
        <v>0</v>
      </c>
      <c r="J9" s="11">
        <f t="shared" si="0"/>
        <v>2113.255192938233</v>
      </c>
      <c r="K9" s="11">
        <v>2166.6688222982252</v>
      </c>
      <c r="L9" s="6">
        <f t="shared" si="1"/>
        <v>-2.5275522586425948E-2</v>
      </c>
      <c r="X9" s="10"/>
    </row>
    <row r="10" spans="1:24" ht="14" x14ac:dyDescent="0.3">
      <c r="B10" s="3" t="s">
        <v>6</v>
      </c>
      <c r="C10" s="8">
        <f xml:space="preserve"> MAX(IF(L10&gt;Controls!$C$4, Controls!$C$4, L10), Controls!$B$4)</f>
        <v>0</v>
      </c>
      <c r="D10" s="22">
        <f xml:space="preserve"> MAX(IF(L10&gt;Controls!$C$5, Controls!$C$5, L10), Controls!$B$5)</f>
        <v>0.05</v>
      </c>
      <c r="E10" s="28">
        <f>MAX(L10, Controls!$B$6)</f>
        <v>0</v>
      </c>
      <c r="G10" s="12" t="s">
        <v>6</v>
      </c>
      <c r="H10" s="11">
        <v>566.06599999999992</v>
      </c>
      <c r="I10" s="11">
        <v>9.9600000000000009</v>
      </c>
      <c r="J10" s="11">
        <f t="shared" si="0"/>
        <v>576.02599999999995</v>
      </c>
      <c r="K10" s="11">
        <v>644.8681770733084</v>
      </c>
      <c r="L10" s="6">
        <f t="shared" si="1"/>
        <v>-0.11951227387879793</v>
      </c>
      <c r="X10" s="10"/>
    </row>
    <row r="11" spans="1:24" ht="14" x14ac:dyDescent="0.3">
      <c r="B11" s="3" t="s">
        <v>7</v>
      </c>
      <c r="C11" s="8">
        <f xml:space="preserve"> MAX(IF(L11&gt;Controls!$C$4, Controls!$C$4, L11), Controls!$B$4)</f>
        <v>6.2281851060240978E-2</v>
      </c>
      <c r="D11" s="22">
        <f xml:space="preserve"> MAX(IF(L11&gt;Controls!$C$5, Controls!$C$5, L11), Controls!$B$5)</f>
        <v>6.2281851060240978E-2</v>
      </c>
      <c r="E11" s="28">
        <f>MAX(L11, Controls!$B$6)</f>
        <v>6.2281851060240978E-2</v>
      </c>
      <c r="G11" s="12" t="s">
        <v>7</v>
      </c>
      <c r="H11" s="11">
        <v>3421.6812438497946</v>
      </c>
      <c r="I11" s="11">
        <v>0</v>
      </c>
      <c r="J11" s="11">
        <f t="shared" si="0"/>
        <v>3421.6812438497946</v>
      </c>
      <c r="K11" s="11">
        <v>3208.5726022447216</v>
      </c>
      <c r="L11" s="6">
        <f t="shared" si="1"/>
        <v>6.2281851060240978E-2</v>
      </c>
      <c r="X11" s="10"/>
    </row>
    <row r="12" spans="1:24" ht="14" x14ac:dyDescent="0.3">
      <c r="B12" s="3" t="s">
        <v>8</v>
      </c>
      <c r="C12" s="8">
        <f xml:space="preserve"> MAX(IF(L12&gt;Controls!$C$4, Controls!$C$4, L12), Controls!$B$4)</f>
        <v>0</v>
      </c>
      <c r="D12" s="22">
        <f xml:space="preserve"> MAX(IF(L12&gt;Controls!$C$5, Controls!$C$5, L12), Controls!$B$5)</f>
        <v>0.05</v>
      </c>
      <c r="E12" s="28">
        <f>MAX(L12, Controls!$B$6)</f>
        <v>0</v>
      </c>
      <c r="G12" s="12" t="s">
        <v>8</v>
      </c>
      <c r="H12" s="11">
        <v>969.56299999999987</v>
      </c>
      <c r="I12" s="11">
        <v>13.601000000000001</v>
      </c>
      <c r="J12" s="11">
        <f t="shared" si="0"/>
        <v>983.16399999999987</v>
      </c>
      <c r="K12" s="11">
        <v>1007.1602147683493</v>
      </c>
      <c r="L12" s="6">
        <f t="shared" si="1"/>
        <v>-2.4407133263981834E-2</v>
      </c>
      <c r="X12" s="10"/>
    </row>
    <row r="13" spans="1:24" ht="14" x14ac:dyDescent="0.3">
      <c r="B13" s="3" t="s">
        <v>9</v>
      </c>
      <c r="C13" s="8">
        <f xml:space="preserve"> MAX(IF(L13&gt;Controls!$C$4, Controls!$C$4, L13), Controls!$B$4)</f>
        <v>0</v>
      </c>
      <c r="D13" s="22">
        <f xml:space="preserve"> MAX(IF(L13&gt;Controls!$C$5, Controls!$C$5, L13), Controls!$B$5)</f>
        <v>0.05</v>
      </c>
      <c r="E13" s="28">
        <f>MAX(L13, Controls!$B$6)</f>
        <v>0</v>
      </c>
      <c r="G13" s="12" t="s">
        <v>9</v>
      </c>
      <c r="H13" s="11">
        <v>443.87578951462655</v>
      </c>
      <c r="I13" s="11">
        <v>4.3389999999999995</v>
      </c>
      <c r="J13" s="11">
        <f t="shared" si="0"/>
        <v>448.21478951462655</v>
      </c>
      <c r="K13" s="11">
        <v>462.46498465433865</v>
      </c>
      <c r="L13" s="6">
        <f t="shared" si="1"/>
        <v>-3.1793228320608727E-2</v>
      </c>
      <c r="X13" s="10"/>
    </row>
    <row r="14" spans="1:24" ht="14" x14ac:dyDescent="0.3">
      <c r="B14" s="3" t="s">
        <v>10</v>
      </c>
      <c r="C14" s="8">
        <f xml:space="preserve"> MAX(IF(L14&gt;Controls!$C$4, Controls!$C$4, L14), Controls!$B$4)</f>
        <v>0</v>
      </c>
      <c r="D14" s="22">
        <f xml:space="preserve"> MAX(IF(L14&gt;Controls!$C$5, Controls!$C$5, L14), Controls!$B$5)</f>
        <v>0.05</v>
      </c>
      <c r="E14" s="28">
        <f>MAX(L14, Controls!$B$6)</f>
        <v>0</v>
      </c>
      <c r="G14" s="12" t="s">
        <v>10</v>
      </c>
      <c r="H14" s="11">
        <v>1305.6830000000002</v>
      </c>
      <c r="I14" s="11">
        <v>0</v>
      </c>
      <c r="J14" s="11">
        <f t="shared" si="0"/>
        <v>1305.6830000000002</v>
      </c>
      <c r="K14" s="11">
        <v>1323.4896069421841</v>
      </c>
      <c r="L14" s="6">
        <f t="shared" si="1"/>
        <v>-1.3637771911087039E-2</v>
      </c>
      <c r="X14" s="10"/>
    </row>
    <row r="15" spans="1:24" ht="14" x14ac:dyDescent="0.3">
      <c r="B15" s="3" t="s">
        <v>11</v>
      </c>
      <c r="C15" s="8">
        <f xml:space="preserve"> MAX(IF(L15&gt;Controls!$C$4, Controls!$C$4, L15), Controls!$B$4)</f>
        <v>0</v>
      </c>
      <c r="D15" s="22">
        <f xml:space="preserve"> MAX(IF(L15&gt;Controls!$C$5, Controls!$C$5, L15), Controls!$B$5)</f>
        <v>0.05</v>
      </c>
      <c r="E15" s="28">
        <f>MAX(L15, Controls!$B$6)</f>
        <v>0</v>
      </c>
      <c r="G15" s="12" t="s">
        <v>11</v>
      </c>
      <c r="H15" s="11">
        <v>924.04564611083174</v>
      </c>
      <c r="I15" s="11">
        <v>0</v>
      </c>
      <c r="J15" s="11">
        <f t="shared" si="0"/>
        <v>924.04564611083174</v>
      </c>
      <c r="K15" s="11">
        <v>990.32794760809861</v>
      </c>
      <c r="L15" s="6">
        <f t="shared" si="1"/>
        <v>-7.1730549000732863E-2</v>
      </c>
      <c r="X15" s="10"/>
    </row>
    <row r="16" spans="1:24" ht="14" x14ac:dyDescent="0.3">
      <c r="B16" s="3" t="s">
        <v>12</v>
      </c>
      <c r="C16" s="8">
        <f xml:space="preserve"> MAX(IF(L16&gt;Controls!$C$4, Controls!$C$4, L16), Controls!$B$4)</f>
        <v>0.1</v>
      </c>
      <c r="D16" s="22">
        <f xml:space="preserve"> MAX(IF(L16&gt;Controls!$C$5, Controls!$C$5, L16), Controls!$B$5)</f>
        <v>0.1</v>
      </c>
      <c r="E16" s="28">
        <f>MAX(L16, Controls!$B$6)</f>
        <v>0.11976904703059947</v>
      </c>
      <c r="G16" s="12" t="s">
        <v>12</v>
      </c>
      <c r="H16" s="11">
        <v>382.05999999999995</v>
      </c>
      <c r="I16" s="11">
        <v>3.86225</v>
      </c>
      <c r="J16" s="11">
        <f t="shared" si="0"/>
        <v>385.92224999999996</v>
      </c>
      <c r="K16" s="11">
        <v>339.7007098895952</v>
      </c>
      <c r="L16" s="6">
        <f t="shared" si="1"/>
        <v>0.11976904703059947</v>
      </c>
      <c r="X16" s="10"/>
    </row>
    <row r="17" spans="2:24" ht="14" x14ac:dyDescent="0.3">
      <c r="B17" s="3" t="s">
        <v>13</v>
      </c>
      <c r="C17" s="8">
        <f xml:space="preserve"> MAX(IF(L17&gt;Controls!$C$4, Controls!$C$4, L17), Controls!$B$4)</f>
        <v>0</v>
      </c>
      <c r="D17" s="22">
        <f xml:space="preserve"> MAX(IF(L17&gt;Controls!$C$5, Controls!$C$5, L17), Controls!$B$5)</f>
        <v>0.05</v>
      </c>
      <c r="E17" s="28">
        <f>MAX(L17, Controls!$B$6)</f>
        <v>0</v>
      </c>
      <c r="G17" s="12" t="s">
        <v>13</v>
      </c>
      <c r="H17" s="11">
        <v>124.512</v>
      </c>
      <c r="I17" s="11">
        <v>1.0579999999999998</v>
      </c>
      <c r="J17" s="11">
        <f t="shared" si="0"/>
        <v>125.57</v>
      </c>
      <c r="K17" s="11">
        <v>145.36715733261616</v>
      </c>
      <c r="L17" s="6">
        <f t="shared" si="1"/>
        <v>-0.15765833664582438</v>
      </c>
      <c r="X17" s="10"/>
    </row>
    <row r="18" spans="2:24" ht="14" x14ac:dyDescent="0.3">
      <c r="B18" s="3" t="s">
        <v>14</v>
      </c>
      <c r="C18" s="8">
        <f xml:space="preserve"> MAX(IF(L18&gt;Controls!$C$4, Controls!$C$4, L18), Controls!$B$4)</f>
        <v>0</v>
      </c>
      <c r="D18" s="22">
        <f xml:space="preserve"> MAX(IF(L18&gt;Controls!$C$5, Controls!$C$5, L18), Controls!$B$5)</f>
        <v>0.05</v>
      </c>
      <c r="E18" s="28">
        <f>MAX(L18, Controls!$B$6)</f>
        <v>0</v>
      </c>
      <c r="G18" s="12" t="s">
        <v>14</v>
      </c>
      <c r="H18" s="11">
        <v>173.48199999999997</v>
      </c>
      <c r="I18" s="11">
        <v>0.48</v>
      </c>
      <c r="J18" s="11">
        <f t="shared" si="0"/>
        <v>173.96199999999996</v>
      </c>
      <c r="K18" s="11">
        <v>182.89195347987982</v>
      </c>
      <c r="L18" s="6">
        <f t="shared" si="1"/>
        <v>-5.1332782331082981E-2</v>
      </c>
      <c r="X18" s="14"/>
    </row>
    <row r="19" spans="2:24" ht="14" x14ac:dyDescent="0.3">
      <c r="B19" s="3" t="s">
        <v>15</v>
      </c>
      <c r="C19" s="8">
        <f xml:space="preserve"> MAX(IF(L19&gt;Controls!$C$4, Controls!$C$4, L19), Controls!$B$4)</f>
        <v>0.1</v>
      </c>
      <c r="D19" s="22">
        <f xml:space="preserve"> MAX(IF(L19&gt;Controls!$C$5, Controls!$C$5, L19), Controls!$B$5)</f>
        <v>0.1</v>
      </c>
      <c r="E19" s="28">
        <f>MAX(L19, Controls!$B$6)</f>
        <v>0.10273463050726296</v>
      </c>
      <c r="G19" s="12" t="s">
        <v>15</v>
      </c>
      <c r="H19" s="11">
        <v>622.28706367487484</v>
      </c>
      <c r="I19" s="11">
        <v>80.375</v>
      </c>
      <c r="J19" s="11">
        <f t="shared" si="0"/>
        <v>702.66206367487484</v>
      </c>
      <c r="K19" s="11">
        <v>630.4743361917657</v>
      </c>
      <c r="L19" s="6">
        <f t="shared" si="1"/>
        <v>0.10273463050726296</v>
      </c>
      <c r="X19" s="10"/>
    </row>
    <row r="20" spans="2:24" ht="14" x14ac:dyDescent="0.3">
      <c r="B20" s="3" t="s">
        <v>16</v>
      </c>
      <c r="C20" s="8">
        <f xml:space="preserve"> MAX(IF(L20&gt;Controls!$C$4, Controls!$C$4, L20), Controls!$B$4)</f>
        <v>4.6215044361816053E-2</v>
      </c>
      <c r="D20" s="22">
        <f xml:space="preserve"> MAX(IF(L20&gt;Controls!$C$5, Controls!$C$5, L20), Controls!$B$5)</f>
        <v>0.05</v>
      </c>
      <c r="E20" s="28">
        <f>MAX(L20, Controls!$B$6)</f>
        <v>4.6215044361816053E-2</v>
      </c>
      <c r="G20" s="12" t="s">
        <v>16</v>
      </c>
      <c r="H20" s="45">
        <v>415.73973066505926</v>
      </c>
      <c r="I20" s="40">
        <v>1.4650000000000001</v>
      </c>
      <c r="J20" s="40">
        <f t="shared" si="0"/>
        <v>417.20473066505923</v>
      </c>
      <c r="K20" s="45">
        <v>397.923595529414</v>
      </c>
      <c r="L20" s="6">
        <f t="shared" si="1"/>
        <v>4.6215044361816053E-2</v>
      </c>
      <c r="X20" s="10"/>
    </row>
    <row r="21" spans="2:24" ht="14" x14ac:dyDescent="0.3">
      <c r="X21" s="10"/>
    </row>
    <row r="24" spans="2:24" ht="14" x14ac:dyDescent="0.3">
      <c r="B24" s="41"/>
    </row>
    <row r="43" spans="2:12" x14ac:dyDescent="0.3">
      <c r="B43" s="15"/>
      <c r="C43" s="16"/>
      <c r="D43" s="16"/>
      <c r="E43" s="16"/>
    </row>
    <row r="44" spans="2:12" x14ac:dyDescent="0.3">
      <c r="B44" s="15"/>
      <c r="C44" s="16"/>
      <c r="D44" s="16"/>
      <c r="E44" s="16"/>
      <c r="F44" s="17"/>
      <c r="K44" s="18"/>
    </row>
    <row r="46" spans="2:12" ht="14" x14ac:dyDescent="0.3">
      <c r="F46" s="10"/>
      <c r="G46" s="10"/>
      <c r="H46" s="10"/>
      <c r="I46" s="10"/>
      <c r="J46" s="10"/>
      <c r="K46" s="10"/>
      <c r="L46" s="10"/>
    </row>
    <row r="47" spans="2:12" ht="14" x14ac:dyDescent="0.3">
      <c r="F47" s="10"/>
      <c r="G47" s="10"/>
      <c r="H47" s="10"/>
      <c r="I47" s="10"/>
      <c r="J47" s="10"/>
      <c r="K47" s="10"/>
      <c r="L47" s="10"/>
    </row>
    <row r="48" spans="2:12" ht="14" x14ac:dyDescent="0.3">
      <c r="F48" s="10"/>
      <c r="G48" s="10"/>
      <c r="H48" s="10"/>
      <c r="I48" s="10"/>
      <c r="J48" s="10"/>
      <c r="K48" s="10"/>
      <c r="L48" s="10"/>
    </row>
    <row r="49" spans="6:12" ht="14" x14ac:dyDescent="0.3">
      <c r="F49" s="10"/>
      <c r="G49" s="10"/>
      <c r="H49" s="10"/>
      <c r="I49" s="10"/>
      <c r="J49" s="10"/>
      <c r="K49" s="10"/>
      <c r="L49" s="10"/>
    </row>
    <row r="50" spans="6:12" ht="14" x14ac:dyDescent="0.3">
      <c r="F50" s="10"/>
      <c r="G50" s="10"/>
      <c r="H50" s="10"/>
      <c r="I50" s="10"/>
      <c r="J50" s="10"/>
      <c r="K50" s="10"/>
      <c r="L50" s="10"/>
    </row>
    <row r="51" spans="6:12" ht="14" x14ac:dyDescent="0.3">
      <c r="F51" s="10"/>
      <c r="G51" s="10"/>
      <c r="H51" s="10"/>
      <c r="I51" s="10"/>
      <c r="J51" s="10"/>
      <c r="K51" s="10"/>
      <c r="L51" s="10"/>
    </row>
    <row r="52" spans="6:12" ht="14" x14ac:dyDescent="0.3">
      <c r="F52" s="10"/>
      <c r="G52" s="10"/>
      <c r="H52" s="10"/>
      <c r="I52" s="10"/>
      <c r="J52" s="10"/>
      <c r="K52" s="10"/>
      <c r="L52" s="10"/>
    </row>
    <row r="53" spans="6:12" ht="14" x14ac:dyDescent="0.3">
      <c r="F53" s="10"/>
      <c r="G53" s="10"/>
      <c r="H53" s="10"/>
      <c r="I53" s="10"/>
      <c r="J53" s="10"/>
      <c r="K53" s="10"/>
      <c r="L53" s="10"/>
    </row>
    <row r="54" spans="6:12" ht="14" x14ac:dyDescent="0.3">
      <c r="F54" s="10"/>
      <c r="G54" s="10"/>
      <c r="H54" s="10"/>
      <c r="I54" s="10"/>
      <c r="J54" s="10"/>
      <c r="K54" s="10"/>
      <c r="L54" s="10"/>
    </row>
    <row r="55" spans="6:12" ht="14" x14ac:dyDescent="0.3">
      <c r="F55" s="10"/>
      <c r="G55" s="10"/>
      <c r="H55" s="10"/>
      <c r="I55" s="10"/>
      <c r="J55" s="10"/>
      <c r="K55" s="10"/>
      <c r="L55" s="10"/>
    </row>
    <row r="56" spans="6:12" ht="14" x14ac:dyDescent="0.3">
      <c r="F56" s="10"/>
      <c r="G56" s="10"/>
      <c r="H56" s="10"/>
      <c r="I56" s="10"/>
      <c r="J56" s="10"/>
      <c r="K56" s="10"/>
      <c r="L56" s="10"/>
    </row>
    <row r="57" spans="6:12" ht="14" x14ac:dyDescent="0.3">
      <c r="F57" s="10"/>
      <c r="G57" s="10"/>
      <c r="H57" s="10"/>
      <c r="I57" s="10"/>
      <c r="J57" s="10"/>
      <c r="K57" s="10"/>
      <c r="L57" s="10"/>
    </row>
    <row r="58" spans="6:12" ht="14" x14ac:dyDescent="0.3">
      <c r="F58" s="10"/>
      <c r="G58" s="10"/>
      <c r="H58" s="10"/>
      <c r="I58" s="10"/>
      <c r="J58" s="10"/>
      <c r="K58" s="10"/>
      <c r="L58" s="10"/>
    </row>
    <row r="59" spans="6:12" ht="14" x14ac:dyDescent="0.3">
      <c r="F59" s="10"/>
      <c r="G59" s="10"/>
      <c r="H59" s="10"/>
      <c r="I59" s="10"/>
      <c r="J59" s="10"/>
      <c r="K59" s="10"/>
      <c r="L59" s="10"/>
    </row>
    <row r="60" spans="6:12" ht="14" x14ac:dyDescent="0.3">
      <c r="F60" s="10"/>
      <c r="G60" s="10"/>
      <c r="H60" s="10"/>
      <c r="I60" s="10"/>
      <c r="J60" s="10"/>
      <c r="K60" s="10"/>
      <c r="L60" s="10"/>
    </row>
    <row r="61" spans="6:12" ht="14" x14ac:dyDescent="0.3">
      <c r="F61" s="10"/>
      <c r="G61" s="10"/>
      <c r="H61" s="10"/>
      <c r="I61" s="10"/>
      <c r="J61" s="10"/>
      <c r="K61" s="10"/>
      <c r="L61" s="10"/>
    </row>
    <row r="62" spans="6:12" ht="14" x14ac:dyDescent="0.3">
      <c r="F62" s="10"/>
      <c r="G62" s="10"/>
      <c r="H62" s="10"/>
      <c r="I62" s="10"/>
      <c r="J62" s="10"/>
      <c r="K62" s="10"/>
      <c r="L62" s="10"/>
    </row>
    <row r="63" spans="6:12" ht="14" x14ac:dyDescent="0.3">
      <c r="F63" s="10"/>
      <c r="G63" s="10"/>
      <c r="H63" s="10"/>
      <c r="I63" s="10"/>
      <c r="J63" s="10"/>
      <c r="K63" s="10"/>
      <c r="L63" s="10"/>
    </row>
    <row r="64" spans="6:12" ht="14" x14ac:dyDescent="0.3">
      <c r="F64" s="10"/>
      <c r="G64" s="10"/>
      <c r="H64" s="10"/>
      <c r="I64" s="10"/>
      <c r="J64" s="10"/>
      <c r="K64" s="10"/>
      <c r="L64" s="10"/>
    </row>
    <row r="65" spans="1:20" ht="14" x14ac:dyDescent="0.3">
      <c r="F65" s="10"/>
      <c r="G65" s="10"/>
      <c r="H65" s="10"/>
      <c r="I65" s="10"/>
      <c r="J65" s="10"/>
      <c r="K65" s="10"/>
      <c r="L65" s="10"/>
    </row>
    <row r="66" spans="1:20" ht="14" x14ac:dyDescent="0.3">
      <c r="B66" s="15"/>
      <c r="C66" s="16"/>
      <c r="D66" s="16"/>
      <c r="E66" s="16"/>
      <c r="F66" s="10"/>
      <c r="G66" s="10"/>
      <c r="H66" s="10"/>
      <c r="I66" s="10"/>
      <c r="J66" s="10"/>
      <c r="K66" s="10"/>
      <c r="L66" s="10"/>
      <c r="M66" s="15"/>
    </row>
    <row r="67" spans="1:20" ht="14" x14ac:dyDescent="0.3">
      <c r="B67" s="15"/>
      <c r="C67" s="15"/>
      <c r="D67" s="15"/>
      <c r="E67" s="15"/>
      <c r="F67" s="15"/>
      <c r="G67" s="15"/>
      <c r="H67" s="15"/>
      <c r="I67" s="15"/>
      <c r="J67" s="15"/>
      <c r="K67" s="15"/>
      <c r="L67" s="15"/>
      <c r="M67" s="15"/>
      <c r="T67" s="10"/>
    </row>
    <row r="68" spans="1:20" ht="14" x14ac:dyDescent="0.3">
      <c r="A68" s="10"/>
      <c r="B68" s="15"/>
      <c r="C68" s="15"/>
      <c r="D68" s="15"/>
      <c r="E68" s="15"/>
      <c r="F68" s="15"/>
      <c r="G68" s="15"/>
      <c r="H68" s="15"/>
      <c r="I68" s="15"/>
      <c r="J68" s="15"/>
      <c r="K68" s="15"/>
      <c r="L68" s="15"/>
      <c r="M68" s="15"/>
    </row>
    <row r="69" spans="1:20" ht="14" x14ac:dyDescent="0.3">
      <c r="A69" s="10"/>
      <c r="B69" s="15"/>
      <c r="C69" s="15"/>
      <c r="D69" s="15"/>
      <c r="E69" s="15"/>
      <c r="F69" s="15"/>
      <c r="G69" s="15"/>
      <c r="H69" s="15"/>
      <c r="I69" s="15"/>
      <c r="J69" s="15"/>
      <c r="K69" s="15"/>
      <c r="L69" s="15"/>
      <c r="M69" s="15"/>
    </row>
    <row r="70" spans="1:20" ht="14" x14ac:dyDescent="0.3">
      <c r="A70" s="10"/>
      <c r="B70" s="15"/>
      <c r="C70" s="15"/>
      <c r="D70" s="15"/>
      <c r="E70" s="15"/>
      <c r="F70" s="15"/>
      <c r="G70" s="15"/>
      <c r="H70" s="15"/>
      <c r="I70" s="15"/>
      <c r="J70" s="15"/>
      <c r="K70" s="15"/>
      <c r="L70" s="15"/>
      <c r="M70" s="15"/>
    </row>
    <row r="71" spans="1:20" ht="14" x14ac:dyDescent="0.3">
      <c r="A71" s="10"/>
      <c r="B71" s="15"/>
      <c r="C71" s="15"/>
      <c r="D71" s="15"/>
      <c r="E71" s="15"/>
      <c r="F71" s="15"/>
      <c r="G71" s="15"/>
      <c r="H71" s="15"/>
      <c r="I71" s="15"/>
      <c r="J71" s="15"/>
      <c r="K71" s="15"/>
      <c r="L71" s="15"/>
      <c r="M71" s="15"/>
    </row>
    <row r="72" spans="1:20" ht="14" x14ac:dyDescent="0.3">
      <c r="A72" s="10"/>
      <c r="B72" s="15"/>
      <c r="C72" s="15"/>
      <c r="D72" s="15"/>
      <c r="E72" s="15"/>
      <c r="F72" s="15"/>
      <c r="G72" s="15"/>
      <c r="H72" s="15"/>
      <c r="I72" s="15"/>
      <c r="J72" s="15"/>
      <c r="K72" s="15"/>
      <c r="L72" s="15"/>
      <c r="M72" s="15"/>
    </row>
    <row r="73" spans="1:20" ht="14" x14ac:dyDescent="0.3">
      <c r="A73" s="10"/>
      <c r="B73" s="15"/>
      <c r="C73" s="15"/>
      <c r="D73" s="15"/>
      <c r="E73" s="15"/>
      <c r="F73" s="15"/>
      <c r="G73" s="15"/>
      <c r="H73" s="15"/>
      <c r="I73" s="15"/>
      <c r="J73" s="15"/>
      <c r="K73" s="15"/>
      <c r="L73" s="15"/>
      <c r="M73" s="15"/>
    </row>
    <row r="74" spans="1:20" ht="14" x14ac:dyDescent="0.3">
      <c r="A74" s="10"/>
      <c r="B74" s="15"/>
      <c r="C74" s="15"/>
      <c r="D74" s="15"/>
      <c r="E74" s="15"/>
      <c r="F74" s="15"/>
      <c r="G74" s="15"/>
      <c r="H74" s="15"/>
      <c r="I74" s="15"/>
      <c r="J74" s="15"/>
      <c r="K74" s="15"/>
      <c r="L74" s="15"/>
      <c r="M74" s="15"/>
    </row>
    <row r="75" spans="1:20" ht="14" x14ac:dyDescent="0.3">
      <c r="A75" s="10"/>
      <c r="B75" s="15"/>
      <c r="C75" s="15"/>
      <c r="D75" s="15"/>
      <c r="E75" s="15"/>
      <c r="F75" s="15"/>
      <c r="G75" s="15"/>
      <c r="H75" s="15"/>
      <c r="I75" s="15"/>
      <c r="J75" s="15"/>
      <c r="K75" s="15"/>
      <c r="L75" s="15"/>
      <c r="M75" s="15"/>
    </row>
    <row r="76" spans="1:20" ht="14" x14ac:dyDescent="0.3">
      <c r="A76" s="10"/>
      <c r="B76" s="15"/>
      <c r="C76" s="15"/>
      <c r="D76" s="15"/>
      <c r="E76" s="15"/>
      <c r="F76" s="15"/>
      <c r="G76" s="15"/>
      <c r="H76" s="15"/>
      <c r="I76" s="15"/>
      <c r="J76" s="15"/>
      <c r="K76" s="15"/>
      <c r="L76" s="15"/>
      <c r="M76" s="15"/>
    </row>
    <row r="77" spans="1:20" ht="14" x14ac:dyDescent="0.3">
      <c r="A77" s="10"/>
      <c r="B77" s="15"/>
      <c r="C77" s="15"/>
      <c r="D77" s="15"/>
      <c r="E77" s="15"/>
      <c r="F77" s="15"/>
      <c r="G77" s="15"/>
      <c r="H77" s="15"/>
      <c r="I77" s="15"/>
      <c r="J77" s="15"/>
      <c r="K77" s="15"/>
      <c r="L77" s="15"/>
      <c r="M77" s="15"/>
    </row>
    <row r="78" spans="1:20" ht="14" x14ac:dyDescent="0.3">
      <c r="A78" s="10"/>
      <c r="B78" s="15"/>
      <c r="C78" s="15"/>
      <c r="D78" s="15"/>
      <c r="E78" s="15"/>
      <c r="F78" s="15"/>
      <c r="G78" s="15"/>
      <c r="H78" s="15"/>
      <c r="I78" s="15"/>
      <c r="J78" s="15"/>
      <c r="K78" s="15"/>
      <c r="L78" s="15"/>
      <c r="M78" s="15"/>
    </row>
    <row r="79" spans="1:20" ht="14" x14ac:dyDescent="0.3">
      <c r="A79" s="10"/>
      <c r="B79" s="15"/>
      <c r="C79" s="15"/>
      <c r="D79" s="15"/>
      <c r="E79" s="15"/>
      <c r="F79" s="15"/>
      <c r="G79" s="15"/>
      <c r="H79" s="15"/>
      <c r="I79" s="15"/>
      <c r="J79" s="15"/>
      <c r="K79" s="15"/>
      <c r="L79" s="15"/>
      <c r="M79" s="15"/>
    </row>
    <row r="80" spans="1:20" ht="14" x14ac:dyDescent="0.3">
      <c r="A80" s="10"/>
      <c r="B80" s="15"/>
      <c r="C80" s="15"/>
      <c r="D80" s="15"/>
      <c r="E80" s="15"/>
      <c r="F80" s="15"/>
      <c r="G80" s="15"/>
      <c r="H80" s="15"/>
      <c r="I80" s="15"/>
      <c r="J80" s="15"/>
      <c r="K80" s="15"/>
      <c r="L80" s="15"/>
      <c r="M80" s="15"/>
    </row>
    <row r="81" spans="1:22" ht="14" x14ac:dyDescent="0.3">
      <c r="A81" s="10"/>
      <c r="B81" s="15"/>
      <c r="C81" s="15"/>
      <c r="D81" s="15"/>
      <c r="E81" s="15"/>
      <c r="F81" s="15"/>
      <c r="G81" s="15"/>
      <c r="H81" s="15"/>
      <c r="I81" s="15"/>
      <c r="J81" s="15"/>
      <c r="K81" s="15"/>
      <c r="L81" s="15"/>
      <c r="M81" s="15"/>
    </row>
    <row r="82" spans="1:22" ht="14" x14ac:dyDescent="0.3">
      <c r="A82" s="10"/>
      <c r="B82" s="15"/>
      <c r="C82" s="15"/>
      <c r="D82" s="15"/>
      <c r="E82" s="15"/>
      <c r="F82" s="15"/>
      <c r="G82" s="15"/>
      <c r="H82" s="15"/>
      <c r="I82" s="15"/>
      <c r="J82" s="15"/>
      <c r="K82" s="15"/>
      <c r="L82" s="15"/>
      <c r="M82" s="15"/>
    </row>
    <row r="83" spans="1:22" ht="14" x14ac:dyDescent="0.3">
      <c r="A83" s="10"/>
      <c r="B83" s="15"/>
      <c r="C83" s="15"/>
      <c r="D83" s="15"/>
      <c r="E83" s="15"/>
      <c r="F83" s="15"/>
      <c r="G83" s="15"/>
      <c r="H83" s="15"/>
      <c r="I83" s="15"/>
      <c r="J83" s="15"/>
      <c r="K83" s="15"/>
      <c r="L83" s="15"/>
      <c r="M83" s="15"/>
    </row>
    <row r="84" spans="1:22" ht="14" x14ac:dyDescent="0.3">
      <c r="A84" s="10"/>
      <c r="B84" s="15"/>
      <c r="C84" s="15"/>
      <c r="D84" s="15"/>
      <c r="E84" s="15"/>
      <c r="F84" s="15"/>
      <c r="G84" s="15"/>
      <c r="H84" s="15"/>
      <c r="I84" s="15"/>
      <c r="J84" s="15"/>
      <c r="K84" s="15"/>
      <c r="L84" s="15"/>
      <c r="M84" s="15"/>
    </row>
    <row r="85" spans="1:22" ht="14" x14ac:dyDescent="0.3">
      <c r="A85" s="10"/>
      <c r="B85" s="15"/>
      <c r="C85" s="15"/>
      <c r="D85" s="15"/>
      <c r="E85" s="15"/>
      <c r="F85" s="15"/>
      <c r="G85" s="15"/>
      <c r="H85" s="15"/>
      <c r="I85" s="15"/>
      <c r="J85" s="15"/>
      <c r="K85" s="15"/>
      <c r="L85" s="15"/>
      <c r="M85" s="15"/>
    </row>
    <row r="86" spans="1:22" ht="14" x14ac:dyDescent="0.3">
      <c r="A86" s="10"/>
      <c r="B86" s="15"/>
      <c r="C86" s="15"/>
      <c r="D86" s="15"/>
      <c r="E86" s="15"/>
      <c r="F86" s="15"/>
      <c r="G86" s="15"/>
      <c r="H86" s="15"/>
      <c r="I86" s="15"/>
      <c r="J86" s="15"/>
      <c r="K86" s="15"/>
      <c r="L86" s="15"/>
      <c r="M86" s="15"/>
    </row>
    <row r="87" spans="1:22" ht="14" x14ac:dyDescent="0.3">
      <c r="A87" s="10"/>
      <c r="B87" s="15"/>
      <c r="C87" s="15"/>
      <c r="D87" s="15"/>
      <c r="E87" s="15"/>
      <c r="F87" s="15"/>
      <c r="G87" s="15"/>
      <c r="H87" s="15"/>
      <c r="I87" s="15"/>
      <c r="J87" s="15"/>
      <c r="K87" s="15"/>
      <c r="L87" s="15"/>
      <c r="M87" s="15"/>
    </row>
    <row r="88" spans="1:22" ht="14" x14ac:dyDescent="0.3">
      <c r="A88" s="10"/>
      <c r="B88" s="15"/>
      <c r="C88" s="15"/>
      <c r="D88" s="15"/>
      <c r="E88" s="15"/>
      <c r="F88" s="15"/>
      <c r="G88" s="15"/>
      <c r="H88" s="15"/>
      <c r="I88" s="15"/>
      <c r="J88" s="15"/>
      <c r="K88" s="15"/>
      <c r="L88" s="15"/>
      <c r="M88" s="15"/>
    </row>
    <row r="89" spans="1:22" ht="14" x14ac:dyDescent="0.3">
      <c r="A89" s="10"/>
      <c r="B89" s="15"/>
      <c r="C89" s="15"/>
      <c r="D89" s="15"/>
      <c r="E89" s="15"/>
      <c r="F89" s="15"/>
      <c r="G89" s="15"/>
      <c r="H89" s="15"/>
      <c r="I89" s="15"/>
      <c r="J89" s="15"/>
      <c r="K89" s="15"/>
      <c r="L89" s="15"/>
      <c r="M89" s="15"/>
      <c r="T89" s="10"/>
      <c r="U89" s="10"/>
      <c r="V89" s="10"/>
    </row>
    <row r="90" spans="1:22" ht="14" x14ac:dyDescent="0.3">
      <c r="A90" s="10"/>
      <c r="B90" s="15"/>
      <c r="C90" s="15"/>
      <c r="D90" s="15"/>
      <c r="E90" s="15"/>
      <c r="F90" s="15"/>
      <c r="G90" s="15"/>
      <c r="H90" s="15"/>
      <c r="I90" s="15"/>
      <c r="J90" s="15"/>
      <c r="K90" s="15"/>
      <c r="L90" s="15"/>
      <c r="N90" s="10"/>
      <c r="O90" s="10"/>
      <c r="P90" s="10"/>
      <c r="Q90" s="10"/>
      <c r="R90" s="10"/>
      <c r="S90" s="10"/>
      <c r="T90" s="10"/>
      <c r="U90" s="10"/>
      <c r="V90" s="10"/>
    </row>
    <row r="91" spans="1:22" ht="14" x14ac:dyDescent="0.3">
      <c r="A91" s="10"/>
      <c r="V91" s="10"/>
    </row>
    <row r="92" spans="1:22" ht="14" x14ac:dyDescent="0.3">
      <c r="A92" s="10"/>
      <c r="V92" s="10"/>
    </row>
    <row r="93" spans="1:22" ht="14" x14ac:dyDescent="0.3">
      <c r="A93" s="10"/>
      <c r="V93" s="10"/>
    </row>
    <row r="94" spans="1:22" ht="14" x14ac:dyDescent="0.3">
      <c r="A94" s="10"/>
      <c r="V94" s="10"/>
    </row>
    <row r="95" spans="1:22" ht="14" x14ac:dyDescent="0.3">
      <c r="A95" s="10"/>
      <c r="V95" s="10"/>
    </row>
    <row r="96" spans="1:22" ht="14" x14ac:dyDescent="0.3">
      <c r="A96" s="10"/>
      <c r="V96" s="10"/>
    </row>
    <row r="97" spans="1:22" ht="14" x14ac:dyDescent="0.3">
      <c r="A97" s="10"/>
      <c r="V97" s="10"/>
    </row>
    <row r="98" spans="1:22" ht="14" x14ac:dyDescent="0.3">
      <c r="A98" s="10"/>
      <c r="V98" s="10"/>
    </row>
    <row r="99" spans="1:22" ht="14" x14ac:dyDescent="0.3">
      <c r="A99" s="10"/>
      <c r="V99" s="10"/>
    </row>
    <row r="100" spans="1:22" ht="14" x14ac:dyDescent="0.3">
      <c r="A100" s="10"/>
      <c r="V100" s="10"/>
    </row>
    <row r="101" spans="1:22" ht="14" x14ac:dyDescent="0.3">
      <c r="A101" s="10"/>
      <c r="V101" s="10"/>
    </row>
    <row r="102" spans="1:22" ht="14" x14ac:dyDescent="0.3">
      <c r="A102" s="10"/>
      <c r="V102" s="10"/>
    </row>
    <row r="103" spans="1:22" ht="14" x14ac:dyDescent="0.3">
      <c r="A103" s="10"/>
      <c r="V103" s="10"/>
    </row>
    <row r="104" spans="1:22" ht="14" x14ac:dyDescent="0.3">
      <c r="A104" s="10"/>
      <c r="V104" s="10"/>
    </row>
    <row r="105" spans="1:22" ht="14" x14ac:dyDescent="0.3">
      <c r="A105" s="10"/>
      <c r="V105" s="10"/>
    </row>
    <row r="106" spans="1:22" ht="14" x14ac:dyDescent="0.3">
      <c r="A106" s="10"/>
      <c r="V106" s="10"/>
    </row>
    <row r="107" spans="1:22" ht="14" x14ac:dyDescent="0.3">
      <c r="A107" s="10"/>
      <c r="V107" s="10"/>
    </row>
    <row r="108" spans="1:22" ht="14" x14ac:dyDescent="0.3">
      <c r="A108" s="10"/>
      <c r="V108" s="10"/>
    </row>
    <row r="109" spans="1:22" ht="14" x14ac:dyDescent="0.3">
      <c r="A109" s="10"/>
      <c r="V109" s="10"/>
    </row>
    <row r="110" spans="1:22" ht="14" x14ac:dyDescent="0.3">
      <c r="A110" s="10"/>
      <c r="M110" s="10"/>
      <c r="V110" s="10"/>
    </row>
    <row r="111" spans="1:22" ht="14" x14ac:dyDescent="0.3">
      <c r="A111" s="10"/>
      <c r="M111" s="10"/>
      <c r="N111" s="10"/>
      <c r="O111" s="10"/>
      <c r="P111" s="10"/>
      <c r="Q111" s="10"/>
      <c r="R111" s="10"/>
      <c r="S111" s="10"/>
      <c r="T111" s="10"/>
      <c r="U111" s="10"/>
      <c r="V111" s="10"/>
    </row>
    <row r="112" spans="1:22" ht="14" x14ac:dyDescent="0.3">
      <c r="A112" s="10"/>
      <c r="M112" s="10"/>
      <c r="N112" s="10"/>
      <c r="O112" s="10"/>
      <c r="P112" s="10"/>
      <c r="Q112" s="10"/>
      <c r="R112" s="10"/>
      <c r="S112" s="10"/>
      <c r="T112" s="10"/>
      <c r="U112" s="10"/>
      <c r="V112" s="10"/>
    </row>
    <row r="113" spans="1:22" ht="14" x14ac:dyDescent="0.3">
      <c r="A113" s="10"/>
      <c r="M113" s="10"/>
      <c r="N113" s="10"/>
      <c r="O113" s="10"/>
      <c r="P113" s="10"/>
      <c r="Q113" s="10"/>
      <c r="R113" s="10"/>
      <c r="S113" s="10"/>
      <c r="T113" s="10"/>
      <c r="U113" s="10"/>
      <c r="V113" s="10"/>
    </row>
    <row r="114" spans="1:22" ht="14" x14ac:dyDescent="0.3">
      <c r="A114" s="10"/>
      <c r="M114" s="10"/>
      <c r="N114" s="10"/>
      <c r="O114" s="10"/>
      <c r="P114" s="10"/>
      <c r="Q114" s="10"/>
      <c r="R114" s="10"/>
      <c r="S114" s="10"/>
      <c r="T114" s="10"/>
      <c r="U114" s="10"/>
      <c r="V114" s="10"/>
    </row>
    <row r="115" spans="1:22" ht="14" x14ac:dyDescent="0.3">
      <c r="A115" s="10"/>
      <c r="M115" s="10"/>
      <c r="N115" s="10"/>
      <c r="O115" s="10"/>
      <c r="P115" s="10"/>
      <c r="Q115" s="10"/>
      <c r="R115" s="10"/>
      <c r="S115" s="10"/>
      <c r="T115" s="10"/>
      <c r="U115" s="10"/>
      <c r="V115" s="10"/>
    </row>
    <row r="116" spans="1:22" ht="14" x14ac:dyDescent="0.3">
      <c r="A116" s="10"/>
      <c r="M116" s="10"/>
      <c r="N116" s="10"/>
      <c r="O116" s="10"/>
      <c r="P116" s="10"/>
      <c r="Q116" s="10"/>
      <c r="R116" s="10"/>
      <c r="S116" s="10"/>
      <c r="T116" s="10"/>
      <c r="U116" s="10"/>
      <c r="V116" s="10"/>
    </row>
    <row r="117" spans="1:22" ht="14"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ht="14" x14ac:dyDescent="0.3">
      <c r="A118" s="10"/>
      <c r="B118" s="10"/>
      <c r="C118" s="10"/>
      <c r="D118" s="10"/>
      <c r="E118" s="10"/>
      <c r="F118" s="10"/>
      <c r="G118" s="10"/>
      <c r="H118" s="10"/>
      <c r="I118" s="10"/>
      <c r="J118" s="10"/>
      <c r="K118" s="10"/>
      <c r="L118" s="10"/>
      <c r="N118" s="10"/>
      <c r="O118" s="10"/>
      <c r="P118" s="10"/>
      <c r="Q118" s="10"/>
      <c r="R118" s="10"/>
      <c r="S118" s="10"/>
      <c r="T118" s="10"/>
      <c r="U118" s="10"/>
      <c r="V118" s="10"/>
    </row>
  </sheetData>
  <conditionalFormatting sqref="F43:F44 F65:F67">
    <cfRule type="colorScale" priority="25">
      <colorScale>
        <cfvo type="min"/>
        <cfvo type="percentile" val="50"/>
        <cfvo type="max"/>
        <color rgb="FF63BE7B"/>
        <color rgb="FFFFEB84"/>
        <color rgb="FFF8696B"/>
      </colorScale>
    </cfRule>
  </conditionalFormatting>
  <conditionalFormatting sqref="E70:E87">
    <cfRule type="colorScale" priority="26">
      <colorScale>
        <cfvo type="min"/>
        <cfvo type="percentile" val="50"/>
        <cfvo type="max"/>
        <color theme="7"/>
        <color rgb="FFFFC000"/>
        <color theme="9"/>
      </colorScale>
    </cfRule>
  </conditionalFormatting>
  <conditionalFormatting sqref="L4:L20">
    <cfRule type="colorScale" priority="30">
      <colorScale>
        <cfvo type="min"/>
        <cfvo type="percentile" val="50"/>
        <cfvo type="max"/>
        <color rgb="FF63BE7B"/>
        <color rgb="FFFFEB84"/>
        <color rgb="FFF8696B"/>
      </colorScale>
    </cfRule>
  </conditionalFormatting>
  <conditionalFormatting sqref="M4:M2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8"/>
  <sheetViews>
    <sheetView showGridLines="0" zoomScaleNormal="100" workbookViewId="0"/>
  </sheetViews>
  <sheetFormatPr defaultColWidth="9" defaultRowHeight="13" x14ac:dyDescent="0.3"/>
  <cols>
    <col min="1" max="1" width="1.5" style="1" customWidth="1"/>
    <col min="2" max="7" width="12.58203125" style="1" customWidth="1"/>
    <col min="8" max="8" width="15.5" style="1" customWidth="1"/>
    <col min="9" max="9" width="12" style="1" customWidth="1"/>
    <col min="10" max="10" width="15.5" style="1" customWidth="1"/>
    <col min="11" max="20" width="12.58203125" style="1" customWidth="1"/>
    <col min="21" max="16384" width="9" style="1"/>
  </cols>
  <sheetData>
    <row r="1" spans="1:13" ht="18.5" x14ac:dyDescent="0.45">
      <c r="A1" s="20" t="s">
        <v>23</v>
      </c>
    </row>
    <row r="2" spans="1:13" ht="14" x14ac:dyDescent="0.3">
      <c r="C2" s="21"/>
      <c r="D2" s="4"/>
      <c r="H2" s="10"/>
      <c r="I2" s="10"/>
      <c r="J2" s="10"/>
      <c r="K2" s="10"/>
      <c r="L2" s="10"/>
      <c r="M2" s="10"/>
    </row>
    <row r="3" spans="1:13" ht="52" x14ac:dyDescent="0.3">
      <c r="B3" s="44" t="s">
        <v>18</v>
      </c>
      <c r="C3" s="2" t="s">
        <v>20</v>
      </c>
      <c r="D3" s="5" t="s">
        <v>21</v>
      </c>
      <c r="E3" s="5" t="s">
        <v>56</v>
      </c>
      <c r="G3" s="44" t="s">
        <v>18</v>
      </c>
      <c r="H3" s="44" t="s">
        <v>59</v>
      </c>
      <c r="I3" s="44" t="s">
        <v>66</v>
      </c>
      <c r="J3" s="44" t="s">
        <v>68</v>
      </c>
      <c r="K3" s="44" t="s">
        <v>58</v>
      </c>
      <c r="L3" s="43" t="s">
        <v>22</v>
      </c>
    </row>
    <row r="4" spans="1:13" x14ac:dyDescent="0.3">
      <c r="B4" s="3" t="s">
        <v>0</v>
      </c>
      <c r="C4" s="8">
        <f>MAX(IF(L4&gt;Controls!$C$4, Controls!$C$4, Wastewater!L4), Controls!$B$4)</f>
        <v>0.1</v>
      </c>
      <c r="D4" s="22">
        <f>MAX(IF(L4&gt;Controls!$C$5, Controls!$C$5, Wastewater!L4), Controls!$B$5)</f>
        <v>0.1</v>
      </c>
      <c r="E4" s="28">
        <f>MAX(L4, Controls!$B$6)</f>
        <v>0.1547991429977067</v>
      </c>
      <c r="F4" s="46"/>
      <c r="G4" s="19" t="s">
        <v>0</v>
      </c>
      <c r="H4" s="11">
        <v>2430.3137372037145</v>
      </c>
      <c r="I4" s="11">
        <v>0</v>
      </c>
      <c r="J4" s="11">
        <f>H4+I4</f>
        <v>2430.3137372037145</v>
      </c>
      <c r="K4" s="11">
        <v>2054.1032534690257</v>
      </c>
      <c r="L4" s="6">
        <f>(J4-K4)/J4</f>
        <v>0.1547991429977067</v>
      </c>
    </row>
    <row r="5" spans="1:13" x14ac:dyDescent="0.3">
      <c r="B5" s="3" t="s">
        <v>1</v>
      </c>
      <c r="C5" s="8">
        <f>MAX(IF(L5&gt;Controls!$C$4, Controls!$C$4, Wastewater!L5), Controls!$B$4)</f>
        <v>0</v>
      </c>
      <c r="D5" s="22">
        <f>MAX(IF(L5&gt;Controls!$C$5, Controls!$C$5, Wastewater!L5), Controls!$B$5)</f>
        <v>0.05</v>
      </c>
      <c r="E5" s="28">
        <f>MAX(L5, Controls!$B$6)</f>
        <v>0</v>
      </c>
      <c r="F5" s="46"/>
      <c r="G5" s="19" t="s">
        <v>1</v>
      </c>
      <c r="H5" s="11">
        <v>21.223192556612062</v>
      </c>
      <c r="I5" s="11">
        <v>0</v>
      </c>
      <c r="J5" s="11">
        <f t="shared" ref="J5:J14" si="0">H5+I5</f>
        <v>21.223192556612062</v>
      </c>
      <c r="K5" s="11">
        <v>23.957195548954065</v>
      </c>
      <c r="L5" s="6">
        <f t="shared" ref="L5:L14" si="1">(J5-K5)/J5</f>
        <v>-0.12882147608325906</v>
      </c>
    </row>
    <row r="6" spans="1:13" x14ac:dyDescent="0.3">
      <c r="B6" s="3" t="s">
        <v>2</v>
      </c>
      <c r="C6" s="8">
        <f>MAX(IF(L6&gt;Controls!$C$4, Controls!$C$4, Wastewater!L6), Controls!$B$4)</f>
        <v>6.1117316598582286E-2</v>
      </c>
      <c r="D6" s="22">
        <f>MAX(IF(L6&gt;Controls!$C$5, Controls!$C$5, Wastewater!L6), Controls!$B$5)</f>
        <v>6.1117316598582286E-2</v>
      </c>
      <c r="E6" s="28">
        <f>MAX(L6, Controls!$B$6)</f>
        <v>6.1117316598582286E-2</v>
      </c>
      <c r="F6" s="46"/>
      <c r="G6" s="19" t="s">
        <v>2</v>
      </c>
      <c r="H6" s="11">
        <v>880.0390000000001</v>
      </c>
      <c r="I6" s="11">
        <v>6.6280000000000001</v>
      </c>
      <c r="J6" s="11">
        <f t="shared" si="0"/>
        <v>886.66700000000014</v>
      </c>
      <c r="K6" s="11">
        <v>832.47629224348498</v>
      </c>
      <c r="L6" s="6">
        <f t="shared" si="1"/>
        <v>6.1117316598582286E-2</v>
      </c>
    </row>
    <row r="7" spans="1:13" x14ac:dyDescent="0.3">
      <c r="B7" s="3" t="s">
        <v>3</v>
      </c>
      <c r="C7" s="8">
        <f>MAX(IF(L7&gt;Controls!$C$4, Controls!$C$4, Wastewater!L7), Controls!$B$4)</f>
        <v>4.7133605555369301E-2</v>
      </c>
      <c r="D7" s="22">
        <f>MAX(IF(L7&gt;Controls!$C$5, Controls!$C$5, Wastewater!L7), Controls!$B$5)</f>
        <v>0.05</v>
      </c>
      <c r="E7" s="28">
        <f>MAX(L7, Controls!$B$6)</f>
        <v>4.7133605555369301E-2</v>
      </c>
      <c r="F7" s="46"/>
      <c r="G7" s="19" t="s">
        <v>3</v>
      </c>
      <c r="H7" s="11">
        <v>2156.2441399322329</v>
      </c>
      <c r="I7" s="11">
        <v>0</v>
      </c>
      <c r="J7" s="11">
        <f t="shared" si="0"/>
        <v>2156.2441399322329</v>
      </c>
      <c r="K7" s="11">
        <v>2054.6125791595905</v>
      </c>
      <c r="L7" s="6">
        <f t="shared" si="1"/>
        <v>4.7133605555369301E-2</v>
      </c>
    </row>
    <row r="8" spans="1:13" x14ac:dyDescent="0.3">
      <c r="B8" s="3" t="s">
        <v>4</v>
      </c>
      <c r="C8" s="8">
        <f>MAX(IF(L8&gt;Controls!$C$4, Controls!$C$4, Wastewater!L8), Controls!$B$4)</f>
        <v>1.3400253583328784E-2</v>
      </c>
      <c r="D8" s="22">
        <f>MAX(IF(L8&gt;Controls!$C$5, Controls!$C$5, Wastewater!L8), Controls!$B$5)</f>
        <v>0.05</v>
      </c>
      <c r="E8" s="28">
        <f>MAX(L8, Controls!$B$6)</f>
        <v>1.3400253583328784E-2</v>
      </c>
      <c r="F8" s="46"/>
      <c r="G8" s="19" t="s">
        <v>4</v>
      </c>
      <c r="H8" s="11">
        <v>1585.0830000000001</v>
      </c>
      <c r="I8" s="11">
        <v>0</v>
      </c>
      <c r="J8" s="11">
        <f t="shared" si="0"/>
        <v>1585.0830000000001</v>
      </c>
      <c r="K8" s="11">
        <v>1563.8424858493765</v>
      </c>
      <c r="L8" s="6">
        <f t="shared" si="1"/>
        <v>1.3400253583328784E-2</v>
      </c>
    </row>
    <row r="9" spans="1:13" x14ac:dyDescent="0.3">
      <c r="B9" s="3" t="s">
        <v>5</v>
      </c>
      <c r="C9" s="8">
        <f>MAX(IF(L9&gt;Controls!$C$4, Controls!$C$4, Wastewater!L9), Controls!$B$4)</f>
        <v>0</v>
      </c>
      <c r="D9" s="22">
        <f>MAX(IF(L9&gt;Controls!$C$5, Controls!$C$5, Wastewater!L9), Controls!$B$5)</f>
        <v>0.05</v>
      </c>
      <c r="E9" s="28">
        <f>MAX(L9, Controls!$B$6)</f>
        <v>0</v>
      </c>
      <c r="F9" s="46"/>
      <c r="G9" s="19" t="s">
        <v>5</v>
      </c>
      <c r="H9" s="11">
        <v>2263.9857681889125</v>
      </c>
      <c r="I9" s="11">
        <v>0</v>
      </c>
      <c r="J9" s="11">
        <f t="shared" si="0"/>
        <v>2263.9857681889125</v>
      </c>
      <c r="K9" s="11">
        <v>2510.1298854876504</v>
      </c>
      <c r="L9" s="6">
        <f t="shared" si="1"/>
        <v>-0.10872158330555329</v>
      </c>
    </row>
    <row r="10" spans="1:13" x14ac:dyDescent="0.3">
      <c r="B10" s="3" t="s">
        <v>6</v>
      </c>
      <c r="C10" s="8">
        <f>MAX(IF(L10&gt;Controls!$C$4, Controls!$C$4, Wastewater!L10), Controls!$B$4)</f>
        <v>2.9589036543966222E-2</v>
      </c>
      <c r="D10" s="22">
        <f>MAX(IF(L10&gt;Controls!$C$5, Controls!$C$5, Wastewater!L10), Controls!$B$5)</f>
        <v>0.05</v>
      </c>
      <c r="E10" s="28">
        <f>MAX(L10, Controls!$B$6)</f>
        <v>2.9589036543966222E-2</v>
      </c>
      <c r="F10" s="46"/>
      <c r="G10" s="19" t="s">
        <v>6</v>
      </c>
      <c r="H10" s="11">
        <v>759.54399999999998</v>
      </c>
      <c r="I10" s="11">
        <v>0</v>
      </c>
      <c r="J10" s="11">
        <f t="shared" si="0"/>
        <v>759.54399999999998</v>
      </c>
      <c r="K10" s="11">
        <v>737.0698248272497</v>
      </c>
      <c r="L10" s="6">
        <f t="shared" si="1"/>
        <v>2.9589036543966222E-2</v>
      </c>
    </row>
    <row r="11" spans="1:13" x14ac:dyDescent="0.3">
      <c r="B11" s="3" t="s">
        <v>7</v>
      </c>
      <c r="C11" s="8">
        <f>MAX(IF(L11&gt;Controls!$C$4, Controls!$C$4, Wastewater!L11), Controls!$B$4)</f>
        <v>4.0479700434031388E-2</v>
      </c>
      <c r="D11" s="22">
        <f>MAX(IF(L11&gt;Controls!$C$5, Controls!$C$5, Wastewater!L11), Controls!$B$5)</f>
        <v>0.05</v>
      </c>
      <c r="E11" s="28">
        <f>MAX(L11, Controls!$B$6)</f>
        <v>4.0479700434031388E-2</v>
      </c>
      <c r="F11" s="46"/>
      <c r="G11" s="19" t="s">
        <v>7</v>
      </c>
      <c r="H11" s="11">
        <v>3972.6323263813383</v>
      </c>
      <c r="I11" s="11">
        <v>0</v>
      </c>
      <c r="J11" s="11">
        <f t="shared" si="0"/>
        <v>3972.6323263813383</v>
      </c>
      <c r="K11" s="11">
        <v>3811.8213598748725</v>
      </c>
      <c r="L11" s="6">
        <f t="shared" si="1"/>
        <v>4.0479700434031388E-2</v>
      </c>
    </row>
    <row r="12" spans="1:13" x14ac:dyDescent="0.3">
      <c r="B12" s="3" t="s">
        <v>8</v>
      </c>
      <c r="C12" s="8">
        <f>MAX(IF(L12&gt;Controls!$C$4, Controls!$C$4, Wastewater!L12), Controls!$B$4)</f>
        <v>4.4223129652320628E-2</v>
      </c>
      <c r="D12" s="22">
        <f>MAX(IF(L12&gt;Controls!$C$5, Controls!$C$5, Wastewater!L12), Controls!$B$5)</f>
        <v>0.05</v>
      </c>
      <c r="E12" s="28">
        <f>MAX(L12, Controls!$B$6)</f>
        <v>4.4223129652320628E-2</v>
      </c>
      <c r="F12" s="46"/>
      <c r="G12" s="19" t="s">
        <v>8</v>
      </c>
      <c r="H12" s="11">
        <v>1128.25</v>
      </c>
      <c r="I12" s="11">
        <v>42.335000000000001</v>
      </c>
      <c r="J12" s="11">
        <f t="shared" si="0"/>
        <v>1170.585</v>
      </c>
      <c r="K12" s="11">
        <v>1118.8180677759383</v>
      </c>
      <c r="L12" s="6">
        <f t="shared" si="1"/>
        <v>4.4223129652320628E-2</v>
      </c>
    </row>
    <row r="13" spans="1:13" x14ac:dyDescent="0.3">
      <c r="B13" s="3" t="s">
        <v>9</v>
      </c>
      <c r="C13" s="8">
        <f>MAX(IF(L13&gt;Controls!$C$4, Controls!$C$4, Wastewater!L13), Controls!$B$4)</f>
        <v>2.5294149805813987E-2</v>
      </c>
      <c r="D13" s="22">
        <f>MAX(IF(L13&gt;Controls!$C$5, Controls!$C$5, Wastewater!L13), Controls!$B$5)</f>
        <v>0.05</v>
      </c>
      <c r="E13" s="28">
        <f>MAX(L13, Controls!$B$6)</f>
        <v>2.5294149805813987E-2</v>
      </c>
      <c r="F13" s="46"/>
      <c r="G13" s="19" t="s">
        <v>9</v>
      </c>
      <c r="H13" s="11">
        <v>980.72336462650958</v>
      </c>
      <c r="I13" s="11">
        <v>0.40900000000000025</v>
      </c>
      <c r="J13" s="11">
        <f t="shared" si="0"/>
        <v>981.13236462650957</v>
      </c>
      <c r="K13" s="11">
        <v>956.31545561631413</v>
      </c>
      <c r="L13" s="6">
        <f t="shared" si="1"/>
        <v>2.5294149805813987E-2</v>
      </c>
    </row>
    <row r="14" spans="1:13" x14ac:dyDescent="0.3">
      <c r="B14" s="3" t="s">
        <v>10</v>
      </c>
      <c r="C14" s="8">
        <f>MAX(IF(L14&gt;Controls!$C$4, Controls!$C$4, Wastewater!L14), Controls!$B$4)</f>
        <v>0.1</v>
      </c>
      <c r="D14" s="22">
        <f>MAX(IF(L14&gt;Controls!$C$5, Controls!$C$5, Wastewater!L14), Controls!$B$5)</f>
        <v>0.1</v>
      </c>
      <c r="E14" s="28">
        <f>MAX(L14, Controls!$B$6)</f>
        <v>0.14225638724159417</v>
      </c>
      <c r="F14" s="46"/>
      <c r="G14" s="19" t="s">
        <v>10</v>
      </c>
      <c r="H14" s="40">
        <v>1832.8132922148015</v>
      </c>
      <c r="I14" s="40">
        <v>0</v>
      </c>
      <c r="J14" s="40">
        <f t="shared" si="0"/>
        <v>1832.8132922148015</v>
      </c>
      <c r="K14" s="45">
        <v>1572.0838947759516</v>
      </c>
      <c r="L14" s="6">
        <f t="shared" si="1"/>
        <v>0.14225638724159417</v>
      </c>
    </row>
    <row r="15" spans="1:13" ht="14" x14ac:dyDescent="0.3">
      <c r="G15" s="10"/>
      <c r="H15" s="10"/>
      <c r="I15" s="10"/>
      <c r="J15" s="10"/>
      <c r="K15" s="10"/>
      <c r="L15" s="10"/>
      <c r="M15" s="10"/>
    </row>
    <row r="16" spans="1:13" ht="14" x14ac:dyDescent="0.3">
      <c r="G16" s="10"/>
      <c r="H16" s="10"/>
      <c r="I16" s="10"/>
      <c r="J16" s="10"/>
      <c r="K16" s="10"/>
      <c r="L16" s="10"/>
      <c r="M16" s="10"/>
    </row>
    <row r="17" spans="6:20" ht="14" x14ac:dyDescent="0.3">
      <c r="P17" s="10"/>
      <c r="Q17" s="10"/>
      <c r="R17" s="10"/>
      <c r="S17" s="10"/>
      <c r="T17" s="10"/>
    </row>
    <row r="18" spans="6:20" ht="14" x14ac:dyDescent="0.3">
      <c r="F18" s="10"/>
      <c r="P18" s="10"/>
      <c r="Q18" s="10"/>
      <c r="R18" s="10"/>
      <c r="S18" s="10"/>
      <c r="T18" s="10"/>
    </row>
    <row r="19" spans="6:20" ht="14" x14ac:dyDescent="0.3">
      <c r="F19" s="10"/>
      <c r="G19" s="10"/>
      <c r="H19" s="10"/>
      <c r="I19" s="10"/>
      <c r="J19" s="10"/>
      <c r="K19" s="10"/>
      <c r="L19" s="10"/>
      <c r="M19" s="10"/>
      <c r="N19" s="10"/>
      <c r="O19" s="10"/>
      <c r="P19" s="10"/>
      <c r="Q19" s="10"/>
      <c r="R19" s="10"/>
      <c r="S19" s="10"/>
      <c r="T19" s="10"/>
    </row>
    <row r="20" spans="6:20" ht="14" x14ac:dyDescent="0.3">
      <c r="F20" s="10"/>
      <c r="G20" s="10"/>
      <c r="H20" s="10"/>
      <c r="I20" s="10"/>
      <c r="J20" s="10"/>
      <c r="K20" s="10"/>
      <c r="L20" s="10"/>
      <c r="M20" s="10"/>
      <c r="N20" s="10"/>
      <c r="O20" s="10"/>
      <c r="P20" s="10"/>
      <c r="Q20" s="10"/>
      <c r="R20" s="10"/>
      <c r="S20" s="10"/>
      <c r="T20" s="10"/>
    </row>
    <row r="21" spans="6:20" ht="14" x14ac:dyDescent="0.3">
      <c r="F21" s="10"/>
      <c r="G21" s="10"/>
      <c r="H21" s="10"/>
      <c r="I21" s="10"/>
      <c r="J21" s="10"/>
      <c r="K21" s="10"/>
      <c r="L21" s="10"/>
      <c r="M21" s="10"/>
      <c r="N21" s="10"/>
      <c r="O21" s="10"/>
      <c r="P21" s="10"/>
      <c r="Q21" s="10"/>
      <c r="R21" s="10"/>
      <c r="S21" s="10"/>
      <c r="T21" s="10"/>
    </row>
    <row r="22" spans="6:20" ht="14" x14ac:dyDescent="0.3">
      <c r="F22" s="10"/>
      <c r="G22" s="10"/>
      <c r="H22" s="10"/>
      <c r="I22" s="10"/>
      <c r="J22" s="10"/>
      <c r="K22" s="10"/>
      <c r="L22" s="10"/>
      <c r="M22" s="10"/>
      <c r="N22" s="10"/>
      <c r="O22" s="10"/>
      <c r="P22" s="10"/>
      <c r="Q22" s="10"/>
      <c r="R22" s="10"/>
      <c r="S22" s="10"/>
      <c r="T22" s="10"/>
    </row>
    <row r="23" spans="6:20" ht="14" x14ac:dyDescent="0.3">
      <c r="F23" s="10"/>
      <c r="G23" s="10"/>
      <c r="H23" s="10"/>
      <c r="I23" s="10"/>
      <c r="J23" s="10"/>
      <c r="K23" s="10"/>
      <c r="L23" s="10"/>
      <c r="M23" s="10"/>
      <c r="N23" s="10"/>
      <c r="O23" s="10"/>
      <c r="P23" s="10"/>
      <c r="Q23" s="10"/>
      <c r="R23" s="10"/>
      <c r="S23" s="10"/>
      <c r="T23" s="10"/>
    </row>
    <row r="24" spans="6:20" ht="14" x14ac:dyDescent="0.3">
      <c r="F24" s="10"/>
      <c r="G24" s="10"/>
      <c r="H24" s="10"/>
      <c r="I24" s="10"/>
      <c r="J24" s="10"/>
      <c r="K24" s="10"/>
      <c r="L24" s="10"/>
      <c r="M24" s="10"/>
      <c r="N24" s="10"/>
      <c r="O24" s="10"/>
      <c r="P24" s="10"/>
      <c r="Q24" s="10"/>
      <c r="R24" s="10"/>
      <c r="S24" s="10"/>
      <c r="T24" s="10"/>
    </row>
    <row r="25" spans="6:20" ht="14" x14ac:dyDescent="0.3">
      <c r="F25" s="10"/>
      <c r="G25" s="10"/>
      <c r="H25" s="10"/>
      <c r="I25" s="10"/>
      <c r="J25" s="10"/>
      <c r="K25" s="10"/>
      <c r="L25" s="10"/>
      <c r="M25" s="10"/>
      <c r="N25" s="10"/>
      <c r="O25" s="10"/>
      <c r="P25" s="10"/>
      <c r="Q25" s="10"/>
      <c r="R25" s="10"/>
      <c r="S25" s="10"/>
      <c r="T25" s="10"/>
    </row>
    <row r="26" spans="6:20" ht="14" x14ac:dyDescent="0.3">
      <c r="F26" s="10"/>
      <c r="G26" s="10"/>
      <c r="H26" s="10"/>
      <c r="I26" s="10"/>
      <c r="J26" s="10"/>
      <c r="K26" s="10"/>
      <c r="L26" s="10"/>
      <c r="M26" s="10"/>
      <c r="N26" s="10"/>
      <c r="O26" s="10"/>
      <c r="P26" s="10"/>
      <c r="Q26" s="10"/>
      <c r="R26" s="10"/>
      <c r="S26" s="10"/>
      <c r="T26" s="10"/>
    </row>
    <row r="27" spans="6:20" ht="14" x14ac:dyDescent="0.3">
      <c r="F27" s="10"/>
      <c r="G27" s="10"/>
      <c r="H27" s="10"/>
      <c r="I27" s="10"/>
      <c r="J27" s="10"/>
      <c r="K27" s="10"/>
      <c r="L27" s="10"/>
      <c r="M27" s="10"/>
      <c r="N27" s="10"/>
      <c r="O27" s="10"/>
      <c r="P27" s="10"/>
      <c r="Q27" s="10"/>
      <c r="R27" s="10"/>
      <c r="S27" s="10"/>
      <c r="T27" s="10"/>
    </row>
    <row r="28" spans="6:20" ht="14" x14ac:dyDescent="0.3">
      <c r="F28" s="10"/>
      <c r="G28" s="10"/>
      <c r="H28" s="10"/>
      <c r="I28" s="10"/>
      <c r="J28" s="10"/>
      <c r="K28" s="10"/>
      <c r="L28" s="10"/>
      <c r="M28" s="10"/>
      <c r="N28" s="10"/>
      <c r="O28" s="10"/>
      <c r="P28" s="10"/>
      <c r="Q28" s="10"/>
      <c r="R28" s="10"/>
      <c r="S28" s="10"/>
      <c r="T28" s="10"/>
    </row>
    <row r="29" spans="6:20" ht="14" x14ac:dyDescent="0.3">
      <c r="F29" s="10"/>
      <c r="G29" s="10"/>
      <c r="H29" s="10"/>
      <c r="I29" s="10"/>
      <c r="J29" s="10"/>
      <c r="K29" s="10"/>
      <c r="L29" s="10"/>
      <c r="M29" s="10"/>
      <c r="N29" s="10"/>
      <c r="O29" s="10"/>
      <c r="P29" s="10"/>
      <c r="Q29" s="10"/>
      <c r="R29" s="10"/>
      <c r="S29" s="10"/>
      <c r="T29" s="10"/>
    </row>
    <row r="30" spans="6:20" ht="14" x14ac:dyDescent="0.3">
      <c r="F30" s="10"/>
      <c r="G30" s="10"/>
      <c r="H30" s="10"/>
      <c r="I30" s="10"/>
      <c r="J30" s="10"/>
      <c r="K30" s="10"/>
      <c r="L30" s="10"/>
      <c r="M30" s="10"/>
      <c r="N30" s="10"/>
      <c r="O30" s="10"/>
      <c r="P30" s="10"/>
      <c r="Q30" s="10"/>
      <c r="R30" s="10"/>
      <c r="S30" s="10"/>
      <c r="T30" s="10"/>
    </row>
    <row r="31" spans="6:20" ht="14" x14ac:dyDescent="0.3">
      <c r="R31" s="10"/>
      <c r="S31" s="10"/>
      <c r="T31" s="10"/>
    </row>
    <row r="32" spans="6:20" ht="14" x14ac:dyDescent="0.3">
      <c r="R32" s="10"/>
      <c r="S32" s="10"/>
      <c r="T32" s="10"/>
    </row>
    <row r="33" spans="18:20" ht="14" x14ac:dyDescent="0.3">
      <c r="R33" s="10"/>
      <c r="S33" s="10"/>
      <c r="T33" s="10"/>
    </row>
    <row r="34" spans="18:20" ht="14" x14ac:dyDescent="0.3">
      <c r="R34" s="10"/>
      <c r="S34" s="10"/>
      <c r="T34" s="10"/>
    </row>
    <row r="35" spans="18:20" ht="14" x14ac:dyDescent="0.3">
      <c r="R35" s="10"/>
      <c r="S35" s="10"/>
      <c r="T35" s="10"/>
    </row>
    <row r="36" spans="18:20" ht="14" x14ac:dyDescent="0.3">
      <c r="R36" s="10"/>
      <c r="S36" s="10"/>
      <c r="T36" s="10"/>
    </row>
    <row r="37" spans="18:20" ht="14" x14ac:dyDescent="0.3">
      <c r="R37" s="10"/>
      <c r="S37" s="10"/>
      <c r="T37" s="10"/>
    </row>
    <row r="38" spans="18:20" ht="14" x14ac:dyDescent="0.3">
      <c r="R38" s="10"/>
      <c r="S38" s="10"/>
      <c r="T38" s="10"/>
    </row>
    <row r="39" spans="18:20" ht="14" x14ac:dyDescent="0.3">
      <c r="R39" s="10"/>
      <c r="S39" s="10"/>
      <c r="T39" s="10"/>
    </row>
    <row r="40" spans="18:20" ht="14" x14ac:dyDescent="0.3">
      <c r="R40" s="10"/>
      <c r="S40" s="10"/>
      <c r="T40" s="10"/>
    </row>
    <row r="41" spans="18:20" ht="14" x14ac:dyDescent="0.3">
      <c r="R41" s="10"/>
      <c r="S41" s="10"/>
      <c r="T41" s="10"/>
    </row>
    <row r="42" spans="18:20" ht="14" x14ac:dyDescent="0.3">
      <c r="R42" s="10"/>
      <c r="S42" s="10"/>
      <c r="T42" s="10"/>
    </row>
    <row r="43" spans="18:20" ht="14" x14ac:dyDescent="0.3">
      <c r="R43" s="10"/>
      <c r="S43" s="10"/>
      <c r="T43" s="10"/>
    </row>
    <row r="44" spans="18:20" ht="14" x14ac:dyDescent="0.3">
      <c r="R44" s="10"/>
      <c r="S44" s="10"/>
      <c r="T44" s="10"/>
    </row>
    <row r="45" spans="18:20" ht="14" x14ac:dyDescent="0.3">
      <c r="R45" s="10"/>
      <c r="S45" s="10"/>
      <c r="T45" s="10"/>
    </row>
    <row r="46" spans="18:20" ht="14" x14ac:dyDescent="0.3">
      <c r="R46" s="10"/>
      <c r="S46" s="10"/>
      <c r="T46" s="10"/>
    </row>
    <row r="47" spans="18:20" ht="14" x14ac:dyDescent="0.3">
      <c r="R47" s="10"/>
      <c r="S47" s="10"/>
      <c r="T47" s="10"/>
    </row>
    <row r="48" spans="18:20" ht="14" x14ac:dyDescent="0.3">
      <c r="R48" s="10"/>
    </row>
  </sheetData>
  <conditionalFormatting sqref="R36:R46">
    <cfRule type="colorScale" priority="16">
      <colorScale>
        <cfvo type="min"/>
        <cfvo type="percentile" val="50"/>
        <cfvo type="max"/>
        <color rgb="FF63BE7B"/>
        <color rgb="FFFFEB84"/>
        <color rgb="FFF8696B"/>
      </colorScale>
    </cfRule>
  </conditionalFormatting>
  <conditionalFormatting sqref="P53:P58 P62">
    <cfRule type="colorScale" priority="14">
      <colorScale>
        <cfvo type="min"/>
        <cfvo type="percentile" val="50"/>
        <cfvo type="max"/>
        <color theme="7"/>
        <color rgb="FFFFC000"/>
        <color theme="9"/>
      </colorScale>
    </cfRule>
  </conditionalFormatting>
  <conditionalFormatting sqref="P59:P61">
    <cfRule type="colorScale" priority="13">
      <colorScale>
        <cfvo type="min"/>
        <cfvo type="percentile" val="50"/>
        <cfvo type="max"/>
        <color theme="7"/>
        <color rgb="FFFFC000"/>
        <color theme="9"/>
      </colorScale>
    </cfRule>
  </conditionalFormatting>
  <conditionalFormatting sqref="P63">
    <cfRule type="colorScale" priority="12">
      <colorScale>
        <cfvo type="min"/>
        <cfvo type="percentile" val="50"/>
        <cfvo type="max"/>
        <color theme="7"/>
        <color rgb="FFFFC000"/>
        <color theme="9"/>
      </colorScale>
    </cfRule>
  </conditionalFormatting>
  <conditionalFormatting sqref="E63">
    <cfRule type="colorScale" priority="8">
      <colorScale>
        <cfvo type="min"/>
        <cfvo type="percentile" val="50"/>
        <cfvo type="max"/>
        <color theme="7"/>
        <color rgb="FFFFC000"/>
        <color theme="9"/>
      </colorScale>
    </cfRule>
  </conditionalFormatting>
  <conditionalFormatting sqref="E51:E63">
    <cfRule type="colorScale" priority="31">
      <colorScale>
        <cfvo type="min"/>
        <cfvo type="percentile" val="50"/>
        <cfvo type="max"/>
        <color theme="7"/>
        <color rgb="FFFFC000"/>
        <color theme="9"/>
      </colorScale>
    </cfRule>
  </conditionalFormatting>
  <conditionalFormatting sqref="P51:P63">
    <cfRule type="colorScale" priority="32">
      <colorScale>
        <cfvo type="min"/>
        <cfvo type="percentile" val="50"/>
        <cfvo type="max"/>
        <color theme="7"/>
        <color rgb="FFFFC000"/>
        <color theme="9"/>
      </colorScale>
    </cfRule>
  </conditionalFormatting>
  <conditionalFormatting sqref="L4:L14">
    <cfRule type="colorScale" priority="2">
      <colorScale>
        <cfvo type="min"/>
        <cfvo type="percentile" val="50"/>
        <cfvo type="max"/>
        <color rgb="FF63BE7B"/>
        <color rgb="FFFFEB84"/>
        <color rgb="FFF8696B"/>
      </colorScale>
    </cfRule>
  </conditionalFormatting>
  <conditionalFormatting sqref="L15:M15">
    <cfRule type="colorScale" priority="35">
      <colorScale>
        <cfvo type="min"/>
        <cfvo type="percentile" val="50"/>
        <cfvo type="max"/>
        <color rgb="FF63BE7B"/>
        <color rgb="FFFFEB84"/>
        <color rgb="FFF8696B"/>
      </colorScale>
    </cfRule>
  </conditionalFormatting>
  <conditionalFormatting sqref="M4:M1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zoomScaleNormal="100" workbookViewId="0"/>
  </sheetViews>
  <sheetFormatPr defaultColWidth="9" defaultRowHeight="13" x14ac:dyDescent="0.3"/>
  <cols>
    <col min="1" max="1" width="1.5" style="1" customWidth="1"/>
    <col min="2" max="5" width="12.58203125" style="1" customWidth="1"/>
    <col min="6" max="6" width="17.5" style="1" customWidth="1"/>
    <col min="7" max="7" width="12.33203125" style="1" customWidth="1"/>
    <col min="8" max="8" width="13.83203125" style="1" customWidth="1"/>
    <col min="9" max="9" width="12.58203125" style="1" customWidth="1"/>
    <col min="10" max="10" width="17.58203125" style="1" customWidth="1"/>
    <col min="11" max="21" width="12.58203125" style="1" customWidth="1"/>
    <col min="22" max="23" width="9" style="1"/>
    <col min="24" max="24" width="10.25" style="1" customWidth="1"/>
    <col min="25" max="16384" width="9" style="1"/>
  </cols>
  <sheetData>
    <row r="1" spans="1:15" ht="18.5" x14ac:dyDescent="0.45">
      <c r="A1" s="20" t="s">
        <v>50</v>
      </c>
    </row>
    <row r="2" spans="1:15" ht="14" x14ac:dyDescent="0.3">
      <c r="B2" s="15"/>
      <c r="C2" s="16"/>
      <c r="D2" s="16"/>
      <c r="E2" s="16"/>
      <c r="F2" s="17"/>
      <c r="G2" s="17"/>
      <c r="H2" s="17"/>
      <c r="I2" s="10"/>
      <c r="L2" s="18"/>
      <c r="O2" s="10"/>
    </row>
    <row r="3" spans="1:15" ht="52" x14ac:dyDescent="0.3">
      <c r="B3" s="5" t="s">
        <v>18</v>
      </c>
      <c r="C3" s="5" t="s">
        <v>69</v>
      </c>
      <c r="E3" s="44" t="s">
        <v>18</v>
      </c>
      <c r="F3" s="44" t="s">
        <v>59</v>
      </c>
      <c r="G3" s="42" t="s">
        <v>66</v>
      </c>
      <c r="H3" s="44" t="s">
        <v>68</v>
      </c>
      <c r="I3" s="44" t="s">
        <v>58</v>
      </c>
      <c r="J3" s="43" t="s">
        <v>22</v>
      </c>
    </row>
    <row r="4" spans="1:15" x14ac:dyDescent="0.3">
      <c r="B4" s="12" t="s">
        <v>0</v>
      </c>
      <c r="C4" s="7">
        <f xml:space="preserve"> MAX(INDEX($J$4:$J$20, MATCH($B4, $E$4:$E$20,0)), Controls!$B$6)</f>
        <v>0.15559764894129946</v>
      </c>
      <c r="E4" s="12" t="s">
        <v>0</v>
      </c>
      <c r="F4" s="11">
        <v>1544.6724747812309</v>
      </c>
      <c r="G4" s="11">
        <v>30.129000000000001</v>
      </c>
      <c r="H4" s="11">
        <f>F4+G4</f>
        <v>1574.8014747812308</v>
      </c>
      <c r="I4" s="11">
        <v>1329.7660677559802</v>
      </c>
      <c r="J4" s="6">
        <f>(H4-I4)/H4</f>
        <v>0.15559764894129946</v>
      </c>
    </row>
    <row r="5" spans="1:15" x14ac:dyDescent="0.3">
      <c r="B5" s="12" t="s">
        <v>1</v>
      </c>
      <c r="C5" s="7">
        <f xml:space="preserve"> MAX(INDEX($J$4:$J$20, MATCH($B5, $E$4:$E$20,0)), Controls!$B$6)</f>
        <v>0</v>
      </c>
      <c r="E5" s="12" t="s">
        <v>1</v>
      </c>
      <c r="F5" s="11">
        <v>91.383757002832979</v>
      </c>
      <c r="G5" s="11">
        <v>0</v>
      </c>
      <c r="H5" s="11">
        <f t="shared" ref="H5:H20" si="0">F5+G5</f>
        <v>91.383757002832979</v>
      </c>
      <c r="I5" s="11">
        <v>100.65330523093341</v>
      </c>
      <c r="J5" s="6">
        <f t="shared" ref="J5:J20" si="1">(H5-I5)/H5</f>
        <v>-0.10143540309699751</v>
      </c>
    </row>
    <row r="6" spans="1:15" x14ac:dyDescent="0.3">
      <c r="B6" s="12" t="s">
        <v>2</v>
      </c>
      <c r="C6" s="7">
        <f xml:space="preserve"> MAX(INDEX($J$4:$J$20, MATCH($B6, $E$4:$E$20,0)), Controls!$B$6)</f>
        <v>0</v>
      </c>
      <c r="E6" s="12" t="s">
        <v>2</v>
      </c>
      <c r="F6" s="11">
        <v>1088.403</v>
      </c>
      <c r="G6" s="11">
        <v>38.53</v>
      </c>
      <c r="H6" s="11">
        <f t="shared" si="0"/>
        <v>1126.933</v>
      </c>
      <c r="I6" s="11">
        <v>1140.2236084935289</v>
      </c>
      <c r="J6" s="6">
        <f t="shared" si="1"/>
        <v>-1.1793610173389995E-2</v>
      </c>
    </row>
    <row r="7" spans="1:15" x14ac:dyDescent="0.3">
      <c r="B7" s="12" t="s">
        <v>3</v>
      </c>
      <c r="C7" s="7">
        <f xml:space="preserve"> MAX(INDEX($J$4:$J$20, MATCH($B7, $E$4:$E$20,0)), Controls!$B$6)</f>
        <v>0</v>
      </c>
      <c r="E7" s="12" t="s">
        <v>3</v>
      </c>
      <c r="F7" s="11">
        <v>1704.9203008197765</v>
      </c>
      <c r="G7" s="11">
        <v>15.280999999999999</v>
      </c>
      <c r="H7" s="11">
        <f t="shared" si="0"/>
        <v>1720.2013008197764</v>
      </c>
      <c r="I7" s="11">
        <v>1881.1712246255704</v>
      </c>
      <c r="J7" s="6">
        <f t="shared" si="1"/>
        <v>-9.3576213277528866E-2</v>
      </c>
    </row>
    <row r="8" spans="1:15" x14ac:dyDescent="0.3">
      <c r="B8" s="12" t="s">
        <v>4</v>
      </c>
      <c r="C8" s="7">
        <f xml:space="preserve"> MAX(INDEX($J$4:$J$20, MATCH($B8, $E$4:$E$20,0)), Controls!$B$6)</f>
        <v>8.1533955316508908E-2</v>
      </c>
      <c r="E8" s="12" t="s">
        <v>4</v>
      </c>
      <c r="F8" s="11">
        <v>727.27</v>
      </c>
      <c r="G8" s="11">
        <v>0</v>
      </c>
      <c r="H8" s="11">
        <f t="shared" si="0"/>
        <v>727.27</v>
      </c>
      <c r="I8" s="11">
        <v>667.97280031696255</v>
      </c>
      <c r="J8" s="6">
        <f t="shared" si="1"/>
        <v>8.1533955316508908E-2</v>
      </c>
    </row>
    <row r="9" spans="1:15" x14ac:dyDescent="0.3">
      <c r="B9" s="12" t="s">
        <v>5</v>
      </c>
      <c r="C9" s="7">
        <f xml:space="preserve"> MAX(INDEX($J$4:$J$20, MATCH($B9, $E$4:$E$20,0)), Controls!$B$6)</f>
        <v>0</v>
      </c>
      <c r="E9" s="12" t="s">
        <v>5</v>
      </c>
      <c r="F9" s="11">
        <v>2113.255192938233</v>
      </c>
      <c r="G9" s="11">
        <v>0</v>
      </c>
      <c r="H9" s="11">
        <f t="shared" si="0"/>
        <v>2113.255192938233</v>
      </c>
      <c r="I9" s="11">
        <v>2166.6688222982252</v>
      </c>
      <c r="J9" s="6">
        <f t="shared" si="1"/>
        <v>-2.5275522586425948E-2</v>
      </c>
    </row>
    <row r="10" spans="1:15" x14ac:dyDescent="0.3">
      <c r="B10" s="12" t="s">
        <v>6</v>
      </c>
      <c r="C10" s="7">
        <f xml:space="preserve"> MAX(INDEX($J$4:$J$20, MATCH($B10, $E$4:$E$20,0)), Controls!$B$6)</f>
        <v>0</v>
      </c>
      <c r="E10" s="12" t="s">
        <v>6</v>
      </c>
      <c r="F10" s="11">
        <v>566.06599999999992</v>
      </c>
      <c r="G10" s="11">
        <v>9.9600000000000009</v>
      </c>
      <c r="H10" s="11">
        <f t="shared" si="0"/>
        <v>576.02599999999995</v>
      </c>
      <c r="I10" s="11">
        <v>644.07230490984921</v>
      </c>
      <c r="J10" s="6">
        <f t="shared" si="1"/>
        <v>-0.1181306137393959</v>
      </c>
    </row>
    <row r="11" spans="1:15" x14ac:dyDescent="0.3">
      <c r="B11" s="12" t="s">
        <v>7</v>
      </c>
      <c r="C11" s="7">
        <f xml:space="preserve"> MAX(INDEX($J$4:$J$20, MATCH($B11, $E$4:$E$20,0)), Controls!$B$6)</f>
        <v>6.061877742460263E-2</v>
      </c>
      <c r="E11" s="12" t="s">
        <v>7</v>
      </c>
      <c r="F11" s="11">
        <v>3421.6812438497946</v>
      </c>
      <c r="G11" s="11">
        <v>0</v>
      </c>
      <c r="H11" s="11">
        <f t="shared" si="0"/>
        <v>3421.6812438497946</v>
      </c>
      <c r="I11" s="11">
        <v>3214.2631101109264</v>
      </c>
      <c r="J11" s="6">
        <f t="shared" si="1"/>
        <v>6.061877742460263E-2</v>
      </c>
    </row>
    <row r="12" spans="1:15" x14ac:dyDescent="0.3">
      <c r="B12" s="12" t="s">
        <v>8</v>
      </c>
      <c r="C12" s="7">
        <f xml:space="preserve"> MAX(INDEX($J$4:$J$20, MATCH($B12, $E$4:$E$20,0)), Controls!$B$6)</f>
        <v>0</v>
      </c>
      <c r="E12" s="12" t="s">
        <v>8</v>
      </c>
      <c r="F12" s="11">
        <v>969.56299999999987</v>
      </c>
      <c r="G12" s="11">
        <v>13.601000000000001</v>
      </c>
      <c r="H12" s="11">
        <f t="shared" si="0"/>
        <v>983.16399999999987</v>
      </c>
      <c r="I12" s="11">
        <v>1010.108295071083</v>
      </c>
      <c r="J12" s="6">
        <f t="shared" si="1"/>
        <v>-2.7405697392381297E-2</v>
      </c>
    </row>
    <row r="13" spans="1:15" x14ac:dyDescent="0.3">
      <c r="B13" s="12" t="s">
        <v>9</v>
      </c>
      <c r="C13" s="7">
        <f xml:space="preserve"> MAX(INDEX($J$4:$J$20, MATCH($B13, $E$4:$E$20,0)), Controls!$B$6)</f>
        <v>0</v>
      </c>
      <c r="E13" s="12" t="s">
        <v>9</v>
      </c>
      <c r="F13" s="11">
        <v>443.87578951462655</v>
      </c>
      <c r="G13" s="11">
        <v>4.3389999999999995</v>
      </c>
      <c r="H13" s="11">
        <f t="shared" si="0"/>
        <v>448.21478951462655</v>
      </c>
      <c r="I13" s="11">
        <v>465.61121381356628</v>
      </c>
      <c r="J13" s="6">
        <f t="shared" si="1"/>
        <v>-3.8812695845619881E-2</v>
      </c>
    </row>
    <row r="14" spans="1:15" x14ac:dyDescent="0.3">
      <c r="B14" s="12" t="s">
        <v>10</v>
      </c>
      <c r="C14" s="7">
        <f xml:space="preserve"> MAX(INDEX($J$4:$J$20, MATCH($B14, $E$4:$E$20,0)), Controls!$B$6)</f>
        <v>0</v>
      </c>
      <c r="E14" s="12" t="s">
        <v>10</v>
      </c>
      <c r="F14" s="11">
        <v>1305.6830000000002</v>
      </c>
      <c r="G14" s="11">
        <v>0</v>
      </c>
      <c r="H14" s="11">
        <f t="shared" si="0"/>
        <v>1305.6830000000002</v>
      </c>
      <c r="I14" s="11">
        <v>1337.6197626328992</v>
      </c>
      <c r="J14" s="6">
        <f t="shared" si="1"/>
        <v>-2.4459813471492686E-2</v>
      </c>
    </row>
    <row r="15" spans="1:15" x14ac:dyDescent="0.3">
      <c r="B15" s="12" t="s">
        <v>11</v>
      </c>
      <c r="C15" s="7">
        <f xml:space="preserve"> MAX(INDEX($J$4:$J$20, MATCH($B15, $E$4:$E$20,0)), Controls!$B$6)</f>
        <v>0</v>
      </c>
      <c r="E15" s="12" t="s">
        <v>11</v>
      </c>
      <c r="F15" s="11">
        <v>924.04564611083174</v>
      </c>
      <c r="G15" s="11">
        <v>0</v>
      </c>
      <c r="H15" s="11">
        <f t="shared" si="0"/>
        <v>924.04564611083174</v>
      </c>
      <c r="I15" s="11">
        <v>1009.1425797366119</v>
      </c>
      <c r="J15" s="6">
        <f t="shared" si="1"/>
        <v>-9.2091699131899227E-2</v>
      </c>
    </row>
    <row r="16" spans="1:15" x14ac:dyDescent="0.3">
      <c r="B16" s="12" t="s">
        <v>12</v>
      </c>
      <c r="C16" s="7">
        <f xml:space="preserve"> MAX(INDEX($J$4:$J$20, MATCH($B16, $E$4:$E$20,0)), Controls!$B$6)</f>
        <v>0.11982616715875223</v>
      </c>
      <c r="E16" s="12" t="s">
        <v>12</v>
      </c>
      <c r="F16" s="11">
        <v>382.05999999999995</v>
      </c>
      <c r="G16" s="11">
        <v>3.86225</v>
      </c>
      <c r="H16" s="11">
        <f t="shared" si="0"/>
        <v>385.92224999999996</v>
      </c>
      <c r="I16" s="11">
        <v>339.6786659612182</v>
      </c>
      <c r="J16" s="6">
        <f t="shared" si="1"/>
        <v>0.11982616715875223</v>
      </c>
    </row>
    <row r="17" spans="2:10" x14ac:dyDescent="0.3">
      <c r="B17" s="12" t="s">
        <v>13</v>
      </c>
      <c r="C17" s="7">
        <f xml:space="preserve"> MAX(INDEX($J$4:$J$20, MATCH($B17, $E$4:$E$20,0)), Controls!$B$6)</f>
        <v>0</v>
      </c>
      <c r="E17" s="12" t="s">
        <v>13</v>
      </c>
      <c r="F17" s="11">
        <v>124.512</v>
      </c>
      <c r="G17" s="11">
        <v>1.0579999999999998</v>
      </c>
      <c r="H17" s="11">
        <f t="shared" si="0"/>
        <v>125.57</v>
      </c>
      <c r="I17" s="11">
        <v>156.52145978923869</v>
      </c>
      <c r="J17" s="6">
        <f t="shared" si="1"/>
        <v>-0.24648769442732102</v>
      </c>
    </row>
    <row r="18" spans="2:10" x14ac:dyDescent="0.3">
      <c r="B18" s="12" t="s">
        <v>14</v>
      </c>
      <c r="C18" s="7">
        <f xml:space="preserve"> MAX(INDEX($J$4:$J$20, MATCH($B18, $E$4:$E$20,0)), Controls!$B$6)</f>
        <v>0</v>
      </c>
      <c r="E18" s="12" t="s">
        <v>14</v>
      </c>
      <c r="F18" s="11">
        <v>173.48199999999997</v>
      </c>
      <c r="G18" s="11">
        <v>0.48</v>
      </c>
      <c r="H18" s="11">
        <f t="shared" si="0"/>
        <v>173.96199999999996</v>
      </c>
      <c r="I18" s="11">
        <v>184.72896179794691</v>
      </c>
      <c r="J18" s="6">
        <f t="shared" si="1"/>
        <v>-6.1892607569164246E-2</v>
      </c>
    </row>
    <row r="19" spans="2:10" x14ac:dyDescent="0.3">
      <c r="B19" s="12" t="s">
        <v>15</v>
      </c>
      <c r="C19" s="7">
        <f xml:space="preserve"> MAX(INDEX($J$4:$J$20, MATCH($B19, $E$4:$E$20,0)), Controls!$B$6)</f>
        <v>0.10514048923750607</v>
      </c>
      <c r="E19" s="12" t="s">
        <v>15</v>
      </c>
      <c r="F19" s="11">
        <v>622.28706367487484</v>
      </c>
      <c r="G19" s="11">
        <v>80.375</v>
      </c>
      <c r="H19" s="11">
        <f t="shared" si="0"/>
        <v>702.66206367487484</v>
      </c>
      <c r="I19" s="11">
        <v>628.78383053146285</v>
      </c>
      <c r="J19" s="6">
        <f t="shared" si="1"/>
        <v>0.10514048923750607</v>
      </c>
    </row>
    <row r="20" spans="2:10" x14ac:dyDescent="0.3">
      <c r="B20" s="12" t="s">
        <v>16</v>
      </c>
      <c r="C20" s="7">
        <f xml:space="preserve"> MAX(INDEX($J$4:$J$20, MATCH($B20, $E$4:$E$20,0)), Controls!$B$6)</f>
        <v>2.1066107994787548E-2</v>
      </c>
      <c r="E20" s="12" t="s">
        <v>16</v>
      </c>
      <c r="F20" s="45">
        <v>415.73973066505926</v>
      </c>
      <c r="G20" s="40">
        <v>1.4650000000000001</v>
      </c>
      <c r="H20" s="45">
        <f t="shared" si="0"/>
        <v>417.20473066505923</v>
      </c>
      <c r="I20" s="45">
        <v>408.41585075293284</v>
      </c>
      <c r="J20" s="6">
        <f t="shared" si="1"/>
        <v>2.1066107994787548E-2</v>
      </c>
    </row>
    <row r="22" spans="2:10" ht="14" x14ac:dyDescent="0.3">
      <c r="B22" s="15"/>
      <c r="C22" s="16"/>
      <c r="D22" s="17"/>
      <c r="E22" s="10"/>
    </row>
    <row r="23" spans="2:10" ht="14" x14ac:dyDescent="0.3">
      <c r="B23" s="10"/>
      <c r="C23" s="10"/>
      <c r="D23" s="10"/>
      <c r="E23" s="10"/>
      <c r="F23" s="10"/>
      <c r="G23" s="10"/>
      <c r="H23" s="10"/>
    </row>
    <row r="24" spans="2:10" ht="14" x14ac:dyDescent="0.3">
      <c r="F24" s="10"/>
      <c r="G24" s="10"/>
      <c r="H24" s="10"/>
    </row>
    <row r="25" spans="2:10" ht="14" x14ac:dyDescent="0.3">
      <c r="F25" s="10"/>
      <c r="G25" s="10"/>
      <c r="H25" s="10"/>
    </row>
    <row r="26" spans="2:10" ht="14" x14ac:dyDescent="0.3">
      <c r="F26" s="10"/>
      <c r="G26" s="10"/>
      <c r="H26" s="10"/>
    </row>
    <row r="27" spans="2:10" ht="14" x14ac:dyDescent="0.3">
      <c r="F27" s="10"/>
      <c r="G27" s="10"/>
      <c r="H27" s="10"/>
    </row>
    <row r="28" spans="2:10" ht="14" x14ac:dyDescent="0.3">
      <c r="F28" s="10"/>
      <c r="G28" s="10"/>
      <c r="H28" s="10"/>
    </row>
    <row r="29" spans="2:10" ht="14" x14ac:dyDescent="0.3">
      <c r="F29" s="10"/>
      <c r="G29" s="10"/>
      <c r="H29" s="10"/>
    </row>
    <row r="30" spans="2:10" ht="14" x14ac:dyDescent="0.3">
      <c r="F30" s="10"/>
      <c r="G30" s="10"/>
      <c r="H30" s="10"/>
    </row>
    <row r="31" spans="2:10" ht="14" x14ac:dyDescent="0.3">
      <c r="F31" s="10"/>
      <c r="G31" s="10"/>
      <c r="H31" s="10"/>
    </row>
    <row r="32" spans="2:10" ht="14" x14ac:dyDescent="0.3">
      <c r="F32" s="10"/>
      <c r="G32" s="10"/>
      <c r="H32" s="10"/>
    </row>
    <row r="33" spans="1:24" ht="14" x14ac:dyDescent="0.3">
      <c r="F33" s="10"/>
      <c r="G33" s="10"/>
      <c r="H33" s="10"/>
    </row>
    <row r="34" spans="1:24" ht="14" x14ac:dyDescent="0.3">
      <c r="F34" s="10"/>
      <c r="G34" s="10"/>
      <c r="H34" s="10"/>
    </row>
    <row r="35" spans="1:24" ht="14" x14ac:dyDescent="0.3">
      <c r="F35" s="10"/>
      <c r="G35" s="10"/>
      <c r="H35" s="10"/>
    </row>
    <row r="36" spans="1:24" ht="14" x14ac:dyDescent="0.3">
      <c r="F36" s="10"/>
      <c r="G36" s="10"/>
      <c r="H36" s="10"/>
    </row>
    <row r="37" spans="1:24" ht="14" x14ac:dyDescent="0.3">
      <c r="F37" s="10"/>
      <c r="G37" s="10"/>
      <c r="H37" s="10"/>
    </row>
    <row r="38" spans="1:24" ht="14" x14ac:dyDescent="0.3">
      <c r="F38" s="10"/>
      <c r="G38" s="10"/>
      <c r="H38" s="10"/>
    </row>
    <row r="39" spans="1:24" ht="14" x14ac:dyDescent="0.3">
      <c r="F39" s="10"/>
      <c r="G39" s="10"/>
      <c r="H39" s="10"/>
    </row>
    <row r="40" spans="1:24" ht="14" x14ac:dyDescent="0.3">
      <c r="F40" s="10"/>
      <c r="G40" s="10"/>
      <c r="H40" s="10"/>
    </row>
    <row r="41" spans="1:24" ht="14" x14ac:dyDescent="0.3">
      <c r="F41" s="10"/>
      <c r="G41" s="10"/>
      <c r="H41" s="10"/>
    </row>
    <row r="42" spans="1:24" x14ac:dyDescent="0.3">
      <c r="B42" s="15"/>
      <c r="C42" s="16"/>
      <c r="D42" s="16"/>
      <c r="E42" s="16"/>
      <c r="F42" s="17"/>
      <c r="G42" s="17"/>
      <c r="H42" s="17"/>
    </row>
    <row r="43" spans="1:24" ht="14" x14ac:dyDescent="0.3">
      <c r="B43" s="15"/>
      <c r="C43" s="15"/>
      <c r="D43" s="15"/>
      <c r="E43" s="15"/>
      <c r="F43" s="15"/>
      <c r="G43" s="15"/>
      <c r="H43" s="15"/>
      <c r="X43" s="10"/>
    </row>
    <row r="44" spans="1:24" ht="14" x14ac:dyDescent="0.3">
      <c r="A44" s="10"/>
      <c r="B44" s="15"/>
      <c r="C44" s="15"/>
      <c r="D44" s="15"/>
      <c r="E44" s="15"/>
      <c r="F44" s="15"/>
      <c r="G44" s="15"/>
      <c r="H44" s="15"/>
      <c r="I44" s="15"/>
      <c r="J44" s="15"/>
      <c r="K44" s="15"/>
      <c r="L44" s="15"/>
      <c r="M44" s="15"/>
      <c r="N44" s="15"/>
      <c r="O44" s="15"/>
      <c r="P44" s="15"/>
      <c r="Q44" s="15"/>
    </row>
    <row r="45" spans="1:24" ht="14" x14ac:dyDescent="0.3">
      <c r="A45" s="10"/>
      <c r="B45" s="15"/>
      <c r="C45" s="15"/>
      <c r="D45" s="15"/>
      <c r="E45" s="15"/>
      <c r="F45" s="15"/>
      <c r="G45" s="15"/>
      <c r="H45" s="15"/>
      <c r="I45" s="15"/>
      <c r="J45" s="15"/>
      <c r="K45" s="15"/>
      <c r="L45" s="15"/>
      <c r="M45" s="15"/>
      <c r="N45" s="15"/>
      <c r="O45" s="15"/>
      <c r="P45" s="15"/>
      <c r="Q45" s="15"/>
    </row>
    <row r="46" spans="1:24" ht="14" x14ac:dyDescent="0.3">
      <c r="A46" s="10"/>
      <c r="B46" s="15"/>
      <c r="C46" s="15"/>
      <c r="D46" s="15"/>
      <c r="E46" s="15"/>
      <c r="F46" s="15"/>
      <c r="G46" s="15"/>
      <c r="H46" s="15"/>
      <c r="I46" s="15"/>
      <c r="J46" s="15"/>
      <c r="K46" s="15"/>
      <c r="L46" s="15"/>
      <c r="M46" s="15"/>
      <c r="N46" s="15"/>
      <c r="O46" s="15"/>
      <c r="P46" s="15"/>
      <c r="Q46" s="15"/>
    </row>
    <row r="47" spans="1:24" ht="14" x14ac:dyDescent="0.3">
      <c r="A47" s="10"/>
      <c r="B47" s="15"/>
      <c r="C47" s="15"/>
      <c r="D47" s="15"/>
      <c r="E47" s="15"/>
      <c r="F47" s="15"/>
      <c r="G47" s="15"/>
      <c r="H47" s="15"/>
      <c r="I47" s="15"/>
      <c r="J47" s="15"/>
      <c r="K47" s="15"/>
      <c r="L47" s="15"/>
      <c r="M47" s="15"/>
      <c r="N47" s="15"/>
      <c r="O47" s="15"/>
      <c r="P47" s="15"/>
      <c r="Q47" s="15"/>
    </row>
    <row r="48" spans="1:24" ht="14" x14ac:dyDescent="0.3">
      <c r="A48" s="10"/>
      <c r="B48" s="15"/>
      <c r="C48" s="15"/>
      <c r="D48" s="15"/>
      <c r="E48" s="15"/>
      <c r="F48" s="15"/>
      <c r="G48" s="15"/>
      <c r="H48" s="15"/>
      <c r="I48" s="15"/>
      <c r="J48" s="15"/>
      <c r="K48" s="15"/>
      <c r="L48" s="15"/>
      <c r="M48" s="15"/>
      <c r="N48" s="15"/>
      <c r="O48" s="15"/>
      <c r="P48" s="15"/>
      <c r="Q48" s="15"/>
    </row>
    <row r="49" spans="1:17" ht="14" x14ac:dyDescent="0.3">
      <c r="A49" s="10"/>
      <c r="B49" s="15"/>
      <c r="C49" s="15"/>
      <c r="D49" s="15"/>
      <c r="E49" s="15"/>
      <c r="F49" s="15"/>
      <c r="G49" s="15"/>
      <c r="H49" s="15"/>
      <c r="I49" s="15"/>
      <c r="J49" s="15"/>
      <c r="K49" s="15"/>
      <c r="L49" s="15"/>
      <c r="M49" s="15"/>
      <c r="N49" s="15"/>
      <c r="O49" s="15"/>
      <c r="P49" s="15"/>
      <c r="Q49" s="15"/>
    </row>
    <row r="50" spans="1:17" ht="14" x14ac:dyDescent="0.3">
      <c r="A50" s="10"/>
      <c r="B50" s="15"/>
      <c r="C50" s="15"/>
      <c r="D50" s="15"/>
      <c r="E50" s="15"/>
      <c r="F50" s="15"/>
      <c r="G50" s="15"/>
      <c r="H50" s="15"/>
      <c r="I50" s="15"/>
      <c r="J50" s="15"/>
      <c r="K50" s="15"/>
      <c r="L50" s="15"/>
      <c r="M50" s="15"/>
      <c r="N50" s="15"/>
      <c r="O50" s="15"/>
      <c r="P50" s="15"/>
      <c r="Q50" s="15"/>
    </row>
    <row r="51" spans="1:17" ht="14" x14ac:dyDescent="0.3">
      <c r="A51" s="10"/>
      <c r="B51" s="15"/>
      <c r="C51" s="15"/>
      <c r="D51" s="15"/>
      <c r="E51" s="15"/>
      <c r="F51" s="15"/>
      <c r="G51" s="15"/>
      <c r="H51" s="15"/>
      <c r="I51" s="15"/>
      <c r="J51" s="15"/>
      <c r="K51" s="15"/>
      <c r="L51" s="15"/>
      <c r="M51" s="15"/>
      <c r="N51" s="15"/>
      <c r="O51" s="15"/>
      <c r="P51" s="15"/>
      <c r="Q51" s="15"/>
    </row>
    <row r="52" spans="1:17" ht="14" x14ac:dyDescent="0.3">
      <c r="A52" s="10"/>
      <c r="B52" s="15"/>
      <c r="C52" s="15"/>
      <c r="D52" s="15"/>
      <c r="E52" s="15"/>
      <c r="F52" s="15"/>
      <c r="G52" s="15"/>
      <c r="H52" s="15"/>
      <c r="I52" s="15"/>
      <c r="J52" s="15"/>
      <c r="K52" s="15"/>
      <c r="L52" s="15"/>
      <c r="M52" s="15"/>
      <c r="N52" s="15"/>
      <c r="O52" s="15"/>
      <c r="P52" s="15"/>
      <c r="Q52" s="15"/>
    </row>
    <row r="53" spans="1:17" ht="14" x14ac:dyDescent="0.3">
      <c r="A53" s="10"/>
      <c r="B53" s="15"/>
      <c r="C53" s="15"/>
      <c r="D53" s="15"/>
      <c r="E53" s="15"/>
      <c r="F53" s="15"/>
      <c r="G53" s="15"/>
      <c r="H53" s="15"/>
      <c r="I53" s="15"/>
      <c r="J53" s="15"/>
      <c r="K53" s="15"/>
      <c r="L53" s="15"/>
      <c r="M53" s="15"/>
      <c r="N53" s="15"/>
      <c r="O53" s="15"/>
      <c r="P53" s="15"/>
      <c r="Q53" s="15"/>
    </row>
    <row r="54" spans="1:17" ht="14" x14ac:dyDescent="0.3">
      <c r="A54" s="10"/>
      <c r="B54" s="15"/>
      <c r="C54" s="15"/>
      <c r="D54" s="15"/>
      <c r="E54" s="15"/>
      <c r="F54" s="15"/>
      <c r="G54" s="15"/>
      <c r="H54" s="15"/>
      <c r="I54" s="15"/>
      <c r="J54" s="15"/>
      <c r="K54" s="15"/>
      <c r="L54" s="15"/>
      <c r="M54" s="15"/>
      <c r="N54" s="15"/>
      <c r="O54" s="15"/>
      <c r="P54" s="15"/>
      <c r="Q54" s="15"/>
    </row>
    <row r="55" spans="1:17" ht="14" x14ac:dyDescent="0.3">
      <c r="A55" s="10"/>
      <c r="B55" s="15"/>
      <c r="C55" s="15"/>
      <c r="D55" s="15"/>
      <c r="E55" s="15"/>
      <c r="F55" s="15"/>
      <c r="G55" s="15"/>
      <c r="H55" s="15"/>
      <c r="I55" s="15"/>
      <c r="J55" s="15"/>
      <c r="K55" s="15"/>
      <c r="L55" s="15"/>
      <c r="M55" s="15"/>
      <c r="N55" s="15"/>
      <c r="O55" s="15"/>
      <c r="P55" s="15"/>
      <c r="Q55" s="15"/>
    </row>
    <row r="56" spans="1:17" ht="14" x14ac:dyDescent="0.3">
      <c r="A56" s="10"/>
      <c r="B56" s="15"/>
      <c r="C56" s="15"/>
      <c r="D56" s="15"/>
      <c r="E56" s="15"/>
      <c r="F56" s="15"/>
      <c r="G56" s="15"/>
      <c r="H56" s="15"/>
      <c r="I56" s="15"/>
      <c r="J56" s="15"/>
      <c r="K56" s="15"/>
      <c r="L56" s="15"/>
      <c r="M56" s="15"/>
      <c r="N56" s="15"/>
      <c r="O56" s="15"/>
      <c r="P56" s="15"/>
      <c r="Q56" s="15"/>
    </row>
    <row r="57" spans="1:17" ht="14" x14ac:dyDescent="0.3">
      <c r="A57" s="10"/>
      <c r="B57" s="15"/>
      <c r="C57" s="15"/>
      <c r="D57" s="15"/>
      <c r="E57" s="15"/>
      <c r="F57" s="15"/>
      <c r="G57" s="15"/>
      <c r="H57" s="15"/>
      <c r="I57" s="15"/>
      <c r="J57" s="15"/>
      <c r="K57" s="15"/>
      <c r="L57" s="15"/>
      <c r="M57" s="15"/>
      <c r="N57" s="15"/>
      <c r="O57" s="15"/>
      <c r="P57" s="15"/>
      <c r="Q57" s="15"/>
    </row>
    <row r="58" spans="1:17" ht="14" x14ac:dyDescent="0.3">
      <c r="A58" s="10"/>
      <c r="B58" s="15"/>
      <c r="C58" s="15"/>
      <c r="D58" s="15"/>
      <c r="E58" s="15"/>
      <c r="F58" s="15"/>
      <c r="G58" s="15"/>
      <c r="H58" s="15"/>
      <c r="I58" s="15"/>
      <c r="J58" s="15"/>
      <c r="K58" s="15"/>
      <c r="L58" s="15"/>
      <c r="M58" s="15"/>
      <c r="N58" s="15"/>
      <c r="O58" s="15"/>
      <c r="P58" s="15"/>
      <c r="Q58" s="15"/>
    </row>
    <row r="59" spans="1:17" ht="14" x14ac:dyDescent="0.3">
      <c r="A59" s="10"/>
      <c r="B59" s="15"/>
      <c r="C59" s="15"/>
      <c r="D59" s="15"/>
      <c r="E59" s="15"/>
      <c r="F59" s="15"/>
      <c r="G59" s="15"/>
      <c r="H59" s="15"/>
      <c r="I59" s="15"/>
      <c r="J59" s="15"/>
      <c r="K59" s="15"/>
      <c r="L59" s="15"/>
      <c r="M59" s="15"/>
      <c r="N59" s="15"/>
      <c r="O59" s="15"/>
      <c r="P59" s="15"/>
      <c r="Q59" s="15"/>
    </row>
    <row r="60" spans="1:17" ht="14" x14ac:dyDescent="0.3">
      <c r="A60" s="10"/>
      <c r="B60" s="15"/>
      <c r="C60" s="15"/>
      <c r="D60" s="15"/>
      <c r="E60" s="15"/>
      <c r="F60" s="15"/>
      <c r="G60" s="15"/>
      <c r="H60" s="15"/>
      <c r="I60" s="15"/>
      <c r="J60" s="15"/>
      <c r="K60" s="15"/>
      <c r="L60" s="15"/>
      <c r="M60" s="15"/>
      <c r="N60" s="15"/>
      <c r="O60" s="15"/>
      <c r="P60" s="15"/>
      <c r="Q60" s="15"/>
    </row>
    <row r="61" spans="1:17" ht="14" x14ac:dyDescent="0.3">
      <c r="A61" s="10"/>
      <c r="B61" s="15"/>
      <c r="C61" s="15"/>
      <c r="D61" s="15"/>
      <c r="E61" s="15"/>
      <c r="F61" s="15"/>
      <c r="G61" s="15"/>
      <c r="H61" s="15"/>
      <c r="I61" s="15"/>
      <c r="J61" s="15"/>
      <c r="K61" s="15"/>
      <c r="L61" s="15"/>
      <c r="M61" s="15"/>
      <c r="N61" s="15"/>
      <c r="O61" s="15"/>
      <c r="P61" s="15"/>
      <c r="Q61" s="15"/>
    </row>
    <row r="62" spans="1:17" ht="14" x14ac:dyDescent="0.3">
      <c r="A62" s="10"/>
      <c r="B62" s="15"/>
      <c r="C62" s="15"/>
      <c r="D62" s="15"/>
      <c r="E62" s="15"/>
      <c r="F62" s="15"/>
      <c r="G62" s="15"/>
      <c r="H62" s="15"/>
      <c r="I62" s="15"/>
      <c r="J62" s="15"/>
      <c r="K62" s="15"/>
      <c r="L62" s="15"/>
      <c r="M62" s="15"/>
      <c r="N62" s="15"/>
      <c r="O62" s="15"/>
      <c r="P62" s="15"/>
      <c r="Q62" s="15"/>
    </row>
    <row r="63" spans="1:17" ht="14" x14ac:dyDescent="0.3">
      <c r="A63" s="10"/>
      <c r="B63" s="15"/>
      <c r="C63" s="15"/>
      <c r="D63" s="15"/>
      <c r="E63" s="15"/>
      <c r="F63" s="15"/>
      <c r="G63" s="15"/>
      <c r="H63" s="15"/>
      <c r="I63" s="15"/>
      <c r="J63" s="15"/>
      <c r="K63" s="15"/>
      <c r="L63" s="15"/>
      <c r="M63" s="15"/>
      <c r="N63" s="15"/>
      <c r="O63" s="15"/>
      <c r="P63" s="15"/>
      <c r="Q63" s="15"/>
    </row>
    <row r="64" spans="1:17" ht="14" x14ac:dyDescent="0.3">
      <c r="A64" s="10"/>
      <c r="B64" s="15"/>
      <c r="C64" s="15"/>
      <c r="D64" s="15"/>
      <c r="E64" s="15"/>
      <c r="F64" s="15"/>
      <c r="G64" s="15"/>
      <c r="H64" s="15"/>
      <c r="I64" s="15"/>
      <c r="J64" s="15"/>
      <c r="K64" s="15"/>
      <c r="L64" s="15"/>
      <c r="M64" s="15"/>
      <c r="N64" s="15"/>
      <c r="O64" s="15"/>
      <c r="P64" s="15"/>
      <c r="Q64" s="15"/>
    </row>
    <row r="65" spans="1:26" ht="14" x14ac:dyDescent="0.3">
      <c r="A65" s="10"/>
      <c r="B65" s="15"/>
      <c r="C65" s="15"/>
      <c r="D65" s="15"/>
      <c r="E65" s="15"/>
      <c r="F65" s="15"/>
      <c r="G65" s="15"/>
      <c r="H65" s="15"/>
      <c r="I65" s="15"/>
      <c r="J65" s="15"/>
      <c r="K65" s="15"/>
      <c r="L65" s="15"/>
      <c r="M65" s="15"/>
      <c r="N65" s="15"/>
      <c r="O65" s="15"/>
      <c r="P65" s="15"/>
      <c r="Q65" s="15"/>
      <c r="X65" s="10"/>
      <c r="Y65" s="10"/>
      <c r="Z65" s="10"/>
    </row>
    <row r="66" spans="1:26" ht="14" x14ac:dyDescent="0.3">
      <c r="A66" s="10"/>
      <c r="B66" s="10"/>
      <c r="C66" s="10"/>
      <c r="D66" s="10"/>
      <c r="E66" s="10"/>
      <c r="F66" s="10"/>
      <c r="G66" s="10"/>
      <c r="H66" s="10"/>
      <c r="I66" s="10"/>
      <c r="J66" s="10"/>
      <c r="K66" s="10"/>
      <c r="L66" s="39"/>
      <c r="O66" s="10"/>
      <c r="P66" s="10"/>
      <c r="Q66" s="10"/>
      <c r="R66" s="10"/>
      <c r="S66" s="10"/>
      <c r="T66" s="10"/>
      <c r="U66" s="10"/>
      <c r="V66" s="10"/>
      <c r="W66" s="10"/>
      <c r="X66" s="10"/>
      <c r="Y66" s="10"/>
      <c r="Z66" s="10"/>
    </row>
    <row r="67" spans="1:26" ht="14" x14ac:dyDescent="0.3">
      <c r="A67" s="10"/>
      <c r="N67" s="10"/>
      <c r="Z67" s="10"/>
    </row>
    <row r="68" spans="1:26" ht="14" x14ac:dyDescent="0.3">
      <c r="A68" s="10"/>
      <c r="N68" s="10"/>
      <c r="Z68" s="10"/>
    </row>
    <row r="69" spans="1:26" ht="14" x14ac:dyDescent="0.3">
      <c r="A69" s="10"/>
      <c r="N69" s="13"/>
      <c r="Z69" s="10"/>
    </row>
    <row r="70" spans="1:26" ht="14" x14ac:dyDescent="0.3">
      <c r="A70" s="10"/>
      <c r="N70" s="13"/>
      <c r="Z70" s="10"/>
    </row>
    <row r="71" spans="1:26" ht="14" x14ac:dyDescent="0.3">
      <c r="A71" s="10"/>
      <c r="N71" s="13"/>
      <c r="Z71" s="10"/>
    </row>
    <row r="72" spans="1:26" ht="14" x14ac:dyDescent="0.3">
      <c r="A72" s="10"/>
      <c r="N72" s="13"/>
      <c r="Z72" s="10"/>
    </row>
    <row r="73" spans="1:26" ht="14" x14ac:dyDescent="0.3">
      <c r="A73" s="10"/>
      <c r="N73" s="13"/>
      <c r="Z73" s="10"/>
    </row>
    <row r="74" spans="1:26" ht="14" x14ac:dyDescent="0.3">
      <c r="A74" s="10"/>
      <c r="N74" s="13"/>
      <c r="Z74" s="10"/>
    </row>
    <row r="75" spans="1:26" ht="14" x14ac:dyDescent="0.3">
      <c r="A75" s="10"/>
      <c r="N75" s="13"/>
      <c r="Z75" s="10"/>
    </row>
    <row r="76" spans="1:26" ht="14" x14ac:dyDescent="0.3">
      <c r="A76" s="10"/>
      <c r="N76" s="13"/>
      <c r="Z76" s="10"/>
    </row>
    <row r="77" spans="1:26" ht="14" x14ac:dyDescent="0.3">
      <c r="A77" s="10"/>
      <c r="N77" s="13"/>
      <c r="Z77" s="10"/>
    </row>
    <row r="78" spans="1:26" ht="14" x14ac:dyDescent="0.3">
      <c r="A78" s="10"/>
      <c r="N78" s="13"/>
      <c r="Z78" s="10"/>
    </row>
    <row r="79" spans="1:26" ht="14" x14ac:dyDescent="0.3">
      <c r="A79" s="10"/>
      <c r="N79" s="13"/>
      <c r="Z79" s="10"/>
    </row>
    <row r="80" spans="1:26" ht="14" x14ac:dyDescent="0.3">
      <c r="A80" s="10"/>
      <c r="N80" s="13"/>
      <c r="Z80" s="10"/>
    </row>
    <row r="81" spans="1:26" ht="14" x14ac:dyDescent="0.3">
      <c r="A81" s="10"/>
      <c r="N81" s="13"/>
      <c r="Z81" s="10"/>
    </row>
    <row r="82" spans="1:26" ht="14" x14ac:dyDescent="0.3">
      <c r="A82" s="10"/>
      <c r="N82" s="13"/>
      <c r="Z82" s="10"/>
    </row>
    <row r="83" spans="1:26" ht="14" x14ac:dyDescent="0.3">
      <c r="A83" s="10"/>
      <c r="N83" s="13"/>
      <c r="Z83" s="10"/>
    </row>
    <row r="84" spans="1:26" ht="14" x14ac:dyDescent="0.3">
      <c r="A84" s="10"/>
      <c r="N84" s="13"/>
      <c r="Z84" s="10"/>
    </row>
    <row r="85" spans="1:26" ht="14" x14ac:dyDescent="0.3">
      <c r="A85" s="10"/>
      <c r="N85" s="13"/>
      <c r="Z85" s="10"/>
    </row>
    <row r="86" spans="1:26" ht="14" x14ac:dyDescent="0.3">
      <c r="A86" s="10"/>
      <c r="N86" s="10"/>
      <c r="Z86" s="10"/>
    </row>
    <row r="87" spans="1:26" ht="14" x14ac:dyDescent="0.3">
      <c r="A87" s="10"/>
      <c r="N87" s="10"/>
      <c r="O87" s="10"/>
      <c r="P87" s="10"/>
      <c r="Q87" s="10"/>
      <c r="R87" s="10"/>
      <c r="S87" s="10"/>
      <c r="T87" s="10"/>
      <c r="U87" s="10"/>
      <c r="V87" s="10"/>
      <c r="W87" s="10"/>
      <c r="X87" s="10"/>
      <c r="Y87" s="10"/>
      <c r="Z87" s="10"/>
    </row>
    <row r="88" spans="1:26" ht="14" x14ac:dyDescent="0.3">
      <c r="A88" s="10"/>
      <c r="N88" s="10"/>
      <c r="O88" s="10"/>
      <c r="P88" s="10"/>
      <c r="Q88" s="10"/>
      <c r="R88" s="10"/>
      <c r="S88" s="10"/>
      <c r="T88" s="10"/>
      <c r="U88" s="10"/>
      <c r="V88" s="10"/>
      <c r="W88" s="10"/>
      <c r="X88" s="10"/>
      <c r="Y88" s="10"/>
      <c r="Z88" s="10"/>
    </row>
    <row r="89" spans="1:26" ht="14" x14ac:dyDescent="0.3">
      <c r="A89" s="10"/>
      <c r="N89" s="10"/>
      <c r="O89" s="10"/>
      <c r="P89" s="10"/>
      <c r="Q89" s="10"/>
      <c r="R89" s="10"/>
      <c r="S89" s="10"/>
      <c r="T89" s="10"/>
      <c r="U89" s="10"/>
      <c r="V89" s="10"/>
      <c r="W89" s="10"/>
      <c r="X89" s="10"/>
      <c r="Y89" s="10"/>
      <c r="Z89" s="10"/>
    </row>
    <row r="90" spans="1:26" ht="14" x14ac:dyDescent="0.3">
      <c r="A90" s="10"/>
      <c r="N90" s="10"/>
      <c r="O90" s="10"/>
      <c r="P90" s="10"/>
      <c r="Q90" s="10"/>
      <c r="R90" s="10"/>
      <c r="S90" s="10"/>
      <c r="T90" s="10"/>
      <c r="U90" s="10"/>
      <c r="V90" s="10"/>
      <c r="W90" s="10"/>
      <c r="X90" s="10"/>
      <c r="Y90" s="10"/>
      <c r="Z90" s="10"/>
    </row>
    <row r="91" spans="1:26" ht="14" x14ac:dyDescent="0.3">
      <c r="A91" s="10"/>
      <c r="N91" s="10"/>
      <c r="O91" s="10"/>
      <c r="P91" s="10"/>
      <c r="Q91" s="10"/>
      <c r="R91" s="10"/>
      <c r="S91" s="10"/>
      <c r="T91" s="10"/>
      <c r="U91" s="10"/>
      <c r="V91" s="10"/>
      <c r="W91" s="10"/>
      <c r="X91" s="10"/>
      <c r="Y91" s="10"/>
      <c r="Z91" s="10"/>
    </row>
    <row r="92" spans="1:26" ht="14" x14ac:dyDescent="0.3">
      <c r="A92" s="10"/>
      <c r="N92" s="10"/>
      <c r="O92" s="10"/>
      <c r="P92" s="10"/>
      <c r="Q92" s="10"/>
      <c r="R92" s="10"/>
      <c r="S92" s="10"/>
      <c r="T92" s="10"/>
      <c r="U92" s="10"/>
      <c r="V92" s="10"/>
      <c r="W92" s="10"/>
      <c r="X92" s="10"/>
      <c r="Y92" s="10"/>
      <c r="Z92" s="10"/>
    </row>
    <row r="93" spans="1:26" ht="14"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sheetData>
  <conditionalFormatting sqref="F42:H43 F2:H2">
    <cfRule type="colorScale" priority="5">
      <colorScale>
        <cfvo type="min"/>
        <cfvo type="percentile" val="50"/>
        <cfvo type="max"/>
        <color rgb="FF63BE7B"/>
        <color rgb="FFFFEB84"/>
        <color rgb="FFF8696B"/>
      </colorScale>
    </cfRule>
  </conditionalFormatting>
  <conditionalFormatting sqref="E46:E63">
    <cfRule type="colorScale" priority="6">
      <colorScale>
        <cfvo type="min"/>
        <cfvo type="percentile" val="50"/>
        <cfvo type="max"/>
        <color theme="7"/>
        <color rgb="FFFFC000"/>
        <color theme="9"/>
      </colorScale>
    </cfRule>
  </conditionalFormatting>
  <conditionalFormatting sqref="P46:P59 P63">
    <cfRule type="colorScale" priority="7">
      <colorScale>
        <cfvo type="min"/>
        <cfvo type="percentile" val="50"/>
        <cfvo type="max"/>
        <color theme="7"/>
        <color rgb="FFFFC000"/>
        <color theme="9"/>
      </colorScale>
    </cfRule>
  </conditionalFormatting>
  <conditionalFormatting sqref="P60:P62">
    <cfRule type="colorScale" priority="4">
      <colorScale>
        <cfvo type="min"/>
        <cfvo type="percentile" val="50"/>
        <cfvo type="max"/>
        <color theme="7"/>
        <color rgb="FFFFC000"/>
        <color theme="9"/>
      </colorScale>
    </cfRule>
  </conditionalFormatting>
  <conditionalFormatting sqref="J4:J20">
    <cfRule type="colorScale" priority="3">
      <colorScale>
        <cfvo type="min"/>
        <cfvo type="percentile" val="50"/>
        <cfvo type="max"/>
        <color rgb="FF63BE7B"/>
        <color rgb="FFFFEB84"/>
        <color rgb="FFF8696B"/>
      </colorScale>
    </cfRule>
  </conditionalFormatting>
  <conditionalFormatting sqref="D22">
    <cfRule type="colorScale" priority="8">
      <colorScale>
        <cfvo type="min"/>
        <cfvo type="percentile" val="50"/>
        <cfvo type="max"/>
        <color rgb="FF63BE7B"/>
        <color rgb="FFFFEB84"/>
        <color rgb="FFF8696B"/>
      </colorScale>
    </cfRule>
  </conditionalFormatting>
  <conditionalFormatting sqref="P25:P41">
    <cfRule type="colorScale" priority="2">
      <colorScale>
        <cfvo type="min"/>
        <cfvo type="percentile" val="50"/>
        <cfvo type="max"/>
        <color rgb="FF63BE7B"/>
        <color rgb="FFFFEB84"/>
        <color rgb="FFF8696B"/>
      </colorScale>
    </cfRule>
  </conditionalFormatting>
  <conditionalFormatting sqref="K4:K2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workbookViewId="0"/>
  </sheetViews>
  <sheetFormatPr defaultColWidth="9" defaultRowHeight="13" x14ac:dyDescent="0.3"/>
  <cols>
    <col min="1" max="1" width="1.5" style="1" customWidth="1"/>
    <col min="2" max="5" width="12.58203125" style="1" customWidth="1"/>
    <col min="6" max="6" width="18.58203125" style="1" customWidth="1"/>
    <col min="7" max="7" width="13.08203125" style="1" customWidth="1"/>
    <col min="8" max="8" width="13.25" style="1" customWidth="1"/>
    <col min="9" max="19" width="12.58203125" style="1" customWidth="1"/>
    <col min="20" max="16384" width="9" style="1"/>
  </cols>
  <sheetData>
    <row r="1" spans="1:19" ht="18.5" x14ac:dyDescent="0.45">
      <c r="A1" s="20" t="s">
        <v>51</v>
      </c>
    </row>
    <row r="2" spans="1:19" ht="14" x14ac:dyDescent="0.3">
      <c r="M2" s="10"/>
      <c r="N2" s="10"/>
      <c r="O2" s="10"/>
      <c r="P2" s="10"/>
      <c r="Q2" s="10"/>
      <c r="R2" s="10"/>
      <c r="S2" s="10"/>
    </row>
    <row r="3" spans="1:19" ht="52" x14ac:dyDescent="0.3">
      <c r="B3" s="5" t="s">
        <v>18</v>
      </c>
      <c r="C3" s="5" t="s">
        <v>69</v>
      </c>
      <c r="E3" s="44" t="s">
        <v>18</v>
      </c>
      <c r="F3" s="44" t="s">
        <v>59</v>
      </c>
      <c r="G3" s="42" t="s">
        <v>66</v>
      </c>
      <c r="H3" s="44" t="s">
        <v>68</v>
      </c>
      <c r="I3" s="44" t="s">
        <v>58</v>
      </c>
      <c r="J3" s="43" t="s">
        <v>22</v>
      </c>
    </row>
    <row r="4" spans="1:19" x14ac:dyDescent="0.3">
      <c r="B4" s="19" t="s">
        <v>0</v>
      </c>
      <c r="C4" s="7">
        <f xml:space="preserve"> MAX(INDEX($J$4:$J$14, MATCH($B4, $E$4:$E$14,0)), Controls!$B$6)</f>
        <v>0.15943854246529884</v>
      </c>
      <c r="E4" s="19" t="s">
        <v>0</v>
      </c>
      <c r="F4" s="11">
        <v>2430.3137372037145</v>
      </c>
      <c r="G4" s="11">
        <v>0</v>
      </c>
      <c r="H4" s="11">
        <f>F4+G4</f>
        <v>2430.3137372037145</v>
      </c>
      <c r="I4" s="11">
        <v>2042.8280572105609</v>
      </c>
      <c r="J4" s="6">
        <f>(H4-I4)/H4</f>
        <v>0.15943854246529884</v>
      </c>
    </row>
    <row r="5" spans="1:19" x14ac:dyDescent="0.3">
      <c r="B5" s="19" t="s">
        <v>1</v>
      </c>
      <c r="C5" s="7">
        <f xml:space="preserve"> MAX(INDEX($J$4:$J$14, MATCH($B5, $E$4:$E$14,0)), Controls!$B$6)</f>
        <v>0</v>
      </c>
      <c r="E5" s="19" t="s">
        <v>1</v>
      </c>
      <c r="F5" s="11">
        <v>21.223192556612062</v>
      </c>
      <c r="G5" s="11">
        <v>0</v>
      </c>
      <c r="H5" s="11">
        <f t="shared" ref="H5:H14" si="0">F5+G5</f>
        <v>21.223192556612062</v>
      </c>
      <c r="I5" s="11">
        <v>23.677669470418767</v>
      </c>
      <c r="J5" s="6">
        <f t="shared" ref="J5:J14" si="1">(H5-I5)/H5</f>
        <v>-0.11565069238567574</v>
      </c>
    </row>
    <row r="6" spans="1:19" x14ac:dyDescent="0.3">
      <c r="B6" s="19" t="s">
        <v>2</v>
      </c>
      <c r="C6" s="7">
        <f xml:space="preserve"> MAX(INDEX($J$4:$J$14, MATCH($B6, $E$4:$E$14,0)), Controls!$B$6)</f>
        <v>5.3970524257780671E-2</v>
      </c>
      <c r="E6" s="19" t="s">
        <v>2</v>
      </c>
      <c r="F6" s="11">
        <v>880.0390000000001</v>
      </c>
      <c r="G6" s="11">
        <v>6.6280000000000001</v>
      </c>
      <c r="H6" s="11">
        <f t="shared" si="0"/>
        <v>886.66700000000014</v>
      </c>
      <c r="I6" s="11">
        <v>838.81311716792652</v>
      </c>
      <c r="J6" s="6">
        <f t="shared" si="1"/>
        <v>5.3970524257780671E-2</v>
      </c>
    </row>
    <row r="7" spans="1:19" x14ac:dyDescent="0.3">
      <c r="B7" s="19" t="s">
        <v>3</v>
      </c>
      <c r="C7" s="7">
        <f xml:space="preserve"> MAX(INDEX($J$4:$J$14, MATCH($B7, $E$4:$E$14,0)), Controls!$B$6)</f>
        <v>4.3571379735105463E-2</v>
      </c>
      <c r="E7" s="19" t="s">
        <v>3</v>
      </c>
      <c r="F7" s="11">
        <v>2156.2441399322329</v>
      </c>
      <c r="G7" s="11">
        <v>0</v>
      </c>
      <c r="H7" s="11">
        <f t="shared" si="0"/>
        <v>2156.2441399322329</v>
      </c>
      <c r="I7" s="11">
        <v>2062.2936077096497</v>
      </c>
      <c r="J7" s="6">
        <f t="shared" si="1"/>
        <v>4.3571379735105463E-2</v>
      </c>
    </row>
    <row r="8" spans="1:19" x14ac:dyDescent="0.3">
      <c r="B8" s="19" t="s">
        <v>4</v>
      </c>
      <c r="C8" s="7">
        <f xml:space="preserve"> MAX(INDEX($J$4:$J$14, MATCH($B8, $E$4:$E$14,0)), Controls!$B$6)</f>
        <v>0</v>
      </c>
      <c r="E8" s="19" t="s">
        <v>4</v>
      </c>
      <c r="F8" s="11">
        <v>1585.0830000000001</v>
      </c>
      <c r="G8" s="11">
        <v>0</v>
      </c>
      <c r="H8" s="11">
        <f t="shared" si="0"/>
        <v>1585.0830000000001</v>
      </c>
      <c r="I8" s="11">
        <v>1602.7949689334262</v>
      </c>
      <c r="J8" s="6">
        <f t="shared" si="1"/>
        <v>-1.1174158661360999E-2</v>
      </c>
    </row>
    <row r="9" spans="1:19" x14ac:dyDescent="0.3">
      <c r="B9" s="19" t="s">
        <v>5</v>
      </c>
      <c r="C9" s="7">
        <f xml:space="preserve"> MAX(INDEX($J$4:$J$14, MATCH($B9, $E$4:$E$14,0)), Controls!$B$6)</f>
        <v>0</v>
      </c>
      <c r="E9" s="19" t="s">
        <v>5</v>
      </c>
      <c r="F9" s="11">
        <v>2263.9857681889125</v>
      </c>
      <c r="G9" s="11">
        <v>0</v>
      </c>
      <c r="H9" s="11">
        <f t="shared" si="0"/>
        <v>2263.9857681889125</v>
      </c>
      <c r="I9" s="11">
        <v>2479.1180767198439</v>
      </c>
      <c r="J9" s="6">
        <f t="shared" si="1"/>
        <v>-9.5023701806671523E-2</v>
      </c>
    </row>
    <row r="10" spans="1:19" x14ac:dyDescent="0.3">
      <c r="B10" s="19" t="s">
        <v>6</v>
      </c>
      <c r="C10" s="7">
        <f xml:space="preserve"> MAX(INDEX($J$4:$J$14, MATCH($B10, $E$4:$E$14,0)), Controls!$B$6)</f>
        <v>3.9890734537887725E-2</v>
      </c>
      <c r="E10" s="19" t="s">
        <v>6</v>
      </c>
      <c r="F10" s="11">
        <v>759.54399999999998</v>
      </c>
      <c r="G10" s="11">
        <v>0</v>
      </c>
      <c r="H10" s="11">
        <f t="shared" si="0"/>
        <v>759.54399999999998</v>
      </c>
      <c r="I10" s="11">
        <v>729.24523192615459</v>
      </c>
      <c r="J10" s="6">
        <f t="shared" si="1"/>
        <v>3.9890734537887725E-2</v>
      </c>
    </row>
    <row r="11" spans="1:19" x14ac:dyDescent="0.3">
      <c r="B11" s="19" t="s">
        <v>7</v>
      </c>
      <c r="C11" s="7">
        <f xml:space="preserve"> MAX(INDEX($J$4:$J$14, MATCH($B11, $E$4:$E$14,0)), Controls!$B$6)</f>
        <v>3.097309344604831E-2</v>
      </c>
      <c r="E11" s="19" t="s">
        <v>7</v>
      </c>
      <c r="F11" s="11">
        <v>3972.6323263813383</v>
      </c>
      <c r="G11" s="11">
        <v>0</v>
      </c>
      <c r="H11" s="11">
        <f t="shared" si="0"/>
        <v>3972.6323263813383</v>
      </c>
      <c r="I11" s="11">
        <v>3849.5876141095368</v>
      </c>
      <c r="J11" s="6">
        <f t="shared" si="1"/>
        <v>3.097309344604831E-2</v>
      </c>
    </row>
    <row r="12" spans="1:19" x14ac:dyDescent="0.3">
      <c r="B12" s="19" t="s">
        <v>8</v>
      </c>
      <c r="C12" s="7">
        <f xml:space="preserve"> MAX(INDEX($J$4:$J$14, MATCH($B12, $E$4:$E$14,0)), Controls!$B$6)</f>
        <v>4.2176521240034182E-2</v>
      </c>
      <c r="E12" s="19" t="s">
        <v>8</v>
      </c>
      <c r="F12" s="11">
        <v>1128.25</v>
      </c>
      <c r="G12" s="11">
        <v>42.335000000000001</v>
      </c>
      <c r="H12" s="11">
        <f t="shared" si="0"/>
        <v>1170.585</v>
      </c>
      <c r="I12" s="11">
        <v>1121.2137968842346</v>
      </c>
      <c r="J12" s="6">
        <f t="shared" si="1"/>
        <v>4.2176521240034182E-2</v>
      </c>
    </row>
    <row r="13" spans="1:19" x14ac:dyDescent="0.3">
      <c r="B13" s="19" t="s">
        <v>9</v>
      </c>
      <c r="C13" s="7">
        <f xml:space="preserve"> MAX(INDEX($J$4:$J$14, MATCH($B13, $E$4:$E$14,0)), Controls!$B$6)</f>
        <v>2.1561745733414354E-2</v>
      </c>
      <c r="E13" s="19" t="s">
        <v>9</v>
      </c>
      <c r="F13" s="11">
        <v>980.72336462650958</v>
      </c>
      <c r="G13" s="11">
        <v>0.40900000000000025</v>
      </c>
      <c r="H13" s="11">
        <f t="shared" si="0"/>
        <v>981.13236462650957</v>
      </c>
      <c r="I13" s="11">
        <v>959.97743804960919</v>
      </c>
      <c r="J13" s="6">
        <f t="shared" si="1"/>
        <v>2.1561745733414354E-2</v>
      </c>
    </row>
    <row r="14" spans="1:19" x14ac:dyDescent="0.3">
      <c r="B14" s="19" t="s">
        <v>10</v>
      </c>
      <c r="C14" s="7">
        <f xml:space="preserve"> MAX(INDEX($J$4:$J$14, MATCH($B14, $E$4:$E$14,0)), Controls!$B$6)</f>
        <v>0.15043670296773873</v>
      </c>
      <c r="E14" s="19" t="s">
        <v>10</v>
      </c>
      <c r="F14" s="45">
        <v>1832.8132922148015</v>
      </c>
      <c r="G14" s="40">
        <v>0</v>
      </c>
      <c r="H14" s="45">
        <f t="shared" si="0"/>
        <v>1832.8132922148015</v>
      </c>
      <c r="I14" s="40">
        <v>1557.0909033785601</v>
      </c>
      <c r="J14" s="6">
        <f t="shared" si="1"/>
        <v>0.15043670296773873</v>
      </c>
    </row>
    <row r="15" spans="1:19" x14ac:dyDescent="0.3">
      <c r="B15" s="15"/>
      <c r="C15" s="15"/>
    </row>
    <row r="16" spans="1:19" ht="14" x14ac:dyDescent="0.3">
      <c r="B16" s="15"/>
      <c r="C16" s="16"/>
      <c r="D16" s="17"/>
      <c r="E16" s="10"/>
      <c r="J16" s="18"/>
      <c r="L16" s="10"/>
    </row>
    <row r="17" spans="6:19" ht="14" x14ac:dyDescent="0.3">
      <c r="M17" s="10"/>
      <c r="N17" s="10"/>
      <c r="O17" s="10"/>
      <c r="P17" s="10"/>
      <c r="Q17" s="10"/>
      <c r="R17" s="10"/>
      <c r="S17" s="10"/>
    </row>
    <row r="18" spans="6:19" ht="14" x14ac:dyDescent="0.3">
      <c r="L18" s="10"/>
      <c r="M18" s="10"/>
      <c r="N18" s="10"/>
      <c r="O18" s="10"/>
      <c r="P18" s="10"/>
      <c r="Q18" s="10"/>
      <c r="R18" s="10"/>
    </row>
    <row r="19" spans="6:19" ht="14" x14ac:dyDescent="0.3">
      <c r="L19" s="10"/>
      <c r="M19" s="10"/>
      <c r="N19" s="10"/>
      <c r="O19" s="10"/>
      <c r="P19" s="10"/>
      <c r="Q19" s="10"/>
      <c r="R19" s="10"/>
    </row>
    <row r="20" spans="6:19" ht="14" x14ac:dyDescent="0.3">
      <c r="L20" s="10"/>
      <c r="M20" s="10"/>
      <c r="N20" s="10"/>
      <c r="O20" s="10"/>
      <c r="P20" s="10"/>
      <c r="Q20" s="10"/>
      <c r="R20" s="10"/>
    </row>
    <row r="21" spans="6:19" ht="14" x14ac:dyDescent="0.3">
      <c r="F21" s="10"/>
      <c r="G21" s="10"/>
      <c r="H21" s="10"/>
      <c r="L21" s="10"/>
      <c r="M21" s="10"/>
      <c r="N21" s="10"/>
      <c r="O21" s="10"/>
      <c r="P21" s="10"/>
      <c r="Q21" s="10"/>
      <c r="R21" s="10"/>
    </row>
    <row r="22" spans="6:19" ht="14" x14ac:dyDescent="0.3">
      <c r="F22" s="10"/>
      <c r="G22" s="10"/>
      <c r="H22" s="10"/>
      <c r="L22" s="10"/>
      <c r="M22" s="10"/>
      <c r="N22" s="10"/>
      <c r="O22" s="10"/>
      <c r="P22" s="10"/>
      <c r="Q22" s="10"/>
      <c r="R22" s="10"/>
    </row>
    <row r="23" spans="6:19" ht="14" x14ac:dyDescent="0.3">
      <c r="F23" s="10"/>
      <c r="G23" s="10"/>
      <c r="H23" s="10"/>
      <c r="L23" s="10"/>
      <c r="M23" s="10"/>
      <c r="N23" s="10"/>
      <c r="O23" s="10"/>
      <c r="P23" s="10"/>
      <c r="Q23" s="10"/>
      <c r="R23" s="10"/>
    </row>
    <row r="24" spans="6:19" ht="14" x14ac:dyDescent="0.3">
      <c r="F24" s="10"/>
      <c r="G24" s="10"/>
      <c r="H24" s="10"/>
      <c r="L24" s="10"/>
      <c r="M24" s="10"/>
      <c r="N24" s="10"/>
      <c r="O24" s="10"/>
      <c r="P24" s="10"/>
      <c r="Q24" s="10"/>
      <c r="R24" s="10"/>
    </row>
    <row r="25" spans="6:19" ht="14" x14ac:dyDescent="0.3">
      <c r="F25" s="10"/>
      <c r="G25" s="10"/>
      <c r="H25" s="10"/>
      <c r="L25" s="10"/>
      <c r="M25" s="10"/>
      <c r="N25" s="10"/>
      <c r="O25" s="10"/>
      <c r="P25" s="10"/>
      <c r="Q25" s="10"/>
      <c r="R25" s="10"/>
    </row>
    <row r="26" spans="6:19" ht="14" x14ac:dyDescent="0.3">
      <c r="F26" s="10"/>
      <c r="G26" s="10"/>
      <c r="H26" s="10"/>
      <c r="L26" s="10"/>
      <c r="M26" s="10"/>
      <c r="N26" s="10"/>
      <c r="O26" s="10"/>
      <c r="P26" s="10"/>
      <c r="Q26" s="10"/>
      <c r="R26" s="10"/>
    </row>
    <row r="27" spans="6:19" ht="14" x14ac:dyDescent="0.3">
      <c r="F27" s="10"/>
      <c r="G27" s="10"/>
      <c r="H27" s="10"/>
      <c r="L27" s="10"/>
      <c r="M27" s="10"/>
      <c r="N27" s="10"/>
      <c r="O27" s="10"/>
      <c r="P27" s="10"/>
      <c r="Q27" s="10"/>
      <c r="R27" s="10"/>
    </row>
    <row r="28" spans="6:19" ht="14" x14ac:dyDescent="0.3">
      <c r="F28" s="10"/>
      <c r="G28" s="10"/>
      <c r="H28" s="10"/>
      <c r="L28" s="10"/>
      <c r="M28" s="10"/>
      <c r="N28" s="10"/>
      <c r="O28" s="10"/>
      <c r="P28" s="10"/>
      <c r="Q28" s="10"/>
      <c r="R28" s="10"/>
    </row>
    <row r="29" spans="6:19" ht="14" x14ac:dyDescent="0.3">
      <c r="F29" s="10"/>
      <c r="G29" s="10"/>
      <c r="H29" s="10"/>
      <c r="L29" s="10"/>
      <c r="M29" s="10"/>
      <c r="N29" s="10"/>
      <c r="O29" s="10"/>
      <c r="P29" s="10"/>
      <c r="Q29" s="10"/>
      <c r="R29" s="10"/>
    </row>
    <row r="30" spans="6:19" ht="14" x14ac:dyDescent="0.3">
      <c r="R30" s="10"/>
      <c r="S30" s="10"/>
    </row>
  </sheetData>
  <conditionalFormatting sqref="J4:J14">
    <cfRule type="colorScale" priority="2">
      <colorScale>
        <cfvo type="min"/>
        <cfvo type="percentile" val="50"/>
        <cfvo type="max"/>
        <color rgb="FF63BE7B"/>
        <color rgb="FFFFEB84"/>
        <color rgb="FFF8696B"/>
      </colorScale>
    </cfRule>
  </conditionalFormatting>
  <conditionalFormatting sqref="P19:P29">
    <cfRule type="colorScale" priority="7">
      <colorScale>
        <cfvo type="min"/>
        <cfvo type="percentile" val="50"/>
        <cfvo type="max"/>
        <color rgb="FF63BE7B"/>
        <color rgb="FFFFEB84"/>
        <color rgb="FFF8696B"/>
      </colorScale>
    </cfRule>
  </conditionalFormatting>
  <conditionalFormatting sqref="D16">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workbookViewId="0"/>
  </sheetViews>
  <sheetFormatPr defaultColWidth="8.58203125" defaultRowHeight="14.5" x14ac:dyDescent="0.35"/>
  <cols>
    <col min="1" max="1" width="12" style="9" customWidth="1"/>
    <col min="2" max="2" width="12.5" style="9" customWidth="1"/>
    <col min="3" max="3" width="10.58203125" style="9" customWidth="1"/>
    <col min="4" max="6" width="20.58203125" style="9" customWidth="1"/>
    <col min="7" max="7" width="21.33203125" style="29" customWidth="1"/>
    <col min="8" max="11" width="20.58203125" style="29" customWidth="1"/>
    <col min="12" max="16384" width="8.58203125" style="9"/>
  </cols>
  <sheetData>
    <row r="1" spans="1:11" s="25" customFormat="1" ht="32.25" customHeight="1" x14ac:dyDescent="0.35">
      <c r="A1" s="23" t="s">
        <v>24</v>
      </c>
      <c r="B1" s="23" t="s">
        <v>25</v>
      </c>
      <c r="C1" s="23" t="s">
        <v>26</v>
      </c>
      <c r="D1" s="24" t="s">
        <v>52</v>
      </c>
      <c r="E1" s="24" t="s">
        <v>53</v>
      </c>
      <c r="F1" s="24" t="s">
        <v>39</v>
      </c>
      <c r="G1" s="24" t="s">
        <v>54</v>
      </c>
      <c r="H1" s="24" t="s">
        <v>55</v>
      </c>
      <c r="I1" s="24" t="s">
        <v>38</v>
      </c>
      <c r="J1" s="24" t="s">
        <v>42</v>
      </c>
      <c r="K1" s="24" t="s">
        <v>43</v>
      </c>
    </row>
    <row r="2" spans="1:11" s="25" customFormat="1" ht="39" x14ac:dyDescent="0.35">
      <c r="A2" s="23" t="s">
        <v>27</v>
      </c>
      <c r="B2" s="23" t="s">
        <v>28</v>
      </c>
      <c r="C2" s="23" t="s">
        <v>29</v>
      </c>
      <c r="D2" s="26" t="s">
        <v>44</v>
      </c>
      <c r="E2" s="26" t="s">
        <v>45</v>
      </c>
      <c r="F2" s="26" t="s">
        <v>49</v>
      </c>
      <c r="G2" s="26" t="s">
        <v>46</v>
      </c>
      <c r="H2" s="26" t="s">
        <v>47</v>
      </c>
      <c r="I2" s="26" t="s">
        <v>48</v>
      </c>
      <c r="J2" s="26" t="s">
        <v>41</v>
      </c>
      <c r="K2" s="26" t="s">
        <v>40</v>
      </c>
    </row>
    <row r="3" spans="1:11" s="38" customFormat="1" x14ac:dyDescent="0.35">
      <c r="A3" s="36"/>
      <c r="B3" s="36"/>
      <c r="C3" s="36" t="s">
        <v>36</v>
      </c>
      <c r="D3" s="37" t="str">
        <f xml:space="preserve"> D1</f>
        <v>C_PR19WW_SHALLOW_EFF</v>
      </c>
      <c r="E3" s="37" t="str">
        <f t="shared" ref="E3:I3" si="0" xml:space="preserve"> E1</f>
        <v>C_PR19WW_DEEP_EFF</v>
      </c>
      <c r="F3" s="37" t="str">
        <f t="shared" si="0"/>
        <v>PR19GC0044</v>
      </c>
      <c r="G3" s="37" t="str">
        <f t="shared" si="0"/>
        <v>C_PR19WWW_SHALLOW_EFF</v>
      </c>
      <c r="H3" s="37" t="str">
        <f t="shared" si="0"/>
        <v>C_PR19WWW_DEEP_EFF</v>
      </c>
      <c r="I3" s="37" t="str">
        <f t="shared" si="0"/>
        <v>PR19GC0040</v>
      </c>
      <c r="J3" s="37" t="str">
        <f xml:space="preserve"> J1</f>
        <v>PR19GC0049</v>
      </c>
      <c r="K3" s="37" t="str">
        <f t="shared" ref="K3" si="1" xml:space="preserve"> K1</f>
        <v>PR19GC0050</v>
      </c>
    </row>
    <row r="4" spans="1:11" x14ac:dyDescent="0.35">
      <c r="A4" s="34"/>
      <c r="B4" s="34"/>
      <c r="C4" s="35" t="s">
        <v>37</v>
      </c>
      <c r="D4" s="27" t="s">
        <v>30</v>
      </c>
      <c r="E4" s="27" t="s">
        <v>30</v>
      </c>
      <c r="F4" s="27" t="s">
        <v>30</v>
      </c>
      <c r="G4" s="27" t="s">
        <v>30</v>
      </c>
      <c r="H4" s="27" t="s">
        <v>30</v>
      </c>
      <c r="I4" s="27" t="s">
        <v>30</v>
      </c>
      <c r="J4" s="27" t="s">
        <v>30</v>
      </c>
      <c r="K4" s="27" t="s">
        <v>30</v>
      </c>
    </row>
    <row r="5" spans="1:11" x14ac:dyDescent="0.35">
      <c r="A5" s="12" t="str">
        <f t="shared" ref="A5:A25" si="2">B5&amp;RIGHT(C5,2)</f>
        <v>ANH21</v>
      </c>
      <c r="B5" s="12" t="s">
        <v>0</v>
      </c>
      <c r="C5" s="12" t="s">
        <v>31</v>
      </c>
      <c r="D5" s="31">
        <f>INDEX(Water!C$4:C$21,MATCH($B5,Water!$B$4:$B$21,0))</f>
        <v>0.1</v>
      </c>
      <c r="E5" s="31">
        <f>INDEX(Water!D$4:D$21,MATCH($B5,Water!$B$4:$B$21,0))</f>
        <v>0.1</v>
      </c>
      <c r="F5" s="31">
        <f>INDEX(Water!E$4:E$21,MATCH($B5,Water!$B$4:$B$21,0))</f>
        <v>0.16538737816434254</v>
      </c>
      <c r="G5" s="30">
        <f>INDEX(Wastewater!$C$4:$C$15,MATCH($B5,Wastewater!$B$4:$B$15,0))</f>
        <v>0.1</v>
      </c>
      <c r="H5" s="30">
        <f>INDEX(Wastewater!$D$4:$D$15,MATCH($B5,Wastewater!$B$4:$B$15,0))</f>
        <v>0.1</v>
      </c>
      <c r="I5" s="30">
        <f>INDEX(Wastewater!$E$4:$E$15,MATCH($B5,Wastewater!$B$4:$B$15,0))</f>
        <v>0.1547991429977067</v>
      </c>
      <c r="J5" s="30">
        <f>INDEX(Wastewater_exc_scope!$C$4:$C$15,MATCH(Interface!$B5,Wastewater_exc_scope!$B$4:$B$15,0))</f>
        <v>0.15943854246529884</v>
      </c>
      <c r="K5" s="30">
        <f>INDEX(Water_exc_scope!$C$4:$C$21,MATCH(Interface!$B5,Water_exc_scope!$B$4:$B$21,0))</f>
        <v>0.15559764894129946</v>
      </c>
    </row>
    <row r="6" spans="1:11" x14ac:dyDescent="0.35">
      <c r="A6" s="12" t="str">
        <f t="shared" si="2"/>
        <v>ANH22</v>
      </c>
      <c r="B6" s="12" t="s">
        <v>0</v>
      </c>
      <c r="C6" s="12" t="s">
        <v>32</v>
      </c>
      <c r="D6" s="31">
        <f>INDEX(Water!C$4:C$21,MATCH($B6,Water!$B$4:$B$21,0))</f>
        <v>0.1</v>
      </c>
      <c r="E6" s="31">
        <f>INDEX(Water!D$4:D$21,MATCH($B6,Water!$B$4:$B$21,0))</f>
        <v>0.1</v>
      </c>
      <c r="F6" s="31">
        <f>INDEX(Water!E$4:E$21,MATCH($B6,Water!$B$4:$B$21,0))</f>
        <v>0.16538737816434254</v>
      </c>
      <c r="G6" s="30">
        <f>INDEX(Wastewater!$C$4:$C$15,MATCH($B6,Wastewater!$B$4:$B$15,0))</f>
        <v>0.1</v>
      </c>
      <c r="H6" s="30">
        <f>INDEX(Wastewater!$D$4:$D$15,MATCH($B6,Wastewater!$B$4:$B$15,0))</f>
        <v>0.1</v>
      </c>
      <c r="I6" s="30">
        <f>INDEX(Wastewater!$E$4:$E$15,MATCH($B6,Wastewater!$B$4:$B$15,0))</f>
        <v>0.1547991429977067</v>
      </c>
      <c r="J6" s="30">
        <f>INDEX(Wastewater_exc_scope!$C$4:$C$15,MATCH(Interface!$B6,Wastewater_exc_scope!$B$4:$B$15,0))</f>
        <v>0.15943854246529884</v>
      </c>
      <c r="K6" s="30">
        <f>INDEX(Water_exc_scope!$C$4:$C$21,MATCH(Interface!$B6,Water_exc_scope!$B$4:$B$21,0))</f>
        <v>0.15559764894129946</v>
      </c>
    </row>
    <row r="7" spans="1:11" x14ac:dyDescent="0.35">
      <c r="A7" s="12" t="str">
        <f t="shared" si="2"/>
        <v>ANH23</v>
      </c>
      <c r="B7" s="12" t="s">
        <v>0</v>
      </c>
      <c r="C7" s="12" t="s">
        <v>33</v>
      </c>
      <c r="D7" s="31">
        <f>INDEX(Water!C$4:C$21,MATCH($B7,Water!$B$4:$B$21,0))</f>
        <v>0.1</v>
      </c>
      <c r="E7" s="31">
        <f>INDEX(Water!D$4:D$21,MATCH($B7,Water!$B$4:$B$21,0))</f>
        <v>0.1</v>
      </c>
      <c r="F7" s="31">
        <f>INDEX(Water!E$4:E$21,MATCH($B7,Water!$B$4:$B$21,0))</f>
        <v>0.16538737816434254</v>
      </c>
      <c r="G7" s="30">
        <f>INDEX(Wastewater!$C$4:$C$15,MATCH($B7,Wastewater!$B$4:$B$15,0))</f>
        <v>0.1</v>
      </c>
      <c r="H7" s="30">
        <f>INDEX(Wastewater!$D$4:$D$15,MATCH($B7,Wastewater!$B$4:$B$15,0))</f>
        <v>0.1</v>
      </c>
      <c r="I7" s="30">
        <f>INDEX(Wastewater!$E$4:$E$15,MATCH($B7,Wastewater!$B$4:$B$15,0))</f>
        <v>0.1547991429977067</v>
      </c>
      <c r="J7" s="30">
        <f>INDEX(Wastewater_exc_scope!$C$4:$C$15,MATCH(Interface!$B7,Wastewater_exc_scope!$B$4:$B$15,0))</f>
        <v>0.15943854246529884</v>
      </c>
      <c r="K7" s="30">
        <f>INDEX(Water_exc_scope!$C$4:$C$21,MATCH(Interface!$B7,Water_exc_scope!$B$4:$B$21,0))</f>
        <v>0.15559764894129946</v>
      </c>
    </row>
    <row r="8" spans="1:11" x14ac:dyDescent="0.35">
      <c r="A8" s="12" t="str">
        <f t="shared" si="2"/>
        <v>ANH24</v>
      </c>
      <c r="B8" s="12" t="s">
        <v>0</v>
      </c>
      <c r="C8" s="12" t="s">
        <v>34</v>
      </c>
      <c r="D8" s="31">
        <f>INDEX(Water!C$4:C$21,MATCH($B8,Water!$B$4:$B$21,0))</f>
        <v>0.1</v>
      </c>
      <c r="E8" s="31">
        <f>INDEX(Water!D$4:D$21,MATCH($B8,Water!$B$4:$B$21,0))</f>
        <v>0.1</v>
      </c>
      <c r="F8" s="31">
        <f>INDEX(Water!E$4:E$21,MATCH($B8,Water!$B$4:$B$21,0))</f>
        <v>0.16538737816434254</v>
      </c>
      <c r="G8" s="30">
        <f>INDEX(Wastewater!$C$4:$C$15,MATCH($B8,Wastewater!$B$4:$B$15,0))</f>
        <v>0.1</v>
      </c>
      <c r="H8" s="30">
        <f>INDEX(Wastewater!$D$4:$D$15,MATCH($B8,Wastewater!$B$4:$B$15,0))</f>
        <v>0.1</v>
      </c>
      <c r="I8" s="30">
        <f>INDEX(Wastewater!$E$4:$E$15,MATCH($B8,Wastewater!$B$4:$B$15,0))</f>
        <v>0.1547991429977067</v>
      </c>
      <c r="J8" s="30">
        <f>INDEX(Wastewater_exc_scope!$C$4:$C$15,MATCH(Interface!$B8,Wastewater_exc_scope!$B$4:$B$15,0))</f>
        <v>0.15943854246529884</v>
      </c>
      <c r="K8" s="30">
        <f>INDEX(Water_exc_scope!$C$4:$C$21,MATCH(Interface!$B8,Water_exc_scope!$B$4:$B$21,0))</f>
        <v>0.15559764894129946</v>
      </c>
    </row>
    <row r="9" spans="1:11" x14ac:dyDescent="0.35">
      <c r="A9" s="12" t="str">
        <f t="shared" si="2"/>
        <v>ANH25</v>
      </c>
      <c r="B9" s="12" t="s">
        <v>0</v>
      </c>
      <c r="C9" s="12" t="s">
        <v>35</v>
      </c>
      <c r="D9" s="31">
        <f>INDEX(Water!C$4:C$21,MATCH($B9,Water!$B$4:$B$21,0))</f>
        <v>0.1</v>
      </c>
      <c r="E9" s="31">
        <f>INDEX(Water!D$4:D$21,MATCH($B9,Water!$B$4:$B$21,0))</f>
        <v>0.1</v>
      </c>
      <c r="F9" s="31">
        <f>INDEX(Water!E$4:E$21,MATCH($B9,Water!$B$4:$B$21,0))</f>
        <v>0.16538737816434254</v>
      </c>
      <c r="G9" s="30">
        <f>INDEX(Wastewater!$C$4:$C$15,MATCH($B9,Wastewater!$B$4:$B$15,0))</f>
        <v>0.1</v>
      </c>
      <c r="H9" s="30">
        <f>INDEX(Wastewater!$D$4:$D$15,MATCH($B9,Wastewater!$B$4:$B$15,0))</f>
        <v>0.1</v>
      </c>
      <c r="I9" s="30">
        <f>INDEX(Wastewater!$E$4:$E$15,MATCH($B9,Wastewater!$B$4:$B$15,0))</f>
        <v>0.1547991429977067</v>
      </c>
      <c r="J9" s="30">
        <f>INDEX(Wastewater_exc_scope!$C$4:$C$15,MATCH(Interface!$B9,Wastewater_exc_scope!$B$4:$B$15,0))</f>
        <v>0.15943854246529884</v>
      </c>
      <c r="K9" s="30">
        <f>INDEX(Water_exc_scope!$C$4:$C$21,MATCH(Interface!$B9,Water_exc_scope!$B$4:$B$21,0))</f>
        <v>0.15559764894129946</v>
      </c>
    </row>
    <row r="10" spans="1:11" x14ac:dyDescent="0.35">
      <c r="A10" s="12" t="str">
        <f t="shared" si="2"/>
        <v>NES21</v>
      </c>
      <c r="B10" s="12" t="s">
        <v>2</v>
      </c>
      <c r="C10" s="12" t="s">
        <v>31</v>
      </c>
      <c r="D10" s="31">
        <f>INDEX(Water!C$4:C$21,MATCH($B10,Water!$B$4:$B$21,0))</f>
        <v>3.5760332691225629E-3</v>
      </c>
      <c r="E10" s="31">
        <f>INDEX(Water!D$4:D$21,MATCH($B10,Water!$B$4:$B$21,0))</f>
        <v>0.05</v>
      </c>
      <c r="F10" s="31">
        <f>INDEX(Water!E$4:E$21,MATCH($B10,Water!$B$4:$B$21,0))</f>
        <v>3.5760332691225629E-3</v>
      </c>
      <c r="G10" s="30">
        <f>INDEX(Wastewater!$C$4:$C$15,MATCH($B10,Wastewater!$B$4:$B$15,0))</f>
        <v>6.1117316598582286E-2</v>
      </c>
      <c r="H10" s="30">
        <f>INDEX(Wastewater!$D$4:$D$15,MATCH($B10,Wastewater!$B$4:$B$15,0))</f>
        <v>6.1117316598582286E-2</v>
      </c>
      <c r="I10" s="30">
        <f>INDEX(Wastewater!$E$4:$E$15,MATCH($B10,Wastewater!$B$4:$B$15,0))</f>
        <v>6.1117316598582286E-2</v>
      </c>
      <c r="J10" s="30">
        <f>INDEX(Wastewater_exc_scope!$C$4:$C$15,MATCH(Interface!$B10,Wastewater_exc_scope!$B$4:$B$15,0))</f>
        <v>5.3970524257780671E-2</v>
      </c>
      <c r="K10" s="30">
        <f>INDEX(Water_exc_scope!$C$4:$C$21,MATCH(Interface!$B10,Water_exc_scope!$B$4:$B$21,0))</f>
        <v>0</v>
      </c>
    </row>
    <row r="11" spans="1:11" x14ac:dyDescent="0.35">
      <c r="A11" s="12" t="str">
        <f t="shared" si="2"/>
        <v>NES22</v>
      </c>
      <c r="B11" s="12" t="s">
        <v>2</v>
      </c>
      <c r="C11" s="12" t="s">
        <v>32</v>
      </c>
      <c r="D11" s="31">
        <f>INDEX(Water!C$4:C$21,MATCH($B11,Water!$B$4:$B$21,0))</f>
        <v>3.5760332691225629E-3</v>
      </c>
      <c r="E11" s="31">
        <f>INDEX(Water!D$4:D$21,MATCH($B11,Water!$B$4:$B$21,0))</f>
        <v>0.05</v>
      </c>
      <c r="F11" s="31">
        <f>INDEX(Water!E$4:E$21,MATCH($B11,Water!$B$4:$B$21,0))</f>
        <v>3.5760332691225629E-3</v>
      </c>
      <c r="G11" s="30">
        <f>INDEX(Wastewater!$C$4:$C$15,MATCH($B11,Wastewater!$B$4:$B$15,0))</f>
        <v>6.1117316598582286E-2</v>
      </c>
      <c r="H11" s="30">
        <f>INDEX(Wastewater!$D$4:$D$15,MATCH($B11,Wastewater!$B$4:$B$15,0))</f>
        <v>6.1117316598582286E-2</v>
      </c>
      <c r="I11" s="30">
        <f>INDEX(Wastewater!$E$4:$E$15,MATCH($B11,Wastewater!$B$4:$B$15,0))</f>
        <v>6.1117316598582286E-2</v>
      </c>
      <c r="J11" s="30">
        <f>INDEX(Wastewater_exc_scope!$C$4:$C$15,MATCH(Interface!$B11,Wastewater_exc_scope!$B$4:$B$15,0))</f>
        <v>5.3970524257780671E-2</v>
      </c>
      <c r="K11" s="30">
        <f>INDEX(Water_exc_scope!$C$4:$C$21,MATCH(Interface!$B11,Water_exc_scope!$B$4:$B$21,0))</f>
        <v>0</v>
      </c>
    </row>
    <row r="12" spans="1:11" x14ac:dyDescent="0.35">
      <c r="A12" s="12" t="str">
        <f t="shared" si="2"/>
        <v>NES23</v>
      </c>
      <c r="B12" s="12" t="s">
        <v>2</v>
      </c>
      <c r="C12" s="12" t="s">
        <v>33</v>
      </c>
      <c r="D12" s="31">
        <f>INDEX(Water!C$4:C$21,MATCH($B12,Water!$B$4:$B$21,0))</f>
        <v>3.5760332691225629E-3</v>
      </c>
      <c r="E12" s="31">
        <f>INDEX(Water!D$4:D$21,MATCH($B12,Water!$B$4:$B$21,0))</f>
        <v>0.05</v>
      </c>
      <c r="F12" s="31">
        <f>INDEX(Water!E$4:E$21,MATCH($B12,Water!$B$4:$B$21,0))</f>
        <v>3.5760332691225629E-3</v>
      </c>
      <c r="G12" s="30">
        <f>INDEX(Wastewater!$C$4:$C$15,MATCH($B12,Wastewater!$B$4:$B$15,0))</f>
        <v>6.1117316598582286E-2</v>
      </c>
      <c r="H12" s="30">
        <f>INDEX(Wastewater!$D$4:$D$15,MATCH($B12,Wastewater!$B$4:$B$15,0))</f>
        <v>6.1117316598582286E-2</v>
      </c>
      <c r="I12" s="30">
        <f>INDEX(Wastewater!$E$4:$E$15,MATCH($B12,Wastewater!$B$4:$B$15,0))</f>
        <v>6.1117316598582286E-2</v>
      </c>
      <c r="J12" s="30">
        <f>INDEX(Wastewater_exc_scope!$C$4:$C$15,MATCH(Interface!$B12,Wastewater_exc_scope!$B$4:$B$15,0))</f>
        <v>5.3970524257780671E-2</v>
      </c>
      <c r="K12" s="30">
        <f>INDEX(Water_exc_scope!$C$4:$C$21,MATCH(Interface!$B12,Water_exc_scope!$B$4:$B$21,0))</f>
        <v>0</v>
      </c>
    </row>
    <row r="13" spans="1:11" x14ac:dyDescent="0.35">
      <c r="A13" s="12" t="str">
        <f t="shared" si="2"/>
        <v>NES24</v>
      </c>
      <c r="B13" s="12" t="s">
        <v>2</v>
      </c>
      <c r="C13" s="12" t="s">
        <v>34</v>
      </c>
      <c r="D13" s="31">
        <f>INDEX(Water!C$4:C$21,MATCH($B13,Water!$B$4:$B$21,0))</f>
        <v>3.5760332691225629E-3</v>
      </c>
      <c r="E13" s="31">
        <f>INDEX(Water!D$4:D$21,MATCH($B13,Water!$B$4:$B$21,0))</f>
        <v>0.05</v>
      </c>
      <c r="F13" s="31">
        <f>INDEX(Water!E$4:E$21,MATCH($B13,Water!$B$4:$B$21,0))</f>
        <v>3.5760332691225629E-3</v>
      </c>
      <c r="G13" s="30">
        <f>INDEX(Wastewater!$C$4:$C$15,MATCH($B13,Wastewater!$B$4:$B$15,0))</f>
        <v>6.1117316598582286E-2</v>
      </c>
      <c r="H13" s="30">
        <f>INDEX(Wastewater!$D$4:$D$15,MATCH($B13,Wastewater!$B$4:$B$15,0))</f>
        <v>6.1117316598582286E-2</v>
      </c>
      <c r="I13" s="30">
        <f>INDEX(Wastewater!$E$4:$E$15,MATCH($B13,Wastewater!$B$4:$B$15,0))</f>
        <v>6.1117316598582286E-2</v>
      </c>
      <c r="J13" s="30">
        <f>INDEX(Wastewater_exc_scope!$C$4:$C$15,MATCH(Interface!$B13,Wastewater_exc_scope!$B$4:$B$15,0))</f>
        <v>5.3970524257780671E-2</v>
      </c>
      <c r="K13" s="30">
        <f>INDEX(Water_exc_scope!$C$4:$C$21,MATCH(Interface!$B13,Water_exc_scope!$B$4:$B$21,0))</f>
        <v>0</v>
      </c>
    </row>
    <row r="14" spans="1:11" x14ac:dyDescent="0.35">
      <c r="A14" s="12" t="str">
        <f t="shared" si="2"/>
        <v>NES25</v>
      </c>
      <c r="B14" s="12" t="s">
        <v>2</v>
      </c>
      <c r="C14" s="12" t="s">
        <v>35</v>
      </c>
      <c r="D14" s="31">
        <f>INDEX(Water!C$4:C$21,MATCH($B14,Water!$B$4:$B$21,0))</f>
        <v>3.5760332691225629E-3</v>
      </c>
      <c r="E14" s="31">
        <f>INDEX(Water!D$4:D$21,MATCH($B14,Water!$B$4:$B$21,0))</f>
        <v>0.05</v>
      </c>
      <c r="F14" s="31">
        <f>INDEX(Water!E$4:E$21,MATCH($B14,Water!$B$4:$B$21,0))</f>
        <v>3.5760332691225629E-3</v>
      </c>
      <c r="G14" s="30">
        <f>INDEX(Wastewater!$C$4:$C$15,MATCH($B14,Wastewater!$B$4:$B$15,0))</f>
        <v>6.1117316598582286E-2</v>
      </c>
      <c r="H14" s="30">
        <f>INDEX(Wastewater!$D$4:$D$15,MATCH($B14,Wastewater!$B$4:$B$15,0))</f>
        <v>6.1117316598582286E-2</v>
      </c>
      <c r="I14" s="30">
        <f>INDEX(Wastewater!$E$4:$E$15,MATCH($B14,Wastewater!$B$4:$B$15,0))</f>
        <v>6.1117316598582286E-2</v>
      </c>
      <c r="J14" s="30">
        <f>INDEX(Wastewater_exc_scope!$C$4:$C$15,MATCH(Interface!$B14,Wastewater_exc_scope!$B$4:$B$15,0))</f>
        <v>5.3970524257780671E-2</v>
      </c>
      <c r="K14" s="30">
        <f>INDEX(Water_exc_scope!$C$4:$C$21,MATCH(Interface!$B14,Water_exc_scope!$B$4:$B$21,0))</f>
        <v>0</v>
      </c>
    </row>
    <row r="15" spans="1:11" x14ac:dyDescent="0.35">
      <c r="A15" s="12" t="str">
        <f t="shared" si="2"/>
        <v>NWT21</v>
      </c>
      <c r="B15" s="12" t="s">
        <v>3</v>
      </c>
      <c r="C15" s="12" t="s">
        <v>31</v>
      </c>
      <c r="D15" s="31">
        <f>INDEX(Water!C$4:C$21,MATCH($B15,Water!$B$4:$B$21,0))</f>
        <v>0</v>
      </c>
      <c r="E15" s="31">
        <f>INDEX(Water!D$4:D$21,MATCH($B15,Water!$B$4:$B$21,0))</f>
        <v>0.05</v>
      </c>
      <c r="F15" s="31">
        <f>INDEX(Water!E$4:E$21,MATCH($B15,Water!$B$4:$B$21,0))</f>
        <v>0</v>
      </c>
      <c r="G15" s="30">
        <f>INDEX(Wastewater!$C$4:$C$15,MATCH($B15,Wastewater!$B$4:$B$15,0))</f>
        <v>4.7133605555369301E-2</v>
      </c>
      <c r="H15" s="30">
        <f>INDEX(Wastewater!$D$4:$D$15,MATCH($B15,Wastewater!$B$4:$B$15,0))</f>
        <v>0.05</v>
      </c>
      <c r="I15" s="30">
        <f>INDEX(Wastewater!$E$4:$E$15,MATCH($B15,Wastewater!$B$4:$B$15,0))</f>
        <v>4.7133605555369301E-2</v>
      </c>
      <c r="J15" s="30">
        <f>INDEX(Wastewater_exc_scope!$C$4:$C$15,MATCH(Interface!$B15,Wastewater_exc_scope!$B$4:$B$15,0))</f>
        <v>4.3571379735105463E-2</v>
      </c>
      <c r="K15" s="30">
        <f>INDEX(Water_exc_scope!$C$4:$C$21,MATCH(Interface!$B15,Water_exc_scope!$B$4:$B$21,0))</f>
        <v>0</v>
      </c>
    </row>
    <row r="16" spans="1:11" x14ac:dyDescent="0.35">
      <c r="A16" s="12" t="str">
        <f t="shared" si="2"/>
        <v>NWT22</v>
      </c>
      <c r="B16" s="12" t="s">
        <v>3</v>
      </c>
      <c r="C16" s="12" t="s">
        <v>32</v>
      </c>
      <c r="D16" s="31">
        <f>INDEX(Water!C$4:C$21,MATCH($B16,Water!$B$4:$B$21,0))</f>
        <v>0</v>
      </c>
      <c r="E16" s="31">
        <f>INDEX(Water!D$4:D$21,MATCH($B16,Water!$B$4:$B$21,0))</f>
        <v>0.05</v>
      </c>
      <c r="F16" s="31">
        <f>INDEX(Water!E$4:E$21,MATCH($B16,Water!$B$4:$B$21,0))</f>
        <v>0</v>
      </c>
      <c r="G16" s="30">
        <f>INDEX(Wastewater!$C$4:$C$15,MATCH($B16,Wastewater!$B$4:$B$15,0))</f>
        <v>4.7133605555369301E-2</v>
      </c>
      <c r="H16" s="30">
        <f>INDEX(Wastewater!$D$4:$D$15,MATCH($B16,Wastewater!$B$4:$B$15,0))</f>
        <v>0.05</v>
      </c>
      <c r="I16" s="30">
        <f>INDEX(Wastewater!$E$4:$E$15,MATCH($B16,Wastewater!$B$4:$B$15,0))</f>
        <v>4.7133605555369301E-2</v>
      </c>
      <c r="J16" s="30">
        <f>INDEX(Wastewater_exc_scope!$C$4:$C$15,MATCH(Interface!$B16,Wastewater_exc_scope!$B$4:$B$15,0))</f>
        <v>4.3571379735105463E-2</v>
      </c>
      <c r="K16" s="30">
        <f>INDEX(Water_exc_scope!$C$4:$C$21,MATCH(Interface!$B16,Water_exc_scope!$B$4:$B$21,0))</f>
        <v>0</v>
      </c>
    </row>
    <row r="17" spans="1:11" x14ac:dyDescent="0.35">
      <c r="A17" s="12" t="str">
        <f t="shared" si="2"/>
        <v>NWT23</v>
      </c>
      <c r="B17" s="12" t="s">
        <v>3</v>
      </c>
      <c r="C17" s="12" t="s">
        <v>33</v>
      </c>
      <c r="D17" s="31">
        <f>INDEX(Water!C$4:C$21,MATCH($B17,Water!$B$4:$B$21,0))</f>
        <v>0</v>
      </c>
      <c r="E17" s="31">
        <f>INDEX(Water!D$4:D$21,MATCH($B17,Water!$B$4:$B$21,0))</f>
        <v>0.05</v>
      </c>
      <c r="F17" s="31">
        <f>INDEX(Water!E$4:E$21,MATCH($B17,Water!$B$4:$B$21,0))</f>
        <v>0</v>
      </c>
      <c r="G17" s="30">
        <f>INDEX(Wastewater!$C$4:$C$15,MATCH($B17,Wastewater!$B$4:$B$15,0))</f>
        <v>4.7133605555369301E-2</v>
      </c>
      <c r="H17" s="30">
        <f>INDEX(Wastewater!$D$4:$D$15,MATCH($B17,Wastewater!$B$4:$B$15,0))</f>
        <v>0.05</v>
      </c>
      <c r="I17" s="30">
        <f>INDEX(Wastewater!$E$4:$E$15,MATCH($B17,Wastewater!$B$4:$B$15,0))</f>
        <v>4.7133605555369301E-2</v>
      </c>
      <c r="J17" s="30">
        <f>INDEX(Wastewater_exc_scope!$C$4:$C$15,MATCH(Interface!$B17,Wastewater_exc_scope!$B$4:$B$15,0))</f>
        <v>4.3571379735105463E-2</v>
      </c>
      <c r="K17" s="30">
        <f>INDEX(Water_exc_scope!$C$4:$C$21,MATCH(Interface!$B17,Water_exc_scope!$B$4:$B$21,0))</f>
        <v>0</v>
      </c>
    </row>
    <row r="18" spans="1:11" x14ac:dyDescent="0.35">
      <c r="A18" s="12" t="str">
        <f t="shared" si="2"/>
        <v>NWT24</v>
      </c>
      <c r="B18" s="12" t="s">
        <v>3</v>
      </c>
      <c r="C18" s="12" t="s">
        <v>34</v>
      </c>
      <c r="D18" s="31">
        <f>INDEX(Water!C$4:C$21,MATCH($B18,Water!$B$4:$B$21,0))</f>
        <v>0</v>
      </c>
      <c r="E18" s="31">
        <f>INDEX(Water!D$4:D$21,MATCH($B18,Water!$B$4:$B$21,0))</f>
        <v>0.05</v>
      </c>
      <c r="F18" s="31">
        <f>INDEX(Water!E$4:E$21,MATCH($B18,Water!$B$4:$B$21,0))</f>
        <v>0</v>
      </c>
      <c r="G18" s="30">
        <f>INDEX(Wastewater!$C$4:$C$15,MATCH($B18,Wastewater!$B$4:$B$15,0))</f>
        <v>4.7133605555369301E-2</v>
      </c>
      <c r="H18" s="30">
        <f>INDEX(Wastewater!$D$4:$D$15,MATCH($B18,Wastewater!$B$4:$B$15,0))</f>
        <v>0.05</v>
      </c>
      <c r="I18" s="30">
        <f>INDEX(Wastewater!$E$4:$E$15,MATCH($B18,Wastewater!$B$4:$B$15,0))</f>
        <v>4.7133605555369301E-2</v>
      </c>
      <c r="J18" s="30">
        <f>INDEX(Wastewater_exc_scope!$C$4:$C$15,MATCH(Interface!$B18,Wastewater_exc_scope!$B$4:$B$15,0))</f>
        <v>4.3571379735105463E-2</v>
      </c>
      <c r="K18" s="30">
        <f>INDEX(Water_exc_scope!$C$4:$C$21,MATCH(Interface!$B18,Water_exc_scope!$B$4:$B$21,0))</f>
        <v>0</v>
      </c>
    </row>
    <row r="19" spans="1:11" x14ac:dyDescent="0.35">
      <c r="A19" s="12" t="str">
        <f t="shared" si="2"/>
        <v>NWT25</v>
      </c>
      <c r="B19" s="12" t="s">
        <v>3</v>
      </c>
      <c r="C19" s="12" t="s">
        <v>35</v>
      </c>
      <c r="D19" s="31">
        <f>INDEX(Water!C$4:C$21,MATCH($B19,Water!$B$4:$B$21,0))</f>
        <v>0</v>
      </c>
      <c r="E19" s="31">
        <f>INDEX(Water!D$4:D$21,MATCH($B19,Water!$B$4:$B$21,0))</f>
        <v>0.05</v>
      </c>
      <c r="F19" s="31">
        <f>INDEX(Water!E$4:E$21,MATCH($B19,Water!$B$4:$B$21,0))</f>
        <v>0</v>
      </c>
      <c r="G19" s="30">
        <f>INDEX(Wastewater!$C$4:$C$15,MATCH($B19,Wastewater!$B$4:$B$15,0))</f>
        <v>4.7133605555369301E-2</v>
      </c>
      <c r="H19" s="30">
        <f>INDEX(Wastewater!$D$4:$D$15,MATCH($B19,Wastewater!$B$4:$B$15,0))</f>
        <v>0.05</v>
      </c>
      <c r="I19" s="30">
        <f>INDEX(Wastewater!$E$4:$E$15,MATCH($B19,Wastewater!$B$4:$B$15,0))</f>
        <v>4.7133605555369301E-2</v>
      </c>
      <c r="J19" s="30">
        <f>INDEX(Wastewater_exc_scope!$C$4:$C$15,MATCH(Interface!$B19,Wastewater_exc_scope!$B$4:$B$15,0))</f>
        <v>4.3571379735105463E-2</v>
      </c>
      <c r="K19" s="30">
        <f>INDEX(Water_exc_scope!$C$4:$C$21,MATCH(Interface!$B19,Water_exc_scope!$B$4:$B$21,0))</f>
        <v>0</v>
      </c>
    </row>
    <row r="20" spans="1:11" x14ac:dyDescent="0.35">
      <c r="A20" s="12" t="str">
        <f t="shared" si="2"/>
        <v>SRN21</v>
      </c>
      <c r="B20" s="12" t="s">
        <v>4</v>
      </c>
      <c r="C20" s="12" t="s">
        <v>31</v>
      </c>
      <c r="D20" s="31">
        <f>INDEX(Water!C$4:C$21,MATCH($B20,Water!$B$4:$B$21,0))</f>
        <v>8.3304873464735016E-2</v>
      </c>
      <c r="E20" s="31">
        <f>INDEX(Water!D$4:D$21,MATCH($B20,Water!$B$4:$B$21,0))</f>
        <v>8.3304873464735016E-2</v>
      </c>
      <c r="F20" s="31">
        <f>INDEX(Water!E$4:E$21,MATCH($B20,Water!$B$4:$B$21,0))</f>
        <v>8.3304873464735016E-2</v>
      </c>
      <c r="G20" s="30">
        <f>INDEX(Wastewater!$C$4:$C$15,MATCH($B20,Wastewater!$B$4:$B$15,0))</f>
        <v>1.3400253583328784E-2</v>
      </c>
      <c r="H20" s="30">
        <f>INDEX(Wastewater!$D$4:$D$15,MATCH($B20,Wastewater!$B$4:$B$15,0))</f>
        <v>0.05</v>
      </c>
      <c r="I20" s="30">
        <f>INDEX(Wastewater!$E$4:$E$15,MATCH($B20,Wastewater!$B$4:$B$15,0))</f>
        <v>1.3400253583328784E-2</v>
      </c>
      <c r="J20" s="30">
        <f>INDEX(Wastewater_exc_scope!$C$4:$C$15,MATCH(Interface!$B20,Wastewater_exc_scope!$B$4:$B$15,0))</f>
        <v>0</v>
      </c>
      <c r="K20" s="30">
        <f>INDEX(Water_exc_scope!$C$4:$C$21,MATCH(Interface!$B20,Water_exc_scope!$B$4:$B$21,0))</f>
        <v>8.1533955316508908E-2</v>
      </c>
    </row>
    <row r="21" spans="1:11" x14ac:dyDescent="0.35">
      <c r="A21" s="12" t="str">
        <f t="shared" si="2"/>
        <v>SRN22</v>
      </c>
      <c r="B21" s="12" t="s">
        <v>4</v>
      </c>
      <c r="C21" s="12" t="s">
        <v>32</v>
      </c>
      <c r="D21" s="31">
        <f>INDEX(Water!C$4:C$21,MATCH($B21,Water!$B$4:$B$21,0))</f>
        <v>8.3304873464735016E-2</v>
      </c>
      <c r="E21" s="31">
        <f>INDEX(Water!D$4:D$21,MATCH($B21,Water!$B$4:$B$21,0))</f>
        <v>8.3304873464735016E-2</v>
      </c>
      <c r="F21" s="31">
        <f>INDEX(Water!E$4:E$21,MATCH($B21,Water!$B$4:$B$21,0))</f>
        <v>8.3304873464735016E-2</v>
      </c>
      <c r="G21" s="30">
        <f>INDEX(Wastewater!$C$4:$C$15,MATCH($B21,Wastewater!$B$4:$B$15,0))</f>
        <v>1.3400253583328784E-2</v>
      </c>
      <c r="H21" s="30">
        <f>INDEX(Wastewater!$D$4:$D$15,MATCH($B21,Wastewater!$B$4:$B$15,0))</f>
        <v>0.05</v>
      </c>
      <c r="I21" s="30">
        <f>INDEX(Wastewater!$E$4:$E$15,MATCH($B21,Wastewater!$B$4:$B$15,0))</f>
        <v>1.3400253583328784E-2</v>
      </c>
      <c r="J21" s="30">
        <f>INDEX(Wastewater_exc_scope!$C$4:$C$15,MATCH(Interface!$B21,Wastewater_exc_scope!$B$4:$B$15,0))</f>
        <v>0</v>
      </c>
      <c r="K21" s="30">
        <f>INDEX(Water_exc_scope!$C$4:$C$21,MATCH(Interface!$B21,Water_exc_scope!$B$4:$B$21,0))</f>
        <v>8.1533955316508908E-2</v>
      </c>
    </row>
    <row r="22" spans="1:11" x14ac:dyDescent="0.35">
      <c r="A22" s="12" t="str">
        <f t="shared" si="2"/>
        <v>SRN23</v>
      </c>
      <c r="B22" s="12" t="s">
        <v>4</v>
      </c>
      <c r="C22" s="12" t="s">
        <v>33</v>
      </c>
      <c r="D22" s="31">
        <f>INDEX(Water!C$4:C$21,MATCH($B22,Water!$B$4:$B$21,0))</f>
        <v>8.3304873464735016E-2</v>
      </c>
      <c r="E22" s="31">
        <f>INDEX(Water!D$4:D$21,MATCH($B22,Water!$B$4:$B$21,0))</f>
        <v>8.3304873464735016E-2</v>
      </c>
      <c r="F22" s="31">
        <f>INDEX(Water!E$4:E$21,MATCH($B22,Water!$B$4:$B$21,0))</f>
        <v>8.3304873464735016E-2</v>
      </c>
      <c r="G22" s="30">
        <f>INDEX(Wastewater!$C$4:$C$15,MATCH($B22,Wastewater!$B$4:$B$15,0))</f>
        <v>1.3400253583328784E-2</v>
      </c>
      <c r="H22" s="30">
        <f>INDEX(Wastewater!$D$4:$D$15,MATCH($B22,Wastewater!$B$4:$B$15,0))</f>
        <v>0.05</v>
      </c>
      <c r="I22" s="30">
        <f>INDEX(Wastewater!$E$4:$E$15,MATCH($B22,Wastewater!$B$4:$B$15,0))</f>
        <v>1.3400253583328784E-2</v>
      </c>
      <c r="J22" s="30">
        <f>INDEX(Wastewater_exc_scope!$C$4:$C$15,MATCH(Interface!$B22,Wastewater_exc_scope!$B$4:$B$15,0))</f>
        <v>0</v>
      </c>
      <c r="K22" s="30">
        <f>INDEX(Water_exc_scope!$C$4:$C$21,MATCH(Interface!$B22,Water_exc_scope!$B$4:$B$21,0))</f>
        <v>8.1533955316508908E-2</v>
      </c>
    </row>
    <row r="23" spans="1:11" x14ac:dyDescent="0.35">
      <c r="A23" s="12" t="str">
        <f t="shared" si="2"/>
        <v>SRN24</v>
      </c>
      <c r="B23" s="12" t="s">
        <v>4</v>
      </c>
      <c r="C23" s="12" t="s">
        <v>34</v>
      </c>
      <c r="D23" s="31">
        <f>INDEX(Water!C$4:C$21,MATCH($B23,Water!$B$4:$B$21,0))</f>
        <v>8.3304873464735016E-2</v>
      </c>
      <c r="E23" s="31">
        <f>INDEX(Water!D$4:D$21,MATCH($B23,Water!$B$4:$B$21,0))</f>
        <v>8.3304873464735016E-2</v>
      </c>
      <c r="F23" s="31">
        <f>INDEX(Water!E$4:E$21,MATCH($B23,Water!$B$4:$B$21,0))</f>
        <v>8.3304873464735016E-2</v>
      </c>
      <c r="G23" s="30">
        <f>INDEX(Wastewater!$C$4:$C$15,MATCH($B23,Wastewater!$B$4:$B$15,0))</f>
        <v>1.3400253583328784E-2</v>
      </c>
      <c r="H23" s="30">
        <f>INDEX(Wastewater!$D$4:$D$15,MATCH($B23,Wastewater!$B$4:$B$15,0))</f>
        <v>0.05</v>
      </c>
      <c r="I23" s="30">
        <f>INDEX(Wastewater!$E$4:$E$15,MATCH($B23,Wastewater!$B$4:$B$15,0))</f>
        <v>1.3400253583328784E-2</v>
      </c>
      <c r="J23" s="30">
        <f>INDEX(Wastewater_exc_scope!$C$4:$C$15,MATCH(Interface!$B23,Wastewater_exc_scope!$B$4:$B$15,0))</f>
        <v>0</v>
      </c>
      <c r="K23" s="30">
        <f>INDEX(Water_exc_scope!$C$4:$C$21,MATCH(Interface!$B23,Water_exc_scope!$B$4:$B$21,0))</f>
        <v>8.1533955316508908E-2</v>
      </c>
    </row>
    <row r="24" spans="1:11" x14ac:dyDescent="0.35">
      <c r="A24" s="12" t="str">
        <f t="shared" si="2"/>
        <v>SRN25</v>
      </c>
      <c r="B24" s="12" t="s">
        <v>4</v>
      </c>
      <c r="C24" s="12" t="s">
        <v>35</v>
      </c>
      <c r="D24" s="31">
        <f>INDEX(Water!C$4:C$21,MATCH($B24,Water!$B$4:$B$21,0))</f>
        <v>8.3304873464735016E-2</v>
      </c>
      <c r="E24" s="31">
        <f>INDEX(Water!D$4:D$21,MATCH($B24,Water!$B$4:$B$21,0))</f>
        <v>8.3304873464735016E-2</v>
      </c>
      <c r="F24" s="31">
        <f>INDEX(Water!E$4:E$21,MATCH($B24,Water!$B$4:$B$21,0))</f>
        <v>8.3304873464735016E-2</v>
      </c>
      <c r="G24" s="30">
        <f>INDEX(Wastewater!$C$4:$C$15,MATCH($B24,Wastewater!$B$4:$B$15,0))</f>
        <v>1.3400253583328784E-2</v>
      </c>
      <c r="H24" s="30">
        <f>INDEX(Wastewater!$D$4:$D$15,MATCH($B24,Wastewater!$B$4:$B$15,0))</f>
        <v>0.05</v>
      </c>
      <c r="I24" s="30">
        <f>INDEX(Wastewater!$E$4:$E$15,MATCH($B24,Wastewater!$B$4:$B$15,0))</f>
        <v>1.3400253583328784E-2</v>
      </c>
      <c r="J24" s="30">
        <f>INDEX(Wastewater_exc_scope!$C$4:$C$15,MATCH(Interface!$B24,Wastewater_exc_scope!$B$4:$B$15,0))</f>
        <v>0</v>
      </c>
      <c r="K24" s="30">
        <f>INDEX(Water_exc_scope!$C$4:$C$21,MATCH(Interface!$B24,Water_exc_scope!$B$4:$B$21,0))</f>
        <v>8.1533955316508908E-2</v>
      </c>
    </row>
    <row r="25" spans="1:11" x14ac:dyDescent="0.35">
      <c r="A25" s="12" t="str">
        <f t="shared" si="2"/>
        <v>SWB21</v>
      </c>
      <c r="B25" s="12" t="s">
        <v>6</v>
      </c>
      <c r="C25" s="12" t="s">
        <v>31</v>
      </c>
      <c r="D25" s="31">
        <f>INDEX(Water!C$4:C$21,MATCH($B25,Water!$B$4:$B$21,0))</f>
        <v>0</v>
      </c>
      <c r="E25" s="31">
        <f>INDEX(Water!D$4:D$21,MATCH($B25,Water!$B$4:$B$21,0))</f>
        <v>0.05</v>
      </c>
      <c r="F25" s="31">
        <f>INDEX(Water!E$4:E$21,MATCH($B25,Water!$B$4:$B$21,0))</f>
        <v>0</v>
      </c>
      <c r="G25" s="30">
        <f>INDEX(Wastewater!$C$4:$C$15,MATCH($B25,Wastewater!$B$4:$B$15,0))</f>
        <v>2.9589036543966222E-2</v>
      </c>
      <c r="H25" s="30">
        <f>INDEX(Wastewater!$D$4:$D$15,MATCH($B25,Wastewater!$B$4:$B$15,0))</f>
        <v>0.05</v>
      </c>
      <c r="I25" s="30">
        <f>INDEX(Wastewater!$E$4:$E$15,MATCH($B25,Wastewater!$B$4:$B$15,0))</f>
        <v>2.9589036543966222E-2</v>
      </c>
      <c r="J25" s="30">
        <f>INDEX(Wastewater_exc_scope!$C$4:$C$15,MATCH(Interface!$B25,Wastewater_exc_scope!$B$4:$B$15,0))</f>
        <v>3.9890734537887725E-2</v>
      </c>
      <c r="K25" s="30">
        <f>INDEX(Water_exc_scope!$C$4:$C$21,MATCH(Interface!$B25,Water_exc_scope!$B$4:$B$21,0))</f>
        <v>0</v>
      </c>
    </row>
    <row r="26" spans="1:11" x14ac:dyDescent="0.35">
      <c r="A26" s="12" t="str">
        <f t="shared" ref="A26:A52" si="3">B26&amp;RIGHT(C26,2)</f>
        <v>SWB22</v>
      </c>
      <c r="B26" s="12" t="s">
        <v>6</v>
      </c>
      <c r="C26" s="12" t="s">
        <v>32</v>
      </c>
      <c r="D26" s="31">
        <f>INDEX(Water!C$4:C$21,MATCH($B26,Water!$B$4:$B$21,0))</f>
        <v>0</v>
      </c>
      <c r="E26" s="31">
        <f>INDEX(Water!D$4:D$21,MATCH($B26,Water!$B$4:$B$21,0))</f>
        <v>0.05</v>
      </c>
      <c r="F26" s="31">
        <f>INDEX(Water!E$4:E$21,MATCH($B26,Water!$B$4:$B$21,0))</f>
        <v>0</v>
      </c>
      <c r="G26" s="30">
        <f>INDEX(Wastewater!$C$4:$C$15,MATCH($B26,Wastewater!$B$4:$B$15,0))</f>
        <v>2.9589036543966222E-2</v>
      </c>
      <c r="H26" s="30">
        <f>INDEX(Wastewater!$D$4:$D$15,MATCH($B26,Wastewater!$B$4:$B$15,0))</f>
        <v>0.05</v>
      </c>
      <c r="I26" s="30">
        <f>INDEX(Wastewater!$E$4:$E$15,MATCH($B26,Wastewater!$B$4:$B$15,0))</f>
        <v>2.9589036543966222E-2</v>
      </c>
      <c r="J26" s="30">
        <f>INDEX(Wastewater_exc_scope!$C$4:$C$15,MATCH(Interface!$B26,Wastewater_exc_scope!$B$4:$B$15,0))</f>
        <v>3.9890734537887725E-2</v>
      </c>
      <c r="K26" s="30">
        <f>INDEX(Water_exc_scope!$C$4:$C$21,MATCH(Interface!$B26,Water_exc_scope!$B$4:$B$21,0))</f>
        <v>0</v>
      </c>
    </row>
    <row r="27" spans="1:11" x14ac:dyDescent="0.35">
      <c r="A27" s="12" t="str">
        <f t="shared" si="3"/>
        <v>SWB23</v>
      </c>
      <c r="B27" s="12" t="s">
        <v>6</v>
      </c>
      <c r="C27" s="12" t="s">
        <v>33</v>
      </c>
      <c r="D27" s="31">
        <f>INDEX(Water!C$4:C$21,MATCH($B27,Water!$B$4:$B$21,0))</f>
        <v>0</v>
      </c>
      <c r="E27" s="31">
        <f>INDEX(Water!D$4:D$21,MATCH($B27,Water!$B$4:$B$21,0))</f>
        <v>0.05</v>
      </c>
      <c r="F27" s="31">
        <f>INDEX(Water!E$4:E$21,MATCH($B27,Water!$B$4:$B$21,0))</f>
        <v>0</v>
      </c>
      <c r="G27" s="30">
        <f>INDEX(Wastewater!$C$4:$C$15,MATCH($B27,Wastewater!$B$4:$B$15,0))</f>
        <v>2.9589036543966222E-2</v>
      </c>
      <c r="H27" s="30">
        <f>INDEX(Wastewater!$D$4:$D$15,MATCH($B27,Wastewater!$B$4:$B$15,0))</f>
        <v>0.05</v>
      </c>
      <c r="I27" s="30">
        <f>INDEX(Wastewater!$E$4:$E$15,MATCH($B27,Wastewater!$B$4:$B$15,0))</f>
        <v>2.9589036543966222E-2</v>
      </c>
      <c r="J27" s="30">
        <f>INDEX(Wastewater_exc_scope!$C$4:$C$15,MATCH(Interface!$B27,Wastewater_exc_scope!$B$4:$B$15,0))</f>
        <v>3.9890734537887725E-2</v>
      </c>
      <c r="K27" s="30">
        <f>INDEX(Water_exc_scope!$C$4:$C$21,MATCH(Interface!$B27,Water_exc_scope!$B$4:$B$21,0))</f>
        <v>0</v>
      </c>
    </row>
    <row r="28" spans="1:11" x14ac:dyDescent="0.35">
      <c r="A28" s="12" t="str">
        <f t="shared" si="3"/>
        <v>SWB24</v>
      </c>
      <c r="B28" s="12" t="s">
        <v>6</v>
      </c>
      <c r="C28" s="12" t="s">
        <v>34</v>
      </c>
      <c r="D28" s="31">
        <f>INDEX(Water!C$4:C$21,MATCH($B28,Water!$B$4:$B$21,0))</f>
        <v>0</v>
      </c>
      <c r="E28" s="31">
        <f>INDEX(Water!D$4:D$21,MATCH($B28,Water!$B$4:$B$21,0))</f>
        <v>0.05</v>
      </c>
      <c r="F28" s="31">
        <f>INDEX(Water!E$4:E$21,MATCH($B28,Water!$B$4:$B$21,0))</f>
        <v>0</v>
      </c>
      <c r="G28" s="30">
        <f>INDEX(Wastewater!$C$4:$C$15,MATCH($B28,Wastewater!$B$4:$B$15,0))</f>
        <v>2.9589036543966222E-2</v>
      </c>
      <c r="H28" s="30">
        <f>INDEX(Wastewater!$D$4:$D$15,MATCH($B28,Wastewater!$B$4:$B$15,0))</f>
        <v>0.05</v>
      </c>
      <c r="I28" s="30">
        <f>INDEX(Wastewater!$E$4:$E$15,MATCH($B28,Wastewater!$B$4:$B$15,0))</f>
        <v>2.9589036543966222E-2</v>
      </c>
      <c r="J28" s="30">
        <f>INDEX(Wastewater_exc_scope!$C$4:$C$15,MATCH(Interface!$B28,Wastewater_exc_scope!$B$4:$B$15,0))</f>
        <v>3.9890734537887725E-2</v>
      </c>
      <c r="K28" s="30">
        <f>INDEX(Water_exc_scope!$C$4:$C$21,MATCH(Interface!$B28,Water_exc_scope!$B$4:$B$21,0))</f>
        <v>0</v>
      </c>
    </row>
    <row r="29" spans="1:11" x14ac:dyDescent="0.35">
      <c r="A29" s="12" t="str">
        <f t="shared" si="3"/>
        <v>SWB25</v>
      </c>
      <c r="B29" s="12" t="s">
        <v>6</v>
      </c>
      <c r="C29" s="12" t="s">
        <v>35</v>
      </c>
      <c r="D29" s="31">
        <f>INDEX(Water!C$4:C$21,MATCH($B29,Water!$B$4:$B$21,0))</f>
        <v>0</v>
      </c>
      <c r="E29" s="31">
        <f>INDEX(Water!D$4:D$21,MATCH($B29,Water!$B$4:$B$21,0))</f>
        <v>0.05</v>
      </c>
      <c r="F29" s="31">
        <f>INDEX(Water!E$4:E$21,MATCH($B29,Water!$B$4:$B$21,0))</f>
        <v>0</v>
      </c>
      <c r="G29" s="30">
        <f>INDEX(Wastewater!$C$4:$C$15,MATCH($B29,Wastewater!$B$4:$B$15,0))</f>
        <v>2.9589036543966222E-2</v>
      </c>
      <c r="H29" s="30">
        <f>INDEX(Wastewater!$D$4:$D$15,MATCH($B29,Wastewater!$B$4:$B$15,0))</f>
        <v>0.05</v>
      </c>
      <c r="I29" s="30">
        <f>INDEX(Wastewater!$E$4:$E$15,MATCH($B29,Wastewater!$B$4:$B$15,0))</f>
        <v>2.9589036543966222E-2</v>
      </c>
      <c r="J29" s="30">
        <f>INDEX(Wastewater_exc_scope!$C$4:$C$15,MATCH(Interface!$B29,Wastewater_exc_scope!$B$4:$B$15,0))</f>
        <v>3.9890734537887725E-2</v>
      </c>
      <c r="K29" s="30">
        <f>INDEX(Water_exc_scope!$C$4:$C$21,MATCH(Interface!$B29,Water_exc_scope!$B$4:$B$21,0))</f>
        <v>0</v>
      </c>
    </row>
    <row r="30" spans="1:11" x14ac:dyDescent="0.35">
      <c r="A30" s="12" t="str">
        <f t="shared" si="3"/>
        <v>TMS21</v>
      </c>
      <c r="B30" s="12" t="s">
        <v>7</v>
      </c>
      <c r="C30" s="12" t="s">
        <v>31</v>
      </c>
      <c r="D30" s="31">
        <f>INDEX(Water!C$4:C$21,MATCH($B30,Water!$B$4:$B$21,0))</f>
        <v>6.2281851060240978E-2</v>
      </c>
      <c r="E30" s="31">
        <f>INDEX(Water!D$4:D$21,MATCH($B30,Water!$B$4:$B$21,0))</f>
        <v>6.2281851060240978E-2</v>
      </c>
      <c r="F30" s="31">
        <f>INDEX(Water!E$4:E$21,MATCH($B30,Water!$B$4:$B$21,0))</f>
        <v>6.2281851060240978E-2</v>
      </c>
      <c r="G30" s="30">
        <f>INDEX(Wastewater!$C$4:$C$15,MATCH($B30,Wastewater!$B$4:$B$15,0))</f>
        <v>4.0479700434031388E-2</v>
      </c>
      <c r="H30" s="30">
        <f>INDEX(Wastewater!$D$4:$D$15,MATCH($B30,Wastewater!$B$4:$B$15,0))</f>
        <v>0.05</v>
      </c>
      <c r="I30" s="30">
        <f>INDEX(Wastewater!$E$4:$E$15,MATCH($B30,Wastewater!$B$4:$B$15,0))</f>
        <v>4.0479700434031388E-2</v>
      </c>
      <c r="J30" s="30">
        <f>INDEX(Wastewater_exc_scope!$C$4:$C$15,MATCH(Interface!$B30,Wastewater_exc_scope!$B$4:$B$15,0))</f>
        <v>3.097309344604831E-2</v>
      </c>
      <c r="K30" s="30">
        <f>INDEX(Water_exc_scope!$C$4:$C$21,MATCH(Interface!$B30,Water_exc_scope!$B$4:$B$21,0))</f>
        <v>6.061877742460263E-2</v>
      </c>
    </row>
    <row r="31" spans="1:11" x14ac:dyDescent="0.35">
      <c r="A31" s="12" t="str">
        <f t="shared" si="3"/>
        <v>TMS22</v>
      </c>
      <c r="B31" s="12" t="s">
        <v>7</v>
      </c>
      <c r="C31" s="12" t="s">
        <v>32</v>
      </c>
      <c r="D31" s="31">
        <f>INDEX(Water!C$4:C$21,MATCH($B31,Water!$B$4:$B$21,0))</f>
        <v>6.2281851060240978E-2</v>
      </c>
      <c r="E31" s="31">
        <f>INDEX(Water!D$4:D$21,MATCH($B31,Water!$B$4:$B$21,0))</f>
        <v>6.2281851060240978E-2</v>
      </c>
      <c r="F31" s="31">
        <f>INDEX(Water!E$4:E$21,MATCH($B31,Water!$B$4:$B$21,0))</f>
        <v>6.2281851060240978E-2</v>
      </c>
      <c r="G31" s="30">
        <f>INDEX(Wastewater!$C$4:$C$15,MATCH($B31,Wastewater!$B$4:$B$15,0))</f>
        <v>4.0479700434031388E-2</v>
      </c>
      <c r="H31" s="30">
        <f>INDEX(Wastewater!$D$4:$D$15,MATCH($B31,Wastewater!$B$4:$B$15,0))</f>
        <v>0.05</v>
      </c>
      <c r="I31" s="30">
        <f>INDEX(Wastewater!$E$4:$E$15,MATCH($B31,Wastewater!$B$4:$B$15,0))</f>
        <v>4.0479700434031388E-2</v>
      </c>
      <c r="J31" s="30">
        <f>INDEX(Wastewater_exc_scope!$C$4:$C$15,MATCH(Interface!$B31,Wastewater_exc_scope!$B$4:$B$15,0))</f>
        <v>3.097309344604831E-2</v>
      </c>
      <c r="K31" s="30">
        <f>INDEX(Water_exc_scope!$C$4:$C$21,MATCH(Interface!$B31,Water_exc_scope!$B$4:$B$21,0))</f>
        <v>6.061877742460263E-2</v>
      </c>
    </row>
    <row r="32" spans="1:11" x14ac:dyDescent="0.35">
      <c r="A32" s="12" t="str">
        <f t="shared" si="3"/>
        <v>TMS23</v>
      </c>
      <c r="B32" s="12" t="s">
        <v>7</v>
      </c>
      <c r="C32" s="12" t="s">
        <v>33</v>
      </c>
      <c r="D32" s="31">
        <f>INDEX(Water!C$4:C$21,MATCH($B32,Water!$B$4:$B$21,0))</f>
        <v>6.2281851060240978E-2</v>
      </c>
      <c r="E32" s="31">
        <f>INDEX(Water!D$4:D$21,MATCH($B32,Water!$B$4:$B$21,0))</f>
        <v>6.2281851060240978E-2</v>
      </c>
      <c r="F32" s="31">
        <f>INDEX(Water!E$4:E$21,MATCH($B32,Water!$B$4:$B$21,0))</f>
        <v>6.2281851060240978E-2</v>
      </c>
      <c r="G32" s="30">
        <f>INDEX(Wastewater!$C$4:$C$15,MATCH($B32,Wastewater!$B$4:$B$15,0))</f>
        <v>4.0479700434031388E-2</v>
      </c>
      <c r="H32" s="30">
        <f>INDEX(Wastewater!$D$4:$D$15,MATCH($B32,Wastewater!$B$4:$B$15,0))</f>
        <v>0.05</v>
      </c>
      <c r="I32" s="30">
        <f>INDEX(Wastewater!$E$4:$E$15,MATCH($B32,Wastewater!$B$4:$B$15,0))</f>
        <v>4.0479700434031388E-2</v>
      </c>
      <c r="J32" s="30">
        <f>INDEX(Wastewater_exc_scope!$C$4:$C$15,MATCH(Interface!$B32,Wastewater_exc_scope!$B$4:$B$15,0))</f>
        <v>3.097309344604831E-2</v>
      </c>
      <c r="K32" s="30">
        <f>INDEX(Water_exc_scope!$C$4:$C$21,MATCH(Interface!$B32,Water_exc_scope!$B$4:$B$21,0))</f>
        <v>6.061877742460263E-2</v>
      </c>
    </row>
    <row r="33" spans="1:11" x14ac:dyDescent="0.35">
      <c r="A33" s="12" t="str">
        <f t="shared" si="3"/>
        <v>TMS24</v>
      </c>
      <c r="B33" s="12" t="s">
        <v>7</v>
      </c>
      <c r="C33" s="12" t="s">
        <v>34</v>
      </c>
      <c r="D33" s="31">
        <f>INDEX(Water!C$4:C$21,MATCH($B33,Water!$B$4:$B$21,0))</f>
        <v>6.2281851060240978E-2</v>
      </c>
      <c r="E33" s="31">
        <f>INDEX(Water!D$4:D$21,MATCH($B33,Water!$B$4:$B$21,0))</f>
        <v>6.2281851060240978E-2</v>
      </c>
      <c r="F33" s="31">
        <f>INDEX(Water!E$4:E$21,MATCH($B33,Water!$B$4:$B$21,0))</f>
        <v>6.2281851060240978E-2</v>
      </c>
      <c r="G33" s="30">
        <f>INDEX(Wastewater!$C$4:$C$15,MATCH($B33,Wastewater!$B$4:$B$15,0))</f>
        <v>4.0479700434031388E-2</v>
      </c>
      <c r="H33" s="30">
        <f>INDEX(Wastewater!$D$4:$D$15,MATCH($B33,Wastewater!$B$4:$B$15,0))</f>
        <v>0.05</v>
      </c>
      <c r="I33" s="30">
        <f>INDEX(Wastewater!$E$4:$E$15,MATCH($B33,Wastewater!$B$4:$B$15,0))</f>
        <v>4.0479700434031388E-2</v>
      </c>
      <c r="J33" s="30">
        <f>INDEX(Wastewater_exc_scope!$C$4:$C$15,MATCH(Interface!$B33,Wastewater_exc_scope!$B$4:$B$15,0))</f>
        <v>3.097309344604831E-2</v>
      </c>
      <c r="K33" s="30">
        <f>INDEX(Water_exc_scope!$C$4:$C$21,MATCH(Interface!$B33,Water_exc_scope!$B$4:$B$21,0))</f>
        <v>6.061877742460263E-2</v>
      </c>
    </row>
    <row r="34" spans="1:11" x14ac:dyDescent="0.35">
      <c r="A34" s="12" t="str">
        <f t="shared" si="3"/>
        <v>TMS25</v>
      </c>
      <c r="B34" s="12" t="s">
        <v>7</v>
      </c>
      <c r="C34" s="12" t="s">
        <v>35</v>
      </c>
      <c r="D34" s="31">
        <f>INDEX(Water!C$4:C$21,MATCH($B34,Water!$B$4:$B$21,0))</f>
        <v>6.2281851060240978E-2</v>
      </c>
      <c r="E34" s="31">
        <f>INDEX(Water!D$4:D$21,MATCH($B34,Water!$B$4:$B$21,0))</f>
        <v>6.2281851060240978E-2</v>
      </c>
      <c r="F34" s="31">
        <f>INDEX(Water!E$4:E$21,MATCH($B34,Water!$B$4:$B$21,0))</f>
        <v>6.2281851060240978E-2</v>
      </c>
      <c r="G34" s="30">
        <f>INDEX(Wastewater!$C$4:$C$15,MATCH($B34,Wastewater!$B$4:$B$15,0))</f>
        <v>4.0479700434031388E-2</v>
      </c>
      <c r="H34" s="30">
        <f>INDEX(Wastewater!$D$4:$D$15,MATCH($B34,Wastewater!$B$4:$B$15,0))</f>
        <v>0.05</v>
      </c>
      <c r="I34" s="30">
        <f>INDEX(Wastewater!$E$4:$E$15,MATCH($B34,Wastewater!$B$4:$B$15,0))</f>
        <v>4.0479700434031388E-2</v>
      </c>
      <c r="J34" s="30">
        <f>INDEX(Wastewater_exc_scope!$C$4:$C$15,MATCH(Interface!$B34,Wastewater_exc_scope!$B$4:$B$15,0))</f>
        <v>3.097309344604831E-2</v>
      </c>
      <c r="K34" s="30">
        <f>INDEX(Water_exc_scope!$C$4:$C$21,MATCH(Interface!$B34,Water_exc_scope!$B$4:$B$21,0))</f>
        <v>6.061877742460263E-2</v>
      </c>
    </row>
    <row r="35" spans="1:11" x14ac:dyDescent="0.35">
      <c r="A35" s="12" t="str">
        <f t="shared" si="3"/>
        <v>WSH21</v>
      </c>
      <c r="B35" s="12" t="s">
        <v>8</v>
      </c>
      <c r="C35" s="12" t="s">
        <v>31</v>
      </c>
      <c r="D35" s="31">
        <f>INDEX(Water!C$4:C$21,MATCH($B35,Water!$B$4:$B$21,0))</f>
        <v>0</v>
      </c>
      <c r="E35" s="31">
        <f>INDEX(Water!D$4:D$21,MATCH($B35,Water!$B$4:$B$21,0))</f>
        <v>0.05</v>
      </c>
      <c r="F35" s="31">
        <f>INDEX(Water!E$4:E$21,MATCH($B35,Water!$B$4:$B$21,0))</f>
        <v>0</v>
      </c>
      <c r="G35" s="30">
        <f>INDEX(Wastewater!$C$4:$C$15,MATCH($B35,Wastewater!$B$4:$B$15,0))</f>
        <v>4.4223129652320628E-2</v>
      </c>
      <c r="H35" s="30">
        <f>INDEX(Wastewater!$D$4:$D$15,MATCH($B35,Wastewater!$B$4:$B$15,0))</f>
        <v>0.05</v>
      </c>
      <c r="I35" s="30">
        <f>INDEX(Wastewater!$E$4:$E$15,MATCH($B35,Wastewater!$B$4:$B$15,0))</f>
        <v>4.4223129652320628E-2</v>
      </c>
      <c r="J35" s="30">
        <f>INDEX(Wastewater_exc_scope!$C$4:$C$15,MATCH(Interface!$B35,Wastewater_exc_scope!$B$4:$B$15,0))</f>
        <v>4.2176521240034182E-2</v>
      </c>
      <c r="K35" s="30">
        <f>INDEX(Water_exc_scope!$C$4:$C$21,MATCH(Interface!$B35,Water_exc_scope!$B$4:$B$21,0))</f>
        <v>0</v>
      </c>
    </row>
    <row r="36" spans="1:11" x14ac:dyDescent="0.35">
      <c r="A36" s="12" t="str">
        <f t="shared" si="3"/>
        <v>WSH22</v>
      </c>
      <c r="B36" s="12" t="s">
        <v>8</v>
      </c>
      <c r="C36" s="12" t="s">
        <v>32</v>
      </c>
      <c r="D36" s="31">
        <f>INDEX(Water!C$4:C$21,MATCH($B36,Water!$B$4:$B$21,0))</f>
        <v>0</v>
      </c>
      <c r="E36" s="31">
        <f>INDEX(Water!D$4:D$21,MATCH($B36,Water!$B$4:$B$21,0))</f>
        <v>0.05</v>
      </c>
      <c r="F36" s="31">
        <f>INDEX(Water!E$4:E$21,MATCH($B36,Water!$B$4:$B$21,0))</f>
        <v>0</v>
      </c>
      <c r="G36" s="30">
        <f>INDEX(Wastewater!$C$4:$C$15,MATCH($B36,Wastewater!$B$4:$B$15,0))</f>
        <v>4.4223129652320628E-2</v>
      </c>
      <c r="H36" s="30">
        <f>INDEX(Wastewater!$D$4:$D$15,MATCH($B36,Wastewater!$B$4:$B$15,0))</f>
        <v>0.05</v>
      </c>
      <c r="I36" s="30">
        <f>INDEX(Wastewater!$E$4:$E$15,MATCH($B36,Wastewater!$B$4:$B$15,0))</f>
        <v>4.4223129652320628E-2</v>
      </c>
      <c r="J36" s="30">
        <f>INDEX(Wastewater_exc_scope!$C$4:$C$15,MATCH(Interface!$B36,Wastewater_exc_scope!$B$4:$B$15,0))</f>
        <v>4.2176521240034182E-2</v>
      </c>
      <c r="K36" s="30">
        <f>INDEX(Water_exc_scope!$C$4:$C$21,MATCH(Interface!$B36,Water_exc_scope!$B$4:$B$21,0))</f>
        <v>0</v>
      </c>
    </row>
    <row r="37" spans="1:11" x14ac:dyDescent="0.35">
      <c r="A37" s="12" t="str">
        <f t="shared" si="3"/>
        <v>WSH23</v>
      </c>
      <c r="B37" s="12" t="s">
        <v>8</v>
      </c>
      <c r="C37" s="12" t="s">
        <v>33</v>
      </c>
      <c r="D37" s="31">
        <f>INDEX(Water!C$4:C$21,MATCH($B37,Water!$B$4:$B$21,0))</f>
        <v>0</v>
      </c>
      <c r="E37" s="31">
        <f>INDEX(Water!D$4:D$21,MATCH($B37,Water!$B$4:$B$21,0))</f>
        <v>0.05</v>
      </c>
      <c r="F37" s="31">
        <f>INDEX(Water!E$4:E$21,MATCH($B37,Water!$B$4:$B$21,0))</f>
        <v>0</v>
      </c>
      <c r="G37" s="30">
        <f>INDEX(Wastewater!$C$4:$C$15,MATCH($B37,Wastewater!$B$4:$B$15,0))</f>
        <v>4.4223129652320628E-2</v>
      </c>
      <c r="H37" s="30">
        <f>INDEX(Wastewater!$D$4:$D$15,MATCH($B37,Wastewater!$B$4:$B$15,0))</f>
        <v>0.05</v>
      </c>
      <c r="I37" s="30">
        <f>INDEX(Wastewater!$E$4:$E$15,MATCH($B37,Wastewater!$B$4:$B$15,0))</f>
        <v>4.4223129652320628E-2</v>
      </c>
      <c r="J37" s="30">
        <f>INDEX(Wastewater_exc_scope!$C$4:$C$15,MATCH(Interface!$B37,Wastewater_exc_scope!$B$4:$B$15,0))</f>
        <v>4.2176521240034182E-2</v>
      </c>
      <c r="K37" s="30">
        <f>INDEX(Water_exc_scope!$C$4:$C$21,MATCH(Interface!$B37,Water_exc_scope!$B$4:$B$21,0))</f>
        <v>0</v>
      </c>
    </row>
    <row r="38" spans="1:11" x14ac:dyDescent="0.35">
      <c r="A38" s="12" t="str">
        <f t="shared" si="3"/>
        <v>WSH24</v>
      </c>
      <c r="B38" s="12" t="s">
        <v>8</v>
      </c>
      <c r="C38" s="12" t="s">
        <v>34</v>
      </c>
      <c r="D38" s="31">
        <f>INDEX(Water!C$4:C$21,MATCH($B38,Water!$B$4:$B$21,0))</f>
        <v>0</v>
      </c>
      <c r="E38" s="31">
        <f>INDEX(Water!D$4:D$21,MATCH($B38,Water!$B$4:$B$21,0))</f>
        <v>0.05</v>
      </c>
      <c r="F38" s="31">
        <f>INDEX(Water!E$4:E$21,MATCH($B38,Water!$B$4:$B$21,0))</f>
        <v>0</v>
      </c>
      <c r="G38" s="30">
        <f>INDEX(Wastewater!$C$4:$C$15,MATCH($B38,Wastewater!$B$4:$B$15,0))</f>
        <v>4.4223129652320628E-2</v>
      </c>
      <c r="H38" s="30">
        <f>INDEX(Wastewater!$D$4:$D$15,MATCH($B38,Wastewater!$B$4:$B$15,0))</f>
        <v>0.05</v>
      </c>
      <c r="I38" s="30">
        <f>INDEX(Wastewater!$E$4:$E$15,MATCH($B38,Wastewater!$B$4:$B$15,0))</f>
        <v>4.4223129652320628E-2</v>
      </c>
      <c r="J38" s="30">
        <f>INDEX(Wastewater_exc_scope!$C$4:$C$15,MATCH(Interface!$B38,Wastewater_exc_scope!$B$4:$B$15,0))</f>
        <v>4.2176521240034182E-2</v>
      </c>
      <c r="K38" s="30">
        <f>INDEX(Water_exc_scope!$C$4:$C$21,MATCH(Interface!$B38,Water_exc_scope!$B$4:$B$21,0))</f>
        <v>0</v>
      </c>
    </row>
    <row r="39" spans="1:11" x14ac:dyDescent="0.35">
      <c r="A39" s="12" t="str">
        <f t="shared" si="3"/>
        <v>WSH25</v>
      </c>
      <c r="B39" s="12" t="s">
        <v>8</v>
      </c>
      <c r="C39" s="12" t="s">
        <v>35</v>
      </c>
      <c r="D39" s="31">
        <f>INDEX(Water!C$4:C$21,MATCH($B39,Water!$B$4:$B$21,0))</f>
        <v>0</v>
      </c>
      <c r="E39" s="31">
        <f>INDEX(Water!D$4:D$21,MATCH($B39,Water!$B$4:$B$21,0))</f>
        <v>0.05</v>
      </c>
      <c r="F39" s="31">
        <f>INDEX(Water!E$4:E$21,MATCH($B39,Water!$B$4:$B$21,0))</f>
        <v>0</v>
      </c>
      <c r="G39" s="30">
        <f>INDEX(Wastewater!$C$4:$C$15,MATCH($B39,Wastewater!$B$4:$B$15,0))</f>
        <v>4.4223129652320628E-2</v>
      </c>
      <c r="H39" s="30">
        <f>INDEX(Wastewater!$D$4:$D$15,MATCH($B39,Wastewater!$B$4:$B$15,0))</f>
        <v>0.05</v>
      </c>
      <c r="I39" s="30">
        <f>INDEX(Wastewater!$E$4:$E$15,MATCH($B39,Wastewater!$B$4:$B$15,0))</f>
        <v>4.4223129652320628E-2</v>
      </c>
      <c r="J39" s="30">
        <f>INDEX(Wastewater_exc_scope!$C$4:$C$15,MATCH(Interface!$B39,Wastewater_exc_scope!$B$4:$B$15,0))</f>
        <v>4.2176521240034182E-2</v>
      </c>
      <c r="K39" s="30">
        <f>INDEX(Water_exc_scope!$C$4:$C$21,MATCH(Interface!$B39,Water_exc_scope!$B$4:$B$21,0))</f>
        <v>0</v>
      </c>
    </row>
    <row r="40" spans="1:11" x14ac:dyDescent="0.35">
      <c r="A40" s="12" t="str">
        <f t="shared" si="3"/>
        <v>WSX21</v>
      </c>
      <c r="B40" s="12" t="s">
        <v>9</v>
      </c>
      <c r="C40" s="12" t="s">
        <v>31</v>
      </c>
      <c r="D40" s="31">
        <f>INDEX(Water!C$4:C$21,MATCH($B40,Water!$B$4:$B$21,0))</f>
        <v>0</v>
      </c>
      <c r="E40" s="31">
        <f>INDEX(Water!D$4:D$21,MATCH($B40,Water!$B$4:$B$21,0))</f>
        <v>0.05</v>
      </c>
      <c r="F40" s="31">
        <f>INDEX(Water!E$4:E$21,MATCH($B40,Water!$B$4:$B$21,0))</f>
        <v>0</v>
      </c>
      <c r="G40" s="30">
        <f>INDEX(Wastewater!$C$4:$C$15,MATCH($B40,Wastewater!$B$4:$B$15,0))</f>
        <v>2.5294149805813987E-2</v>
      </c>
      <c r="H40" s="30">
        <f>INDEX(Wastewater!$D$4:$D$15,MATCH($B40,Wastewater!$B$4:$B$15,0))</f>
        <v>0.05</v>
      </c>
      <c r="I40" s="30">
        <f>INDEX(Wastewater!$E$4:$E$15,MATCH($B40,Wastewater!$B$4:$B$15,0))</f>
        <v>2.5294149805813987E-2</v>
      </c>
      <c r="J40" s="30">
        <f>INDEX(Wastewater_exc_scope!$C$4:$C$15,MATCH(Interface!$B40,Wastewater_exc_scope!$B$4:$B$15,0))</f>
        <v>2.1561745733414354E-2</v>
      </c>
      <c r="K40" s="30">
        <f>INDEX(Water_exc_scope!$C$4:$C$21,MATCH(Interface!$B40,Water_exc_scope!$B$4:$B$21,0))</f>
        <v>0</v>
      </c>
    </row>
    <row r="41" spans="1:11" x14ac:dyDescent="0.35">
      <c r="A41" s="12" t="str">
        <f t="shared" si="3"/>
        <v>WSX22</v>
      </c>
      <c r="B41" s="12" t="s">
        <v>9</v>
      </c>
      <c r="C41" s="12" t="s">
        <v>32</v>
      </c>
      <c r="D41" s="31">
        <f>INDEX(Water!C$4:C$21,MATCH($B41,Water!$B$4:$B$21,0))</f>
        <v>0</v>
      </c>
      <c r="E41" s="31">
        <f>INDEX(Water!D$4:D$21,MATCH($B41,Water!$B$4:$B$21,0))</f>
        <v>0.05</v>
      </c>
      <c r="F41" s="31">
        <f>INDEX(Water!E$4:E$21,MATCH($B41,Water!$B$4:$B$21,0))</f>
        <v>0</v>
      </c>
      <c r="G41" s="30">
        <f>INDEX(Wastewater!$C$4:$C$15,MATCH($B41,Wastewater!$B$4:$B$15,0))</f>
        <v>2.5294149805813987E-2</v>
      </c>
      <c r="H41" s="30">
        <f>INDEX(Wastewater!$D$4:$D$15,MATCH($B41,Wastewater!$B$4:$B$15,0))</f>
        <v>0.05</v>
      </c>
      <c r="I41" s="30">
        <f>INDEX(Wastewater!$E$4:$E$15,MATCH($B41,Wastewater!$B$4:$B$15,0))</f>
        <v>2.5294149805813987E-2</v>
      </c>
      <c r="J41" s="30">
        <f>INDEX(Wastewater_exc_scope!$C$4:$C$15,MATCH(Interface!$B41,Wastewater_exc_scope!$B$4:$B$15,0))</f>
        <v>2.1561745733414354E-2</v>
      </c>
      <c r="K41" s="30">
        <f>INDEX(Water_exc_scope!$C$4:$C$21,MATCH(Interface!$B41,Water_exc_scope!$B$4:$B$21,0))</f>
        <v>0</v>
      </c>
    </row>
    <row r="42" spans="1:11" x14ac:dyDescent="0.35">
      <c r="A42" s="12" t="str">
        <f t="shared" si="3"/>
        <v>WSX23</v>
      </c>
      <c r="B42" s="12" t="s">
        <v>9</v>
      </c>
      <c r="C42" s="12" t="s">
        <v>33</v>
      </c>
      <c r="D42" s="31">
        <f>INDEX(Water!C$4:C$21,MATCH($B42,Water!$B$4:$B$21,0))</f>
        <v>0</v>
      </c>
      <c r="E42" s="31">
        <f>INDEX(Water!D$4:D$21,MATCH($B42,Water!$B$4:$B$21,0))</f>
        <v>0.05</v>
      </c>
      <c r="F42" s="31">
        <f>INDEX(Water!E$4:E$21,MATCH($B42,Water!$B$4:$B$21,0))</f>
        <v>0</v>
      </c>
      <c r="G42" s="30">
        <f>INDEX(Wastewater!$C$4:$C$15,MATCH($B42,Wastewater!$B$4:$B$15,0))</f>
        <v>2.5294149805813987E-2</v>
      </c>
      <c r="H42" s="30">
        <f>INDEX(Wastewater!$D$4:$D$15,MATCH($B42,Wastewater!$B$4:$B$15,0))</f>
        <v>0.05</v>
      </c>
      <c r="I42" s="30">
        <f>INDEX(Wastewater!$E$4:$E$15,MATCH($B42,Wastewater!$B$4:$B$15,0))</f>
        <v>2.5294149805813987E-2</v>
      </c>
      <c r="J42" s="30">
        <f>INDEX(Wastewater_exc_scope!$C$4:$C$15,MATCH(Interface!$B42,Wastewater_exc_scope!$B$4:$B$15,0))</f>
        <v>2.1561745733414354E-2</v>
      </c>
      <c r="K42" s="30">
        <f>INDEX(Water_exc_scope!$C$4:$C$21,MATCH(Interface!$B42,Water_exc_scope!$B$4:$B$21,0))</f>
        <v>0</v>
      </c>
    </row>
    <row r="43" spans="1:11" x14ac:dyDescent="0.35">
      <c r="A43" s="12" t="str">
        <f t="shared" si="3"/>
        <v>WSX24</v>
      </c>
      <c r="B43" s="12" t="s">
        <v>9</v>
      </c>
      <c r="C43" s="12" t="s">
        <v>34</v>
      </c>
      <c r="D43" s="31">
        <f>INDEX(Water!C$4:C$21,MATCH($B43,Water!$B$4:$B$21,0))</f>
        <v>0</v>
      </c>
      <c r="E43" s="31">
        <f>INDEX(Water!D$4:D$21,MATCH($B43,Water!$B$4:$B$21,0))</f>
        <v>0.05</v>
      </c>
      <c r="F43" s="31">
        <f>INDEX(Water!E$4:E$21,MATCH($B43,Water!$B$4:$B$21,0))</f>
        <v>0</v>
      </c>
      <c r="G43" s="30">
        <f>INDEX(Wastewater!$C$4:$C$15,MATCH($B43,Wastewater!$B$4:$B$15,0))</f>
        <v>2.5294149805813987E-2</v>
      </c>
      <c r="H43" s="30">
        <f>INDEX(Wastewater!$D$4:$D$15,MATCH($B43,Wastewater!$B$4:$B$15,0))</f>
        <v>0.05</v>
      </c>
      <c r="I43" s="30">
        <f>INDEX(Wastewater!$E$4:$E$15,MATCH($B43,Wastewater!$B$4:$B$15,0))</f>
        <v>2.5294149805813987E-2</v>
      </c>
      <c r="J43" s="30">
        <f>INDEX(Wastewater_exc_scope!$C$4:$C$15,MATCH(Interface!$B43,Wastewater_exc_scope!$B$4:$B$15,0))</f>
        <v>2.1561745733414354E-2</v>
      </c>
      <c r="K43" s="30">
        <f>INDEX(Water_exc_scope!$C$4:$C$21,MATCH(Interface!$B43,Water_exc_scope!$B$4:$B$21,0))</f>
        <v>0</v>
      </c>
    </row>
    <row r="44" spans="1:11" x14ac:dyDescent="0.35">
      <c r="A44" s="12" t="str">
        <f t="shared" si="3"/>
        <v>WSX25</v>
      </c>
      <c r="B44" s="12" t="s">
        <v>9</v>
      </c>
      <c r="C44" s="12" t="s">
        <v>35</v>
      </c>
      <c r="D44" s="31">
        <f>INDEX(Water!C$4:C$21,MATCH($B44,Water!$B$4:$B$21,0))</f>
        <v>0</v>
      </c>
      <c r="E44" s="31">
        <f>INDEX(Water!D$4:D$21,MATCH($B44,Water!$B$4:$B$21,0))</f>
        <v>0.05</v>
      </c>
      <c r="F44" s="31">
        <f>INDEX(Water!E$4:E$21,MATCH($B44,Water!$B$4:$B$21,0))</f>
        <v>0</v>
      </c>
      <c r="G44" s="30">
        <f>INDEX(Wastewater!$C$4:$C$15,MATCH($B44,Wastewater!$B$4:$B$15,0))</f>
        <v>2.5294149805813987E-2</v>
      </c>
      <c r="H44" s="30">
        <f>INDEX(Wastewater!$D$4:$D$15,MATCH($B44,Wastewater!$B$4:$B$15,0))</f>
        <v>0.05</v>
      </c>
      <c r="I44" s="30">
        <f>INDEX(Wastewater!$E$4:$E$15,MATCH($B44,Wastewater!$B$4:$B$15,0))</f>
        <v>2.5294149805813987E-2</v>
      </c>
      <c r="J44" s="30">
        <f>INDEX(Wastewater_exc_scope!$C$4:$C$15,MATCH(Interface!$B44,Wastewater_exc_scope!$B$4:$B$15,0))</f>
        <v>2.1561745733414354E-2</v>
      </c>
      <c r="K44" s="30">
        <f>INDEX(Water_exc_scope!$C$4:$C$21,MATCH(Interface!$B44,Water_exc_scope!$B$4:$B$21,0))</f>
        <v>0</v>
      </c>
    </row>
    <row r="45" spans="1:11" x14ac:dyDescent="0.35">
      <c r="A45" s="12" t="str">
        <f t="shared" si="3"/>
        <v>YKY21</v>
      </c>
      <c r="B45" s="12" t="s">
        <v>10</v>
      </c>
      <c r="C45" s="12" t="s">
        <v>31</v>
      </c>
      <c r="D45" s="31">
        <f>INDEX(Water!C$4:C$21,MATCH($B45,Water!$B$4:$B$21,0))</f>
        <v>0</v>
      </c>
      <c r="E45" s="31">
        <f>INDEX(Water!D$4:D$21,MATCH($B45,Water!$B$4:$B$21,0))</f>
        <v>0.05</v>
      </c>
      <c r="F45" s="31">
        <f>INDEX(Water!E$4:E$21,MATCH($B45,Water!$B$4:$B$21,0))</f>
        <v>0</v>
      </c>
      <c r="G45" s="30">
        <f>INDEX(Wastewater!$C$4:$C$15,MATCH($B45,Wastewater!$B$4:$B$15,0))</f>
        <v>0.1</v>
      </c>
      <c r="H45" s="30">
        <f>INDEX(Wastewater!$D$4:$D$15,MATCH($B45,Wastewater!$B$4:$B$15,0))</f>
        <v>0.1</v>
      </c>
      <c r="I45" s="30">
        <f>INDEX(Wastewater!$E$4:$E$15,MATCH($B45,Wastewater!$B$4:$B$15,0))</f>
        <v>0.14225638724159417</v>
      </c>
      <c r="J45" s="30">
        <f>INDEX(Wastewater_exc_scope!$C$4:$C$15,MATCH(Interface!$B45,Wastewater_exc_scope!$B$4:$B$15,0))</f>
        <v>0.15043670296773873</v>
      </c>
      <c r="K45" s="30">
        <f>INDEX(Water_exc_scope!$C$4:$C$21,MATCH(Interface!$B45,Water_exc_scope!$B$4:$B$21,0))</f>
        <v>0</v>
      </c>
    </row>
    <row r="46" spans="1:11" x14ac:dyDescent="0.35">
      <c r="A46" s="12" t="str">
        <f t="shared" si="3"/>
        <v>YKY22</v>
      </c>
      <c r="B46" s="12" t="s">
        <v>10</v>
      </c>
      <c r="C46" s="12" t="s">
        <v>32</v>
      </c>
      <c r="D46" s="31">
        <f>INDEX(Water!C$4:C$21,MATCH($B46,Water!$B$4:$B$21,0))</f>
        <v>0</v>
      </c>
      <c r="E46" s="31">
        <f>INDEX(Water!D$4:D$21,MATCH($B46,Water!$B$4:$B$21,0))</f>
        <v>0.05</v>
      </c>
      <c r="F46" s="31">
        <f>INDEX(Water!E$4:E$21,MATCH($B46,Water!$B$4:$B$21,0))</f>
        <v>0</v>
      </c>
      <c r="G46" s="30">
        <f>INDEX(Wastewater!$C$4:$C$15,MATCH($B46,Wastewater!$B$4:$B$15,0))</f>
        <v>0.1</v>
      </c>
      <c r="H46" s="30">
        <f>INDEX(Wastewater!$D$4:$D$15,MATCH($B46,Wastewater!$B$4:$B$15,0))</f>
        <v>0.1</v>
      </c>
      <c r="I46" s="30">
        <f>INDEX(Wastewater!$E$4:$E$15,MATCH($B46,Wastewater!$B$4:$B$15,0))</f>
        <v>0.14225638724159417</v>
      </c>
      <c r="J46" s="30">
        <f>INDEX(Wastewater_exc_scope!$C$4:$C$15,MATCH(Interface!$B46,Wastewater_exc_scope!$B$4:$B$15,0))</f>
        <v>0.15043670296773873</v>
      </c>
      <c r="K46" s="30">
        <f>INDEX(Water_exc_scope!$C$4:$C$21,MATCH(Interface!$B46,Water_exc_scope!$B$4:$B$21,0))</f>
        <v>0</v>
      </c>
    </row>
    <row r="47" spans="1:11" x14ac:dyDescent="0.35">
      <c r="A47" s="12" t="str">
        <f t="shared" si="3"/>
        <v>YKY23</v>
      </c>
      <c r="B47" s="12" t="s">
        <v>10</v>
      </c>
      <c r="C47" s="12" t="s">
        <v>33</v>
      </c>
      <c r="D47" s="31">
        <f>INDEX(Water!C$4:C$21,MATCH($B47,Water!$B$4:$B$21,0))</f>
        <v>0</v>
      </c>
      <c r="E47" s="31">
        <f>INDEX(Water!D$4:D$21,MATCH($B47,Water!$B$4:$B$21,0))</f>
        <v>0.05</v>
      </c>
      <c r="F47" s="31">
        <f>INDEX(Water!E$4:E$21,MATCH($B47,Water!$B$4:$B$21,0))</f>
        <v>0</v>
      </c>
      <c r="G47" s="30">
        <f>INDEX(Wastewater!$C$4:$C$15,MATCH($B47,Wastewater!$B$4:$B$15,0))</f>
        <v>0.1</v>
      </c>
      <c r="H47" s="30">
        <f>INDEX(Wastewater!$D$4:$D$15,MATCH($B47,Wastewater!$B$4:$B$15,0))</f>
        <v>0.1</v>
      </c>
      <c r="I47" s="30">
        <f>INDEX(Wastewater!$E$4:$E$15,MATCH($B47,Wastewater!$B$4:$B$15,0))</f>
        <v>0.14225638724159417</v>
      </c>
      <c r="J47" s="30">
        <f>INDEX(Wastewater_exc_scope!$C$4:$C$15,MATCH(Interface!$B47,Wastewater_exc_scope!$B$4:$B$15,0))</f>
        <v>0.15043670296773873</v>
      </c>
      <c r="K47" s="30">
        <f>INDEX(Water_exc_scope!$C$4:$C$21,MATCH(Interface!$B47,Water_exc_scope!$B$4:$B$21,0))</f>
        <v>0</v>
      </c>
    </row>
    <row r="48" spans="1:11" x14ac:dyDescent="0.35">
      <c r="A48" s="12" t="str">
        <f t="shared" si="3"/>
        <v>YKY24</v>
      </c>
      <c r="B48" s="12" t="s">
        <v>10</v>
      </c>
      <c r="C48" s="12" t="s">
        <v>34</v>
      </c>
      <c r="D48" s="31">
        <f>INDEX(Water!C$4:C$21,MATCH($B48,Water!$B$4:$B$21,0))</f>
        <v>0</v>
      </c>
      <c r="E48" s="31">
        <f>INDEX(Water!D$4:D$21,MATCH($B48,Water!$B$4:$B$21,0))</f>
        <v>0.05</v>
      </c>
      <c r="F48" s="31">
        <f>INDEX(Water!E$4:E$21,MATCH($B48,Water!$B$4:$B$21,0))</f>
        <v>0</v>
      </c>
      <c r="G48" s="30">
        <f>INDEX(Wastewater!$C$4:$C$15,MATCH($B48,Wastewater!$B$4:$B$15,0))</f>
        <v>0.1</v>
      </c>
      <c r="H48" s="30">
        <f>INDEX(Wastewater!$D$4:$D$15,MATCH($B48,Wastewater!$B$4:$B$15,0))</f>
        <v>0.1</v>
      </c>
      <c r="I48" s="30">
        <f>INDEX(Wastewater!$E$4:$E$15,MATCH($B48,Wastewater!$B$4:$B$15,0))</f>
        <v>0.14225638724159417</v>
      </c>
      <c r="J48" s="30">
        <f>INDEX(Wastewater_exc_scope!$C$4:$C$15,MATCH(Interface!$B48,Wastewater_exc_scope!$B$4:$B$15,0))</f>
        <v>0.15043670296773873</v>
      </c>
      <c r="K48" s="30">
        <f>INDEX(Water_exc_scope!$C$4:$C$21,MATCH(Interface!$B48,Water_exc_scope!$B$4:$B$21,0))</f>
        <v>0</v>
      </c>
    </row>
    <row r="49" spans="1:11" x14ac:dyDescent="0.35">
      <c r="A49" s="12" t="str">
        <f t="shared" si="3"/>
        <v>YKY25</v>
      </c>
      <c r="B49" s="12" t="s">
        <v>10</v>
      </c>
      <c r="C49" s="12" t="s">
        <v>35</v>
      </c>
      <c r="D49" s="31">
        <f>INDEX(Water!C$4:C$21,MATCH($B49,Water!$B$4:$B$21,0))</f>
        <v>0</v>
      </c>
      <c r="E49" s="31">
        <f>INDEX(Water!D$4:D$21,MATCH($B49,Water!$B$4:$B$21,0))</f>
        <v>0.05</v>
      </c>
      <c r="F49" s="31">
        <f>INDEX(Water!E$4:E$21,MATCH($B49,Water!$B$4:$B$21,0))</f>
        <v>0</v>
      </c>
      <c r="G49" s="30">
        <f>INDEX(Wastewater!$C$4:$C$15,MATCH($B49,Wastewater!$B$4:$B$15,0))</f>
        <v>0.1</v>
      </c>
      <c r="H49" s="30">
        <f>INDEX(Wastewater!$D$4:$D$15,MATCH($B49,Wastewater!$B$4:$B$15,0))</f>
        <v>0.1</v>
      </c>
      <c r="I49" s="30">
        <f>INDEX(Wastewater!$E$4:$E$15,MATCH($B49,Wastewater!$B$4:$B$15,0))</f>
        <v>0.14225638724159417</v>
      </c>
      <c r="J49" s="30">
        <f>INDEX(Wastewater_exc_scope!$C$4:$C$15,MATCH(Interface!$B49,Wastewater_exc_scope!$B$4:$B$15,0))</f>
        <v>0.15043670296773873</v>
      </c>
      <c r="K49" s="30">
        <f>INDEX(Water_exc_scope!$C$4:$C$21,MATCH(Interface!$B49,Water_exc_scope!$B$4:$B$21,0))</f>
        <v>0</v>
      </c>
    </row>
    <row r="50" spans="1:11" x14ac:dyDescent="0.35">
      <c r="A50" s="12" t="str">
        <f t="shared" si="3"/>
        <v>AFW21</v>
      </c>
      <c r="B50" s="12" t="s">
        <v>11</v>
      </c>
      <c r="C50" s="12" t="s">
        <v>31</v>
      </c>
      <c r="D50" s="31">
        <f>INDEX(Water!C$4:C$21,MATCH($B50,Water!$B$4:$B$21,0))</f>
        <v>0</v>
      </c>
      <c r="E50" s="31">
        <f>INDEX(Water!D$4:D$21,MATCH($B50,Water!$B$4:$B$21,0))</f>
        <v>0.05</v>
      </c>
      <c r="F50" s="31">
        <f>INDEX(Water!E$4:E$21,MATCH($B50,Water!$B$4:$B$21,0))</f>
        <v>0</v>
      </c>
      <c r="G50" s="32"/>
      <c r="H50" s="33"/>
      <c r="I50" s="32"/>
      <c r="J50" s="32"/>
      <c r="K50" s="30">
        <f>INDEX(Water_exc_scope!$C$4:$C$21,MATCH(Interface!$B50,Water_exc_scope!$B$4:$B$21,0))</f>
        <v>0</v>
      </c>
    </row>
    <row r="51" spans="1:11" x14ac:dyDescent="0.35">
      <c r="A51" s="12" t="str">
        <f t="shared" si="3"/>
        <v>AFW22</v>
      </c>
      <c r="B51" s="12" t="s">
        <v>11</v>
      </c>
      <c r="C51" s="12" t="s">
        <v>32</v>
      </c>
      <c r="D51" s="31">
        <f>INDEX(Water!C$4:C$21,MATCH($B51,Water!$B$4:$B$21,0))</f>
        <v>0</v>
      </c>
      <c r="E51" s="31">
        <f>INDEX(Water!D$4:D$21,MATCH($B51,Water!$B$4:$B$21,0))</f>
        <v>0.05</v>
      </c>
      <c r="F51" s="31">
        <f>INDEX(Water!E$4:E$21,MATCH($B51,Water!$B$4:$B$21,0))</f>
        <v>0</v>
      </c>
      <c r="G51" s="32"/>
      <c r="H51" s="33"/>
      <c r="I51" s="32"/>
      <c r="J51" s="32"/>
      <c r="K51" s="30">
        <f>INDEX(Water_exc_scope!$C$4:$C$21,MATCH(Interface!$B51,Water_exc_scope!$B$4:$B$21,0))</f>
        <v>0</v>
      </c>
    </row>
    <row r="52" spans="1:11" x14ac:dyDescent="0.35">
      <c r="A52" s="12" t="str">
        <f t="shared" si="3"/>
        <v>AFW23</v>
      </c>
      <c r="B52" s="12" t="s">
        <v>11</v>
      </c>
      <c r="C52" s="12" t="s">
        <v>33</v>
      </c>
      <c r="D52" s="31">
        <f>INDEX(Water!C$4:C$21,MATCH($B52,Water!$B$4:$B$21,0))</f>
        <v>0</v>
      </c>
      <c r="E52" s="31">
        <f>INDEX(Water!D$4:D$21,MATCH($B52,Water!$B$4:$B$21,0))</f>
        <v>0.05</v>
      </c>
      <c r="F52" s="31">
        <f>INDEX(Water!E$4:E$21,MATCH($B52,Water!$B$4:$B$21,0))</f>
        <v>0</v>
      </c>
      <c r="G52" s="32"/>
      <c r="H52" s="33"/>
      <c r="I52" s="33"/>
      <c r="J52" s="33"/>
      <c r="K52" s="30">
        <f>INDEX(Water_exc_scope!$C$4:$C$21,MATCH(Interface!$B52,Water_exc_scope!$B$4:$B$21,0))</f>
        <v>0</v>
      </c>
    </row>
    <row r="53" spans="1:11" x14ac:dyDescent="0.35">
      <c r="A53" s="12" t="str">
        <f t="shared" ref="A53:A79" si="4">B53&amp;RIGHT(C53,2)</f>
        <v>AFW24</v>
      </c>
      <c r="B53" s="12" t="s">
        <v>11</v>
      </c>
      <c r="C53" s="12" t="s">
        <v>34</v>
      </c>
      <c r="D53" s="31">
        <f>INDEX(Water!C$4:C$21,MATCH($B53,Water!$B$4:$B$21,0))</f>
        <v>0</v>
      </c>
      <c r="E53" s="31">
        <f>INDEX(Water!D$4:D$21,MATCH($B53,Water!$B$4:$B$21,0))</f>
        <v>0.05</v>
      </c>
      <c r="F53" s="31">
        <f>INDEX(Water!E$4:E$21,MATCH($B53,Water!$B$4:$B$21,0))</f>
        <v>0</v>
      </c>
      <c r="G53" s="32"/>
      <c r="H53" s="33"/>
      <c r="I53" s="33"/>
      <c r="J53" s="33"/>
      <c r="K53" s="30">
        <f>INDEX(Water_exc_scope!$C$4:$C$21,MATCH(Interface!$B53,Water_exc_scope!$B$4:$B$21,0))</f>
        <v>0</v>
      </c>
    </row>
    <row r="54" spans="1:11" x14ac:dyDescent="0.35">
      <c r="A54" s="12" t="str">
        <f t="shared" si="4"/>
        <v>AFW25</v>
      </c>
      <c r="B54" s="12" t="s">
        <v>11</v>
      </c>
      <c r="C54" s="12" t="s">
        <v>35</v>
      </c>
      <c r="D54" s="31">
        <f>INDEX(Water!C$4:C$21,MATCH($B54,Water!$B$4:$B$21,0))</f>
        <v>0</v>
      </c>
      <c r="E54" s="31">
        <f>INDEX(Water!D$4:D$21,MATCH($B54,Water!$B$4:$B$21,0))</f>
        <v>0.05</v>
      </c>
      <c r="F54" s="31">
        <f>INDEX(Water!E$4:E$21,MATCH($B54,Water!$B$4:$B$21,0))</f>
        <v>0</v>
      </c>
      <c r="G54" s="32"/>
      <c r="H54" s="33"/>
      <c r="I54" s="33"/>
      <c r="J54" s="33"/>
      <c r="K54" s="30">
        <f>INDEX(Water_exc_scope!$C$4:$C$21,MATCH(Interface!$B54,Water_exc_scope!$B$4:$B$21,0))</f>
        <v>0</v>
      </c>
    </row>
    <row r="55" spans="1:11" x14ac:dyDescent="0.35">
      <c r="A55" s="12" t="str">
        <f t="shared" si="4"/>
        <v>BRL21</v>
      </c>
      <c r="B55" s="12" t="s">
        <v>12</v>
      </c>
      <c r="C55" s="12" t="s">
        <v>31</v>
      </c>
      <c r="D55" s="31">
        <f>INDEX(Water!C$4:C$21,MATCH($B55,Water!$B$4:$B$21,0))</f>
        <v>0.1</v>
      </c>
      <c r="E55" s="31">
        <f>INDEX(Water!D$4:D$21,MATCH($B55,Water!$B$4:$B$21,0))</f>
        <v>0.1</v>
      </c>
      <c r="F55" s="31">
        <f>INDEX(Water!E$4:E$21,MATCH($B55,Water!$B$4:$B$21,0))</f>
        <v>0.11976904703059947</v>
      </c>
      <c r="G55" s="32"/>
      <c r="H55" s="33"/>
      <c r="I55" s="33"/>
      <c r="J55" s="33"/>
      <c r="K55" s="30">
        <f>INDEX(Water_exc_scope!$C$4:$C$21,MATCH(Interface!$B55,Water_exc_scope!$B$4:$B$21,0))</f>
        <v>0.11982616715875223</v>
      </c>
    </row>
    <row r="56" spans="1:11" x14ac:dyDescent="0.35">
      <c r="A56" s="12" t="str">
        <f t="shared" si="4"/>
        <v>BRL22</v>
      </c>
      <c r="B56" s="12" t="s">
        <v>12</v>
      </c>
      <c r="C56" s="12" t="s">
        <v>32</v>
      </c>
      <c r="D56" s="31">
        <f>INDEX(Water!C$4:C$21,MATCH($B56,Water!$B$4:$B$21,0))</f>
        <v>0.1</v>
      </c>
      <c r="E56" s="31">
        <f>INDEX(Water!D$4:D$21,MATCH($B56,Water!$B$4:$B$21,0))</f>
        <v>0.1</v>
      </c>
      <c r="F56" s="31">
        <f>INDEX(Water!E$4:E$21,MATCH($B56,Water!$B$4:$B$21,0))</f>
        <v>0.11976904703059947</v>
      </c>
      <c r="G56" s="32"/>
      <c r="H56" s="33"/>
      <c r="I56" s="33"/>
      <c r="J56" s="33"/>
      <c r="K56" s="30">
        <f>INDEX(Water_exc_scope!$C$4:$C$21,MATCH(Interface!$B56,Water_exc_scope!$B$4:$B$21,0))</f>
        <v>0.11982616715875223</v>
      </c>
    </row>
    <row r="57" spans="1:11" x14ac:dyDescent="0.35">
      <c r="A57" s="12" t="str">
        <f t="shared" si="4"/>
        <v>BRL23</v>
      </c>
      <c r="B57" s="12" t="s">
        <v>12</v>
      </c>
      <c r="C57" s="12" t="s">
        <v>33</v>
      </c>
      <c r="D57" s="31">
        <f>INDEX(Water!C$4:C$21,MATCH($B57,Water!$B$4:$B$21,0))</f>
        <v>0.1</v>
      </c>
      <c r="E57" s="31">
        <f>INDEX(Water!D$4:D$21,MATCH($B57,Water!$B$4:$B$21,0))</f>
        <v>0.1</v>
      </c>
      <c r="F57" s="31">
        <f>INDEX(Water!E$4:E$21,MATCH($B57,Water!$B$4:$B$21,0))</f>
        <v>0.11976904703059947</v>
      </c>
      <c r="G57" s="32"/>
      <c r="H57" s="33"/>
      <c r="I57" s="33"/>
      <c r="J57" s="33"/>
      <c r="K57" s="30">
        <f>INDEX(Water_exc_scope!$C$4:$C$21,MATCH(Interface!$B57,Water_exc_scope!$B$4:$B$21,0))</f>
        <v>0.11982616715875223</v>
      </c>
    </row>
    <row r="58" spans="1:11" x14ac:dyDescent="0.35">
      <c r="A58" s="12" t="str">
        <f t="shared" si="4"/>
        <v>BRL24</v>
      </c>
      <c r="B58" s="12" t="s">
        <v>12</v>
      </c>
      <c r="C58" s="12" t="s">
        <v>34</v>
      </c>
      <c r="D58" s="31">
        <f>INDEX(Water!C$4:C$21,MATCH($B58,Water!$B$4:$B$21,0))</f>
        <v>0.1</v>
      </c>
      <c r="E58" s="31">
        <f>INDEX(Water!D$4:D$21,MATCH($B58,Water!$B$4:$B$21,0))</f>
        <v>0.1</v>
      </c>
      <c r="F58" s="31">
        <f>INDEX(Water!E$4:E$21,MATCH($B58,Water!$B$4:$B$21,0))</f>
        <v>0.11976904703059947</v>
      </c>
      <c r="G58" s="32"/>
      <c r="H58" s="33"/>
      <c r="I58" s="33"/>
      <c r="J58" s="33"/>
      <c r="K58" s="30">
        <f>INDEX(Water_exc_scope!$C$4:$C$21,MATCH(Interface!$B58,Water_exc_scope!$B$4:$B$21,0))</f>
        <v>0.11982616715875223</v>
      </c>
    </row>
    <row r="59" spans="1:11" x14ac:dyDescent="0.35">
      <c r="A59" s="12" t="str">
        <f t="shared" si="4"/>
        <v>BRL25</v>
      </c>
      <c r="B59" s="12" t="s">
        <v>12</v>
      </c>
      <c r="C59" s="12" t="s">
        <v>35</v>
      </c>
      <c r="D59" s="31">
        <f>INDEX(Water!C$4:C$21,MATCH($B59,Water!$B$4:$B$21,0))</f>
        <v>0.1</v>
      </c>
      <c r="E59" s="31">
        <f>INDEX(Water!D$4:D$21,MATCH($B59,Water!$B$4:$B$21,0))</f>
        <v>0.1</v>
      </c>
      <c r="F59" s="31">
        <f>INDEX(Water!E$4:E$21,MATCH($B59,Water!$B$4:$B$21,0))</f>
        <v>0.11976904703059947</v>
      </c>
      <c r="G59" s="32"/>
      <c r="H59" s="33"/>
      <c r="I59" s="33"/>
      <c r="J59" s="33"/>
      <c r="K59" s="30">
        <f>INDEX(Water_exc_scope!$C$4:$C$21,MATCH(Interface!$B59,Water_exc_scope!$B$4:$B$21,0))</f>
        <v>0.11982616715875223</v>
      </c>
    </row>
    <row r="60" spans="1:11" x14ac:dyDescent="0.35">
      <c r="A60" s="12" t="str">
        <f t="shared" si="4"/>
        <v>PRT21</v>
      </c>
      <c r="B60" s="12" t="s">
        <v>13</v>
      </c>
      <c r="C60" s="12" t="s">
        <v>31</v>
      </c>
      <c r="D60" s="31">
        <f>INDEX(Water!C$4:C$21,MATCH($B60,Water!$B$4:$B$21,0))</f>
        <v>0</v>
      </c>
      <c r="E60" s="31">
        <f>INDEX(Water!D$4:D$21,MATCH($B60,Water!$B$4:$B$21,0))</f>
        <v>0.05</v>
      </c>
      <c r="F60" s="31">
        <f>INDEX(Water!E$4:E$21,MATCH($B60,Water!$B$4:$B$21,0))</f>
        <v>0</v>
      </c>
      <c r="G60" s="32"/>
      <c r="H60" s="33"/>
      <c r="I60" s="33"/>
      <c r="J60" s="33"/>
      <c r="K60" s="30">
        <f>INDEX(Water_exc_scope!$C$4:$C$21,MATCH(Interface!$B60,Water_exc_scope!$B$4:$B$21,0))</f>
        <v>0</v>
      </c>
    </row>
    <row r="61" spans="1:11" x14ac:dyDescent="0.35">
      <c r="A61" s="12" t="str">
        <f t="shared" si="4"/>
        <v>PRT22</v>
      </c>
      <c r="B61" s="12" t="s">
        <v>13</v>
      </c>
      <c r="C61" s="12" t="s">
        <v>32</v>
      </c>
      <c r="D61" s="31">
        <f>INDEX(Water!C$4:C$21,MATCH($B61,Water!$B$4:$B$21,0))</f>
        <v>0</v>
      </c>
      <c r="E61" s="31">
        <f>INDEX(Water!D$4:D$21,MATCH($B61,Water!$B$4:$B$21,0))</f>
        <v>0.05</v>
      </c>
      <c r="F61" s="31">
        <f>INDEX(Water!E$4:E$21,MATCH($B61,Water!$B$4:$B$21,0))</f>
        <v>0</v>
      </c>
      <c r="G61" s="32"/>
      <c r="H61" s="33"/>
      <c r="I61" s="33"/>
      <c r="J61" s="33"/>
      <c r="K61" s="30">
        <f>INDEX(Water_exc_scope!$C$4:$C$21,MATCH(Interface!$B61,Water_exc_scope!$B$4:$B$21,0))</f>
        <v>0</v>
      </c>
    </row>
    <row r="62" spans="1:11" x14ac:dyDescent="0.35">
      <c r="A62" s="12" t="str">
        <f t="shared" si="4"/>
        <v>PRT23</v>
      </c>
      <c r="B62" s="12" t="s">
        <v>13</v>
      </c>
      <c r="C62" s="12" t="s">
        <v>33</v>
      </c>
      <c r="D62" s="31">
        <f>INDEX(Water!C$4:C$21,MATCH($B62,Water!$B$4:$B$21,0))</f>
        <v>0</v>
      </c>
      <c r="E62" s="31">
        <f>INDEX(Water!D$4:D$21,MATCH($B62,Water!$B$4:$B$21,0))</f>
        <v>0.05</v>
      </c>
      <c r="F62" s="31">
        <f>INDEX(Water!E$4:E$21,MATCH($B62,Water!$B$4:$B$21,0))</f>
        <v>0</v>
      </c>
      <c r="G62" s="32"/>
      <c r="H62" s="33"/>
      <c r="I62" s="33"/>
      <c r="J62" s="33"/>
      <c r="K62" s="30">
        <f>INDEX(Water_exc_scope!$C$4:$C$21,MATCH(Interface!$B62,Water_exc_scope!$B$4:$B$21,0))</f>
        <v>0</v>
      </c>
    </row>
    <row r="63" spans="1:11" x14ac:dyDescent="0.35">
      <c r="A63" s="12" t="str">
        <f t="shared" si="4"/>
        <v>PRT24</v>
      </c>
      <c r="B63" s="12" t="s">
        <v>13</v>
      </c>
      <c r="C63" s="12" t="s">
        <v>34</v>
      </c>
      <c r="D63" s="31">
        <f>INDEX(Water!C$4:C$21,MATCH($B63,Water!$B$4:$B$21,0))</f>
        <v>0</v>
      </c>
      <c r="E63" s="31">
        <f>INDEX(Water!D$4:D$21,MATCH($B63,Water!$B$4:$B$21,0))</f>
        <v>0.05</v>
      </c>
      <c r="F63" s="31">
        <f>INDEX(Water!E$4:E$21,MATCH($B63,Water!$B$4:$B$21,0))</f>
        <v>0</v>
      </c>
      <c r="G63" s="32"/>
      <c r="H63" s="33"/>
      <c r="I63" s="33"/>
      <c r="J63" s="33"/>
      <c r="K63" s="30">
        <f>INDEX(Water_exc_scope!$C$4:$C$21,MATCH(Interface!$B63,Water_exc_scope!$B$4:$B$21,0))</f>
        <v>0</v>
      </c>
    </row>
    <row r="64" spans="1:11" x14ac:dyDescent="0.35">
      <c r="A64" s="12" t="str">
        <f t="shared" si="4"/>
        <v>PRT25</v>
      </c>
      <c r="B64" s="12" t="s">
        <v>13</v>
      </c>
      <c r="C64" s="12" t="s">
        <v>35</v>
      </c>
      <c r="D64" s="31">
        <f>INDEX(Water!C$4:C$21,MATCH($B64,Water!$B$4:$B$21,0))</f>
        <v>0</v>
      </c>
      <c r="E64" s="31">
        <f>INDEX(Water!D$4:D$21,MATCH($B64,Water!$B$4:$B$21,0))</f>
        <v>0.05</v>
      </c>
      <c r="F64" s="31">
        <f>INDEX(Water!E$4:E$21,MATCH($B64,Water!$B$4:$B$21,0))</f>
        <v>0</v>
      </c>
      <c r="G64" s="32"/>
      <c r="H64" s="33"/>
      <c r="I64" s="33"/>
      <c r="J64" s="33"/>
      <c r="K64" s="30">
        <f>INDEX(Water_exc_scope!$C$4:$C$21,MATCH(Interface!$B64,Water_exc_scope!$B$4:$B$21,0))</f>
        <v>0</v>
      </c>
    </row>
    <row r="65" spans="1:11" x14ac:dyDescent="0.35">
      <c r="A65" s="12" t="str">
        <f t="shared" si="4"/>
        <v>SES21</v>
      </c>
      <c r="B65" s="12" t="s">
        <v>14</v>
      </c>
      <c r="C65" s="12" t="s">
        <v>31</v>
      </c>
      <c r="D65" s="31">
        <f>INDEX(Water!C$4:C$21,MATCH($B65,Water!$B$4:$B$21,0))</f>
        <v>0</v>
      </c>
      <c r="E65" s="31">
        <f>INDEX(Water!D$4:D$21,MATCH($B65,Water!$B$4:$B$21,0))</f>
        <v>0.05</v>
      </c>
      <c r="F65" s="31">
        <f>INDEX(Water!E$4:E$21,MATCH($B65,Water!$B$4:$B$21,0))</f>
        <v>0</v>
      </c>
      <c r="G65" s="32"/>
      <c r="H65" s="33"/>
      <c r="I65" s="33"/>
      <c r="J65" s="33"/>
      <c r="K65" s="30">
        <f>INDEX(Water_exc_scope!$C$4:$C$21,MATCH(Interface!$B65,Water_exc_scope!$B$4:$B$21,0))</f>
        <v>0</v>
      </c>
    </row>
    <row r="66" spans="1:11" x14ac:dyDescent="0.35">
      <c r="A66" s="12" t="str">
        <f t="shared" si="4"/>
        <v>SES22</v>
      </c>
      <c r="B66" s="12" t="s">
        <v>14</v>
      </c>
      <c r="C66" s="12" t="s">
        <v>32</v>
      </c>
      <c r="D66" s="31">
        <f>INDEX(Water!C$4:C$21,MATCH($B66,Water!$B$4:$B$21,0))</f>
        <v>0</v>
      </c>
      <c r="E66" s="31">
        <f>INDEX(Water!D$4:D$21,MATCH($B66,Water!$B$4:$B$21,0))</f>
        <v>0.05</v>
      </c>
      <c r="F66" s="31">
        <f>INDEX(Water!E$4:E$21,MATCH($B66,Water!$B$4:$B$21,0))</f>
        <v>0</v>
      </c>
      <c r="G66" s="32"/>
      <c r="H66" s="33"/>
      <c r="I66" s="33"/>
      <c r="J66" s="33"/>
      <c r="K66" s="30">
        <f>INDEX(Water_exc_scope!$C$4:$C$21,MATCH(Interface!$B66,Water_exc_scope!$B$4:$B$21,0))</f>
        <v>0</v>
      </c>
    </row>
    <row r="67" spans="1:11" x14ac:dyDescent="0.35">
      <c r="A67" s="12" t="str">
        <f t="shared" si="4"/>
        <v>SES23</v>
      </c>
      <c r="B67" s="12" t="s">
        <v>14</v>
      </c>
      <c r="C67" s="12" t="s">
        <v>33</v>
      </c>
      <c r="D67" s="31">
        <f>INDEX(Water!C$4:C$21,MATCH($B67,Water!$B$4:$B$21,0))</f>
        <v>0</v>
      </c>
      <c r="E67" s="31">
        <f>INDEX(Water!D$4:D$21,MATCH($B67,Water!$B$4:$B$21,0))</f>
        <v>0.05</v>
      </c>
      <c r="F67" s="31">
        <f>INDEX(Water!E$4:E$21,MATCH($B67,Water!$B$4:$B$21,0))</f>
        <v>0</v>
      </c>
      <c r="G67" s="32"/>
      <c r="H67" s="32"/>
      <c r="I67" s="32"/>
      <c r="J67" s="32"/>
      <c r="K67" s="30">
        <f>INDEX(Water_exc_scope!$C$4:$C$21,MATCH(Interface!$B67,Water_exc_scope!$B$4:$B$21,0))</f>
        <v>0</v>
      </c>
    </row>
    <row r="68" spans="1:11" x14ac:dyDescent="0.35">
      <c r="A68" s="12" t="str">
        <f t="shared" si="4"/>
        <v>SES24</v>
      </c>
      <c r="B68" s="12" t="s">
        <v>14</v>
      </c>
      <c r="C68" s="12" t="s">
        <v>34</v>
      </c>
      <c r="D68" s="31">
        <f>INDEX(Water!C$4:C$21,MATCH($B68,Water!$B$4:$B$21,0))</f>
        <v>0</v>
      </c>
      <c r="E68" s="31">
        <f>INDEX(Water!D$4:D$21,MATCH($B68,Water!$B$4:$B$21,0))</f>
        <v>0.05</v>
      </c>
      <c r="F68" s="31">
        <f>INDEX(Water!E$4:E$21,MATCH($B68,Water!$B$4:$B$21,0))</f>
        <v>0</v>
      </c>
      <c r="G68" s="32"/>
      <c r="H68" s="32"/>
      <c r="I68" s="32"/>
      <c r="J68" s="32"/>
      <c r="K68" s="30">
        <f>INDEX(Water_exc_scope!$C$4:$C$21,MATCH(Interface!$B68,Water_exc_scope!$B$4:$B$21,0))</f>
        <v>0</v>
      </c>
    </row>
    <row r="69" spans="1:11" x14ac:dyDescent="0.35">
      <c r="A69" s="12" t="str">
        <f t="shared" si="4"/>
        <v>SES25</v>
      </c>
      <c r="B69" s="12" t="s">
        <v>14</v>
      </c>
      <c r="C69" s="12" t="s">
        <v>35</v>
      </c>
      <c r="D69" s="31">
        <f>INDEX(Water!C$4:C$21,MATCH($B69,Water!$B$4:$B$21,0))</f>
        <v>0</v>
      </c>
      <c r="E69" s="31">
        <f>INDEX(Water!D$4:D$21,MATCH($B69,Water!$B$4:$B$21,0))</f>
        <v>0.05</v>
      </c>
      <c r="F69" s="31">
        <f>INDEX(Water!E$4:E$21,MATCH($B69,Water!$B$4:$B$21,0))</f>
        <v>0</v>
      </c>
      <c r="G69" s="32"/>
      <c r="H69" s="32"/>
      <c r="I69" s="32"/>
      <c r="J69" s="32"/>
      <c r="K69" s="30">
        <f>INDEX(Water_exc_scope!$C$4:$C$21,MATCH(Interface!$B69,Water_exc_scope!$B$4:$B$21,0))</f>
        <v>0</v>
      </c>
    </row>
    <row r="70" spans="1:11" x14ac:dyDescent="0.35">
      <c r="A70" s="12" t="str">
        <f t="shared" si="4"/>
        <v>SEW21</v>
      </c>
      <c r="B70" s="12" t="s">
        <v>15</v>
      </c>
      <c r="C70" s="12" t="s">
        <v>31</v>
      </c>
      <c r="D70" s="31">
        <f>INDEX(Water!C$4:C$21,MATCH($B70,Water!$B$4:$B$21,0))</f>
        <v>0.1</v>
      </c>
      <c r="E70" s="31">
        <f>INDEX(Water!D$4:D$21,MATCH($B70,Water!$B$4:$B$21,0))</f>
        <v>0.1</v>
      </c>
      <c r="F70" s="31">
        <f>INDEX(Water!E$4:E$21,MATCH($B70,Water!$B$4:$B$21,0))</f>
        <v>0.10273463050726296</v>
      </c>
      <c r="G70" s="32"/>
      <c r="H70" s="32"/>
      <c r="I70" s="32"/>
      <c r="J70" s="32"/>
      <c r="K70" s="30">
        <f>INDEX(Water_exc_scope!$C$4:$C$21,MATCH(Interface!$B70,Water_exc_scope!$B$4:$B$21,0))</f>
        <v>0.10514048923750607</v>
      </c>
    </row>
    <row r="71" spans="1:11" x14ac:dyDescent="0.35">
      <c r="A71" s="12" t="str">
        <f t="shared" si="4"/>
        <v>SEW22</v>
      </c>
      <c r="B71" s="12" t="s">
        <v>15</v>
      </c>
      <c r="C71" s="12" t="s">
        <v>32</v>
      </c>
      <c r="D71" s="31">
        <f>INDEX(Water!C$4:C$21,MATCH($B71,Water!$B$4:$B$21,0))</f>
        <v>0.1</v>
      </c>
      <c r="E71" s="31">
        <f>INDEX(Water!D$4:D$21,MATCH($B71,Water!$B$4:$B$21,0))</f>
        <v>0.1</v>
      </c>
      <c r="F71" s="31">
        <f>INDEX(Water!E$4:E$21,MATCH($B71,Water!$B$4:$B$21,0))</f>
        <v>0.10273463050726296</v>
      </c>
      <c r="G71" s="32"/>
      <c r="H71" s="32"/>
      <c r="I71" s="32"/>
      <c r="J71" s="32"/>
      <c r="K71" s="30">
        <f>INDEX(Water_exc_scope!$C$4:$C$21,MATCH(Interface!$B71,Water_exc_scope!$B$4:$B$21,0))</f>
        <v>0.10514048923750607</v>
      </c>
    </row>
    <row r="72" spans="1:11" x14ac:dyDescent="0.35">
      <c r="A72" s="12" t="str">
        <f t="shared" si="4"/>
        <v>SEW23</v>
      </c>
      <c r="B72" s="12" t="s">
        <v>15</v>
      </c>
      <c r="C72" s="12" t="s">
        <v>33</v>
      </c>
      <c r="D72" s="31">
        <f>INDEX(Water!C$4:C$21,MATCH($B72,Water!$B$4:$B$21,0))</f>
        <v>0.1</v>
      </c>
      <c r="E72" s="31">
        <f>INDEX(Water!D$4:D$21,MATCH($B72,Water!$B$4:$B$21,0))</f>
        <v>0.1</v>
      </c>
      <c r="F72" s="31">
        <f>INDEX(Water!E$4:E$21,MATCH($B72,Water!$B$4:$B$21,0))</f>
        <v>0.10273463050726296</v>
      </c>
      <c r="G72" s="32"/>
      <c r="H72" s="32"/>
      <c r="I72" s="32"/>
      <c r="J72" s="32"/>
      <c r="K72" s="30">
        <f>INDEX(Water_exc_scope!$C$4:$C$21,MATCH(Interface!$B72,Water_exc_scope!$B$4:$B$21,0))</f>
        <v>0.10514048923750607</v>
      </c>
    </row>
    <row r="73" spans="1:11" x14ac:dyDescent="0.35">
      <c r="A73" s="12" t="str">
        <f t="shared" si="4"/>
        <v>SEW24</v>
      </c>
      <c r="B73" s="12" t="s">
        <v>15</v>
      </c>
      <c r="C73" s="12" t="s">
        <v>34</v>
      </c>
      <c r="D73" s="31">
        <f>INDEX(Water!C$4:C$21,MATCH($B73,Water!$B$4:$B$21,0))</f>
        <v>0.1</v>
      </c>
      <c r="E73" s="31">
        <f>INDEX(Water!D$4:D$21,MATCH($B73,Water!$B$4:$B$21,0))</f>
        <v>0.1</v>
      </c>
      <c r="F73" s="31">
        <f>INDEX(Water!E$4:E$21,MATCH($B73,Water!$B$4:$B$21,0))</f>
        <v>0.10273463050726296</v>
      </c>
      <c r="G73" s="32"/>
      <c r="H73" s="32"/>
      <c r="I73" s="32"/>
      <c r="J73" s="32"/>
      <c r="K73" s="30">
        <f>INDEX(Water_exc_scope!$C$4:$C$21,MATCH(Interface!$B73,Water_exc_scope!$B$4:$B$21,0))</f>
        <v>0.10514048923750607</v>
      </c>
    </row>
    <row r="74" spans="1:11" x14ac:dyDescent="0.35">
      <c r="A74" s="12" t="str">
        <f t="shared" si="4"/>
        <v>SEW25</v>
      </c>
      <c r="B74" s="12" t="s">
        <v>15</v>
      </c>
      <c r="C74" s="12" t="s">
        <v>35</v>
      </c>
      <c r="D74" s="31">
        <f>INDEX(Water!C$4:C$21,MATCH($B74,Water!$B$4:$B$21,0))</f>
        <v>0.1</v>
      </c>
      <c r="E74" s="31">
        <f>INDEX(Water!D$4:D$21,MATCH($B74,Water!$B$4:$B$21,0))</f>
        <v>0.1</v>
      </c>
      <c r="F74" s="31">
        <f>INDEX(Water!E$4:E$21,MATCH($B74,Water!$B$4:$B$21,0))</f>
        <v>0.10273463050726296</v>
      </c>
      <c r="G74" s="32"/>
      <c r="H74" s="32"/>
      <c r="I74" s="32"/>
      <c r="J74" s="32"/>
      <c r="K74" s="30">
        <f>INDEX(Water_exc_scope!$C$4:$C$21,MATCH(Interface!$B74,Water_exc_scope!$B$4:$B$21,0))</f>
        <v>0.10514048923750607</v>
      </c>
    </row>
    <row r="75" spans="1:11" x14ac:dyDescent="0.35">
      <c r="A75" s="12" t="str">
        <f t="shared" si="4"/>
        <v>SSC21</v>
      </c>
      <c r="B75" s="12" t="s">
        <v>16</v>
      </c>
      <c r="C75" s="12" t="s">
        <v>31</v>
      </c>
      <c r="D75" s="31">
        <f>INDEX(Water!C$4:C$21,MATCH($B75,Water!$B$4:$B$21,0))</f>
        <v>4.6215044361816053E-2</v>
      </c>
      <c r="E75" s="31">
        <f>INDEX(Water!D$4:D$21,MATCH($B75,Water!$B$4:$B$21,0))</f>
        <v>0.05</v>
      </c>
      <c r="F75" s="31">
        <f>INDEX(Water!E$4:E$21,MATCH($B75,Water!$B$4:$B$21,0))</f>
        <v>4.6215044361816053E-2</v>
      </c>
      <c r="G75" s="32"/>
      <c r="H75" s="32"/>
      <c r="I75" s="32"/>
      <c r="J75" s="32"/>
      <c r="K75" s="30">
        <f>INDEX(Water_exc_scope!$C$4:$C$21,MATCH(Interface!$B75,Water_exc_scope!$B$4:$B$21,0))</f>
        <v>2.1066107994787548E-2</v>
      </c>
    </row>
    <row r="76" spans="1:11" x14ac:dyDescent="0.35">
      <c r="A76" s="12" t="str">
        <f t="shared" si="4"/>
        <v>SSC22</v>
      </c>
      <c r="B76" s="12" t="s">
        <v>16</v>
      </c>
      <c r="C76" s="12" t="s">
        <v>32</v>
      </c>
      <c r="D76" s="31">
        <f>INDEX(Water!C$4:C$21,MATCH($B76,Water!$B$4:$B$21,0))</f>
        <v>4.6215044361816053E-2</v>
      </c>
      <c r="E76" s="31">
        <f>INDEX(Water!D$4:D$21,MATCH($B76,Water!$B$4:$B$21,0))</f>
        <v>0.05</v>
      </c>
      <c r="F76" s="31">
        <f>INDEX(Water!E$4:E$21,MATCH($B76,Water!$B$4:$B$21,0))</f>
        <v>4.6215044361816053E-2</v>
      </c>
      <c r="G76" s="32"/>
      <c r="H76" s="32"/>
      <c r="I76" s="32"/>
      <c r="J76" s="32"/>
      <c r="K76" s="30">
        <f>INDEX(Water_exc_scope!$C$4:$C$21,MATCH(Interface!$B76,Water_exc_scope!$B$4:$B$21,0))</f>
        <v>2.1066107994787548E-2</v>
      </c>
    </row>
    <row r="77" spans="1:11" x14ac:dyDescent="0.35">
      <c r="A77" s="12" t="str">
        <f t="shared" si="4"/>
        <v>SSC23</v>
      </c>
      <c r="B77" s="12" t="s">
        <v>16</v>
      </c>
      <c r="C77" s="12" t="s">
        <v>33</v>
      </c>
      <c r="D77" s="31">
        <f>INDEX(Water!C$4:C$21,MATCH($B77,Water!$B$4:$B$21,0))</f>
        <v>4.6215044361816053E-2</v>
      </c>
      <c r="E77" s="31">
        <f>INDEX(Water!D$4:D$21,MATCH($B77,Water!$B$4:$B$21,0))</f>
        <v>0.05</v>
      </c>
      <c r="F77" s="31">
        <f>INDEX(Water!E$4:E$21,MATCH($B77,Water!$B$4:$B$21,0))</f>
        <v>4.6215044361816053E-2</v>
      </c>
      <c r="G77" s="32"/>
      <c r="H77" s="32"/>
      <c r="I77" s="32"/>
      <c r="J77" s="32"/>
      <c r="K77" s="30">
        <f>INDEX(Water_exc_scope!$C$4:$C$21,MATCH(Interface!$B77,Water_exc_scope!$B$4:$B$21,0))</f>
        <v>2.1066107994787548E-2</v>
      </c>
    </row>
    <row r="78" spans="1:11" x14ac:dyDescent="0.35">
      <c r="A78" s="12" t="str">
        <f t="shared" si="4"/>
        <v>SSC24</v>
      </c>
      <c r="B78" s="12" t="s">
        <v>16</v>
      </c>
      <c r="C78" s="12" t="s">
        <v>34</v>
      </c>
      <c r="D78" s="31">
        <f>INDEX(Water!C$4:C$21,MATCH($B78,Water!$B$4:$B$21,0))</f>
        <v>4.6215044361816053E-2</v>
      </c>
      <c r="E78" s="31">
        <f>INDEX(Water!D$4:D$21,MATCH($B78,Water!$B$4:$B$21,0))</f>
        <v>0.05</v>
      </c>
      <c r="F78" s="31">
        <f>INDEX(Water!E$4:E$21,MATCH($B78,Water!$B$4:$B$21,0))</f>
        <v>4.6215044361816053E-2</v>
      </c>
      <c r="G78" s="32"/>
      <c r="H78" s="32"/>
      <c r="I78" s="32"/>
      <c r="J78" s="32"/>
      <c r="K78" s="30">
        <f>INDEX(Water_exc_scope!$C$4:$C$21,MATCH(Interface!$B78,Water_exc_scope!$B$4:$B$21,0))</f>
        <v>2.1066107994787548E-2</v>
      </c>
    </row>
    <row r="79" spans="1:11" x14ac:dyDescent="0.35">
      <c r="A79" s="12" t="str">
        <f t="shared" si="4"/>
        <v>SSC25</v>
      </c>
      <c r="B79" s="12" t="s">
        <v>16</v>
      </c>
      <c r="C79" s="12" t="s">
        <v>35</v>
      </c>
      <c r="D79" s="31">
        <f>INDEX(Water!C$4:C$21,MATCH($B79,Water!$B$4:$B$21,0))</f>
        <v>4.6215044361816053E-2</v>
      </c>
      <c r="E79" s="31">
        <f>INDEX(Water!D$4:D$21,MATCH($B79,Water!$B$4:$B$21,0))</f>
        <v>0.05</v>
      </c>
      <c r="F79" s="31">
        <f>INDEX(Water!E$4:E$21,MATCH($B79,Water!$B$4:$B$21,0))</f>
        <v>4.6215044361816053E-2</v>
      </c>
      <c r="G79" s="32"/>
      <c r="H79" s="32"/>
      <c r="I79" s="32"/>
      <c r="J79" s="32"/>
      <c r="K79" s="30">
        <f>INDEX(Water_exc_scope!$C$4:$C$21,MATCH(Interface!$B79,Water_exc_scope!$B$4:$B$21,0))</f>
        <v>2.1066107994787548E-2</v>
      </c>
    </row>
    <row r="80" spans="1:11" x14ac:dyDescent="0.35">
      <c r="A80" s="12" t="str">
        <f t="shared" ref="A80:A89" si="5">B80&amp;RIGHT(C80,2)</f>
        <v>SVE21</v>
      </c>
      <c r="B80" s="12" t="s">
        <v>5</v>
      </c>
      <c r="C80" s="12" t="s">
        <v>31</v>
      </c>
      <c r="D80" s="31">
        <f>INDEX(Water!C$4:C$21,MATCH($B80,Water!$B$4:$B$21,0))</f>
        <v>0</v>
      </c>
      <c r="E80" s="31">
        <f>INDEX(Water!D$4:D$21,MATCH($B80,Water!$B$4:$B$21,0))</f>
        <v>0.05</v>
      </c>
      <c r="F80" s="31">
        <f>INDEX(Water!E$4:E$21,MATCH($B80,Water!$B$4:$B$21,0))</f>
        <v>0</v>
      </c>
      <c r="G80" s="30">
        <f>INDEX(Wastewater!$C$4:$C$15,MATCH($B80,Wastewater!$B$4:$B$15,0))</f>
        <v>0</v>
      </c>
      <c r="H80" s="30">
        <f>INDEX(Wastewater!$D$4:$D$15,MATCH($B80,Wastewater!$B$4:$B$15,0))</f>
        <v>0.05</v>
      </c>
      <c r="I80" s="30">
        <f>INDEX(Wastewater!$E$4:$E$15,MATCH($B80,Wastewater!$B$4:$B$15,0))</f>
        <v>0</v>
      </c>
      <c r="J80" s="30">
        <f>INDEX(Wastewater_exc_scope!$C$4:$C$15,MATCH(Interface!$B80,Wastewater_exc_scope!$B$4:$B$15,0))</f>
        <v>0</v>
      </c>
      <c r="K80" s="30">
        <f>INDEX(Water_exc_scope!$C$4:$C$21,MATCH(Interface!$B80,Water_exc_scope!$B$4:$B$21,0))</f>
        <v>0</v>
      </c>
    </row>
    <row r="81" spans="1:11" x14ac:dyDescent="0.35">
      <c r="A81" s="12" t="str">
        <f t="shared" si="5"/>
        <v>SVE22</v>
      </c>
      <c r="B81" s="12" t="s">
        <v>5</v>
      </c>
      <c r="C81" s="12" t="s">
        <v>32</v>
      </c>
      <c r="D81" s="31">
        <f>INDEX(Water!C$4:C$21,MATCH($B81,Water!$B$4:$B$21,0))</f>
        <v>0</v>
      </c>
      <c r="E81" s="31">
        <f>INDEX(Water!D$4:D$21,MATCH($B81,Water!$B$4:$B$21,0))</f>
        <v>0.05</v>
      </c>
      <c r="F81" s="31">
        <f>INDEX(Water!E$4:E$21,MATCH($B81,Water!$B$4:$B$21,0))</f>
        <v>0</v>
      </c>
      <c r="G81" s="30">
        <f>INDEX(Wastewater!$C$4:$C$15,MATCH($B81,Wastewater!$B$4:$B$15,0))</f>
        <v>0</v>
      </c>
      <c r="H81" s="30">
        <f>INDEX(Wastewater!$D$4:$D$15,MATCH($B81,Wastewater!$B$4:$B$15,0))</f>
        <v>0.05</v>
      </c>
      <c r="I81" s="30">
        <f>INDEX(Wastewater!$E$4:$E$15,MATCH($B81,Wastewater!$B$4:$B$15,0))</f>
        <v>0</v>
      </c>
      <c r="J81" s="30">
        <f>INDEX(Wastewater_exc_scope!$C$4:$C$15,MATCH(Interface!$B81,Wastewater_exc_scope!$B$4:$B$15,0))</f>
        <v>0</v>
      </c>
      <c r="K81" s="30">
        <f>INDEX(Water_exc_scope!$C$4:$C$21,MATCH(Interface!$B81,Water_exc_scope!$B$4:$B$21,0))</f>
        <v>0</v>
      </c>
    </row>
    <row r="82" spans="1:11" x14ac:dyDescent="0.35">
      <c r="A82" s="12" t="str">
        <f t="shared" si="5"/>
        <v>SVE23</v>
      </c>
      <c r="B82" s="12" t="s">
        <v>5</v>
      </c>
      <c r="C82" s="12" t="s">
        <v>33</v>
      </c>
      <c r="D82" s="31">
        <f>INDEX(Water!C$4:C$21,MATCH($B82,Water!$B$4:$B$21,0))</f>
        <v>0</v>
      </c>
      <c r="E82" s="31">
        <f>INDEX(Water!D$4:D$21,MATCH($B82,Water!$B$4:$B$21,0))</f>
        <v>0.05</v>
      </c>
      <c r="F82" s="31">
        <f>INDEX(Water!E$4:E$21,MATCH($B82,Water!$B$4:$B$21,0))</f>
        <v>0</v>
      </c>
      <c r="G82" s="30">
        <f>INDEX(Wastewater!$C$4:$C$15,MATCH($B82,Wastewater!$B$4:$B$15,0))</f>
        <v>0</v>
      </c>
      <c r="H82" s="30">
        <f>INDEX(Wastewater!$D$4:$D$15,MATCH($B82,Wastewater!$B$4:$B$15,0))</f>
        <v>0.05</v>
      </c>
      <c r="I82" s="30">
        <f>INDEX(Wastewater!$E$4:$E$15,MATCH($B82,Wastewater!$B$4:$B$15,0))</f>
        <v>0</v>
      </c>
      <c r="J82" s="30">
        <f>INDEX(Wastewater_exc_scope!$C$4:$C$15,MATCH(Interface!$B82,Wastewater_exc_scope!$B$4:$B$15,0))</f>
        <v>0</v>
      </c>
      <c r="K82" s="30">
        <f>INDEX(Water_exc_scope!$C$4:$C$21,MATCH(Interface!$B82,Water_exc_scope!$B$4:$B$21,0))</f>
        <v>0</v>
      </c>
    </row>
    <row r="83" spans="1:11" x14ac:dyDescent="0.35">
      <c r="A83" s="12" t="str">
        <f t="shared" si="5"/>
        <v>SVE24</v>
      </c>
      <c r="B83" s="12" t="s">
        <v>5</v>
      </c>
      <c r="C83" s="12" t="s">
        <v>34</v>
      </c>
      <c r="D83" s="31">
        <f>INDEX(Water!C$4:C$21,MATCH($B83,Water!$B$4:$B$21,0))</f>
        <v>0</v>
      </c>
      <c r="E83" s="31">
        <f>INDEX(Water!D$4:D$21,MATCH($B83,Water!$B$4:$B$21,0))</f>
        <v>0.05</v>
      </c>
      <c r="F83" s="31">
        <f>INDEX(Water!E$4:E$21,MATCH($B83,Water!$B$4:$B$21,0))</f>
        <v>0</v>
      </c>
      <c r="G83" s="30">
        <f>INDEX(Wastewater!$C$4:$C$15,MATCH($B83,Wastewater!$B$4:$B$15,0))</f>
        <v>0</v>
      </c>
      <c r="H83" s="30">
        <f>INDEX(Wastewater!$D$4:$D$15,MATCH($B83,Wastewater!$B$4:$B$15,0))</f>
        <v>0.05</v>
      </c>
      <c r="I83" s="30">
        <f>INDEX(Wastewater!$E$4:$E$15,MATCH($B83,Wastewater!$B$4:$B$15,0))</f>
        <v>0</v>
      </c>
      <c r="J83" s="30">
        <f>INDEX(Wastewater_exc_scope!$C$4:$C$15,MATCH(Interface!$B83,Wastewater_exc_scope!$B$4:$B$15,0))</f>
        <v>0</v>
      </c>
      <c r="K83" s="30">
        <f>INDEX(Water_exc_scope!$C$4:$C$21,MATCH(Interface!$B83,Water_exc_scope!$B$4:$B$21,0))</f>
        <v>0</v>
      </c>
    </row>
    <row r="84" spans="1:11" x14ac:dyDescent="0.35">
      <c r="A84" s="12" t="str">
        <f t="shared" si="5"/>
        <v>SVE25</v>
      </c>
      <c r="B84" s="12" t="s">
        <v>5</v>
      </c>
      <c r="C84" s="12" t="s">
        <v>35</v>
      </c>
      <c r="D84" s="31">
        <f>INDEX(Water!C$4:C$21,MATCH($B84,Water!$B$4:$B$21,0))</f>
        <v>0</v>
      </c>
      <c r="E84" s="31">
        <f>INDEX(Water!D$4:D$21,MATCH($B84,Water!$B$4:$B$21,0))</f>
        <v>0.05</v>
      </c>
      <c r="F84" s="31">
        <f>INDEX(Water!E$4:E$21,MATCH($B84,Water!$B$4:$B$21,0))</f>
        <v>0</v>
      </c>
      <c r="G84" s="30">
        <f>INDEX(Wastewater!$C$4:$C$15,MATCH($B84,Wastewater!$B$4:$B$15,0))</f>
        <v>0</v>
      </c>
      <c r="H84" s="30">
        <f>INDEX(Wastewater!$D$4:$D$15,MATCH($B84,Wastewater!$B$4:$B$15,0))</f>
        <v>0.05</v>
      </c>
      <c r="I84" s="30">
        <f>INDEX(Wastewater!$E$4:$E$15,MATCH($B84,Wastewater!$B$4:$B$15,0))</f>
        <v>0</v>
      </c>
      <c r="J84" s="30">
        <f>INDEX(Wastewater_exc_scope!$C$4:$C$15,MATCH(Interface!$B84,Wastewater_exc_scope!$B$4:$B$15,0))</f>
        <v>0</v>
      </c>
      <c r="K84" s="30">
        <f>INDEX(Water_exc_scope!$C$4:$C$21,MATCH(Interface!$B84,Water_exc_scope!$B$4:$B$21,0))</f>
        <v>0</v>
      </c>
    </row>
    <row r="85" spans="1:11" x14ac:dyDescent="0.35">
      <c r="A85" s="12" t="str">
        <f t="shared" si="5"/>
        <v>HDD21</v>
      </c>
      <c r="B85" s="12" t="s">
        <v>1</v>
      </c>
      <c r="C85" s="12" t="s">
        <v>31</v>
      </c>
      <c r="D85" s="31">
        <f>INDEX(Water!C$4:C$21,MATCH($B85,Water!$B$4:$B$21,0))</f>
        <v>0</v>
      </c>
      <c r="E85" s="31">
        <f>INDEX(Water!D$4:D$21,MATCH($B85,Water!$B$4:$B$21,0))</f>
        <v>0.05</v>
      </c>
      <c r="F85" s="31">
        <f>INDEX(Water!E$4:E$21,MATCH($B85,Water!$B$4:$B$21,0))</f>
        <v>0</v>
      </c>
      <c r="G85" s="30">
        <f>INDEX(Wastewater!$C$4:$C$15,MATCH($B85,Wastewater!$B$4:$B$15,0))</f>
        <v>0</v>
      </c>
      <c r="H85" s="30">
        <f>INDEX(Wastewater!$D$4:$D$15,MATCH($B85,Wastewater!$B$4:$B$15,0))</f>
        <v>0.05</v>
      </c>
      <c r="I85" s="30">
        <f>INDEX(Wastewater!$E$4:$E$15,MATCH($B85,Wastewater!$B$4:$B$15,0))</f>
        <v>0</v>
      </c>
      <c r="J85" s="30">
        <f>INDEX(Wastewater_exc_scope!$C$4:$C$15,MATCH(Interface!$B85,Wastewater_exc_scope!$B$4:$B$15,0))</f>
        <v>0</v>
      </c>
      <c r="K85" s="30">
        <f>INDEX(Water_exc_scope!$C$4:$C$21,MATCH(Interface!$B85,Water_exc_scope!$B$4:$B$21,0))</f>
        <v>0</v>
      </c>
    </row>
    <row r="86" spans="1:11" x14ac:dyDescent="0.35">
      <c r="A86" s="12" t="str">
        <f t="shared" si="5"/>
        <v>HDD22</v>
      </c>
      <c r="B86" s="12" t="s">
        <v>1</v>
      </c>
      <c r="C86" s="12" t="s">
        <v>32</v>
      </c>
      <c r="D86" s="31">
        <f>INDEX(Water!C$4:C$21,MATCH($B86,Water!$B$4:$B$21,0))</f>
        <v>0</v>
      </c>
      <c r="E86" s="31">
        <f>INDEX(Water!D$4:D$21,MATCH($B86,Water!$B$4:$B$21,0))</f>
        <v>0.05</v>
      </c>
      <c r="F86" s="31">
        <f>INDEX(Water!E$4:E$21,MATCH($B86,Water!$B$4:$B$21,0))</f>
        <v>0</v>
      </c>
      <c r="G86" s="30">
        <f>INDEX(Wastewater!$C$4:$C$15,MATCH($B86,Wastewater!$B$4:$B$15,0))</f>
        <v>0</v>
      </c>
      <c r="H86" s="30">
        <f>INDEX(Wastewater!$D$4:$D$15,MATCH($B86,Wastewater!$B$4:$B$15,0))</f>
        <v>0.05</v>
      </c>
      <c r="I86" s="30">
        <f>INDEX(Wastewater!$E$4:$E$15,MATCH($B86,Wastewater!$B$4:$B$15,0))</f>
        <v>0</v>
      </c>
      <c r="J86" s="30">
        <f>INDEX(Wastewater_exc_scope!$C$4:$C$15,MATCH(Interface!$B86,Wastewater_exc_scope!$B$4:$B$15,0))</f>
        <v>0</v>
      </c>
      <c r="K86" s="30">
        <f>INDEX(Water_exc_scope!$C$4:$C$21,MATCH(Interface!$B86,Water_exc_scope!$B$4:$B$21,0))</f>
        <v>0</v>
      </c>
    </row>
    <row r="87" spans="1:11" x14ac:dyDescent="0.35">
      <c r="A87" s="12" t="str">
        <f t="shared" si="5"/>
        <v>HDD23</v>
      </c>
      <c r="B87" s="12" t="s">
        <v>1</v>
      </c>
      <c r="C87" s="12" t="s">
        <v>33</v>
      </c>
      <c r="D87" s="31">
        <f>INDEX(Water!C$4:C$21,MATCH($B87,Water!$B$4:$B$21,0))</f>
        <v>0</v>
      </c>
      <c r="E87" s="31">
        <f>INDEX(Water!D$4:D$21,MATCH($B87,Water!$B$4:$B$21,0))</f>
        <v>0.05</v>
      </c>
      <c r="F87" s="31">
        <f>INDEX(Water!E$4:E$21,MATCH($B87,Water!$B$4:$B$21,0))</f>
        <v>0</v>
      </c>
      <c r="G87" s="30">
        <f>INDEX(Wastewater!$C$4:$C$15,MATCH($B87,Wastewater!$B$4:$B$15,0))</f>
        <v>0</v>
      </c>
      <c r="H87" s="30">
        <f>INDEX(Wastewater!$D$4:$D$15,MATCH($B87,Wastewater!$B$4:$B$15,0))</f>
        <v>0.05</v>
      </c>
      <c r="I87" s="30">
        <f>INDEX(Wastewater!$E$4:$E$15,MATCH($B87,Wastewater!$B$4:$B$15,0))</f>
        <v>0</v>
      </c>
      <c r="J87" s="30">
        <f>INDEX(Wastewater_exc_scope!$C$4:$C$15,MATCH(Interface!$B87,Wastewater_exc_scope!$B$4:$B$15,0))</f>
        <v>0</v>
      </c>
      <c r="K87" s="30">
        <f>INDEX(Water_exc_scope!$C$4:$C$21,MATCH(Interface!$B87,Water_exc_scope!$B$4:$B$21,0))</f>
        <v>0</v>
      </c>
    </row>
    <row r="88" spans="1:11" x14ac:dyDescent="0.35">
      <c r="A88" s="12" t="str">
        <f t="shared" si="5"/>
        <v>HDD24</v>
      </c>
      <c r="B88" s="12" t="s">
        <v>1</v>
      </c>
      <c r="C88" s="12" t="s">
        <v>34</v>
      </c>
      <c r="D88" s="31">
        <f>INDEX(Water!C$4:C$21,MATCH($B88,Water!$B$4:$B$21,0))</f>
        <v>0</v>
      </c>
      <c r="E88" s="31">
        <f>INDEX(Water!D$4:D$21,MATCH($B88,Water!$B$4:$B$21,0))</f>
        <v>0.05</v>
      </c>
      <c r="F88" s="31">
        <f>INDEX(Water!E$4:E$21,MATCH($B88,Water!$B$4:$B$21,0))</f>
        <v>0</v>
      </c>
      <c r="G88" s="30">
        <f>INDEX(Wastewater!$C$4:$C$15,MATCH($B88,Wastewater!$B$4:$B$15,0))</f>
        <v>0</v>
      </c>
      <c r="H88" s="30">
        <f>INDEX(Wastewater!$D$4:$D$15,MATCH($B88,Wastewater!$B$4:$B$15,0))</f>
        <v>0.05</v>
      </c>
      <c r="I88" s="30">
        <f>INDEX(Wastewater!$E$4:$E$15,MATCH($B88,Wastewater!$B$4:$B$15,0))</f>
        <v>0</v>
      </c>
      <c r="J88" s="30">
        <f>INDEX(Wastewater_exc_scope!$C$4:$C$15,MATCH(Interface!$B88,Wastewater_exc_scope!$B$4:$B$15,0))</f>
        <v>0</v>
      </c>
      <c r="K88" s="30">
        <f>INDEX(Water_exc_scope!$C$4:$C$21,MATCH(Interface!$B88,Water_exc_scope!$B$4:$B$21,0))</f>
        <v>0</v>
      </c>
    </row>
    <row r="89" spans="1:11" x14ac:dyDescent="0.35">
      <c r="A89" s="12" t="str">
        <f t="shared" si="5"/>
        <v>HDD25</v>
      </c>
      <c r="B89" s="12" t="s">
        <v>1</v>
      </c>
      <c r="C89" s="12" t="s">
        <v>35</v>
      </c>
      <c r="D89" s="31">
        <f>INDEX(Water!C$4:C$21,MATCH($B89,Water!$B$4:$B$21,0))</f>
        <v>0</v>
      </c>
      <c r="E89" s="31">
        <f>INDEX(Water!D$4:D$21,MATCH($B89,Water!$B$4:$B$21,0))</f>
        <v>0.05</v>
      </c>
      <c r="F89" s="31">
        <f>INDEX(Water!E$4:E$21,MATCH($B89,Water!$B$4:$B$21,0))</f>
        <v>0</v>
      </c>
      <c r="G89" s="30">
        <f>INDEX(Wastewater!$C$4:$C$15,MATCH($B89,Wastewater!$B$4:$B$15,0))</f>
        <v>0</v>
      </c>
      <c r="H89" s="30">
        <f>INDEX(Wastewater!$D$4:$D$15,MATCH($B89,Wastewater!$B$4:$B$15,0))</f>
        <v>0.05</v>
      </c>
      <c r="I89" s="30">
        <f>INDEX(Wastewater!$E$4:$E$15,MATCH($B89,Wastewater!$B$4:$B$15,0))</f>
        <v>0</v>
      </c>
      <c r="J89" s="30">
        <f>INDEX(Wastewater_exc_scope!$C$4:$C$15,MATCH(Interface!$B89,Wastewater_exc_scope!$B$4:$B$15,0))</f>
        <v>0</v>
      </c>
      <c r="K89" s="30">
        <f>INDEX(Water_exc_scope!$C$4:$C$21,MATCH(Interface!$B89,Water_exc_scope!$B$4:$B$21,0))</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Controls</vt:lpstr>
      <vt:lpstr>Water</vt:lpstr>
      <vt:lpstr>Wastewater</vt:lpstr>
      <vt:lpstr>Water_exc_scope</vt:lpstr>
      <vt:lpstr>Wastewater_exc_scope</vt:lpstr>
      <vt:lpstr>Interface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2019-12-12T10:46:46Z</dcterms:created>
  <dcterms:modified xsi:type="dcterms:W3CDTF">2019-12-12T10:46:55Z</dcterms:modified>
</cp:coreProperties>
</file>