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/>
  <bookViews>
    <workbookView xWindow="0" yWindow="0" windowWidth="28800" windowHeight="10920" tabRatio="836"/>
  </bookViews>
  <sheets>
    <sheet name="Cover" sheetId="1" r:id="rId1"/>
    <sheet name="Policy decisions" sheetId="4" r:id="rId2"/>
    <sheet name="Industry qual data" sheetId="16" r:id="rId3"/>
    <sheet name="Industry quant data" sheetId="15" r:id="rId4"/>
    <sheet name="Industry revenue" sheetId="18" r:id="rId5"/>
    <sheet name="Company score" sheetId="13" r:id="rId6"/>
    <sheet name="Payments" sheetId="17" r:id="rId7"/>
    <sheet name="Outputs" sheetId="7" r:id="rId8"/>
  </sheets>
  <definedNames>
    <definedName name="_xlnm._FilterDatabase" localSheetId="2" hidden="1">'Industry qual data'!#REF!</definedName>
    <definedName name="_xlnm._FilterDatabase" localSheetId="3" hidden="1">'Industry quant data'!$E$11:$E$11</definedName>
    <definedName name="_xlnm._FilterDatabase" localSheetId="4" hidden="1">'Industry revenue'!#REF!</definedName>
    <definedName name="_xlnm._FilterDatabase" localSheetId="7" hidden="1">Outputs!$F$10:$G$10</definedName>
    <definedName name="Company_name" localSheetId="4">'Company score'!#REF!</definedName>
    <definedName name="Company_name">'Company score'!#REF!</definedName>
    <definedName name="Company_names">'Industry qual data'!$E$10:$E$26</definedName>
    <definedName name="DMeX_scores">'Company score'!$I$14:$I$30</definedName>
    <definedName name="Outperf_weighting">'Policy decisions'!$H$15</definedName>
    <definedName name="Payments">Payments!$I$10:$I$26</definedName>
    <definedName name="Qual_scores">'Industry qual data'!$H$10:$H$26</definedName>
    <definedName name="Qual_weighting">'Policy decisions'!$H$11</definedName>
    <definedName name="Quant_scores">'Industry quant data'!$H$9:$X$9</definedName>
    <definedName name="Quant_weighting">'Policy decisions'!$H$10</definedName>
    <definedName name="Total_pmt">Payments!$M$10:$M$26</definedName>
    <definedName name="Underperf_weighting">'Policy decisions'!$H$16</definedName>
    <definedName name="Waste_pmt">Payments!$L$10:$L$26</definedName>
    <definedName name="Waste_revenues">'Industry revenue'!$I$10:$I$26</definedName>
    <definedName name="Waste_weights">'Industry revenue'!#REF!</definedName>
    <definedName name="Water_pmt">Payments!$K$10:$K$26</definedName>
    <definedName name="Water_revenues">'Industry revenue'!$H$10:$H$26</definedName>
    <definedName name="Water_weights">'Industry revenue'!#REF!</definedName>
    <definedName name="Yes_No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5" l="1"/>
  <c r="J9" i="15"/>
  <c r="K9" i="15"/>
  <c r="L9" i="15"/>
  <c r="M9" i="15"/>
  <c r="N9" i="15"/>
  <c r="O9" i="15"/>
  <c r="P9" i="15"/>
  <c r="Q9" i="15"/>
  <c r="R9" i="15"/>
  <c r="S9" i="15"/>
  <c r="T9" i="15"/>
  <c r="U9" i="15"/>
  <c r="V9" i="15"/>
  <c r="W9" i="15"/>
  <c r="X9" i="15"/>
  <c r="H9" i="15"/>
  <c r="H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14" i="13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11" i="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10" i="17"/>
  <c r="J11" i="18" l="1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10" i="18"/>
  <c r="A1" i="18" l="1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0" i="13"/>
  <c r="H10" i="13"/>
  <c r="F29" i="17" l="1"/>
  <c r="F28" i="17"/>
  <c r="A1" i="17"/>
  <c r="A1" i="16"/>
  <c r="H30" i="13"/>
  <c r="I30" i="13" s="1"/>
  <c r="F26" i="17" s="1"/>
  <c r="H29" i="13"/>
  <c r="I29" i="13" s="1"/>
  <c r="F25" i="17" s="1"/>
  <c r="H28" i="13"/>
  <c r="I28" i="13" s="1"/>
  <c r="F24" i="17" s="1"/>
  <c r="H27" i="13"/>
  <c r="I27" i="13" s="1"/>
  <c r="F23" i="17" s="1"/>
  <c r="H26" i="13"/>
  <c r="I26" i="13" s="1"/>
  <c r="F22" i="17" s="1"/>
  <c r="H25" i="13"/>
  <c r="I25" i="13" s="1"/>
  <c r="F21" i="17" s="1"/>
  <c r="H24" i="13"/>
  <c r="I24" i="13" s="1"/>
  <c r="F20" i="17" s="1"/>
  <c r="H23" i="13"/>
  <c r="I23" i="13" s="1"/>
  <c r="F19" i="17" s="1"/>
  <c r="H22" i="13"/>
  <c r="I22" i="13" s="1"/>
  <c r="F18" i="17" s="1"/>
  <c r="H21" i="13"/>
  <c r="I21" i="13" s="1"/>
  <c r="F17" i="17" s="1"/>
  <c r="H20" i="13"/>
  <c r="I20" i="13" s="1"/>
  <c r="F16" i="17" s="1"/>
  <c r="H19" i="13"/>
  <c r="I19" i="13" s="1"/>
  <c r="F15" i="17" s="1"/>
  <c r="H18" i="13"/>
  <c r="I18" i="13" s="1"/>
  <c r="F14" i="17" s="1"/>
  <c r="H17" i="13"/>
  <c r="I17" i="13" s="1"/>
  <c r="F13" i="17" s="1"/>
  <c r="H16" i="13"/>
  <c r="I16" i="13" s="1"/>
  <c r="F12" i="17" s="1"/>
  <c r="H15" i="13"/>
  <c r="I15" i="13" s="1"/>
  <c r="F11" i="17" s="1"/>
  <c r="I14" i="13"/>
  <c r="F10" i="17" l="1"/>
  <c r="F34" i="17" s="1"/>
  <c r="F11" i="7"/>
  <c r="F20" i="7"/>
  <c r="F12" i="7"/>
  <c r="F21" i="7"/>
  <c r="F16" i="7"/>
  <c r="F24" i="7"/>
  <c r="F17" i="7"/>
  <c r="F25" i="7"/>
  <c r="F32" i="17"/>
  <c r="F31" i="17"/>
  <c r="F33" i="17"/>
  <c r="F14" i="7"/>
  <c r="F18" i="7"/>
  <c r="F22" i="7"/>
  <c r="F26" i="7"/>
  <c r="F13" i="7"/>
  <c r="F15" i="7"/>
  <c r="F19" i="7"/>
  <c r="F23" i="7"/>
  <c r="F27" i="7"/>
  <c r="F30" i="17" l="1"/>
  <c r="F36" i="17"/>
  <c r="H15" i="17"/>
  <c r="I15" i="17" s="1"/>
  <c r="H11" i="17"/>
  <c r="H23" i="17"/>
  <c r="F35" i="17"/>
  <c r="H19" i="17"/>
  <c r="H22" i="17"/>
  <c r="G22" i="17"/>
  <c r="H10" i="17"/>
  <c r="G10" i="17"/>
  <c r="H12" i="17"/>
  <c r="I12" i="17" s="1"/>
  <c r="G12" i="17"/>
  <c r="H13" i="17"/>
  <c r="G13" i="17"/>
  <c r="G19" i="17"/>
  <c r="H26" i="17"/>
  <c r="G26" i="17"/>
  <c r="H14" i="17"/>
  <c r="G14" i="17"/>
  <c r="H21" i="17"/>
  <c r="G21" i="17"/>
  <c r="G24" i="17"/>
  <c r="H24" i="17"/>
  <c r="H18" i="17"/>
  <c r="G18" i="17"/>
  <c r="G11" i="17"/>
  <c r="G16" i="17"/>
  <c r="H16" i="17"/>
  <c r="G20" i="17"/>
  <c r="H20" i="17"/>
  <c r="I20" i="17" s="1"/>
  <c r="H25" i="17"/>
  <c r="G25" i="17"/>
  <c r="H17" i="17"/>
  <c r="I17" i="17" s="1"/>
  <c r="G17" i="17"/>
  <c r="G23" i="17"/>
  <c r="G15" i="17"/>
  <c r="I16" i="17" l="1"/>
  <c r="L16" i="17" s="1"/>
  <c r="I23" i="17"/>
  <c r="K23" i="17" s="1"/>
  <c r="I11" i="17"/>
  <c r="L11" i="17" s="1"/>
  <c r="K20" i="17"/>
  <c r="L20" i="17"/>
  <c r="L17" i="17"/>
  <c r="K17" i="17"/>
  <c r="K15" i="17"/>
  <c r="L15" i="17"/>
  <c r="G13" i="7"/>
  <c r="I24" i="17"/>
  <c r="G25" i="7" s="1"/>
  <c r="I21" i="17"/>
  <c r="I19" i="17"/>
  <c r="G20" i="7" s="1"/>
  <c r="G21" i="7"/>
  <c r="I25" i="17"/>
  <c r="G26" i="7" s="1"/>
  <c r="I14" i="17"/>
  <c r="G15" i="7" s="1"/>
  <c r="I18" i="17"/>
  <c r="G19" i="7" s="1"/>
  <c r="G18" i="7"/>
  <c r="G16" i="7"/>
  <c r="I22" i="17"/>
  <c r="I26" i="17"/>
  <c r="K12" i="17"/>
  <c r="L12" i="17"/>
  <c r="I13" i="17"/>
  <c r="I10" i="17"/>
  <c r="A1" i="15"/>
  <c r="J21" i="7" l="1"/>
  <c r="L23" i="17"/>
  <c r="G24" i="7"/>
  <c r="G17" i="7"/>
  <c r="K16" i="17"/>
  <c r="J24" i="7"/>
  <c r="G12" i="7"/>
  <c r="K11" i="17"/>
  <c r="M15" i="17"/>
  <c r="L13" i="17"/>
  <c r="K13" i="17"/>
  <c r="M17" i="17"/>
  <c r="L21" i="17"/>
  <c r="J18" i="7" s="1"/>
  <c r="K21" i="17"/>
  <c r="I18" i="7" s="1"/>
  <c r="L22" i="17"/>
  <c r="J12" i="7" s="1"/>
  <c r="K22" i="17"/>
  <c r="M16" i="17"/>
  <c r="G22" i="7"/>
  <c r="I21" i="7"/>
  <c r="M12" i="17"/>
  <c r="L14" i="17"/>
  <c r="J17" i="7" s="1"/>
  <c r="K14" i="17"/>
  <c r="I15" i="7" s="1"/>
  <c r="L24" i="17"/>
  <c r="J16" i="7" s="1"/>
  <c r="K24" i="17"/>
  <c r="I25" i="7" s="1"/>
  <c r="M23" i="17"/>
  <c r="L18" i="17"/>
  <c r="K18" i="17"/>
  <c r="I19" i="7" s="1"/>
  <c r="G11" i="7"/>
  <c r="L10" i="17"/>
  <c r="J11" i="7" s="1"/>
  <c r="K10" i="17"/>
  <c r="G14" i="7"/>
  <c r="L19" i="17"/>
  <c r="K19" i="17"/>
  <c r="L26" i="17"/>
  <c r="J13" i="7" s="1"/>
  <c r="K26" i="17"/>
  <c r="L25" i="17"/>
  <c r="J20" i="7" s="1"/>
  <c r="K25" i="17"/>
  <c r="I26" i="7" s="1"/>
  <c r="G27" i="7"/>
  <c r="G23" i="7"/>
  <c r="M20" i="17"/>
  <c r="I24" i="7"/>
  <c r="H9" i="4"/>
  <c r="A1" i="13"/>
  <c r="J14" i="7" l="1"/>
  <c r="K24" i="7"/>
  <c r="J22" i="7"/>
  <c r="J25" i="7"/>
  <c r="J23" i="7"/>
  <c r="I11" i="7"/>
  <c r="K21" i="7"/>
  <c r="J26" i="7"/>
  <c r="J15" i="7"/>
  <c r="I22" i="7"/>
  <c r="J27" i="7"/>
  <c r="J19" i="7"/>
  <c r="M11" i="17"/>
  <c r="M25" i="17"/>
  <c r="I20" i="7"/>
  <c r="I12" i="7"/>
  <c r="M22" i="17"/>
  <c r="K12" i="7" s="1"/>
  <c r="M21" i="17"/>
  <c r="K18" i="7" s="1"/>
  <c r="I13" i="7"/>
  <c r="M26" i="17"/>
  <c r="K13" i="7" s="1"/>
  <c r="I23" i="7"/>
  <c r="M18" i="17"/>
  <c r="I17" i="7"/>
  <c r="M14" i="17"/>
  <c r="K17" i="7" s="1"/>
  <c r="M13" i="17"/>
  <c r="I27" i="7"/>
  <c r="M10" i="17"/>
  <c r="I14" i="7"/>
  <c r="M19" i="17"/>
  <c r="K14" i="7" s="1"/>
  <c r="M24" i="17"/>
  <c r="K16" i="7" s="1"/>
  <c r="I16" i="7"/>
  <c r="J11" i="4"/>
  <c r="K11" i="7" l="1"/>
  <c r="K23" i="7"/>
  <c r="K20" i="7"/>
  <c r="K19" i="7"/>
  <c r="K25" i="7"/>
  <c r="K22" i="7"/>
  <c r="K27" i="7"/>
  <c r="K15" i="7"/>
  <c r="K26" i="7"/>
  <c r="J10" i="4"/>
  <c r="A1" i="4" l="1"/>
  <c r="A1" i="7"/>
  <c r="A1" i="1"/>
</calcChain>
</file>

<file path=xl/sharedStrings.xml><?xml version="1.0" encoding="utf-8"?>
<sst xmlns="http://schemas.openxmlformats.org/spreadsheetml/2006/main" count="451" uniqueCount="109">
  <si>
    <t>Workbook title:</t>
  </si>
  <si>
    <t>Version:</t>
  </si>
  <si>
    <t>Filename:</t>
  </si>
  <si>
    <t>Date:</t>
  </si>
  <si>
    <t>Author:</t>
  </si>
  <si>
    <t>Ofwat</t>
  </si>
  <si>
    <t>Author contact information:</t>
  </si>
  <si>
    <t>PR19@ofwat.gov.uk</t>
  </si>
  <si>
    <t>Summary of workbook:</t>
  </si>
  <si>
    <t>Known limitations:</t>
  </si>
  <si>
    <t>Instructions:</t>
  </si>
  <si>
    <t>Feedback:</t>
  </si>
  <si>
    <t>We would welcome feedback on this workbook. Please send any feedback to the following email address:</t>
  </si>
  <si>
    <t>END OF SHEET</t>
  </si>
  <si>
    <t>This worksheet is used to enter Ofwat policy decisions that are fixed over the price control</t>
  </si>
  <si>
    <t>Source</t>
  </si>
  <si>
    <t>Units</t>
  </si>
  <si>
    <t>Value</t>
  </si>
  <si>
    <t>Policy decision inputs (fixed over price control)</t>
  </si>
  <si>
    <t>WEIGHTINGS</t>
  </si>
  <si>
    <t>Calculation of D-MeX</t>
  </si>
  <si>
    <t>What is the weighting attached to each component of the D-MeX calculation?</t>
  </si>
  <si>
    <t>Quantitative metrics</t>
  </si>
  <si>
    <t>Policy decision</t>
  </si>
  <si>
    <t>%</t>
  </si>
  <si>
    <t>Qualitative metrics</t>
  </si>
  <si>
    <t>MAXIMUM AND MINIMUM PAYMENTS</t>
  </si>
  <si>
    <t>Maximum outperformance payment</t>
  </si>
  <si>
    <t>Maximum underperformance payment</t>
  </si>
  <si>
    <t>This worksheet allows for manual entry of Water UK quantitative scores for each company for the period</t>
  </si>
  <si>
    <t>Affinity Water</t>
  </si>
  <si>
    <t>Anglian Water</t>
  </si>
  <si>
    <t>Bristol Water</t>
  </si>
  <si>
    <t>Dŵr Cymru</t>
  </si>
  <si>
    <t>Hafren Dyfrdwy</t>
  </si>
  <si>
    <t>Northumbrian Water</t>
  </si>
  <si>
    <t>Portsmouth Water</t>
  </si>
  <si>
    <t>SES Water</t>
  </si>
  <si>
    <t>Severn Trent Water</t>
  </si>
  <si>
    <t>South East Water</t>
  </si>
  <si>
    <t>South Staffs Water</t>
  </si>
  <si>
    <t>South West Water</t>
  </si>
  <si>
    <t>Southern Water</t>
  </si>
  <si>
    <t>Thames Water</t>
  </si>
  <si>
    <t>United Utilities</t>
  </si>
  <si>
    <t>Wessex Water</t>
  </si>
  <si>
    <t>Yorkshire Water</t>
  </si>
  <si>
    <t>Water UK quantitative data inputs</t>
  </si>
  <si>
    <t>QUANTITATIVE INPUTS</t>
  </si>
  <si>
    <t>What are the scores for each company on the nominated Water UK quantitative metrics?</t>
  </si>
  <si>
    <t>Average</t>
  </si>
  <si>
    <t>Metric</t>
  </si>
  <si>
    <t>Water UK</t>
  </si>
  <si>
    <t>This worksheet allows for manual entry of Water UK qualitative scores for each company for the period</t>
  </si>
  <si>
    <t>Qualitative data inputs for each company</t>
  </si>
  <si>
    <t>QUALITATIVE INPUTS</t>
  </si>
  <si>
    <t>What are the qualitative scores for each company?</t>
  </si>
  <si>
    <t>Ofwat/Agent</t>
  </si>
  <si>
    <t>#, 0-100</t>
  </si>
  <si>
    <t>This worksheet allows for manual entry of each company's developer services revenues from water and wastewater</t>
  </si>
  <si>
    <t>Company revenue from developer services</t>
  </si>
  <si>
    <t>INPUT OF DEVELOPER SERVICES REVENUES</t>
  </si>
  <si>
    <t>What are the actual developer services revenue collected by the company in the year of performance?</t>
  </si>
  <si>
    <t>Water</t>
  </si>
  <si>
    <t>Wastewater</t>
  </si>
  <si>
    <t>Total</t>
  </si>
  <si>
    <t>£m</t>
  </si>
  <si>
    <t>This worksheet calculates each company's individual score</t>
  </si>
  <si>
    <t>Unit</t>
  </si>
  <si>
    <t>Quantitative score</t>
  </si>
  <si>
    <t>Qualitative score</t>
  </si>
  <si>
    <t>D-MeX score</t>
  </si>
  <si>
    <t>D-MeX score calculator</t>
  </si>
  <si>
    <t>D-MEX SCORE CALCULATION</t>
  </si>
  <si>
    <t>Weighting for each component</t>
  </si>
  <si>
    <t>Policy decision on weighting for each component of the D-MeX score</t>
  </si>
  <si>
    <t>Weighting</t>
  </si>
  <si>
    <t>Company scores</t>
  </si>
  <si>
    <t>D-MeX score calculation for each company</t>
  </si>
  <si>
    <t>This worksheet calculates the performance payments for each company</t>
  </si>
  <si>
    <t>Calculation of outperformance and underperformance payments</t>
  </si>
  <si>
    <t>PAYMENT CALCULATION</t>
  </si>
  <si>
    <t>Calculates the payments for each company based on D-MeX scores</t>
  </si>
  <si>
    <t>Score</t>
  </si>
  <si>
    <t>Rank</t>
  </si>
  <si>
    <t>Difference from median</t>
  </si>
  <si>
    <t>Total performance payment (%)</t>
  </si>
  <si>
    <t>Maximum payment</t>
  </si>
  <si>
    <t>Minimum payment</t>
  </si>
  <si>
    <t>Mean score</t>
  </si>
  <si>
    <t>Median score</t>
  </si>
  <si>
    <t>Maximum score</t>
  </si>
  <si>
    <t>Minimum score</t>
  </si>
  <si>
    <t>Standard deviation of scores</t>
  </si>
  <si>
    <t>Outperformance payment - % revenue per score</t>
  </si>
  <si>
    <t>Underperformance payment - % revenue per score</t>
  </si>
  <si>
    <t>This worksheet presents the key outputs from the rate calculator</t>
  </si>
  <si>
    <t>Summary table of D-MeX scores and performance payments</t>
  </si>
  <si>
    <t>SUMMARY TABLE OF SCORES AND PERFORMANCE PAYMENTS</t>
  </si>
  <si>
    <t>Presents D-MeX scores and performance payments in % and £ terms</t>
  </si>
  <si>
    <t>Performance payments (£m)</t>
  </si>
  <si>
    <t>Company name</t>
  </si>
  <si>
    <t>December 2019</t>
  </si>
  <si>
    <t>v1.0</t>
  </si>
  <si>
    <t>This model shows how a company can calculate its D-MeX score based on our policy decisions. It also shows how we intend to reconcile outperformance and underperformance payments during our in-period reconciliation of D-MeX.
See our policy decisions in 'PR19 final determinations: Customer measure of experience (C-MeX) and developer services measure of experience (D-MeX) policy appendix'.</t>
  </si>
  <si>
    <t>NA</t>
  </si>
  <si>
    <t>D-MeX PR19 reconciliation model</t>
  </si>
  <si>
    <t>'Industry qual data', 'Industry quant data' and 'Industry revenue' is to be used by Ofwat to set financial D-MeX payments based on how companies perform relative to each other.</t>
  </si>
  <si>
    <t>What are the maximum and minimum payments for D-MeX?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</si>
</sst>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);\(#,##0\);&quot;-  &quot;;&quot; &quot;@&quot; &quot;"/>
    <numFmt numFmtId="165" formatCode="d\ mmmm\ yyyy"/>
    <numFmt numFmtId="166" formatCode="0.000"/>
  </numFmts>
  <fonts count="22" x14ac:knownFonts="1">
    <font>
      <sz val="10"/>
      <color theme="1"/>
      <name val="Arial"/>
      <family val="2"/>
    </font>
    <font>
      <b/>
      <sz val="11"/>
      <color theme="1"/>
      <name val="Arial"/>
      <family val="2"/>
    </font>
    <font>
      <sz val="24"/>
      <color theme="0"/>
      <name val="Franklin Gothic Demi"/>
      <family val="2"/>
    </font>
    <font>
      <sz val="10"/>
      <color theme="1"/>
      <name val="Arial"/>
      <family val="2"/>
    </font>
    <font>
      <sz val="11"/>
      <color theme="1"/>
      <name val="Franklin Gothic Demi"/>
      <family val="2"/>
    </font>
    <font>
      <sz val="10"/>
      <color theme="1"/>
      <name val="Franklin Gothic Demi"/>
      <family val="2"/>
    </font>
    <font>
      <sz val="10"/>
      <color rgb="FF0078C9"/>
      <name val="Arial"/>
      <family val="2"/>
    </font>
    <font>
      <sz val="10"/>
      <color theme="0"/>
      <name val="Franklin Gothic Demi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sz val="10"/>
      <color rgb="FF0078C9"/>
      <name val="Franklin Gothic Demi"/>
      <family val="2"/>
    </font>
    <font>
      <sz val="10"/>
      <color rgb="FFFE4819"/>
      <name val="Arial"/>
      <family val="2"/>
    </font>
    <font>
      <sz val="10"/>
      <color rgb="FF719500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u/>
      <sz val="10"/>
      <color theme="10"/>
      <name val="Arial"/>
      <family val="2"/>
    </font>
    <font>
      <sz val="12"/>
      <color theme="0"/>
      <name val="Franklin Gothic Demi"/>
      <family val="2"/>
    </font>
    <font>
      <u/>
      <sz val="12"/>
      <color theme="0"/>
      <name val="Franklin Gothic Demi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 tint="-0.249977111117893"/>
      <name val="Arial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CEABF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7FBBE4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0"/>
      </top>
      <bottom/>
      <diagonal/>
    </border>
  </borders>
  <cellStyleXfs count="28">
    <xf numFmtId="0" fontId="0" fillId="0" borderId="0"/>
    <xf numFmtId="0" fontId="2" fillId="11" borderId="0" applyNumberFormat="0" applyBorder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13" fillId="2" borderId="0" applyNumberFormat="0" applyBorder="0" applyAlignment="0" applyProtection="0"/>
    <xf numFmtId="0" fontId="9" fillId="3" borderId="0" applyNumberFormat="0" applyBorder="0" applyAlignment="0" applyProtection="0"/>
    <xf numFmtId="0" fontId="14" fillId="4" borderId="0" applyNumberFormat="0" applyBorder="0" applyAlignment="0" applyProtection="0"/>
    <xf numFmtId="0" fontId="3" fillId="6" borderId="0" applyNumberFormat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6" fillId="0" borderId="0" applyNumberFormat="0" applyBorder="0" applyAlignment="0" applyProtection="0"/>
    <xf numFmtId="164" fontId="8" fillId="9" borderId="0" applyAlignment="0" applyProtection="0"/>
    <xf numFmtId="0" fontId="7" fillId="9" borderId="0" applyNumberFormat="0" applyBorder="0" applyAlignment="0" applyProtection="0"/>
    <xf numFmtId="0" fontId="12" fillId="5" borderId="0" applyNumberFormat="0" applyFill="0" applyAlignment="0" applyProtection="0"/>
    <xf numFmtId="0" fontId="12" fillId="0" borderId="0" applyNumberFormat="0" applyBorder="0" applyAlignment="0" applyProtection="0"/>
    <xf numFmtId="0" fontId="1" fillId="0" borderId="1" applyNumberFormat="0" applyFill="0" applyAlignment="0" applyProtection="0"/>
    <xf numFmtId="0" fontId="3" fillId="7" borderId="0" applyNumberFormat="0" applyBorder="0" applyAlignment="0" applyProtection="0"/>
    <xf numFmtId="0" fontId="6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Font="0" applyBorder="0" applyAlignment="0" applyProtection="0"/>
    <xf numFmtId="0" fontId="10" fillId="10" borderId="0" applyNumberFormat="0" applyAlignment="0" applyProtection="0"/>
    <xf numFmtId="0" fontId="3" fillId="13" borderId="0" applyNumberFormat="0" applyBorder="0" applyAlignment="0" applyProtection="0"/>
    <xf numFmtId="0" fontId="11" fillId="0" borderId="0" applyNumberFormat="0" applyBorder="0" applyAlignment="0" applyProtection="0"/>
    <xf numFmtId="0" fontId="7" fillId="11" borderId="0" applyNumberFormat="0" applyAlignment="0" applyProtection="0"/>
    <xf numFmtId="0" fontId="15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2"/>
    <xf numFmtId="0" fontId="5" fillId="0" borderId="0" xfId="3"/>
    <xf numFmtId="0" fontId="2" fillId="11" borderId="0" xfId="1"/>
    <xf numFmtId="0" fontId="12" fillId="0" borderId="0" xfId="16"/>
    <xf numFmtId="0" fontId="6" fillId="0" borderId="0" xfId="12"/>
    <xf numFmtId="0" fontId="10" fillId="10" borderId="0" xfId="22"/>
    <xf numFmtId="0" fontId="0" fillId="0" borderId="0" xfId="0"/>
    <xf numFmtId="0" fontId="7" fillId="11" borderId="0" xfId="25"/>
    <xf numFmtId="0" fontId="15" fillId="0" borderId="0" xfId="26"/>
    <xf numFmtId="0" fontId="16" fillId="11" borderId="0" xfId="0" applyFont="1" applyFill="1"/>
    <xf numFmtId="0" fontId="17" fillId="11" borderId="0" xfId="26" applyFont="1" applyFill="1"/>
    <xf numFmtId="0" fontId="16" fillId="11" borderId="2" xfId="0" applyFont="1" applyFill="1" applyBorder="1"/>
    <xf numFmtId="0" fontId="16" fillId="12" borderId="0" xfId="0" applyFont="1" applyFill="1"/>
    <xf numFmtId="9" fontId="3" fillId="6" borderId="0" xfId="27" applyFill="1"/>
    <xf numFmtId="0" fontId="5" fillId="0" borderId="0" xfId="3" applyFill="1"/>
    <xf numFmtId="0" fontId="19" fillId="0" borderId="0" xfId="0" applyFont="1"/>
    <xf numFmtId="0" fontId="18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2" fontId="3" fillId="6" borderId="0" xfId="9" applyNumberFormat="1"/>
    <xf numFmtId="0" fontId="0" fillId="0" borderId="0" xfId="0" applyFill="1"/>
    <xf numFmtId="2" fontId="0" fillId="0" borderId="0" xfId="0" applyNumberFormat="1" applyFill="1"/>
    <xf numFmtId="10" fontId="3" fillId="6" borderId="0" xfId="27" applyNumberFormat="1" applyFill="1"/>
    <xf numFmtId="10" fontId="0" fillId="0" borderId="0" xfId="27" applyNumberFormat="1" applyFont="1" applyFill="1"/>
    <xf numFmtId="0" fontId="2" fillId="11" borderId="0" xfId="1" applyFill="1"/>
    <xf numFmtId="2" fontId="6" fillId="0" borderId="0" xfId="27" applyNumberFormat="1" applyFont="1" applyFill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11" borderId="0" xfId="1" applyAlignment="1">
      <alignment horizontal="center"/>
    </xf>
    <xf numFmtId="0" fontId="10" fillId="10" borderId="0" xfId="22" applyAlignment="1">
      <alignment horizontal="center"/>
    </xf>
    <xf numFmtId="2" fontId="18" fillId="0" borderId="0" xfId="0" applyNumberFormat="1" applyFont="1" applyAlignment="1">
      <alignment horizontal="center"/>
    </xf>
    <xf numFmtId="0" fontId="7" fillId="11" borderId="0" xfId="25" applyAlignment="1">
      <alignment horizontal="center"/>
    </xf>
    <xf numFmtId="166" fontId="0" fillId="0" borderId="0" xfId="0" applyNumberFormat="1"/>
    <xf numFmtId="166" fontId="3" fillId="6" borderId="0" xfId="9" applyNumberFormat="1" applyFill="1"/>
    <xf numFmtId="9" fontId="3" fillId="0" borderId="0" xfId="27" applyFill="1"/>
    <xf numFmtId="0" fontId="18" fillId="0" borderId="0" xfId="0" applyFont="1" applyAlignment="1">
      <alignment horizontal="centerContinuous"/>
    </xf>
    <xf numFmtId="0" fontId="19" fillId="0" borderId="0" xfId="0" applyFont="1" applyFill="1"/>
    <xf numFmtId="9" fontId="8" fillId="0" borderId="0" xfId="0" applyNumberFormat="1" applyFont="1" applyFill="1"/>
    <xf numFmtId="0" fontId="2" fillId="11" borderId="0" xfId="1" applyAlignment="1">
      <alignment horizontal="left"/>
    </xf>
    <xf numFmtId="0" fontId="0" fillId="0" borderId="0" xfId="0" applyAlignment="1">
      <alignment horizontal="left"/>
    </xf>
    <xf numFmtId="0" fontId="10" fillId="10" borderId="0" xfId="22" applyAlignment="1">
      <alignment horizontal="left"/>
    </xf>
    <xf numFmtId="0" fontId="20" fillId="0" borderId="0" xfId="0" applyFont="1" applyAlignment="1">
      <alignment horizontal="left"/>
    </xf>
    <xf numFmtId="0" fontId="7" fillId="11" borderId="0" xfId="25" applyAlignment="1">
      <alignment horizontal="left"/>
    </xf>
    <xf numFmtId="10" fontId="6" fillId="0" borderId="0" xfId="27" applyNumberFormat="1" applyFont="1" applyFill="1" applyAlignment="1">
      <alignment horizontal="right"/>
    </xf>
    <xf numFmtId="0" fontId="0" fillId="0" borderId="0" xfId="0" applyAlignment="1">
      <alignment horizontal="right"/>
    </xf>
    <xf numFmtId="2" fontId="6" fillId="0" borderId="0" xfId="12" applyNumberFormat="1" applyAlignment="1">
      <alignment horizontal="right"/>
    </xf>
    <xf numFmtId="0" fontId="0" fillId="0" borderId="0" xfId="0" applyFill="1" applyAlignment="1">
      <alignment horizontal="right"/>
    </xf>
    <xf numFmtId="2" fontId="0" fillId="0" borderId="0" xfId="0" applyNumberFormat="1" applyFill="1" applyAlignment="1">
      <alignment horizontal="right"/>
    </xf>
    <xf numFmtId="10" fontId="0" fillId="0" borderId="0" xfId="27" applyNumberFormat="1" applyFont="1" applyFill="1" applyAlignment="1">
      <alignment horizontal="right"/>
    </xf>
    <xf numFmtId="2" fontId="6" fillId="0" borderId="0" xfId="27" applyNumberFormat="1" applyFont="1" applyFill="1" applyAlignment="1">
      <alignment horizontal="right"/>
    </xf>
    <xf numFmtId="166" fontId="6" fillId="0" borderId="0" xfId="27" applyNumberFormat="1" applyFont="1" applyFill="1" applyAlignment="1">
      <alignment horizontal="right"/>
    </xf>
    <xf numFmtId="166" fontId="11" fillId="0" borderId="0" xfId="24" applyNumberFormat="1"/>
    <xf numFmtId="166" fontId="21" fillId="0" borderId="0" xfId="27" applyNumberFormat="1" applyFont="1" applyFill="1"/>
    <xf numFmtId="10" fontId="6" fillId="0" borderId="0" xfId="27" applyNumberFormat="1" applyFont="1" applyFill="1"/>
    <xf numFmtId="2" fontId="11" fillId="0" borderId="0" xfId="24" applyNumberFormat="1"/>
    <xf numFmtId="2" fontId="11" fillId="0" borderId="0" xfId="24" applyNumberFormat="1" applyFill="1"/>
    <xf numFmtId="166" fontId="0" fillId="0" borderId="0" xfId="0" applyNumberFormat="1" applyFill="1"/>
    <xf numFmtId="166" fontId="11" fillId="0" borderId="0" xfId="24" applyNumberFormat="1" applyFill="1"/>
    <xf numFmtId="10" fontId="0" fillId="0" borderId="0" xfId="0" applyNumberFormat="1"/>
    <xf numFmtId="0" fontId="0" fillId="14" borderId="0" xfId="0" applyFont="1" applyFill="1"/>
    <xf numFmtId="165" fontId="16" fillId="11" borderId="0" xfId="0" quotePrefix="1" applyNumberFormat="1" applyFont="1" applyFill="1" applyAlignment="1">
      <alignment horizontal="left"/>
    </xf>
    <xf numFmtId="0" fontId="0" fillId="0" borderId="0" xfId="0" applyAlignment="1">
      <alignment vertical="top" wrapText="1"/>
    </xf>
    <xf numFmtId="0" fontId="0" fillId="0" borderId="0" xfId="0" quotePrefix="1" applyAlignment="1">
      <alignment vertical="top" wrapText="1"/>
    </xf>
  </cellXfs>
  <cellStyles count="28">
    <cellStyle name="Bad" xfId="7" builtinId="27" customBuiltin="1"/>
    <cellStyle name="Between-worksheet counter-flow" xfId="19"/>
    <cellStyle name="Calculation" xfId="11" builtinId="22" customBuiltin="1"/>
    <cellStyle name="Check Cell" xfId="13" builtinId="23" customBuiltin="1"/>
    <cellStyle name="Empty cell" xfId="21"/>
    <cellStyle name="End of sheet" xfId="25"/>
    <cellStyle name="Explanatory Text" xfId="16" builtinId="53" customBuiltin="1"/>
    <cellStyle name="Exported to another sheet or section" xfId="24"/>
    <cellStyle name="Good" xfId="6" builtinId="26" customBuiltin="1"/>
    <cellStyle name="Hard coded output" xfId="20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26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hidden="1" customBuiltin="1"/>
    <cellStyle name="Output" xfId="10" builtinId="21" customBuiltin="1"/>
    <cellStyle name="Percent" xfId="27" builtinId="5"/>
    <cellStyle name="Section separator" xfId="22"/>
    <cellStyle name="Title" xfId="1" builtinId="15" customBuiltin="1"/>
    <cellStyle name="To be reviewed or discussed" xfId="23"/>
    <cellStyle name="Total" xfId="17" builtinId="25" hidden="1"/>
    <cellStyle name="Warning Text" xfId="14" builtinId="11" customBuiltin="1"/>
    <cellStyle name="Within-worksheet counter-flow" xfId="18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E0DCD8"/>
      <color rgb="FFFCEABF"/>
      <color rgb="FFD740A2"/>
      <color rgb="FFCC0099"/>
      <color rgb="FF0078C9"/>
      <color rgb="FFFFFF00"/>
      <color rgb="FF003479"/>
      <color rgb="FF95B040"/>
      <color rgb="FF719500"/>
      <color rgb="FFFE48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3</xdr:row>
      <xdr:rowOff>38100</xdr:rowOff>
    </xdr:from>
    <xdr:to>
      <xdr:col>2</xdr:col>
      <xdr:colOff>2848467</xdr:colOff>
      <xdr:row>6</xdr:row>
      <xdr:rowOff>192884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00" y="685800"/>
          <a:ext cx="2619867" cy="783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R19@ofwat.gov.uk" TargetMode="External"/><Relationship Id="rId1" Type="http://schemas.openxmlformats.org/officeDocument/2006/relationships/hyperlink" Target="mailto:PR19@ofwat.gov.u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DCD8"/>
  </sheetPr>
  <dimension ref="A1:C20"/>
  <sheetViews>
    <sheetView tabSelected="1" zoomScale="80" zoomScaleNormal="80" workbookViewId="0">
      <pane ySplit="9" topLeftCell="A10" activePane="bottomLeft" state="frozen"/>
      <selection pane="bottomLeft" activeCell="B39" sqref="B39"/>
    </sheetView>
  </sheetViews>
  <sheetFormatPr defaultRowHeight="12.5" x14ac:dyDescent="0.25"/>
  <cols>
    <col min="1" max="1" width="30.453125" bestFit="1" customWidth="1"/>
    <col min="2" max="2" width="108" bestFit="1" customWidth="1"/>
    <col min="3" max="3" width="45.7265625" customWidth="1"/>
  </cols>
  <sheetData>
    <row r="1" spans="1:3" ht="32.5" thickBot="1" x14ac:dyDescent="0.85">
      <c r="A1" s="3" t="str">
        <f ca="1" xml:space="preserve"> RIGHT(CELL("filename", $A$1), LEN(CELL("filename", $A$1)) - SEARCH("]", CELL("filename", $A$1)))</f>
        <v>Cover</v>
      </c>
      <c r="B1" s="3"/>
      <c r="C1" s="3"/>
    </row>
    <row r="2" spans="1:3" ht="4" customHeight="1" x14ac:dyDescent="0.4">
      <c r="A2" s="12"/>
      <c r="B2" s="12"/>
      <c r="C2" s="12"/>
    </row>
    <row r="3" spans="1:3" ht="16" x14ac:dyDescent="0.4">
      <c r="A3" s="10" t="s">
        <v>0</v>
      </c>
      <c r="B3" s="10" t="s">
        <v>106</v>
      </c>
      <c r="C3" s="13"/>
    </row>
    <row r="4" spans="1:3" ht="16" x14ac:dyDescent="0.4">
      <c r="A4" s="10" t="s">
        <v>1</v>
      </c>
      <c r="B4" s="10" t="s">
        <v>103</v>
      </c>
      <c r="C4" s="13"/>
    </row>
    <row r="5" spans="1:3" ht="16" x14ac:dyDescent="0.4">
      <c r="A5" s="10" t="s">
        <v>2</v>
      </c>
      <c r="B5" s="10" t="s">
        <v>106</v>
      </c>
      <c r="C5" s="13"/>
    </row>
    <row r="6" spans="1:3" ht="16" x14ac:dyDescent="0.4">
      <c r="A6" s="10" t="s">
        <v>3</v>
      </c>
      <c r="B6" s="61" t="s">
        <v>102</v>
      </c>
      <c r="C6" s="13"/>
    </row>
    <row r="7" spans="1:3" ht="16" x14ac:dyDescent="0.4">
      <c r="A7" s="10" t="s">
        <v>4</v>
      </c>
      <c r="B7" s="10" t="s">
        <v>5</v>
      </c>
      <c r="C7" s="13"/>
    </row>
    <row r="8" spans="1:3" ht="16" x14ac:dyDescent="0.4">
      <c r="A8" s="10" t="s">
        <v>6</v>
      </c>
      <c r="B8" s="11" t="s">
        <v>7</v>
      </c>
      <c r="C8" s="13"/>
    </row>
    <row r="9" spans="1:3" ht="4" customHeight="1" x14ac:dyDescent="0.4">
      <c r="A9" s="10"/>
      <c r="B9" s="10"/>
      <c r="C9" s="10"/>
    </row>
    <row r="10" spans="1:3" s="7" customFormat="1" x14ac:dyDescent="0.25"/>
    <row r="11" spans="1:3" ht="62.5" x14ac:dyDescent="0.4">
      <c r="A11" s="1" t="s">
        <v>8</v>
      </c>
      <c r="B11" s="62" t="s">
        <v>104</v>
      </c>
      <c r="C11" s="7"/>
    </row>
    <row r="13" spans="1:3" ht="15" x14ac:dyDescent="0.4">
      <c r="A13" s="1" t="s">
        <v>9</v>
      </c>
      <c r="B13" s="7" t="s">
        <v>105</v>
      </c>
      <c r="C13" s="7"/>
    </row>
    <row r="15" spans="1:3" s="7" customFormat="1" ht="25" x14ac:dyDescent="0.4">
      <c r="A15" s="1" t="s">
        <v>10</v>
      </c>
      <c r="B15" s="63" t="s">
        <v>107</v>
      </c>
    </row>
    <row r="16" spans="1:3" s="7" customFormat="1" x14ac:dyDescent="0.25"/>
    <row r="17" spans="1:3" ht="15" x14ac:dyDescent="0.4">
      <c r="A17" s="1" t="s">
        <v>11</v>
      </c>
      <c r="B17" s="7" t="s">
        <v>12</v>
      </c>
      <c r="C17" s="7"/>
    </row>
    <row r="18" spans="1:3" x14ac:dyDescent="0.25">
      <c r="A18" s="7"/>
      <c r="B18" s="9" t="s">
        <v>7</v>
      </c>
      <c r="C18" s="7"/>
    </row>
    <row r="20" spans="1:3" ht="13.5" x14ac:dyDescent="0.35">
      <c r="A20" s="8" t="s">
        <v>13</v>
      </c>
      <c r="B20" s="8"/>
      <c r="C20" s="8"/>
    </row>
  </sheetData>
  <hyperlinks>
    <hyperlink ref="B8" r:id="rId1"/>
    <hyperlink ref="B18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ABF"/>
  </sheetPr>
  <dimension ref="A1:Y18"/>
  <sheetViews>
    <sheetView zoomScale="80" zoomScaleNormal="80" workbookViewId="0">
      <pane ySplit="3" topLeftCell="A4" activePane="bottomLeft" state="frozen"/>
      <selection pane="bottomLeft" activeCell="L30" sqref="L30"/>
    </sheetView>
  </sheetViews>
  <sheetFormatPr defaultRowHeight="12.5" x14ac:dyDescent="0.25"/>
  <cols>
    <col min="1" max="4" width="2.7265625" customWidth="1"/>
    <col min="5" max="5" width="90.7265625" customWidth="1"/>
    <col min="6" max="6" width="15.7265625" style="7" customWidth="1"/>
    <col min="7" max="7" width="12.7265625" style="7" customWidth="1"/>
    <col min="8" max="8" width="11.7265625" customWidth="1"/>
  </cols>
  <sheetData>
    <row r="1" spans="1:25" ht="32" x14ac:dyDescent="0.8">
      <c r="A1" s="25" t="str">
        <f ca="1" xml:space="preserve"> RIGHT(CELL("filename", $A$1), LEN(CELL("filename", $A$1)) - SEARCH("]", CELL("filename", $A$1)))</f>
        <v>Policy decisions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25">
      <c r="A2" s="7" t="s">
        <v>14</v>
      </c>
      <c r="B2" s="7"/>
      <c r="C2" s="7"/>
      <c r="D2" s="7"/>
      <c r="E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s="7" customFormat="1" ht="13" x14ac:dyDescent="0.3">
      <c r="F3" s="27" t="s">
        <v>15</v>
      </c>
      <c r="G3" s="27" t="s">
        <v>16</v>
      </c>
      <c r="H3" s="27" t="s">
        <v>17</v>
      </c>
    </row>
    <row r="4" spans="1:25" s="7" customFormat="1" x14ac:dyDescent="0.25"/>
    <row r="5" spans="1:25" s="7" customFormat="1" ht="13.5" x14ac:dyDescent="0.35">
      <c r="A5" s="6" t="s">
        <v>18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7" spans="1:25" s="7" customFormat="1" ht="15" x14ac:dyDescent="0.4">
      <c r="A7" s="1" t="s">
        <v>19</v>
      </c>
    </row>
    <row r="8" spans="1:25" s="7" customFormat="1" ht="13.5" x14ac:dyDescent="0.35">
      <c r="B8" s="15" t="s">
        <v>20</v>
      </c>
    </row>
    <row r="9" spans="1:25" s="7" customFormat="1" x14ac:dyDescent="0.25">
      <c r="C9" s="4" t="s">
        <v>21</v>
      </c>
      <c r="H9" s="38">
        <f>SUM(H10:H11)</f>
        <v>1</v>
      </c>
    </row>
    <row r="10" spans="1:25" s="7" customFormat="1" ht="13" x14ac:dyDescent="0.3">
      <c r="C10" s="4"/>
      <c r="E10" s="7" t="s">
        <v>22</v>
      </c>
      <c r="F10" s="18" t="s">
        <v>23</v>
      </c>
      <c r="G10" s="42" t="s">
        <v>24</v>
      </c>
      <c r="H10" s="14">
        <v>0.5</v>
      </c>
      <c r="J10" s="37" t="str">
        <f>IF(H$9&lt;&gt;100%,"CHECK","")</f>
        <v/>
      </c>
    </row>
    <row r="11" spans="1:25" s="7" customFormat="1" ht="13" x14ac:dyDescent="0.3">
      <c r="C11" s="4"/>
      <c r="E11" s="7" t="s">
        <v>25</v>
      </c>
      <c r="F11" s="18" t="s">
        <v>23</v>
      </c>
      <c r="G11" s="42" t="s">
        <v>24</v>
      </c>
      <c r="H11" s="14">
        <v>0.5</v>
      </c>
      <c r="J11" s="37" t="str">
        <f>IF(H$9&lt;&gt;100%,"CHECK","")</f>
        <v/>
      </c>
    </row>
    <row r="12" spans="1:25" s="7" customFormat="1" ht="13" x14ac:dyDescent="0.3">
      <c r="C12" s="4"/>
      <c r="F12" s="18"/>
      <c r="G12" s="42"/>
      <c r="H12" s="16"/>
      <c r="J12" s="16"/>
    </row>
    <row r="13" spans="1:25" s="7" customFormat="1" ht="15" x14ac:dyDescent="0.4">
      <c r="A13" s="1" t="s">
        <v>26</v>
      </c>
      <c r="G13" s="40"/>
    </row>
    <row r="14" spans="1:25" s="7" customFormat="1" x14ac:dyDescent="0.25">
      <c r="C14" s="4" t="s">
        <v>108</v>
      </c>
      <c r="G14" s="40"/>
    </row>
    <row r="15" spans="1:25" s="7" customFormat="1" x14ac:dyDescent="0.25">
      <c r="C15" s="4"/>
      <c r="E15" s="7" t="s">
        <v>27</v>
      </c>
      <c r="F15" s="18" t="s">
        <v>23</v>
      </c>
      <c r="G15" s="42" t="s">
        <v>24</v>
      </c>
      <c r="H15" s="23">
        <v>0.06</v>
      </c>
    </row>
    <row r="16" spans="1:25" s="7" customFormat="1" x14ac:dyDescent="0.25">
      <c r="C16" s="4"/>
      <c r="E16" s="7" t="s">
        <v>28</v>
      </c>
      <c r="F16" s="18" t="s">
        <v>23</v>
      </c>
      <c r="G16" s="42" t="s">
        <v>24</v>
      </c>
      <c r="H16" s="23">
        <v>-0.12</v>
      </c>
    </row>
    <row r="17" spans="1:25" s="7" customFormat="1" x14ac:dyDescent="0.25">
      <c r="C17" s="4"/>
      <c r="F17" s="18"/>
      <c r="G17" s="19"/>
    </row>
    <row r="18" spans="1:25" s="7" customFormat="1" ht="13.5" x14ac:dyDescent="0.35">
      <c r="A18" s="8" t="s">
        <v>13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</sheetData>
  <conditionalFormatting sqref="H9">
    <cfRule type="cellIs" dxfId="0" priority="4" operator="notEqual">
      <formula>1</formula>
    </cfRule>
  </conditionalFormatting>
  <dataValidations disablePrompts="1" count="2">
    <dataValidation type="decimal" allowBlank="1" showInputMessage="1" showErrorMessage="1" sqref="H10:H11">
      <formula1>0</formula1>
      <formula2>1</formula2>
    </dataValidation>
    <dataValidation type="decimal" allowBlank="1" showInputMessage="1" showErrorMessage="1" sqref="H15:H16">
      <formula1>-1</formula1>
      <formula2>1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ABF"/>
  </sheetPr>
  <dimension ref="A1:Y29"/>
  <sheetViews>
    <sheetView zoomScale="80" zoomScaleNormal="80" workbookViewId="0">
      <pane ySplit="3" topLeftCell="A4" activePane="bottomLeft" state="frozen"/>
      <selection pane="bottomLeft" activeCell="E19" sqref="E19"/>
    </sheetView>
  </sheetViews>
  <sheetFormatPr defaultColWidth="9.1796875" defaultRowHeight="12.5" x14ac:dyDescent="0.25"/>
  <cols>
    <col min="1" max="4" width="2.7265625" style="7" customWidth="1"/>
    <col min="5" max="5" width="90.7265625" style="7" customWidth="1"/>
    <col min="6" max="6" width="15.7265625" style="40" customWidth="1"/>
    <col min="7" max="7" width="12.7265625" style="40" customWidth="1"/>
    <col min="8" max="8" width="11.7265625" style="7" customWidth="1"/>
    <col min="9" max="16384" width="9.1796875" style="7"/>
  </cols>
  <sheetData>
    <row r="1" spans="1:25" ht="32" x14ac:dyDescent="0.8">
      <c r="A1" s="3" t="str">
        <f ca="1" xml:space="preserve"> RIGHT(CELL("filename", $A$1), LEN(CELL("filename", $A$1)) - SEARCH("]", CELL("filename", $A$1)))</f>
        <v>Industry qual data</v>
      </c>
      <c r="B1" s="3"/>
      <c r="C1" s="3"/>
      <c r="D1" s="3"/>
      <c r="E1" s="3"/>
      <c r="F1" s="39"/>
      <c r="G1" s="39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25">
      <c r="A2" s="7" t="s">
        <v>53</v>
      </c>
    </row>
    <row r="3" spans="1:25" ht="13" x14ac:dyDescent="0.3">
      <c r="F3" s="27" t="s">
        <v>15</v>
      </c>
      <c r="G3" s="27" t="s">
        <v>16</v>
      </c>
      <c r="H3" s="27" t="s">
        <v>17</v>
      </c>
    </row>
    <row r="5" spans="1:25" ht="13.5" x14ac:dyDescent="0.35">
      <c r="A5" s="6" t="s">
        <v>54</v>
      </c>
      <c r="B5" s="6"/>
      <c r="C5" s="6"/>
      <c r="D5" s="6"/>
      <c r="E5" s="6"/>
      <c r="F5" s="41"/>
      <c r="G5" s="41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7" spans="1:25" ht="15" x14ac:dyDescent="0.4">
      <c r="A7" s="1" t="s">
        <v>55</v>
      </c>
    </row>
    <row r="8" spans="1:25" x14ac:dyDescent="0.25">
      <c r="C8" s="4" t="s">
        <v>56</v>
      </c>
    </row>
    <row r="9" spans="1:25" x14ac:dyDescent="0.25">
      <c r="C9" s="4"/>
    </row>
    <row r="10" spans="1:25" x14ac:dyDescent="0.25">
      <c r="C10" s="4"/>
      <c r="E10" s="60" t="s">
        <v>30</v>
      </c>
      <c r="F10" s="42" t="s">
        <v>57</v>
      </c>
      <c r="G10" s="42" t="s">
        <v>58</v>
      </c>
      <c r="H10" s="20"/>
    </row>
    <row r="11" spans="1:25" x14ac:dyDescent="0.25">
      <c r="C11" s="4"/>
      <c r="E11" s="60" t="s">
        <v>31</v>
      </c>
      <c r="F11" s="42" t="s">
        <v>57</v>
      </c>
      <c r="G11" s="42" t="s">
        <v>58</v>
      </c>
      <c r="H11" s="20"/>
    </row>
    <row r="12" spans="1:25" x14ac:dyDescent="0.25">
      <c r="C12" s="4"/>
      <c r="E12" s="60" t="s">
        <v>32</v>
      </c>
      <c r="F12" s="42" t="s">
        <v>57</v>
      </c>
      <c r="G12" s="42" t="s">
        <v>58</v>
      </c>
      <c r="H12" s="20"/>
    </row>
    <row r="13" spans="1:25" x14ac:dyDescent="0.25">
      <c r="C13" s="4"/>
      <c r="E13" s="60" t="s">
        <v>33</v>
      </c>
      <c r="F13" s="42" t="s">
        <v>57</v>
      </c>
      <c r="G13" s="42" t="s">
        <v>58</v>
      </c>
      <c r="H13" s="20"/>
    </row>
    <row r="14" spans="1:25" x14ac:dyDescent="0.25">
      <c r="C14" s="4"/>
      <c r="E14" s="60" t="s">
        <v>34</v>
      </c>
      <c r="F14" s="42" t="s">
        <v>57</v>
      </c>
      <c r="G14" s="42" t="s">
        <v>58</v>
      </c>
      <c r="H14" s="20"/>
    </row>
    <row r="15" spans="1:25" x14ac:dyDescent="0.25">
      <c r="C15" s="4"/>
      <c r="E15" s="60" t="s">
        <v>35</v>
      </c>
      <c r="F15" s="42" t="s">
        <v>57</v>
      </c>
      <c r="G15" s="42" t="s">
        <v>58</v>
      </c>
      <c r="H15" s="20"/>
    </row>
    <row r="16" spans="1:25" x14ac:dyDescent="0.25">
      <c r="C16" s="4"/>
      <c r="E16" s="60" t="s">
        <v>36</v>
      </c>
      <c r="F16" s="42" t="s">
        <v>57</v>
      </c>
      <c r="G16" s="42" t="s">
        <v>58</v>
      </c>
      <c r="H16" s="20"/>
    </row>
    <row r="17" spans="1:25" x14ac:dyDescent="0.25">
      <c r="C17" s="4"/>
      <c r="E17" s="60" t="s">
        <v>37</v>
      </c>
      <c r="F17" s="42" t="s">
        <v>57</v>
      </c>
      <c r="G17" s="42" t="s">
        <v>58</v>
      </c>
      <c r="H17" s="20"/>
    </row>
    <row r="18" spans="1:25" x14ac:dyDescent="0.25">
      <c r="C18" s="4"/>
      <c r="E18" s="60" t="s">
        <v>38</v>
      </c>
      <c r="F18" s="42" t="s">
        <v>57</v>
      </c>
      <c r="G18" s="42" t="s">
        <v>58</v>
      </c>
      <c r="H18" s="20"/>
    </row>
    <row r="19" spans="1:25" x14ac:dyDescent="0.25">
      <c r="C19" s="4"/>
      <c r="E19" s="60" t="s">
        <v>39</v>
      </c>
      <c r="F19" s="42" t="s">
        <v>57</v>
      </c>
      <c r="G19" s="42" t="s">
        <v>58</v>
      </c>
      <c r="H19" s="20"/>
    </row>
    <row r="20" spans="1:25" x14ac:dyDescent="0.25">
      <c r="C20" s="4"/>
      <c r="E20" s="60" t="s">
        <v>40</v>
      </c>
      <c r="F20" s="42" t="s">
        <v>57</v>
      </c>
      <c r="G20" s="42" t="s">
        <v>58</v>
      </c>
      <c r="H20" s="20"/>
    </row>
    <row r="21" spans="1:25" x14ac:dyDescent="0.25">
      <c r="C21" s="4"/>
      <c r="E21" s="60" t="s">
        <v>41</v>
      </c>
      <c r="F21" s="42" t="s">
        <v>57</v>
      </c>
      <c r="G21" s="42" t="s">
        <v>58</v>
      </c>
      <c r="H21" s="20"/>
    </row>
    <row r="22" spans="1:25" x14ac:dyDescent="0.25">
      <c r="C22" s="4"/>
      <c r="E22" s="60" t="s">
        <v>42</v>
      </c>
      <c r="F22" s="42" t="s">
        <v>57</v>
      </c>
      <c r="G22" s="42" t="s">
        <v>58</v>
      </c>
      <c r="H22" s="20"/>
    </row>
    <row r="23" spans="1:25" x14ac:dyDescent="0.25">
      <c r="C23" s="4"/>
      <c r="E23" s="60" t="s">
        <v>43</v>
      </c>
      <c r="F23" s="42" t="s">
        <v>57</v>
      </c>
      <c r="G23" s="42" t="s">
        <v>58</v>
      </c>
      <c r="H23" s="20"/>
    </row>
    <row r="24" spans="1:25" x14ac:dyDescent="0.25">
      <c r="C24" s="4"/>
      <c r="E24" s="60" t="s">
        <v>44</v>
      </c>
      <c r="F24" s="42" t="s">
        <v>57</v>
      </c>
      <c r="G24" s="42" t="s">
        <v>58</v>
      </c>
      <c r="H24" s="20"/>
    </row>
    <row r="25" spans="1:25" x14ac:dyDescent="0.25">
      <c r="C25" s="4"/>
      <c r="E25" s="60" t="s">
        <v>45</v>
      </c>
      <c r="F25" s="42" t="s">
        <v>57</v>
      </c>
      <c r="G25" s="42" t="s">
        <v>58</v>
      </c>
      <c r="H25" s="20"/>
    </row>
    <row r="26" spans="1:25" x14ac:dyDescent="0.25">
      <c r="C26" s="4"/>
      <c r="E26" s="60" t="s">
        <v>46</v>
      </c>
      <c r="F26" s="42" t="s">
        <v>57</v>
      </c>
      <c r="G26" s="42" t="s">
        <v>58</v>
      </c>
      <c r="H26" s="20"/>
    </row>
    <row r="27" spans="1:25" x14ac:dyDescent="0.25">
      <c r="C27" s="4"/>
    </row>
    <row r="28" spans="1:25" ht="13.5" x14ac:dyDescent="0.35">
      <c r="A28" s="8" t="s">
        <v>13</v>
      </c>
      <c r="B28" s="8"/>
      <c r="C28" s="8"/>
      <c r="D28" s="8"/>
      <c r="E28" s="8"/>
      <c r="F28" s="43"/>
      <c r="G28" s="43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x14ac:dyDescent="0.25">
      <c r="C29" s="4"/>
    </row>
  </sheetData>
  <dataValidations count="1">
    <dataValidation type="decimal" allowBlank="1" showInputMessage="1" showErrorMessage="1" sqref="H10:H26">
      <formula1>0</formula1>
      <formula2>100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ABF"/>
  </sheetPr>
  <dimension ref="A1:AI112"/>
  <sheetViews>
    <sheetView zoomScale="80" zoomScaleNormal="80" workbookViewId="0">
      <pane xSplit="7" ySplit="10" topLeftCell="H11" activePane="bottomRight" state="frozen"/>
      <selection pane="topRight" activeCell="H1" sqref="H1"/>
      <selection pane="bottomLeft" activeCell="A11" sqref="A11"/>
      <selection pane="bottomRight" activeCell="I43" sqref="I43"/>
    </sheetView>
  </sheetViews>
  <sheetFormatPr defaultColWidth="9.1796875" defaultRowHeight="12.5" x14ac:dyDescent="0.25"/>
  <cols>
    <col min="1" max="4" width="2.7265625" style="7" customWidth="1"/>
    <col min="5" max="5" width="90.7265625" style="7" customWidth="1"/>
    <col min="6" max="6" width="15.7265625" style="7" customWidth="1"/>
    <col min="7" max="7" width="12.7265625" style="7" customWidth="1"/>
    <col min="8" max="24" width="18.81640625" style="7" customWidth="1"/>
    <col min="25" max="16384" width="9.1796875" style="7"/>
  </cols>
  <sheetData>
    <row r="1" spans="1:35" ht="32" x14ac:dyDescent="0.8">
      <c r="A1" s="3" t="str">
        <f ca="1" xml:space="preserve"> RIGHT(CELL("filename", $A$1), LEN(CELL("filename", $A$1)) - SEARCH("]", CELL("filename", $A$1)))</f>
        <v>Industry quant data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x14ac:dyDescent="0.25">
      <c r="A2" s="7" t="s">
        <v>29</v>
      </c>
    </row>
    <row r="3" spans="1:35" ht="13" x14ac:dyDescent="0.3">
      <c r="F3" s="27" t="s">
        <v>15</v>
      </c>
      <c r="G3" s="27" t="s">
        <v>16</v>
      </c>
      <c r="H3" s="27" t="s">
        <v>30</v>
      </c>
      <c r="I3" s="27" t="s">
        <v>31</v>
      </c>
      <c r="J3" s="27" t="s">
        <v>32</v>
      </c>
      <c r="K3" s="27" t="s">
        <v>33</v>
      </c>
      <c r="L3" s="27" t="s">
        <v>34</v>
      </c>
      <c r="M3" s="27" t="s">
        <v>35</v>
      </c>
      <c r="N3" s="27" t="s">
        <v>36</v>
      </c>
      <c r="O3" s="27" t="s">
        <v>37</v>
      </c>
      <c r="P3" s="27" t="s">
        <v>38</v>
      </c>
      <c r="Q3" s="27" t="s">
        <v>39</v>
      </c>
      <c r="R3" s="27" t="s">
        <v>40</v>
      </c>
      <c r="S3" s="27" t="s">
        <v>41</v>
      </c>
      <c r="T3" s="27" t="s">
        <v>42</v>
      </c>
      <c r="U3" s="27" t="s">
        <v>43</v>
      </c>
      <c r="V3" s="27" t="s">
        <v>44</v>
      </c>
      <c r="W3" s="27" t="s">
        <v>45</v>
      </c>
      <c r="X3" s="27" t="s">
        <v>46</v>
      </c>
    </row>
    <row r="5" spans="1:35" ht="13.5" x14ac:dyDescent="0.35">
      <c r="A5" s="6" t="s">
        <v>47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7" spans="1:35" ht="15" x14ac:dyDescent="0.4">
      <c r="A7" s="1" t="s">
        <v>48</v>
      </c>
    </row>
    <row r="8" spans="1:35" x14ac:dyDescent="0.25">
      <c r="C8" s="4" t="s">
        <v>49</v>
      </c>
    </row>
    <row r="9" spans="1:35" ht="13" x14ac:dyDescent="0.3">
      <c r="C9" s="4"/>
      <c r="E9" s="17" t="s">
        <v>50</v>
      </c>
      <c r="F9" s="17"/>
      <c r="G9" s="17"/>
      <c r="H9" s="59" t="e">
        <f>AVERAGE(H12:H108)</f>
        <v>#DIV/0!</v>
      </c>
      <c r="I9" s="59" t="e">
        <f t="shared" ref="I9:X9" si="0">AVERAGE(I12:I108)</f>
        <v>#DIV/0!</v>
      </c>
      <c r="J9" s="59" t="e">
        <f t="shared" si="0"/>
        <v>#DIV/0!</v>
      </c>
      <c r="K9" s="59" t="e">
        <f t="shared" si="0"/>
        <v>#DIV/0!</v>
      </c>
      <c r="L9" s="59" t="e">
        <f t="shared" si="0"/>
        <v>#DIV/0!</v>
      </c>
      <c r="M9" s="59" t="e">
        <f t="shared" si="0"/>
        <v>#DIV/0!</v>
      </c>
      <c r="N9" s="59" t="e">
        <f t="shared" si="0"/>
        <v>#DIV/0!</v>
      </c>
      <c r="O9" s="59" t="e">
        <f t="shared" si="0"/>
        <v>#DIV/0!</v>
      </c>
      <c r="P9" s="59" t="e">
        <f t="shared" si="0"/>
        <v>#DIV/0!</v>
      </c>
      <c r="Q9" s="59" t="e">
        <f t="shared" si="0"/>
        <v>#DIV/0!</v>
      </c>
      <c r="R9" s="59" t="e">
        <f t="shared" si="0"/>
        <v>#DIV/0!</v>
      </c>
      <c r="S9" s="59" t="e">
        <f t="shared" si="0"/>
        <v>#DIV/0!</v>
      </c>
      <c r="T9" s="59" t="e">
        <f t="shared" si="0"/>
        <v>#DIV/0!</v>
      </c>
      <c r="U9" s="59" t="e">
        <f t="shared" si="0"/>
        <v>#DIV/0!</v>
      </c>
      <c r="V9" s="59" t="e">
        <f t="shared" si="0"/>
        <v>#DIV/0!</v>
      </c>
      <c r="W9" s="59" t="e">
        <f t="shared" si="0"/>
        <v>#DIV/0!</v>
      </c>
      <c r="X9" s="59" t="e">
        <f t="shared" si="0"/>
        <v>#DIV/0!</v>
      </c>
    </row>
    <row r="10" spans="1:35" x14ac:dyDescent="0.25">
      <c r="C10" s="4"/>
    </row>
    <row r="11" spans="1:35" s="21" customFormat="1" ht="13" x14ac:dyDescent="0.3">
      <c r="A11" s="7"/>
      <c r="B11" s="7"/>
      <c r="C11" s="7"/>
      <c r="D11" s="7"/>
      <c r="E11" s="17" t="s">
        <v>51</v>
      </c>
      <c r="F11" s="17"/>
      <c r="G11" s="17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</row>
    <row r="12" spans="1:35" x14ac:dyDescent="0.25">
      <c r="E12" s="14"/>
      <c r="F12" s="18" t="s">
        <v>52</v>
      </c>
      <c r="G12" s="18" t="s">
        <v>24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</row>
    <row r="13" spans="1:35" x14ac:dyDescent="0.25">
      <c r="E13" s="14"/>
      <c r="F13" s="18" t="s">
        <v>52</v>
      </c>
      <c r="G13" s="18" t="s">
        <v>24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1:35" x14ac:dyDescent="0.25">
      <c r="E14" s="14"/>
      <c r="F14" s="18" t="s">
        <v>52</v>
      </c>
      <c r="G14" s="18" t="s">
        <v>24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1:35" x14ac:dyDescent="0.25">
      <c r="E15" s="14"/>
      <c r="F15" s="18" t="s">
        <v>52</v>
      </c>
      <c r="G15" s="18" t="s">
        <v>24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1:35" x14ac:dyDescent="0.25">
      <c r="E16" s="14"/>
      <c r="F16" s="18" t="s">
        <v>52</v>
      </c>
      <c r="G16" s="18" t="s">
        <v>24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</row>
    <row r="17" spans="5:24" x14ac:dyDescent="0.25">
      <c r="E17" s="14"/>
      <c r="F17" s="18" t="s">
        <v>52</v>
      </c>
      <c r="G17" s="18" t="s">
        <v>24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5:24" x14ac:dyDescent="0.25">
      <c r="E18" s="14"/>
      <c r="F18" s="18" t="s">
        <v>52</v>
      </c>
      <c r="G18" s="18" t="s">
        <v>24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5:24" x14ac:dyDescent="0.25">
      <c r="E19" s="14"/>
      <c r="F19" s="18" t="s">
        <v>52</v>
      </c>
      <c r="G19" s="18" t="s">
        <v>24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5:24" x14ac:dyDescent="0.25">
      <c r="E20" s="14"/>
      <c r="F20" s="18" t="s">
        <v>52</v>
      </c>
      <c r="G20" s="18" t="s">
        <v>24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5:24" x14ac:dyDescent="0.25">
      <c r="E21" s="14"/>
      <c r="F21" s="18" t="s">
        <v>52</v>
      </c>
      <c r="G21" s="18" t="s">
        <v>24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5:24" x14ac:dyDescent="0.25">
      <c r="E22" s="14"/>
      <c r="F22" s="18" t="s">
        <v>52</v>
      </c>
      <c r="G22" s="18" t="s">
        <v>24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5:24" x14ac:dyDescent="0.25">
      <c r="E23" s="14"/>
      <c r="F23" s="18" t="s">
        <v>52</v>
      </c>
      <c r="G23" s="18" t="s">
        <v>24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5:24" x14ac:dyDescent="0.25">
      <c r="E24" s="14"/>
      <c r="F24" s="18" t="s">
        <v>52</v>
      </c>
      <c r="G24" s="18" t="s">
        <v>24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25" spans="5:24" x14ac:dyDescent="0.25">
      <c r="E25" s="14"/>
      <c r="F25" s="18" t="s">
        <v>52</v>
      </c>
      <c r="G25" s="18" t="s">
        <v>24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6" spans="5:24" x14ac:dyDescent="0.25">
      <c r="E26" s="14"/>
      <c r="F26" s="18" t="s">
        <v>52</v>
      </c>
      <c r="G26" s="18" t="s">
        <v>24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5:24" x14ac:dyDescent="0.25">
      <c r="E27" s="14"/>
      <c r="F27" s="18" t="s">
        <v>52</v>
      </c>
      <c r="G27" s="18" t="s">
        <v>24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5:24" x14ac:dyDescent="0.25">
      <c r="E28" s="14"/>
      <c r="F28" s="18" t="s">
        <v>52</v>
      </c>
      <c r="G28" s="18" t="s">
        <v>24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5:24" x14ac:dyDescent="0.25">
      <c r="E29" s="14"/>
      <c r="F29" s="18" t="s">
        <v>52</v>
      </c>
      <c r="G29" s="18" t="s">
        <v>24</v>
      </c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5:24" x14ac:dyDescent="0.25">
      <c r="E30" s="14"/>
      <c r="F30" s="18" t="s">
        <v>52</v>
      </c>
      <c r="G30" s="18" t="s">
        <v>24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5:24" x14ac:dyDescent="0.25">
      <c r="E31" s="14"/>
      <c r="F31" s="18" t="s">
        <v>52</v>
      </c>
      <c r="G31" s="18" t="s">
        <v>24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5:24" x14ac:dyDescent="0.25">
      <c r="E32" s="14"/>
      <c r="F32" s="18" t="s">
        <v>52</v>
      </c>
      <c r="G32" s="18" t="s">
        <v>24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5:24" x14ac:dyDescent="0.25">
      <c r="E33" s="14"/>
      <c r="F33" s="18" t="s">
        <v>52</v>
      </c>
      <c r="G33" s="18" t="s">
        <v>24</v>
      </c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5:24" x14ac:dyDescent="0.25">
      <c r="E34" s="14"/>
      <c r="F34" s="18" t="s">
        <v>52</v>
      </c>
      <c r="G34" s="18" t="s">
        <v>24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5:24" x14ac:dyDescent="0.25">
      <c r="E35" s="14"/>
      <c r="F35" s="18" t="s">
        <v>52</v>
      </c>
      <c r="G35" s="18" t="s">
        <v>24</v>
      </c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5:24" x14ac:dyDescent="0.25">
      <c r="E36" s="14"/>
      <c r="F36" s="18" t="s">
        <v>52</v>
      </c>
      <c r="G36" s="18" t="s">
        <v>24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5:24" x14ac:dyDescent="0.25">
      <c r="E37" s="14"/>
      <c r="F37" s="18" t="s">
        <v>52</v>
      </c>
      <c r="G37" s="18" t="s">
        <v>24</v>
      </c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8" spans="5:24" x14ac:dyDescent="0.25">
      <c r="E38" s="14"/>
      <c r="F38" s="18" t="s">
        <v>52</v>
      </c>
      <c r="G38" s="18" t="s">
        <v>24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</row>
    <row r="39" spans="5:24" x14ac:dyDescent="0.25">
      <c r="E39" s="14"/>
      <c r="F39" s="18" t="s">
        <v>52</v>
      </c>
      <c r="G39" s="18" t="s">
        <v>24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</row>
    <row r="40" spans="5:24" x14ac:dyDescent="0.25">
      <c r="E40" s="14"/>
      <c r="F40" s="18" t="s">
        <v>52</v>
      </c>
      <c r="G40" s="18" t="s">
        <v>24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</row>
    <row r="41" spans="5:24" x14ac:dyDescent="0.25">
      <c r="E41" s="14"/>
      <c r="F41" s="18" t="s">
        <v>52</v>
      </c>
      <c r="G41" s="18" t="s">
        <v>24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</row>
    <row r="42" spans="5:24" x14ac:dyDescent="0.25">
      <c r="E42" s="14"/>
      <c r="F42" s="18" t="s">
        <v>52</v>
      </c>
      <c r="G42" s="18" t="s">
        <v>24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</row>
    <row r="43" spans="5:24" x14ac:dyDescent="0.25">
      <c r="E43" s="14"/>
      <c r="F43" s="18" t="s">
        <v>52</v>
      </c>
      <c r="G43" s="18" t="s">
        <v>24</v>
      </c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</row>
    <row r="44" spans="5:24" x14ac:dyDescent="0.25">
      <c r="E44" s="14"/>
      <c r="F44" s="18" t="s">
        <v>52</v>
      </c>
      <c r="G44" s="18" t="s">
        <v>24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</row>
    <row r="45" spans="5:24" x14ac:dyDescent="0.25">
      <c r="E45" s="14"/>
      <c r="F45" s="18" t="s">
        <v>52</v>
      </c>
      <c r="G45" s="18" t="s">
        <v>24</v>
      </c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5:24" x14ac:dyDescent="0.25">
      <c r="E46" s="14"/>
      <c r="F46" s="18" t="s">
        <v>52</v>
      </c>
      <c r="G46" s="18" t="s">
        <v>24</v>
      </c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7" spans="5:24" x14ac:dyDescent="0.25">
      <c r="E47" s="14"/>
      <c r="F47" s="18" t="s">
        <v>52</v>
      </c>
      <c r="G47" s="18" t="s">
        <v>24</v>
      </c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</row>
    <row r="48" spans="5:24" x14ac:dyDescent="0.25">
      <c r="E48" s="14"/>
      <c r="F48" s="18" t="s">
        <v>52</v>
      </c>
      <c r="G48" s="18" t="s">
        <v>24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</row>
    <row r="49" spans="5:24" x14ac:dyDescent="0.25">
      <c r="E49" s="14"/>
      <c r="F49" s="18" t="s">
        <v>52</v>
      </c>
      <c r="G49" s="18" t="s">
        <v>24</v>
      </c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</row>
    <row r="50" spans="5:24" x14ac:dyDescent="0.25">
      <c r="E50" s="14"/>
      <c r="F50" s="18" t="s">
        <v>52</v>
      </c>
      <c r="G50" s="18" t="s">
        <v>24</v>
      </c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</row>
    <row r="51" spans="5:24" x14ac:dyDescent="0.25">
      <c r="E51" s="14"/>
      <c r="F51" s="18" t="s">
        <v>52</v>
      </c>
      <c r="G51" s="18" t="s">
        <v>24</v>
      </c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</row>
    <row r="52" spans="5:24" x14ac:dyDescent="0.25">
      <c r="E52" s="14"/>
      <c r="F52" s="18" t="s">
        <v>52</v>
      </c>
      <c r="G52" s="18" t="s">
        <v>24</v>
      </c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</row>
    <row r="53" spans="5:24" x14ac:dyDescent="0.25">
      <c r="E53" s="14"/>
      <c r="F53" s="18" t="s">
        <v>52</v>
      </c>
      <c r="G53" s="18" t="s">
        <v>24</v>
      </c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5:24" x14ac:dyDescent="0.25">
      <c r="E54" s="14"/>
      <c r="F54" s="18" t="s">
        <v>52</v>
      </c>
      <c r="G54" s="18" t="s">
        <v>24</v>
      </c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5:24" x14ac:dyDescent="0.25">
      <c r="E55" s="14"/>
      <c r="F55" s="18" t="s">
        <v>52</v>
      </c>
      <c r="G55" s="18" t="s">
        <v>24</v>
      </c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</row>
    <row r="56" spans="5:24" x14ac:dyDescent="0.25">
      <c r="E56" s="14"/>
      <c r="F56" s="18" t="s">
        <v>52</v>
      </c>
      <c r="G56" s="18" t="s">
        <v>24</v>
      </c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</row>
    <row r="57" spans="5:24" x14ac:dyDescent="0.25">
      <c r="E57" s="14"/>
      <c r="F57" s="18" t="s">
        <v>52</v>
      </c>
      <c r="G57" s="18" t="s">
        <v>24</v>
      </c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</row>
    <row r="58" spans="5:24" x14ac:dyDescent="0.25">
      <c r="E58" s="14"/>
      <c r="F58" s="18" t="s">
        <v>52</v>
      </c>
      <c r="G58" s="18" t="s">
        <v>24</v>
      </c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</row>
    <row r="59" spans="5:24" x14ac:dyDescent="0.25">
      <c r="E59" s="14"/>
      <c r="F59" s="18" t="s">
        <v>52</v>
      </c>
      <c r="G59" s="18" t="s">
        <v>24</v>
      </c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</row>
    <row r="60" spans="5:24" x14ac:dyDescent="0.25">
      <c r="E60" s="14"/>
      <c r="F60" s="18" t="s">
        <v>52</v>
      </c>
      <c r="G60" s="18" t="s">
        <v>24</v>
      </c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</row>
    <row r="61" spans="5:24" x14ac:dyDescent="0.25">
      <c r="E61" s="14"/>
      <c r="F61" s="18" t="s">
        <v>52</v>
      </c>
      <c r="G61" s="18" t="s">
        <v>24</v>
      </c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</row>
    <row r="62" spans="5:24" x14ac:dyDescent="0.25">
      <c r="E62" s="14"/>
      <c r="F62" s="18" t="s">
        <v>52</v>
      </c>
      <c r="G62" s="18" t="s">
        <v>24</v>
      </c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</row>
    <row r="63" spans="5:24" x14ac:dyDescent="0.25">
      <c r="E63" s="14"/>
      <c r="F63" s="18" t="s">
        <v>52</v>
      </c>
      <c r="G63" s="18" t="s">
        <v>24</v>
      </c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</row>
    <row r="64" spans="5:24" x14ac:dyDescent="0.25">
      <c r="E64" s="14"/>
      <c r="F64" s="18" t="s">
        <v>52</v>
      </c>
      <c r="G64" s="18" t="s">
        <v>24</v>
      </c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</row>
    <row r="65" spans="5:24" x14ac:dyDescent="0.25">
      <c r="E65" s="14"/>
      <c r="F65" s="18" t="s">
        <v>52</v>
      </c>
      <c r="G65" s="18" t="s">
        <v>24</v>
      </c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</row>
    <row r="66" spans="5:24" x14ac:dyDescent="0.25">
      <c r="E66" s="14"/>
      <c r="F66" s="18" t="s">
        <v>52</v>
      </c>
      <c r="G66" s="18" t="s">
        <v>24</v>
      </c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</row>
    <row r="67" spans="5:24" x14ac:dyDescent="0.25">
      <c r="E67" s="14"/>
      <c r="F67" s="18" t="s">
        <v>52</v>
      </c>
      <c r="G67" s="18" t="s">
        <v>24</v>
      </c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</row>
    <row r="68" spans="5:24" x14ac:dyDescent="0.25">
      <c r="E68" s="14"/>
      <c r="F68" s="18" t="s">
        <v>52</v>
      </c>
      <c r="G68" s="18" t="s">
        <v>24</v>
      </c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</row>
    <row r="69" spans="5:24" x14ac:dyDescent="0.25">
      <c r="E69" s="14"/>
      <c r="F69" s="18" t="s">
        <v>52</v>
      </c>
      <c r="G69" s="18" t="s">
        <v>24</v>
      </c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</row>
    <row r="70" spans="5:24" x14ac:dyDescent="0.25">
      <c r="E70" s="14"/>
      <c r="F70" s="18" t="s">
        <v>52</v>
      </c>
      <c r="G70" s="18" t="s">
        <v>24</v>
      </c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</row>
    <row r="71" spans="5:24" x14ac:dyDescent="0.25">
      <c r="E71" s="14"/>
      <c r="F71" s="18" t="s">
        <v>52</v>
      </c>
      <c r="G71" s="18" t="s">
        <v>24</v>
      </c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</row>
    <row r="72" spans="5:24" x14ac:dyDescent="0.25">
      <c r="E72" s="14"/>
      <c r="F72" s="18" t="s">
        <v>52</v>
      </c>
      <c r="G72" s="18" t="s">
        <v>24</v>
      </c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</row>
    <row r="73" spans="5:24" x14ac:dyDescent="0.25">
      <c r="E73" s="14"/>
      <c r="F73" s="18" t="s">
        <v>52</v>
      </c>
      <c r="G73" s="18" t="s">
        <v>24</v>
      </c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</row>
    <row r="74" spans="5:24" x14ac:dyDescent="0.25">
      <c r="E74" s="14"/>
      <c r="F74" s="18" t="s">
        <v>52</v>
      </c>
      <c r="G74" s="18" t="s">
        <v>24</v>
      </c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</row>
    <row r="75" spans="5:24" x14ac:dyDescent="0.25">
      <c r="E75" s="14"/>
      <c r="F75" s="18" t="s">
        <v>52</v>
      </c>
      <c r="G75" s="18" t="s">
        <v>24</v>
      </c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</row>
    <row r="76" spans="5:24" x14ac:dyDescent="0.25">
      <c r="E76" s="14"/>
      <c r="F76" s="18" t="s">
        <v>52</v>
      </c>
      <c r="G76" s="18" t="s">
        <v>24</v>
      </c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</row>
    <row r="77" spans="5:24" x14ac:dyDescent="0.25">
      <c r="E77" s="14"/>
      <c r="F77" s="18" t="s">
        <v>52</v>
      </c>
      <c r="G77" s="18" t="s">
        <v>24</v>
      </c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</row>
    <row r="78" spans="5:24" x14ac:dyDescent="0.25">
      <c r="E78" s="14"/>
      <c r="F78" s="18" t="s">
        <v>52</v>
      </c>
      <c r="G78" s="18" t="s">
        <v>24</v>
      </c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</row>
    <row r="79" spans="5:24" x14ac:dyDescent="0.25">
      <c r="E79" s="14"/>
      <c r="F79" s="18" t="s">
        <v>52</v>
      </c>
      <c r="G79" s="18" t="s">
        <v>24</v>
      </c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</row>
    <row r="80" spans="5:24" x14ac:dyDescent="0.25">
      <c r="E80" s="14"/>
      <c r="F80" s="18" t="s">
        <v>52</v>
      </c>
      <c r="G80" s="18" t="s">
        <v>24</v>
      </c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</row>
    <row r="81" spans="5:24" x14ac:dyDescent="0.25">
      <c r="E81" s="14"/>
      <c r="F81" s="18" t="s">
        <v>52</v>
      </c>
      <c r="G81" s="18" t="s">
        <v>24</v>
      </c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</row>
    <row r="82" spans="5:24" x14ac:dyDescent="0.25">
      <c r="E82" s="14"/>
      <c r="F82" s="18" t="s">
        <v>52</v>
      </c>
      <c r="G82" s="18" t="s">
        <v>24</v>
      </c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</row>
    <row r="83" spans="5:24" x14ac:dyDescent="0.25">
      <c r="E83" s="14"/>
      <c r="F83" s="18" t="s">
        <v>52</v>
      </c>
      <c r="G83" s="18" t="s">
        <v>24</v>
      </c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</row>
    <row r="84" spans="5:24" x14ac:dyDescent="0.25">
      <c r="E84" s="14"/>
      <c r="F84" s="18" t="s">
        <v>52</v>
      </c>
      <c r="G84" s="18" t="s">
        <v>24</v>
      </c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</row>
    <row r="85" spans="5:24" x14ac:dyDescent="0.25">
      <c r="E85" s="14"/>
      <c r="F85" s="18" t="s">
        <v>52</v>
      </c>
      <c r="G85" s="18" t="s">
        <v>24</v>
      </c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</row>
    <row r="86" spans="5:24" x14ac:dyDescent="0.25">
      <c r="E86" s="14"/>
      <c r="F86" s="18" t="s">
        <v>52</v>
      </c>
      <c r="G86" s="18" t="s">
        <v>24</v>
      </c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</row>
    <row r="87" spans="5:24" x14ac:dyDescent="0.25">
      <c r="E87" s="14"/>
      <c r="F87" s="18" t="s">
        <v>52</v>
      </c>
      <c r="G87" s="18" t="s">
        <v>24</v>
      </c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</row>
    <row r="88" spans="5:24" x14ac:dyDescent="0.25">
      <c r="E88" s="14"/>
      <c r="F88" s="18" t="s">
        <v>52</v>
      </c>
      <c r="G88" s="18" t="s">
        <v>24</v>
      </c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</row>
    <row r="89" spans="5:24" x14ac:dyDescent="0.25">
      <c r="E89" s="14"/>
      <c r="F89" s="18" t="s">
        <v>52</v>
      </c>
      <c r="G89" s="18" t="s">
        <v>24</v>
      </c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</row>
    <row r="90" spans="5:24" x14ac:dyDescent="0.25">
      <c r="E90" s="14"/>
      <c r="F90" s="18" t="s">
        <v>52</v>
      </c>
      <c r="G90" s="18" t="s">
        <v>24</v>
      </c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</row>
    <row r="91" spans="5:24" x14ac:dyDescent="0.25">
      <c r="E91" s="14"/>
      <c r="F91" s="18" t="s">
        <v>52</v>
      </c>
      <c r="G91" s="18" t="s">
        <v>24</v>
      </c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</row>
    <row r="92" spans="5:24" x14ac:dyDescent="0.25">
      <c r="E92" s="14"/>
      <c r="F92" s="18" t="s">
        <v>52</v>
      </c>
      <c r="G92" s="18" t="s">
        <v>24</v>
      </c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</row>
    <row r="93" spans="5:24" x14ac:dyDescent="0.25">
      <c r="E93" s="14"/>
      <c r="F93" s="18" t="s">
        <v>52</v>
      </c>
      <c r="G93" s="18" t="s">
        <v>24</v>
      </c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</row>
    <row r="94" spans="5:24" x14ac:dyDescent="0.25">
      <c r="E94" s="14"/>
      <c r="F94" s="18" t="s">
        <v>52</v>
      </c>
      <c r="G94" s="18" t="s">
        <v>24</v>
      </c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</row>
    <row r="95" spans="5:24" x14ac:dyDescent="0.25">
      <c r="E95" s="14"/>
      <c r="F95" s="18" t="s">
        <v>52</v>
      </c>
      <c r="G95" s="18" t="s">
        <v>24</v>
      </c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</row>
    <row r="96" spans="5:24" x14ac:dyDescent="0.25">
      <c r="E96" s="14"/>
      <c r="F96" s="18" t="s">
        <v>52</v>
      </c>
      <c r="G96" s="18" t="s">
        <v>24</v>
      </c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</row>
    <row r="97" spans="1:35" x14ac:dyDescent="0.25">
      <c r="E97" s="14"/>
      <c r="F97" s="18" t="s">
        <v>52</v>
      </c>
      <c r="G97" s="18" t="s">
        <v>24</v>
      </c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</row>
    <row r="98" spans="1:35" x14ac:dyDescent="0.25">
      <c r="E98" s="14"/>
      <c r="F98" s="18" t="s">
        <v>52</v>
      </c>
      <c r="G98" s="18" t="s">
        <v>24</v>
      </c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</row>
    <row r="99" spans="1:35" x14ac:dyDescent="0.25">
      <c r="E99" s="14"/>
      <c r="F99" s="18" t="s">
        <v>52</v>
      </c>
      <c r="G99" s="18" t="s">
        <v>24</v>
      </c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</row>
    <row r="100" spans="1:35" x14ac:dyDescent="0.25">
      <c r="E100" s="14"/>
      <c r="F100" s="18" t="s">
        <v>52</v>
      </c>
      <c r="G100" s="18" t="s">
        <v>24</v>
      </c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</row>
    <row r="101" spans="1:35" x14ac:dyDescent="0.25">
      <c r="E101" s="14"/>
      <c r="F101" s="18" t="s">
        <v>52</v>
      </c>
      <c r="G101" s="18" t="s">
        <v>24</v>
      </c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</row>
    <row r="102" spans="1:35" x14ac:dyDescent="0.25">
      <c r="E102" s="14"/>
      <c r="F102" s="18" t="s">
        <v>52</v>
      </c>
      <c r="G102" s="18" t="s">
        <v>24</v>
      </c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</row>
    <row r="103" spans="1:35" x14ac:dyDescent="0.25">
      <c r="E103" s="14"/>
      <c r="F103" s="18" t="s">
        <v>52</v>
      </c>
      <c r="G103" s="18" t="s">
        <v>24</v>
      </c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</row>
    <row r="104" spans="1:35" x14ac:dyDescent="0.25">
      <c r="E104" s="14"/>
      <c r="F104" s="18" t="s">
        <v>52</v>
      </c>
      <c r="G104" s="18" t="s">
        <v>24</v>
      </c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</row>
    <row r="105" spans="1:35" x14ac:dyDescent="0.25">
      <c r="E105" s="14"/>
      <c r="F105" s="18" t="s">
        <v>52</v>
      </c>
      <c r="G105" s="18" t="s">
        <v>24</v>
      </c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35" x14ac:dyDescent="0.25">
      <c r="E106" s="14"/>
      <c r="F106" s="18" t="s">
        <v>52</v>
      </c>
      <c r="G106" s="18" t="s">
        <v>24</v>
      </c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</row>
    <row r="107" spans="1:35" x14ac:dyDescent="0.25">
      <c r="E107" s="14"/>
      <c r="F107" s="18" t="s">
        <v>52</v>
      </c>
      <c r="G107" s="18" t="s">
        <v>24</v>
      </c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</row>
    <row r="108" spans="1:35" x14ac:dyDescent="0.25">
      <c r="E108" s="14"/>
      <c r="F108" s="18" t="s">
        <v>52</v>
      </c>
      <c r="G108" s="18" t="s">
        <v>24</v>
      </c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</row>
    <row r="109" spans="1:35" x14ac:dyDescent="0.25">
      <c r="C109" s="4"/>
    </row>
    <row r="110" spans="1:35" ht="13.5" x14ac:dyDescent="0.35">
      <c r="A110" s="8" t="s">
        <v>13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</row>
    <row r="111" spans="1:35" x14ac:dyDescent="0.25">
      <c r="C111" s="4"/>
    </row>
    <row r="112" spans="1:35" x14ac:dyDescent="0.25">
      <c r="C112" s="4"/>
    </row>
  </sheetData>
  <dataValidations count="1">
    <dataValidation type="decimal" allowBlank="1" showInputMessage="1" showErrorMessage="1" sqref="H12:X108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ABF"/>
  </sheetPr>
  <dimension ref="A1:Y29"/>
  <sheetViews>
    <sheetView zoomScale="80" zoomScaleNormal="80" workbookViewId="0">
      <pane ySplit="3" topLeftCell="A4" activePane="bottomLeft" state="frozen"/>
      <selection pane="bottomLeft" activeCell="E26" sqref="E26"/>
    </sheetView>
  </sheetViews>
  <sheetFormatPr defaultColWidth="9.1796875" defaultRowHeight="12.5" x14ac:dyDescent="0.25"/>
  <cols>
    <col min="1" max="4" width="2.7265625" style="7" customWidth="1"/>
    <col min="5" max="5" width="90.7265625" style="7" customWidth="1"/>
    <col min="6" max="6" width="15.7265625" style="40" customWidth="1"/>
    <col min="7" max="7" width="12.7265625" style="40" customWidth="1"/>
    <col min="8" max="8" width="11.7265625" style="7" customWidth="1"/>
    <col min="9" max="9" width="13" style="7" bestFit="1" customWidth="1"/>
    <col min="10" max="10" width="11.7265625" style="7" customWidth="1"/>
    <col min="11" max="16384" width="9.1796875" style="7"/>
  </cols>
  <sheetData>
    <row r="1" spans="1:25" ht="32" x14ac:dyDescent="0.8">
      <c r="A1" s="3" t="str">
        <f ca="1" xml:space="preserve"> RIGHT(CELL("filename", $A$1), LEN(CELL("filename", $A$1)) - SEARCH("]", CELL("filename", $A$1)))</f>
        <v>Industry revenue</v>
      </c>
      <c r="B1" s="3"/>
      <c r="C1" s="3"/>
      <c r="D1" s="3"/>
      <c r="E1" s="3"/>
      <c r="F1" s="39"/>
      <c r="G1" s="39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25">
      <c r="A2" s="7" t="s">
        <v>59</v>
      </c>
    </row>
    <row r="3" spans="1:25" ht="13" x14ac:dyDescent="0.3">
      <c r="F3" s="27" t="s">
        <v>15</v>
      </c>
      <c r="G3" s="27" t="s">
        <v>16</v>
      </c>
      <c r="H3" s="27" t="s">
        <v>17</v>
      </c>
      <c r="I3" s="27" t="s">
        <v>17</v>
      </c>
      <c r="J3" s="27" t="s">
        <v>17</v>
      </c>
    </row>
    <row r="5" spans="1:25" ht="13.5" x14ac:dyDescent="0.35">
      <c r="A5" s="6" t="s">
        <v>60</v>
      </c>
      <c r="B5" s="6"/>
      <c r="C5" s="6"/>
      <c r="D5" s="6"/>
      <c r="E5" s="6"/>
      <c r="F5" s="41"/>
      <c r="G5" s="41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7" spans="1:25" ht="15" x14ac:dyDescent="0.4">
      <c r="A7" s="1" t="s">
        <v>61</v>
      </c>
    </row>
    <row r="8" spans="1:25" x14ac:dyDescent="0.25">
      <c r="C8" s="4" t="s">
        <v>62</v>
      </c>
    </row>
    <row r="9" spans="1:25" ht="13" x14ac:dyDescent="0.3">
      <c r="C9" s="4"/>
      <c r="H9" s="27" t="s">
        <v>63</v>
      </c>
      <c r="I9" s="27" t="s">
        <v>64</v>
      </c>
      <c r="J9" s="27" t="s">
        <v>65</v>
      </c>
    </row>
    <row r="10" spans="1:25" x14ac:dyDescent="0.25">
      <c r="C10" s="4"/>
      <c r="E10" s="60" t="s">
        <v>30</v>
      </c>
      <c r="F10" s="42" t="s">
        <v>5</v>
      </c>
      <c r="G10" s="42" t="s">
        <v>66</v>
      </c>
      <c r="H10" s="34"/>
      <c r="I10" s="34"/>
      <c r="J10" s="57">
        <f>SUM(H10:I10)</f>
        <v>0</v>
      </c>
    </row>
    <row r="11" spans="1:25" x14ac:dyDescent="0.25">
      <c r="C11" s="4"/>
      <c r="E11" s="60" t="s">
        <v>31</v>
      </c>
      <c r="F11" s="42" t="s">
        <v>5</v>
      </c>
      <c r="G11" s="42" t="s">
        <v>66</v>
      </c>
      <c r="H11" s="34"/>
      <c r="I11" s="34"/>
      <c r="J11" s="33">
        <f t="shared" ref="J11:J26" si="0">SUM(H11:I11)</f>
        <v>0</v>
      </c>
    </row>
    <row r="12" spans="1:25" x14ac:dyDescent="0.25">
      <c r="C12" s="4"/>
      <c r="E12" s="60" t="s">
        <v>32</v>
      </c>
      <c r="F12" s="42" t="s">
        <v>5</v>
      </c>
      <c r="G12" s="42" t="s">
        <v>66</v>
      </c>
      <c r="H12" s="34"/>
      <c r="I12" s="34"/>
      <c r="J12" s="33">
        <f t="shared" si="0"/>
        <v>0</v>
      </c>
    </row>
    <row r="13" spans="1:25" x14ac:dyDescent="0.25">
      <c r="C13" s="4"/>
      <c r="E13" s="60" t="s">
        <v>33</v>
      </c>
      <c r="F13" s="42" t="s">
        <v>5</v>
      </c>
      <c r="G13" s="42" t="s">
        <v>66</v>
      </c>
      <c r="H13" s="34"/>
      <c r="I13" s="34"/>
      <c r="J13" s="33">
        <f t="shared" si="0"/>
        <v>0</v>
      </c>
    </row>
    <row r="14" spans="1:25" x14ac:dyDescent="0.25">
      <c r="C14" s="4"/>
      <c r="E14" s="60" t="s">
        <v>34</v>
      </c>
      <c r="F14" s="42" t="s">
        <v>5</v>
      </c>
      <c r="G14" s="42" t="s">
        <v>66</v>
      </c>
      <c r="H14" s="34"/>
      <c r="I14" s="34"/>
      <c r="J14" s="33">
        <f t="shared" si="0"/>
        <v>0</v>
      </c>
    </row>
    <row r="15" spans="1:25" x14ac:dyDescent="0.25">
      <c r="C15" s="4"/>
      <c r="E15" s="60" t="s">
        <v>35</v>
      </c>
      <c r="F15" s="42" t="s">
        <v>5</v>
      </c>
      <c r="G15" s="42" t="s">
        <v>66</v>
      </c>
      <c r="H15" s="34"/>
      <c r="I15" s="34"/>
      <c r="J15" s="33">
        <f t="shared" si="0"/>
        <v>0</v>
      </c>
    </row>
    <row r="16" spans="1:25" x14ac:dyDescent="0.25">
      <c r="C16" s="4"/>
      <c r="E16" s="60" t="s">
        <v>36</v>
      </c>
      <c r="F16" s="42" t="s">
        <v>5</v>
      </c>
      <c r="G16" s="42" t="s">
        <v>66</v>
      </c>
      <c r="H16" s="34"/>
      <c r="I16" s="34"/>
      <c r="J16" s="33">
        <f t="shared" si="0"/>
        <v>0</v>
      </c>
    </row>
    <row r="17" spans="1:25" x14ac:dyDescent="0.25">
      <c r="C17" s="4"/>
      <c r="E17" s="60" t="s">
        <v>37</v>
      </c>
      <c r="F17" s="42" t="s">
        <v>5</v>
      </c>
      <c r="G17" s="42" t="s">
        <v>66</v>
      </c>
      <c r="H17" s="34"/>
      <c r="I17" s="34"/>
      <c r="J17" s="33">
        <f t="shared" si="0"/>
        <v>0</v>
      </c>
    </row>
    <row r="18" spans="1:25" x14ac:dyDescent="0.25">
      <c r="C18" s="4"/>
      <c r="E18" s="60" t="s">
        <v>38</v>
      </c>
      <c r="F18" s="42" t="s">
        <v>5</v>
      </c>
      <c r="G18" s="42" t="s">
        <v>66</v>
      </c>
      <c r="H18" s="34"/>
      <c r="I18" s="34"/>
      <c r="J18" s="33">
        <f t="shared" si="0"/>
        <v>0</v>
      </c>
    </row>
    <row r="19" spans="1:25" x14ac:dyDescent="0.25">
      <c r="C19" s="4"/>
      <c r="E19" s="60" t="s">
        <v>39</v>
      </c>
      <c r="F19" s="42" t="s">
        <v>5</v>
      </c>
      <c r="G19" s="42" t="s">
        <v>66</v>
      </c>
      <c r="H19" s="34"/>
      <c r="I19" s="34"/>
      <c r="J19" s="33">
        <f t="shared" si="0"/>
        <v>0</v>
      </c>
    </row>
    <row r="20" spans="1:25" x14ac:dyDescent="0.25">
      <c r="C20" s="4"/>
      <c r="E20" s="60" t="s">
        <v>40</v>
      </c>
      <c r="F20" s="42" t="s">
        <v>5</v>
      </c>
      <c r="G20" s="42" t="s">
        <v>66</v>
      </c>
      <c r="H20" s="34"/>
      <c r="I20" s="34"/>
      <c r="J20" s="33">
        <f t="shared" si="0"/>
        <v>0</v>
      </c>
    </row>
    <row r="21" spans="1:25" x14ac:dyDescent="0.25">
      <c r="C21" s="4"/>
      <c r="E21" s="60" t="s">
        <v>41</v>
      </c>
      <c r="F21" s="42" t="s">
        <v>5</v>
      </c>
      <c r="G21" s="42" t="s">
        <v>66</v>
      </c>
      <c r="H21" s="34"/>
      <c r="I21" s="34"/>
      <c r="J21" s="33">
        <f t="shared" si="0"/>
        <v>0</v>
      </c>
    </row>
    <row r="22" spans="1:25" x14ac:dyDescent="0.25">
      <c r="C22" s="4"/>
      <c r="E22" s="60" t="s">
        <v>42</v>
      </c>
      <c r="F22" s="42" t="s">
        <v>5</v>
      </c>
      <c r="G22" s="42" t="s">
        <v>66</v>
      </c>
      <c r="H22" s="34"/>
      <c r="I22" s="34"/>
      <c r="J22" s="33">
        <f t="shared" si="0"/>
        <v>0</v>
      </c>
    </row>
    <row r="23" spans="1:25" x14ac:dyDescent="0.25">
      <c r="C23" s="4"/>
      <c r="E23" s="60" t="s">
        <v>43</v>
      </c>
      <c r="F23" s="42" t="s">
        <v>5</v>
      </c>
      <c r="G23" s="42" t="s">
        <v>66</v>
      </c>
      <c r="H23" s="34"/>
      <c r="I23" s="34"/>
      <c r="J23" s="33">
        <f t="shared" si="0"/>
        <v>0</v>
      </c>
    </row>
    <row r="24" spans="1:25" x14ac:dyDescent="0.25">
      <c r="C24" s="4"/>
      <c r="E24" s="60" t="s">
        <v>44</v>
      </c>
      <c r="F24" s="42" t="s">
        <v>5</v>
      </c>
      <c r="G24" s="42" t="s">
        <v>66</v>
      </c>
      <c r="H24" s="34"/>
      <c r="I24" s="34"/>
      <c r="J24" s="33">
        <f t="shared" si="0"/>
        <v>0</v>
      </c>
    </row>
    <row r="25" spans="1:25" x14ac:dyDescent="0.25">
      <c r="C25" s="4"/>
      <c r="E25" s="60" t="s">
        <v>45</v>
      </c>
      <c r="F25" s="42" t="s">
        <v>5</v>
      </c>
      <c r="G25" s="42" t="s">
        <v>66</v>
      </c>
      <c r="H25" s="34"/>
      <c r="I25" s="34"/>
      <c r="J25" s="33">
        <f t="shared" si="0"/>
        <v>0</v>
      </c>
    </row>
    <row r="26" spans="1:25" x14ac:dyDescent="0.25">
      <c r="C26" s="4"/>
      <c r="E26" s="60" t="s">
        <v>46</v>
      </c>
      <c r="F26" s="42" t="s">
        <v>5</v>
      </c>
      <c r="G26" s="42" t="s">
        <v>66</v>
      </c>
      <c r="H26" s="34"/>
      <c r="I26" s="34"/>
      <c r="J26" s="33">
        <f t="shared" si="0"/>
        <v>0</v>
      </c>
    </row>
    <row r="27" spans="1:25" x14ac:dyDescent="0.25">
      <c r="C27" s="4"/>
    </row>
    <row r="28" spans="1:25" ht="13.5" x14ac:dyDescent="0.35">
      <c r="A28" s="8" t="s">
        <v>13</v>
      </c>
      <c r="B28" s="8"/>
      <c r="C28" s="8"/>
      <c r="D28" s="8"/>
      <c r="E28" s="8"/>
      <c r="F28" s="43"/>
      <c r="G28" s="43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x14ac:dyDescent="0.25">
      <c r="C29" s="4"/>
    </row>
  </sheetData>
  <dataValidations count="1">
    <dataValidation type="decimal" allowBlank="1" showInputMessage="1" showErrorMessage="1" sqref="H10:I26">
      <formula1>0</formula1>
      <formula2>1000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DCD8"/>
  </sheetPr>
  <dimension ref="A1:Y32"/>
  <sheetViews>
    <sheetView zoomScale="80" zoomScaleNormal="80" workbookViewId="0">
      <pane ySplit="3" topLeftCell="A4" activePane="bottomLeft" state="frozen"/>
      <selection pane="bottomLeft" activeCell="H15" sqref="H15"/>
    </sheetView>
  </sheetViews>
  <sheetFormatPr defaultColWidth="9.1796875" defaultRowHeight="12.5" x14ac:dyDescent="0.25"/>
  <cols>
    <col min="1" max="4" width="2.7265625" style="7" customWidth="1"/>
    <col min="5" max="5" width="90.7265625" style="7" customWidth="1"/>
    <col min="6" max="6" width="15.7265625" style="40" customWidth="1"/>
    <col min="7" max="7" width="17.81640625" style="28" bestFit="1" customWidth="1"/>
    <col min="8" max="8" width="19.453125" style="28" bestFit="1" customWidth="1"/>
    <col min="9" max="9" width="18.26953125" style="28" bestFit="1" customWidth="1"/>
    <col min="10" max="10" width="2.7265625" style="7" customWidth="1"/>
    <col min="11" max="16384" width="9.1796875" style="7"/>
  </cols>
  <sheetData>
    <row r="1" spans="1:25" ht="32" x14ac:dyDescent="0.8">
      <c r="A1" s="25" t="str">
        <f ca="1" xml:space="preserve"> RIGHT(CELL("filename", $A$1), LEN(CELL("filename", $A$1)) - SEARCH("]", CELL("filename", $A$1)))</f>
        <v>Company score</v>
      </c>
      <c r="B1" s="3"/>
      <c r="C1" s="3"/>
      <c r="D1" s="3"/>
      <c r="E1" s="3"/>
      <c r="F1" s="39"/>
      <c r="G1" s="29"/>
      <c r="H1" s="29"/>
      <c r="I1" s="29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25">
      <c r="A2" s="7" t="s">
        <v>67</v>
      </c>
    </row>
    <row r="3" spans="1:25" ht="13" x14ac:dyDescent="0.3">
      <c r="F3" s="27" t="s">
        <v>68</v>
      </c>
      <c r="G3" s="27" t="s">
        <v>70</v>
      </c>
      <c r="H3" s="27" t="s">
        <v>69</v>
      </c>
      <c r="I3" s="27" t="s">
        <v>71</v>
      </c>
    </row>
    <row r="5" spans="1:25" ht="13.5" x14ac:dyDescent="0.35">
      <c r="A5" s="6" t="s">
        <v>72</v>
      </c>
      <c r="B5" s="6"/>
      <c r="C5" s="6"/>
      <c r="D5" s="6"/>
      <c r="E5" s="6"/>
      <c r="F5" s="41"/>
      <c r="G5" s="30"/>
      <c r="H5" s="30"/>
      <c r="I5" s="30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7" spans="1:25" ht="15" x14ac:dyDescent="0.4">
      <c r="A7" s="1" t="s">
        <v>73</v>
      </c>
    </row>
    <row r="8" spans="1:25" ht="13.5" x14ac:dyDescent="0.35">
      <c r="B8" s="2" t="s">
        <v>74</v>
      </c>
    </row>
    <row r="9" spans="1:25" ht="13.5" x14ac:dyDescent="0.35">
      <c r="B9" s="2"/>
      <c r="C9" s="4" t="s">
        <v>75</v>
      </c>
    </row>
    <row r="10" spans="1:25" ht="13.5" x14ac:dyDescent="0.35">
      <c r="B10" s="2"/>
      <c r="E10" s="7" t="s">
        <v>76</v>
      </c>
      <c r="G10" s="44">
        <f>Qual_weighting</f>
        <v>0.5</v>
      </c>
      <c r="H10" s="44">
        <f>Quant_weighting</f>
        <v>0.5</v>
      </c>
      <c r="I10" s="45"/>
    </row>
    <row r="11" spans="1:25" ht="13.5" x14ac:dyDescent="0.35">
      <c r="B11" s="2"/>
      <c r="G11" s="45"/>
      <c r="H11" s="45"/>
      <c r="I11" s="45"/>
    </row>
    <row r="12" spans="1:25" ht="13.5" x14ac:dyDescent="0.35">
      <c r="B12" s="2" t="s">
        <v>77</v>
      </c>
      <c r="G12" s="45"/>
      <c r="H12" s="45"/>
      <c r="I12" s="45"/>
    </row>
    <row r="13" spans="1:25" ht="13.5" x14ac:dyDescent="0.35">
      <c r="B13" s="2"/>
      <c r="C13" s="4" t="s">
        <v>78</v>
      </c>
      <c r="G13" s="45"/>
      <c r="H13" s="45"/>
      <c r="I13" s="45"/>
    </row>
    <row r="14" spans="1:25" ht="13.5" x14ac:dyDescent="0.35">
      <c r="B14" s="2"/>
      <c r="E14" s="7" t="str">
        <f>'Industry qual data'!E10</f>
        <v>Affinity Water</v>
      </c>
      <c r="F14" s="42" t="s">
        <v>58</v>
      </c>
      <c r="G14" s="46">
        <f t="shared" ref="G14:G30" si="0">INDEX(Qual_scores, MATCH(E14, Company_names, 0))</f>
        <v>0</v>
      </c>
      <c r="H14" s="46" t="e">
        <f>INDEX(Quant_scores, MATCH(E14, Company_names, 0))*100</f>
        <v>#DIV/0!</v>
      </c>
      <c r="I14" s="55" t="e">
        <f t="shared" ref="I14:I30" si="1">H$10*H14 + G$10*G14</f>
        <v>#DIV/0!</v>
      </c>
    </row>
    <row r="15" spans="1:25" ht="13.5" x14ac:dyDescent="0.35">
      <c r="B15" s="2"/>
      <c r="E15" s="7" t="str">
        <f>'Industry qual data'!E11</f>
        <v>Anglian Water</v>
      </c>
      <c r="F15" s="42" t="s">
        <v>58</v>
      </c>
      <c r="G15" s="46">
        <f t="shared" si="0"/>
        <v>0</v>
      </c>
      <c r="H15" s="46" t="e">
        <f t="shared" ref="H15:H30" si="2">INDEX(Quant_scores, MATCH(E15, Company_names, 0))*100</f>
        <v>#DIV/0!</v>
      </c>
      <c r="I15" s="56" t="e">
        <f t="shared" si="1"/>
        <v>#DIV/0!</v>
      </c>
    </row>
    <row r="16" spans="1:25" ht="13.5" x14ac:dyDescent="0.35">
      <c r="B16" s="2"/>
      <c r="E16" s="7" t="str">
        <f>'Industry qual data'!E12</f>
        <v>Bristol Water</v>
      </c>
      <c r="F16" s="42" t="s">
        <v>58</v>
      </c>
      <c r="G16" s="46">
        <f t="shared" si="0"/>
        <v>0</v>
      </c>
      <c r="H16" s="46" t="e">
        <f t="shared" si="2"/>
        <v>#DIV/0!</v>
      </c>
      <c r="I16" s="55" t="e">
        <f t="shared" si="1"/>
        <v>#DIV/0!</v>
      </c>
    </row>
    <row r="17" spans="1:25" ht="13.5" x14ac:dyDescent="0.35">
      <c r="B17" s="2"/>
      <c r="E17" s="7" t="str">
        <f>'Industry qual data'!E13</f>
        <v>Dŵr Cymru</v>
      </c>
      <c r="F17" s="42" t="s">
        <v>58</v>
      </c>
      <c r="G17" s="46">
        <f t="shared" si="0"/>
        <v>0</v>
      </c>
      <c r="H17" s="46" t="e">
        <f t="shared" si="2"/>
        <v>#DIV/0!</v>
      </c>
      <c r="I17" s="55" t="e">
        <f t="shared" si="1"/>
        <v>#DIV/0!</v>
      </c>
    </row>
    <row r="18" spans="1:25" ht="13.5" x14ac:dyDescent="0.35">
      <c r="B18" s="2"/>
      <c r="E18" s="7" t="str">
        <f>'Industry qual data'!E14</f>
        <v>Hafren Dyfrdwy</v>
      </c>
      <c r="F18" s="42" t="s">
        <v>58</v>
      </c>
      <c r="G18" s="46">
        <f t="shared" si="0"/>
        <v>0</v>
      </c>
      <c r="H18" s="46" t="e">
        <f t="shared" si="2"/>
        <v>#DIV/0!</v>
      </c>
      <c r="I18" s="55" t="e">
        <f t="shared" si="1"/>
        <v>#DIV/0!</v>
      </c>
    </row>
    <row r="19" spans="1:25" ht="13.5" x14ac:dyDescent="0.35">
      <c r="B19" s="2"/>
      <c r="E19" s="7" t="str">
        <f>'Industry qual data'!E15</f>
        <v>Northumbrian Water</v>
      </c>
      <c r="F19" s="42" t="s">
        <v>58</v>
      </c>
      <c r="G19" s="46">
        <f t="shared" si="0"/>
        <v>0</v>
      </c>
      <c r="H19" s="46" t="e">
        <f t="shared" si="2"/>
        <v>#DIV/0!</v>
      </c>
      <c r="I19" s="55" t="e">
        <f t="shared" si="1"/>
        <v>#DIV/0!</v>
      </c>
    </row>
    <row r="20" spans="1:25" ht="13.5" x14ac:dyDescent="0.35">
      <c r="B20" s="2"/>
      <c r="E20" s="7" t="str">
        <f>'Industry qual data'!E16</f>
        <v>Portsmouth Water</v>
      </c>
      <c r="F20" s="42" t="s">
        <v>58</v>
      </c>
      <c r="G20" s="46">
        <f t="shared" si="0"/>
        <v>0</v>
      </c>
      <c r="H20" s="46" t="e">
        <f t="shared" si="2"/>
        <v>#DIV/0!</v>
      </c>
      <c r="I20" s="55" t="e">
        <f t="shared" si="1"/>
        <v>#DIV/0!</v>
      </c>
    </row>
    <row r="21" spans="1:25" ht="13.5" x14ac:dyDescent="0.35">
      <c r="B21" s="2"/>
      <c r="E21" s="7" t="str">
        <f>'Industry qual data'!E17</f>
        <v>SES Water</v>
      </c>
      <c r="F21" s="42" t="s">
        <v>58</v>
      </c>
      <c r="G21" s="46">
        <f t="shared" si="0"/>
        <v>0</v>
      </c>
      <c r="H21" s="46" t="e">
        <f t="shared" si="2"/>
        <v>#DIV/0!</v>
      </c>
      <c r="I21" s="55" t="e">
        <f t="shared" si="1"/>
        <v>#DIV/0!</v>
      </c>
    </row>
    <row r="22" spans="1:25" ht="13.5" x14ac:dyDescent="0.35">
      <c r="B22" s="2"/>
      <c r="E22" s="7" t="str">
        <f>'Industry qual data'!E18</f>
        <v>Severn Trent Water</v>
      </c>
      <c r="F22" s="42" t="s">
        <v>58</v>
      </c>
      <c r="G22" s="46">
        <f t="shared" si="0"/>
        <v>0</v>
      </c>
      <c r="H22" s="46" t="e">
        <f t="shared" si="2"/>
        <v>#DIV/0!</v>
      </c>
      <c r="I22" s="55" t="e">
        <f t="shared" si="1"/>
        <v>#DIV/0!</v>
      </c>
    </row>
    <row r="23" spans="1:25" ht="13.5" x14ac:dyDescent="0.35">
      <c r="B23" s="2"/>
      <c r="E23" s="7" t="str">
        <f>'Industry qual data'!E19</f>
        <v>South East Water</v>
      </c>
      <c r="F23" s="42" t="s">
        <v>58</v>
      </c>
      <c r="G23" s="46">
        <f t="shared" si="0"/>
        <v>0</v>
      </c>
      <c r="H23" s="46" t="e">
        <f t="shared" si="2"/>
        <v>#DIV/0!</v>
      </c>
      <c r="I23" s="55" t="e">
        <f t="shared" si="1"/>
        <v>#DIV/0!</v>
      </c>
    </row>
    <row r="24" spans="1:25" ht="13.5" x14ac:dyDescent="0.35">
      <c r="B24" s="2"/>
      <c r="E24" s="7" t="str">
        <f>'Industry qual data'!E20</f>
        <v>South Staffs Water</v>
      </c>
      <c r="F24" s="42" t="s">
        <v>58</v>
      </c>
      <c r="G24" s="46">
        <f t="shared" si="0"/>
        <v>0</v>
      </c>
      <c r="H24" s="46" t="e">
        <f t="shared" si="2"/>
        <v>#DIV/0!</v>
      </c>
      <c r="I24" s="55" t="e">
        <f t="shared" si="1"/>
        <v>#DIV/0!</v>
      </c>
    </row>
    <row r="25" spans="1:25" ht="13.5" x14ac:dyDescent="0.35">
      <c r="B25" s="2"/>
      <c r="E25" s="7" t="str">
        <f>'Industry qual data'!E21</f>
        <v>South West Water</v>
      </c>
      <c r="F25" s="42" t="s">
        <v>58</v>
      </c>
      <c r="G25" s="46">
        <f t="shared" si="0"/>
        <v>0</v>
      </c>
      <c r="H25" s="46" t="e">
        <f t="shared" si="2"/>
        <v>#DIV/0!</v>
      </c>
      <c r="I25" s="55" t="e">
        <f t="shared" si="1"/>
        <v>#DIV/0!</v>
      </c>
    </row>
    <row r="26" spans="1:25" ht="13.5" x14ac:dyDescent="0.35">
      <c r="B26" s="2"/>
      <c r="E26" s="7" t="str">
        <f>'Industry qual data'!E22</f>
        <v>Southern Water</v>
      </c>
      <c r="F26" s="42" t="s">
        <v>58</v>
      </c>
      <c r="G26" s="46">
        <f t="shared" si="0"/>
        <v>0</v>
      </c>
      <c r="H26" s="46" t="e">
        <f t="shared" si="2"/>
        <v>#DIV/0!</v>
      </c>
      <c r="I26" s="55" t="e">
        <f t="shared" si="1"/>
        <v>#DIV/0!</v>
      </c>
    </row>
    <row r="27" spans="1:25" ht="13.5" x14ac:dyDescent="0.35">
      <c r="B27" s="2"/>
      <c r="E27" s="7" t="str">
        <f>'Industry qual data'!E23</f>
        <v>Thames Water</v>
      </c>
      <c r="F27" s="42" t="s">
        <v>58</v>
      </c>
      <c r="G27" s="46">
        <f t="shared" si="0"/>
        <v>0</v>
      </c>
      <c r="H27" s="46" t="e">
        <f t="shared" si="2"/>
        <v>#DIV/0!</v>
      </c>
      <c r="I27" s="55" t="e">
        <f t="shared" si="1"/>
        <v>#DIV/0!</v>
      </c>
    </row>
    <row r="28" spans="1:25" ht="13.5" x14ac:dyDescent="0.35">
      <c r="B28" s="2"/>
      <c r="E28" s="7" t="str">
        <f>'Industry qual data'!E24</f>
        <v>United Utilities</v>
      </c>
      <c r="F28" s="42" t="s">
        <v>58</v>
      </c>
      <c r="G28" s="46">
        <f t="shared" si="0"/>
        <v>0</v>
      </c>
      <c r="H28" s="46" t="e">
        <f t="shared" si="2"/>
        <v>#DIV/0!</v>
      </c>
      <c r="I28" s="55" t="e">
        <f t="shared" si="1"/>
        <v>#DIV/0!</v>
      </c>
    </row>
    <row r="29" spans="1:25" ht="13.5" x14ac:dyDescent="0.35">
      <c r="B29" s="2"/>
      <c r="E29" s="7" t="str">
        <f>'Industry qual data'!E25</f>
        <v>Wessex Water</v>
      </c>
      <c r="F29" s="42" t="s">
        <v>58</v>
      </c>
      <c r="G29" s="46">
        <f t="shared" si="0"/>
        <v>0</v>
      </c>
      <c r="H29" s="46" t="e">
        <f t="shared" si="2"/>
        <v>#DIV/0!</v>
      </c>
      <c r="I29" s="55" t="e">
        <f t="shared" si="1"/>
        <v>#DIV/0!</v>
      </c>
    </row>
    <row r="30" spans="1:25" ht="13.5" x14ac:dyDescent="0.35">
      <c r="B30" s="2"/>
      <c r="E30" s="7" t="str">
        <f>'Industry qual data'!E26</f>
        <v>Yorkshire Water</v>
      </c>
      <c r="F30" s="42" t="s">
        <v>58</v>
      </c>
      <c r="G30" s="46">
        <f t="shared" si="0"/>
        <v>0</v>
      </c>
      <c r="H30" s="46" t="e">
        <f t="shared" si="2"/>
        <v>#DIV/0!</v>
      </c>
      <c r="I30" s="55" t="e">
        <f t="shared" si="1"/>
        <v>#DIV/0!</v>
      </c>
    </row>
    <row r="31" spans="1:25" ht="13" x14ac:dyDescent="0.3">
      <c r="C31" s="4"/>
      <c r="G31" s="31"/>
      <c r="H31" s="31"/>
    </row>
    <row r="32" spans="1:25" ht="13.5" x14ac:dyDescent="0.35">
      <c r="A32" s="8" t="s">
        <v>13</v>
      </c>
      <c r="B32" s="8"/>
      <c r="C32" s="8"/>
      <c r="D32" s="8"/>
      <c r="E32" s="8"/>
      <c r="F32" s="43"/>
      <c r="G32" s="32"/>
      <c r="H32" s="32"/>
      <c r="I32" s="32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DCD8"/>
  </sheetPr>
  <dimension ref="A1:Y38"/>
  <sheetViews>
    <sheetView zoomScale="80" zoomScaleNormal="80" workbookViewId="0">
      <pane ySplit="3" topLeftCell="A4" activePane="bottomLeft" state="frozen"/>
      <selection pane="bottomLeft" activeCell="J33" sqref="J33"/>
    </sheetView>
  </sheetViews>
  <sheetFormatPr defaultColWidth="9.1796875" defaultRowHeight="12.5" x14ac:dyDescent="0.25"/>
  <cols>
    <col min="1" max="4" width="2.7265625" style="7" customWidth="1"/>
    <col min="5" max="5" width="42.1796875" style="7" bestFit="1" customWidth="1"/>
    <col min="6" max="13" width="12.7265625" style="7" customWidth="1"/>
    <col min="14" max="16384" width="9.1796875" style="7"/>
  </cols>
  <sheetData>
    <row r="1" spans="1:25" ht="32" x14ac:dyDescent="0.8">
      <c r="A1" s="25" t="str">
        <f ca="1" xml:space="preserve"> RIGHT(CELL("filename", $A$1), LEN(CELL("filename", $A$1)) - SEARCH("]", CELL("filename", $A$1)))</f>
        <v>Payments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25">
      <c r="A2" s="7" t="s">
        <v>79</v>
      </c>
    </row>
    <row r="5" spans="1:25" ht="13.5" x14ac:dyDescent="0.35">
      <c r="A5" s="6" t="s">
        <v>80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7" spans="1:25" ht="15" x14ac:dyDescent="0.4">
      <c r="A7" s="1" t="s">
        <v>81</v>
      </c>
    </row>
    <row r="8" spans="1:25" x14ac:dyDescent="0.25">
      <c r="C8" s="4" t="s">
        <v>82</v>
      </c>
    </row>
    <row r="9" spans="1:25" ht="13" x14ac:dyDescent="0.3">
      <c r="C9" s="4"/>
      <c r="F9" s="27" t="s">
        <v>83</v>
      </c>
      <c r="G9" s="27" t="s">
        <v>84</v>
      </c>
      <c r="H9" s="27" t="s">
        <v>85</v>
      </c>
      <c r="I9" s="27" t="s">
        <v>86</v>
      </c>
      <c r="K9" s="27" t="s">
        <v>63</v>
      </c>
      <c r="L9" s="27" t="s">
        <v>64</v>
      </c>
      <c r="M9" s="27" t="s">
        <v>65</v>
      </c>
    </row>
    <row r="10" spans="1:25" x14ac:dyDescent="0.25">
      <c r="C10" s="4"/>
      <c r="E10" s="21" t="str">
        <f>'Industry qual data'!E10</f>
        <v>Affinity Water</v>
      </c>
      <c r="F10" s="26" t="e">
        <f t="shared" ref="F10:F26" si="0">INDEX(DMeX_scores, MATCH(E10, Company_names, 0))</f>
        <v>#DIV/0!</v>
      </c>
      <c r="G10" s="47" t="e">
        <f>_xlfn.RANK.AVG(F10,F$10:F$26)</f>
        <v>#DIV/0!</v>
      </c>
      <c r="H10" s="48" t="e">
        <f>F10-F$31</f>
        <v>#DIV/0!</v>
      </c>
      <c r="I10" s="44" t="e">
        <f t="shared" ref="I10:I26" si="1">IF(F10&gt;$F$31,H10*$F$35,IF(F10&lt;$F$31,H10*$F$36,0))</f>
        <v>#DIV/0!</v>
      </c>
      <c r="K10" s="53" t="e">
        <f t="shared" ref="K10:K26" si="2">INDEX(Payments, MATCH(E10, Company_names, 0)) * INDEX(Water_revenues, MATCH(E10, Company_names, 0))</f>
        <v>#DIV/0!</v>
      </c>
      <c r="L10" s="53" t="e">
        <f t="shared" ref="L10:L26" si="3">INDEX(Payments, MATCH(E10, Company_names, 0)) * INDEX(Waste_revenues, MATCH(E10, Company_names, 0))</f>
        <v>#DIV/0!</v>
      </c>
      <c r="M10" s="52" t="e">
        <f>SUM(K10:L10)</f>
        <v>#DIV/0!</v>
      </c>
    </row>
    <row r="11" spans="1:25" x14ac:dyDescent="0.25">
      <c r="C11" s="4"/>
      <c r="E11" s="21" t="str">
        <f>'Industry qual data'!E11</f>
        <v>Anglian Water</v>
      </c>
      <c r="F11" s="26" t="e">
        <f t="shared" si="0"/>
        <v>#DIV/0!</v>
      </c>
      <c r="G11" s="47" t="e">
        <f t="shared" ref="G11:G26" si="4">_xlfn.RANK.AVG(F11,F$10:F$26)</f>
        <v>#DIV/0!</v>
      </c>
      <c r="H11" s="48" t="e">
        <f t="shared" ref="H11:H26" si="5">F11-F$31</f>
        <v>#DIV/0!</v>
      </c>
      <c r="I11" s="44" t="e">
        <f t="shared" si="1"/>
        <v>#DIV/0!</v>
      </c>
      <c r="K11" s="53" t="e">
        <f t="shared" si="2"/>
        <v>#DIV/0!</v>
      </c>
      <c r="L11" s="53" t="e">
        <f t="shared" si="3"/>
        <v>#DIV/0!</v>
      </c>
      <c r="M11" s="52" t="e">
        <f t="shared" ref="M11:M26" si="6">SUM(K11:L11)</f>
        <v>#DIV/0!</v>
      </c>
    </row>
    <row r="12" spans="1:25" x14ac:dyDescent="0.25">
      <c r="C12" s="4"/>
      <c r="E12" s="21" t="str">
        <f>'Industry qual data'!E12</f>
        <v>Bristol Water</v>
      </c>
      <c r="F12" s="26" t="e">
        <f t="shared" si="0"/>
        <v>#DIV/0!</v>
      </c>
      <c r="G12" s="47" t="e">
        <f t="shared" si="4"/>
        <v>#DIV/0!</v>
      </c>
      <c r="H12" s="48" t="e">
        <f t="shared" si="5"/>
        <v>#DIV/0!</v>
      </c>
      <c r="I12" s="44" t="e">
        <f t="shared" si="1"/>
        <v>#DIV/0!</v>
      </c>
      <c r="K12" s="53" t="e">
        <f t="shared" si="2"/>
        <v>#DIV/0!</v>
      </c>
      <c r="L12" s="53" t="e">
        <f t="shared" si="3"/>
        <v>#DIV/0!</v>
      </c>
      <c r="M12" s="52" t="e">
        <f t="shared" si="6"/>
        <v>#DIV/0!</v>
      </c>
    </row>
    <row r="13" spans="1:25" x14ac:dyDescent="0.25">
      <c r="C13" s="4"/>
      <c r="E13" s="21" t="str">
        <f>'Industry qual data'!E13</f>
        <v>Dŵr Cymru</v>
      </c>
      <c r="F13" s="26" t="e">
        <f t="shared" si="0"/>
        <v>#DIV/0!</v>
      </c>
      <c r="G13" s="47" t="e">
        <f t="shared" si="4"/>
        <v>#DIV/0!</v>
      </c>
      <c r="H13" s="48" t="e">
        <f t="shared" si="5"/>
        <v>#DIV/0!</v>
      </c>
      <c r="I13" s="44" t="e">
        <f t="shared" si="1"/>
        <v>#DIV/0!</v>
      </c>
      <c r="K13" s="53" t="e">
        <f t="shared" si="2"/>
        <v>#DIV/0!</v>
      </c>
      <c r="L13" s="53" t="e">
        <f t="shared" si="3"/>
        <v>#DIV/0!</v>
      </c>
      <c r="M13" s="52" t="e">
        <f t="shared" si="6"/>
        <v>#DIV/0!</v>
      </c>
    </row>
    <row r="14" spans="1:25" x14ac:dyDescent="0.25">
      <c r="C14" s="4"/>
      <c r="E14" s="21" t="str">
        <f>'Industry qual data'!E14</f>
        <v>Hafren Dyfrdwy</v>
      </c>
      <c r="F14" s="26" t="e">
        <f t="shared" si="0"/>
        <v>#DIV/0!</v>
      </c>
      <c r="G14" s="47" t="e">
        <f t="shared" si="4"/>
        <v>#DIV/0!</v>
      </c>
      <c r="H14" s="48" t="e">
        <f t="shared" si="5"/>
        <v>#DIV/0!</v>
      </c>
      <c r="I14" s="44" t="e">
        <f t="shared" si="1"/>
        <v>#DIV/0!</v>
      </c>
      <c r="K14" s="53" t="e">
        <f t="shared" si="2"/>
        <v>#DIV/0!</v>
      </c>
      <c r="L14" s="53" t="e">
        <f t="shared" si="3"/>
        <v>#DIV/0!</v>
      </c>
      <c r="M14" s="58" t="e">
        <f t="shared" si="6"/>
        <v>#DIV/0!</v>
      </c>
    </row>
    <row r="15" spans="1:25" x14ac:dyDescent="0.25">
      <c r="C15" s="4"/>
      <c r="E15" s="21" t="str">
        <f>'Industry qual data'!E15</f>
        <v>Northumbrian Water</v>
      </c>
      <c r="F15" s="26" t="e">
        <f t="shared" si="0"/>
        <v>#DIV/0!</v>
      </c>
      <c r="G15" s="47" t="e">
        <f t="shared" si="4"/>
        <v>#DIV/0!</v>
      </c>
      <c r="H15" s="48" t="e">
        <f t="shared" si="5"/>
        <v>#DIV/0!</v>
      </c>
      <c r="I15" s="44" t="e">
        <f t="shared" si="1"/>
        <v>#DIV/0!</v>
      </c>
      <c r="K15" s="53" t="e">
        <f t="shared" si="2"/>
        <v>#DIV/0!</v>
      </c>
      <c r="L15" s="53" t="e">
        <f t="shared" si="3"/>
        <v>#DIV/0!</v>
      </c>
      <c r="M15" s="52" t="e">
        <f t="shared" si="6"/>
        <v>#DIV/0!</v>
      </c>
    </row>
    <row r="16" spans="1:25" x14ac:dyDescent="0.25">
      <c r="C16" s="4"/>
      <c r="E16" s="21" t="str">
        <f>'Industry qual data'!E16</f>
        <v>Portsmouth Water</v>
      </c>
      <c r="F16" s="26" t="e">
        <f t="shared" si="0"/>
        <v>#DIV/0!</v>
      </c>
      <c r="G16" s="47" t="e">
        <f t="shared" si="4"/>
        <v>#DIV/0!</v>
      </c>
      <c r="H16" s="48" t="e">
        <f t="shared" si="5"/>
        <v>#DIV/0!</v>
      </c>
      <c r="I16" s="44" t="e">
        <f t="shared" si="1"/>
        <v>#DIV/0!</v>
      </c>
      <c r="K16" s="53" t="e">
        <f t="shared" si="2"/>
        <v>#DIV/0!</v>
      </c>
      <c r="L16" s="53" t="e">
        <f t="shared" si="3"/>
        <v>#DIV/0!</v>
      </c>
      <c r="M16" s="52" t="e">
        <f t="shared" si="6"/>
        <v>#DIV/0!</v>
      </c>
    </row>
    <row r="17" spans="3:13" x14ac:dyDescent="0.25">
      <c r="C17" s="4"/>
      <c r="E17" s="21" t="str">
        <f>'Industry qual data'!E17</f>
        <v>SES Water</v>
      </c>
      <c r="F17" s="26" t="e">
        <f t="shared" si="0"/>
        <v>#DIV/0!</v>
      </c>
      <c r="G17" s="47" t="e">
        <f t="shared" si="4"/>
        <v>#DIV/0!</v>
      </c>
      <c r="H17" s="48" t="e">
        <f t="shared" si="5"/>
        <v>#DIV/0!</v>
      </c>
      <c r="I17" s="44" t="e">
        <f t="shared" si="1"/>
        <v>#DIV/0!</v>
      </c>
      <c r="K17" s="53" t="e">
        <f t="shared" si="2"/>
        <v>#DIV/0!</v>
      </c>
      <c r="L17" s="53" t="e">
        <f t="shared" si="3"/>
        <v>#DIV/0!</v>
      </c>
      <c r="M17" s="52" t="e">
        <f t="shared" si="6"/>
        <v>#DIV/0!</v>
      </c>
    </row>
    <row r="18" spans="3:13" x14ac:dyDescent="0.25">
      <c r="C18" s="4"/>
      <c r="E18" s="21" t="str">
        <f>'Industry qual data'!E18</f>
        <v>Severn Trent Water</v>
      </c>
      <c r="F18" s="26" t="e">
        <f t="shared" si="0"/>
        <v>#DIV/0!</v>
      </c>
      <c r="G18" s="47" t="e">
        <f t="shared" si="4"/>
        <v>#DIV/0!</v>
      </c>
      <c r="H18" s="48" t="e">
        <f t="shared" si="5"/>
        <v>#DIV/0!</v>
      </c>
      <c r="I18" s="44" t="e">
        <f t="shared" si="1"/>
        <v>#DIV/0!</v>
      </c>
      <c r="K18" s="53" t="e">
        <f t="shared" si="2"/>
        <v>#DIV/0!</v>
      </c>
      <c r="L18" s="53" t="e">
        <f t="shared" si="3"/>
        <v>#DIV/0!</v>
      </c>
      <c r="M18" s="52" t="e">
        <f t="shared" si="6"/>
        <v>#DIV/0!</v>
      </c>
    </row>
    <row r="19" spans="3:13" x14ac:dyDescent="0.25">
      <c r="C19" s="4"/>
      <c r="E19" s="21" t="str">
        <f>'Industry qual data'!E19</f>
        <v>South East Water</v>
      </c>
      <c r="F19" s="26" t="e">
        <f t="shared" si="0"/>
        <v>#DIV/0!</v>
      </c>
      <c r="G19" s="47" t="e">
        <f t="shared" si="4"/>
        <v>#DIV/0!</v>
      </c>
      <c r="H19" s="48" t="e">
        <f t="shared" si="5"/>
        <v>#DIV/0!</v>
      </c>
      <c r="I19" s="44" t="e">
        <f t="shared" si="1"/>
        <v>#DIV/0!</v>
      </c>
      <c r="K19" s="53" t="e">
        <f t="shared" si="2"/>
        <v>#DIV/0!</v>
      </c>
      <c r="L19" s="53" t="e">
        <f t="shared" si="3"/>
        <v>#DIV/0!</v>
      </c>
      <c r="M19" s="52" t="e">
        <f t="shared" si="6"/>
        <v>#DIV/0!</v>
      </c>
    </row>
    <row r="20" spans="3:13" x14ac:dyDescent="0.25">
      <c r="C20" s="4"/>
      <c r="E20" s="21" t="str">
        <f>'Industry qual data'!E20</f>
        <v>South Staffs Water</v>
      </c>
      <c r="F20" s="26" t="e">
        <f t="shared" si="0"/>
        <v>#DIV/0!</v>
      </c>
      <c r="G20" s="47" t="e">
        <f t="shared" si="4"/>
        <v>#DIV/0!</v>
      </c>
      <c r="H20" s="48" t="e">
        <f t="shared" si="5"/>
        <v>#DIV/0!</v>
      </c>
      <c r="I20" s="44" t="e">
        <f t="shared" si="1"/>
        <v>#DIV/0!</v>
      </c>
      <c r="K20" s="53" t="e">
        <f t="shared" si="2"/>
        <v>#DIV/0!</v>
      </c>
      <c r="L20" s="53" t="e">
        <f t="shared" si="3"/>
        <v>#DIV/0!</v>
      </c>
      <c r="M20" s="52" t="e">
        <f t="shared" si="6"/>
        <v>#DIV/0!</v>
      </c>
    </row>
    <row r="21" spans="3:13" x14ac:dyDescent="0.25">
      <c r="C21" s="4"/>
      <c r="E21" s="21" t="str">
        <f>'Industry qual data'!E21</f>
        <v>South West Water</v>
      </c>
      <c r="F21" s="26" t="e">
        <f t="shared" si="0"/>
        <v>#DIV/0!</v>
      </c>
      <c r="G21" s="47" t="e">
        <f t="shared" si="4"/>
        <v>#DIV/0!</v>
      </c>
      <c r="H21" s="48" t="e">
        <f t="shared" si="5"/>
        <v>#DIV/0!</v>
      </c>
      <c r="I21" s="44" t="e">
        <f t="shared" si="1"/>
        <v>#DIV/0!</v>
      </c>
      <c r="K21" s="53" t="e">
        <f t="shared" si="2"/>
        <v>#DIV/0!</v>
      </c>
      <c r="L21" s="53" t="e">
        <f t="shared" si="3"/>
        <v>#DIV/0!</v>
      </c>
      <c r="M21" s="52" t="e">
        <f t="shared" si="6"/>
        <v>#DIV/0!</v>
      </c>
    </row>
    <row r="22" spans="3:13" x14ac:dyDescent="0.25">
      <c r="C22" s="4"/>
      <c r="E22" s="21" t="str">
        <f>'Industry qual data'!E22</f>
        <v>Southern Water</v>
      </c>
      <c r="F22" s="26" t="e">
        <f t="shared" si="0"/>
        <v>#DIV/0!</v>
      </c>
      <c r="G22" s="47" t="e">
        <f t="shared" si="4"/>
        <v>#DIV/0!</v>
      </c>
      <c r="H22" s="48" t="e">
        <f t="shared" si="5"/>
        <v>#DIV/0!</v>
      </c>
      <c r="I22" s="44" t="e">
        <f t="shared" si="1"/>
        <v>#DIV/0!</v>
      </c>
      <c r="K22" s="53" t="e">
        <f t="shared" si="2"/>
        <v>#DIV/0!</v>
      </c>
      <c r="L22" s="53" t="e">
        <f t="shared" si="3"/>
        <v>#DIV/0!</v>
      </c>
      <c r="M22" s="52" t="e">
        <f t="shared" si="6"/>
        <v>#DIV/0!</v>
      </c>
    </row>
    <row r="23" spans="3:13" x14ac:dyDescent="0.25">
      <c r="C23" s="4"/>
      <c r="E23" s="21" t="str">
        <f>'Industry qual data'!E23</f>
        <v>Thames Water</v>
      </c>
      <c r="F23" s="26" t="e">
        <f t="shared" si="0"/>
        <v>#DIV/0!</v>
      </c>
      <c r="G23" s="47" t="e">
        <f t="shared" si="4"/>
        <v>#DIV/0!</v>
      </c>
      <c r="H23" s="48" t="e">
        <f t="shared" si="5"/>
        <v>#DIV/0!</v>
      </c>
      <c r="I23" s="44" t="e">
        <f t="shared" si="1"/>
        <v>#DIV/0!</v>
      </c>
      <c r="K23" s="53" t="e">
        <f t="shared" si="2"/>
        <v>#DIV/0!</v>
      </c>
      <c r="L23" s="53" t="e">
        <f t="shared" si="3"/>
        <v>#DIV/0!</v>
      </c>
      <c r="M23" s="52" t="e">
        <f t="shared" si="6"/>
        <v>#DIV/0!</v>
      </c>
    </row>
    <row r="24" spans="3:13" x14ac:dyDescent="0.25">
      <c r="C24" s="4"/>
      <c r="E24" s="21" t="str">
        <f>'Industry qual data'!E24</f>
        <v>United Utilities</v>
      </c>
      <c r="F24" s="26" t="e">
        <f t="shared" si="0"/>
        <v>#DIV/0!</v>
      </c>
      <c r="G24" s="47" t="e">
        <f t="shared" si="4"/>
        <v>#DIV/0!</v>
      </c>
      <c r="H24" s="48" t="e">
        <f t="shared" si="5"/>
        <v>#DIV/0!</v>
      </c>
      <c r="I24" s="44" t="e">
        <f t="shared" si="1"/>
        <v>#DIV/0!</v>
      </c>
      <c r="K24" s="53" t="e">
        <f t="shared" si="2"/>
        <v>#DIV/0!</v>
      </c>
      <c r="L24" s="53" t="e">
        <f t="shared" si="3"/>
        <v>#DIV/0!</v>
      </c>
      <c r="M24" s="52" t="e">
        <f t="shared" si="6"/>
        <v>#DIV/0!</v>
      </c>
    </row>
    <row r="25" spans="3:13" x14ac:dyDescent="0.25">
      <c r="C25" s="4"/>
      <c r="E25" s="21" t="str">
        <f>'Industry qual data'!E25</f>
        <v>Wessex Water</v>
      </c>
      <c r="F25" s="26" t="e">
        <f t="shared" si="0"/>
        <v>#DIV/0!</v>
      </c>
      <c r="G25" s="47" t="e">
        <f t="shared" si="4"/>
        <v>#DIV/0!</v>
      </c>
      <c r="H25" s="48" t="e">
        <f t="shared" si="5"/>
        <v>#DIV/0!</v>
      </c>
      <c r="I25" s="44" t="e">
        <f t="shared" si="1"/>
        <v>#DIV/0!</v>
      </c>
      <c r="K25" s="53" t="e">
        <f t="shared" si="2"/>
        <v>#DIV/0!</v>
      </c>
      <c r="L25" s="53" t="e">
        <f t="shared" si="3"/>
        <v>#DIV/0!</v>
      </c>
      <c r="M25" s="52" t="e">
        <f t="shared" si="6"/>
        <v>#DIV/0!</v>
      </c>
    </row>
    <row r="26" spans="3:13" x14ac:dyDescent="0.25">
      <c r="C26" s="4"/>
      <c r="E26" s="21" t="str">
        <f>'Industry qual data'!E26</f>
        <v>Yorkshire Water</v>
      </c>
      <c r="F26" s="26" t="e">
        <f t="shared" si="0"/>
        <v>#DIV/0!</v>
      </c>
      <c r="G26" s="47" t="e">
        <f t="shared" si="4"/>
        <v>#DIV/0!</v>
      </c>
      <c r="H26" s="48" t="e">
        <f t="shared" si="5"/>
        <v>#DIV/0!</v>
      </c>
      <c r="I26" s="44" t="e">
        <f t="shared" si="1"/>
        <v>#DIV/0!</v>
      </c>
      <c r="K26" s="53" t="e">
        <f t="shared" si="2"/>
        <v>#DIV/0!</v>
      </c>
      <c r="L26" s="53" t="e">
        <f t="shared" si="3"/>
        <v>#DIV/0!</v>
      </c>
      <c r="M26" s="52" t="e">
        <f t="shared" si="6"/>
        <v>#DIV/0!</v>
      </c>
    </row>
    <row r="27" spans="3:13" x14ac:dyDescent="0.25">
      <c r="C27" s="4"/>
    </row>
    <row r="28" spans="3:13" x14ac:dyDescent="0.25">
      <c r="C28" s="4"/>
      <c r="E28" s="7" t="s">
        <v>87</v>
      </c>
      <c r="F28" s="54">
        <f>'Policy decisions'!H15</f>
        <v>0.06</v>
      </c>
    </row>
    <row r="29" spans="3:13" x14ac:dyDescent="0.25">
      <c r="C29" s="4"/>
      <c r="E29" s="7" t="s">
        <v>88</v>
      </c>
      <c r="F29" s="54">
        <f>'Policy decisions'!H16</f>
        <v>-0.12</v>
      </c>
    </row>
    <row r="30" spans="3:13" x14ac:dyDescent="0.25">
      <c r="C30" s="4"/>
      <c r="E30" s="7" t="s">
        <v>89</v>
      </c>
      <c r="F30" s="22" t="e">
        <f>AVERAGE(F10:F26)</f>
        <v>#DIV/0!</v>
      </c>
    </row>
    <row r="31" spans="3:13" x14ac:dyDescent="0.25">
      <c r="C31" s="4"/>
      <c r="E31" s="7" t="s">
        <v>90</v>
      </c>
      <c r="F31" s="22" t="e">
        <f>MEDIAN(F10:F26)</f>
        <v>#DIV/0!</v>
      </c>
    </row>
    <row r="32" spans="3:13" x14ac:dyDescent="0.25">
      <c r="C32" s="4"/>
      <c r="E32" s="7" t="s">
        <v>91</v>
      </c>
      <c r="F32" s="22" t="e">
        <f>MAX(F10:F26)</f>
        <v>#DIV/0!</v>
      </c>
    </row>
    <row r="33" spans="1:25" x14ac:dyDescent="0.25">
      <c r="C33" s="4"/>
      <c r="E33" s="7" t="s">
        <v>92</v>
      </c>
      <c r="F33" s="22" t="e">
        <f>MIN(F10:F26)</f>
        <v>#DIV/0!</v>
      </c>
    </row>
    <row r="34" spans="1:25" x14ac:dyDescent="0.25">
      <c r="C34" s="4"/>
      <c r="E34" s="7" t="s">
        <v>93</v>
      </c>
      <c r="F34" s="22" t="e">
        <f>_xlfn.STDEV.P(F10:F26)</f>
        <v>#DIV/0!</v>
      </c>
    </row>
    <row r="35" spans="1:25" x14ac:dyDescent="0.25">
      <c r="C35" s="4"/>
      <c r="E35" s="7" t="s">
        <v>94</v>
      </c>
      <c r="F35" s="24" t="e">
        <f>F28/(F32-F31)</f>
        <v>#DIV/0!</v>
      </c>
    </row>
    <row r="36" spans="1:25" x14ac:dyDescent="0.25">
      <c r="C36" s="4"/>
      <c r="E36" s="7" t="s">
        <v>95</v>
      </c>
      <c r="F36" s="24" t="e">
        <f>F29/(F33-F31)</f>
        <v>#DIV/0!</v>
      </c>
    </row>
    <row r="37" spans="1:25" x14ac:dyDescent="0.25">
      <c r="C37" s="4"/>
    </row>
    <row r="38" spans="1:25" ht="13.5" x14ac:dyDescent="0.35">
      <c r="A38" s="8" t="s">
        <v>13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5B040"/>
  </sheetPr>
  <dimension ref="A1:AA30"/>
  <sheetViews>
    <sheetView zoomScale="80" zoomScaleNormal="80" workbookViewId="0">
      <pane ySplit="3" topLeftCell="A4" activePane="bottomLeft" state="frozen"/>
      <selection pane="bottomLeft" activeCell="E34" sqref="E34"/>
    </sheetView>
  </sheetViews>
  <sheetFormatPr defaultRowHeight="12.5" x14ac:dyDescent="0.25"/>
  <cols>
    <col min="1" max="4" width="2.7265625" customWidth="1"/>
    <col min="5" max="5" width="90.7265625" customWidth="1"/>
    <col min="6" max="6" width="18.54296875" customWidth="1"/>
    <col min="7" max="7" width="36.7265625" customWidth="1"/>
    <col min="8" max="8" width="2.7265625" style="7" customWidth="1"/>
    <col min="9" max="11" width="15.7265625" style="7" customWidth="1"/>
    <col min="12" max="12" width="2.7265625" customWidth="1"/>
  </cols>
  <sheetData>
    <row r="1" spans="1:27" ht="32" x14ac:dyDescent="0.8">
      <c r="A1" s="25" t="str">
        <f ca="1" xml:space="preserve"> RIGHT(CELL("filename", $A$1), LEN(CELL("filename", $A$1)) - SEARCH("]", CELL("filename", $A$1)))</f>
        <v>Outputs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x14ac:dyDescent="0.25">
      <c r="A2" s="7" t="s">
        <v>96</v>
      </c>
      <c r="B2" s="7"/>
      <c r="C2" s="7"/>
      <c r="D2" s="7"/>
      <c r="E2" s="7"/>
      <c r="F2" s="7"/>
      <c r="G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s="7" customFormat="1" x14ac:dyDescent="0.25"/>
    <row r="4" spans="1:27" s="7" customFormat="1" x14ac:dyDescent="0.25"/>
    <row r="5" spans="1:27" ht="13.5" x14ac:dyDescent="0.35">
      <c r="A5" s="6" t="s">
        <v>97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7" spans="1:27" ht="15" x14ac:dyDescent="0.4">
      <c r="A7" s="1" t="s">
        <v>98</v>
      </c>
      <c r="B7" s="7"/>
      <c r="C7" s="7"/>
      <c r="D7" s="7"/>
      <c r="E7" s="7"/>
      <c r="F7" s="7"/>
      <c r="G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s="7" customFormat="1" ht="12.75" customHeight="1" x14ac:dyDescent="0.4">
      <c r="A8" s="1"/>
      <c r="C8" s="4" t="s">
        <v>99</v>
      </c>
    </row>
    <row r="9" spans="1:27" s="7" customFormat="1" ht="12.75" customHeight="1" x14ac:dyDescent="0.4">
      <c r="A9" s="1"/>
      <c r="C9" s="4"/>
      <c r="I9" s="36" t="s">
        <v>100</v>
      </c>
      <c r="J9" s="36"/>
      <c r="K9" s="36"/>
    </row>
    <row r="10" spans="1:27" ht="13.5" x14ac:dyDescent="0.35">
      <c r="A10" s="7"/>
      <c r="B10" s="2"/>
      <c r="C10" s="7"/>
      <c r="D10" s="7"/>
      <c r="E10" s="17" t="s">
        <v>101</v>
      </c>
      <c r="F10" s="27" t="s">
        <v>71</v>
      </c>
      <c r="G10" s="27" t="s">
        <v>86</v>
      </c>
      <c r="H10" s="27"/>
      <c r="I10" s="27" t="s">
        <v>63</v>
      </c>
      <c r="J10" s="27" t="s">
        <v>64</v>
      </c>
      <c r="K10" s="27" t="s">
        <v>65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x14ac:dyDescent="0.25">
      <c r="A11" s="7"/>
      <c r="B11" s="7"/>
      <c r="C11" s="4"/>
      <c r="D11" s="7"/>
      <c r="E11" s="7" t="str">
        <f>'Industry qual data'!E10</f>
        <v>Affinity Water</v>
      </c>
      <c r="F11" s="50" t="e">
        <f>INDEX(DMeX_scores, MATCH(E11, Company_names, 0))</f>
        <v>#DIV/0!</v>
      </c>
      <c r="G11" s="44" t="e">
        <f t="shared" ref="G11:G27" si="0">INDEX(Payments, MATCH(E11, Company_names, 0))</f>
        <v>#DIV/0!</v>
      </c>
      <c r="H11" s="49"/>
      <c r="I11" s="51" t="e">
        <f t="shared" ref="I11:I27" si="1">INDEX(Water_pmt, MATCH(E11, Company_names,0))</f>
        <v>#DIV/0!</v>
      </c>
      <c r="J11" s="51" t="e">
        <f t="shared" ref="J11:J27" si="2">INDEX(Waste_pmt, MATCH(E11, Company_names, 0))</f>
        <v>#DIV/0!</v>
      </c>
      <c r="K11" s="51" t="e">
        <f t="shared" ref="K11:K27" si="3">INDEX(Total_pmt, MATCH(E11, Company_names, 0))</f>
        <v>#DIV/0!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x14ac:dyDescent="0.25">
      <c r="A12" s="7"/>
      <c r="B12" s="7"/>
      <c r="C12" s="7"/>
      <c r="D12" s="7"/>
      <c r="E12" s="7" t="str">
        <f>'Industry qual data'!E11</f>
        <v>Anglian Water</v>
      </c>
      <c r="F12" s="50" t="e">
        <f t="shared" ref="F12:F27" si="4">INDEX(DMeX_scores, MATCH(E12, Company_names, 0))</f>
        <v>#DIV/0!</v>
      </c>
      <c r="G12" s="44" t="e">
        <f t="shared" si="0"/>
        <v>#DIV/0!</v>
      </c>
      <c r="H12" s="49"/>
      <c r="I12" s="51" t="e">
        <f t="shared" si="1"/>
        <v>#DIV/0!</v>
      </c>
      <c r="J12" s="51" t="e">
        <f t="shared" si="2"/>
        <v>#DIV/0!</v>
      </c>
      <c r="K12" s="51" t="e">
        <f t="shared" si="3"/>
        <v>#DIV/0!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x14ac:dyDescent="0.25">
      <c r="A13" s="7"/>
      <c r="B13" s="7"/>
      <c r="C13" s="7"/>
      <c r="D13" s="7"/>
      <c r="E13" s="7" t="str">
        <f>'Industry qual data'!E12</f>
        <v>Bristol Water</v>
      </c>
      <c r="F13" s="50" t="e">
        <f t="shared" si="4"/>
        <v>#DIV/0!</v>
      </c>
      <c r="G13" s="44" t="e">
        <f t="shared" si="0"/>
        <v>#DIV/0!</v>
      </c>
      <c r="H13" s="49"/>
      <c r="I13" s="51" t="e">
        <f t="shared" si="1"/>
        <v>#DIV/0!</v>
      </c>
      <c r="J13" s="51" t="e">
        <f t="shared" si="2"/>
        <v>#DIV/0!</v>
      </c>
      <c r="K13" s="51" t="e">
        <f t="shared" si="3"/>
        <v>#DIV/0!</v>
      </c>
      <c r="L13" s="7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x14ac:dyDescent="0.25">
      <c r="A14" s="7"/>
      <c r="B14" s="7"/>
      <c r="C14" s="7"/>
      <c r="D14" s="7"/>
      <c r="E14" s="7" t="str">
        <f>'Industry qual data'!E13</f>
        <v>Dŵr Cymru</v>
      </c>
      <c r="F14" s="50" t="e">
        <f t="shared" si="4"/>
        <v>#DIV/0!</v>
      </c>
      <c r="G14" s="44" t="e">
        <f t="shared" si="0"/>
        <v>#DIV/0!</v>
      </c>
      <c r="H14" s="49"/>
      <c r="I14" s="51" t="e">
        <f t="shared" si="1"/>
        <v>#DIV/0!</v>
      </c>
      <c r="J14" s="51" t="e">
        <f t="shared" si="2"/>
        <v>#DIV/0!</v>
      </c>
      <c r="K14" s="51" t="e">
        <f t="shared" si="3"/>
        <v>#DIV/0!</v>
      </c>
      <c r="L14" s="7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x14ac:dyDescent="0.25">
      <c r="A15" s="7"/>
      <c r="B15" s="7"/>
      <c r="C15" s="7"/>
      <c r="D15" s="7"/>
      <c r="E15" s="7" t="str">
        <f>'Industry qual data'!E14</f>
        <v>Hafren Dyfrdwy</v>
      </c>
      <c r="F15" s="50" t="e">
        <f t="shared" si="4"/>
        <v>#DIV/0!</v>
      </c>
      <c r="G15" s="44" t="e">
        <f t="shared" si="0"/>
        <v>#DIV/0!</v>
      </c>
      <c r="H15" s="49"/>
      <c r="I15" s="51" t="e">
        <f t="shared" si="1"/>
        <v>#DIV/0!</v>
      </c>
      <c r="J15" s="51" t="e">
        <f t="shared" si="2"/>
        <v>#DIV/0!</v>
      </c>
      <c r="K15" s="51" t="e">
        <f t="shared" si="3"/>
        <v>#DIV/0!</v>
      </c>
      <c r="L15" s="7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s="7" customFormat="1" x14ac:dyDescent="0.25">
      <c r="E16" s="7" t="str">
        <f>'Industry qual data'!E15</f>
        <v>Northumbrian Water</v>
      </c>
      <c r="F16" s="50" t="e">
        <f t="shared" si="4"/>
        <v>#DIV/0!</v>
      </c>
      <c r="G16" s="44" t="e">
        <f t="shared" si="0"/>
        <v>#DIV/0!</v>
      </c>
      <c r="H16" s="49"/>
      <c r="I16" s="51" t="e">
        <f t="shared" si="1"/>
        <v>#DIV/0!</v>
      </c>
      <c r="J16" s="51" t="e">
        <f t="shared" si="2"/>
        <v>#DIV/0!</v>
      </c>
      <c r="K16" s="51" t="e">
        <f t="shared" si="3"/>
        <v>#DIV/0!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s="7" customFormat="1" x14ac:dyDescent="0.25">
      <c r="E17" s="7" t="str">
        <f>'Industry qual data'!E16</f>
        <v>Portsmouth Water</v>
      </c>
      <c r="F17" s="50" t="e">
        <f t="shared" si="4"/>
        <v>#DIV/0!</v>
      </c>
      <c r="G17" s="44" t="e">
        <f t="shared" si="0"/>
        <v>#DIV/0!</v>
      </c>
      <c r="H17" s="49"/>
      <c r="I17" s="51" t="e">
        <f t="shared" si="1"/>
        <v>#DIV/0!</v>
      </c>
      <c r="J17" s="51" t="e">
        <f t="shared" si="2"/>
        <v>#DIV/0!</v>
      </c>
      <c r="K17" s="51" t="e">
        <f t="shared" si="3"/>
        <v>#DIV/0!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s="7" customFormat="1" x14ac:dyDescent="0.25">
      <c r="E18" s="7" t="str">
        <f>'Industry qual data'!E17</f>
        <v>SES Water</v>
      </c>
      <c r="F18" s="50" t="e">
        <f t="shared" si="4"/>
        <v>#DIV/0!</v>
      </c>
      <c r="G18" s="44" t="e">
        <f t="shared" si="0"/>
        <v>#DIV/0!</v>
      </c>
      <c r="H18" s="49"/>
      <c r="I18" s="51" t="e">
        <f t="shared" si="1"/>
        <v>#DIV/0!</v>
      </c>
      <c r="J18" s="51" t="e">
        <f t="shared" si="2"/>
        <v>#DIV/0!</v>
      </c>
      <c r="K18" s="51" t="e">
        <f t="shared" si="3"/>
        <v>#DIV/0!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s="7" customFormat="1" x14ac:dyDescent="0.25">
      <c r="E19" s="7" t="str">
        <f>'Industry qual data'!E18</f>
        <v>Severn Trent Water</v>
      </c>
      <c r="F19" s="50" t="e">
        <f t="shared" si="4"/>
        <v>#DIV/0!</v>
      </c>
      <c r="G19" s="44" t="e">
        <f t="shared" si="0"/>
        <v>#DIV/0!</v>
      </c>
      <c r="H19" s="49"/>
      <c r="I19" s="51" t="e">
        <f t="shared" si="1"/>
        <v>#DIV/0!</v>
      </c>
      <c r="J19" s="51" t="e">
        <f t="shared" si="2"/>
        <v>#DIV/0!</v>
      </c>
      <c r="K19" s="51" t="e">
        <f t="shared" si="3"/>
        <v>#DIV/0!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s="7" customFormat="1" x14ac:dyDescent="0.25">
      <c r="E20" s="7" t="str">
        <f>'Industry qual data'!E19</f>
        <v>South East Water</v>
      </c>
      <c r="F20" s="50" t="e">
        <f t="shared" si="4"/>
        <v>#DIV/0!</v>
      </c>
      <c r="G20" s="44" t="e">
        <f t="shared" si="0"/>
        <v>#DIV/0!</v>
      </c>
      <c r="H20" s="49"/>
      <c r="I20" s="51" t="e">
        <f t="shared" si="1"/>
        <v>#DIV/0!</v>
      </c>
      <c r="J20" s="51" t="e">
        <f t="shared" si="2"/>
        <v>#DIV/0!</v>
      </c>
      <c r="K20" s="51" t="e">
        <f t="shared" si="3"/>
        <v>#DIV/0!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s="7" customFormat="1" x14ac:dyDescent="0.25">
      <c r="E21" s="7" t="str">
        <f>'Industry qual data'!E20</f>
        <v>South Staffs Water</v>
      </c>
      <c r="F21" s="50" t="e">
        <f t="shared" si="4"/>
        <v>#DIV/0!</v>
      </c>
      <c r="G21" s="44" t="e">
        <f t="shared" si="0"/>
        <v>#DIV/0!</v>
      </c>
      <c r="H21" s="49"/>
      <c r="I21" s="51" t="e">
        <f t="shared" si="1"/>
        <v>#DIV/0!</v>
      </c>
      <c r="J21" s="51" t="e">
        <f t="shared" si="2"/>
        <v>#DIV/0!</v>
      </c>
      <c r="K21" s="51" t="e">
        <f t="shared" si="3"/>
        <v>#DIV/0!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s="7" customFormat="1" x14ac:dyDescent="0.25">
      <c r="E22" s="7" t="str">
        <f>'Industry qual data'!E21</f>
        <v>South West Water</v>
      </c>
      <c r="F22" s="50" t="e">
        <f t="shared" si="4"/>
        <v>#DIV/0!</v>
      </c>
      <c r="G22" s="44" t="e">
        <f t="shared" si="0"/>
        <v>#DIV/0!</v>
      </c>
      <c r="H22" s="49"/>
      <c r="I22" s="51" t="e">
        <f t="shared" si="1"/>
        <v>#DIV/0!</v>
      </c>
      <c r="J22" s="51" t="e">
        <f t="shared" si="2"/>
        <v>#DIV/0!</v>
      </c>
      <c r="K22" s="51" t="e">
        <f t="shared" si="3"/>
        <v>#DIV/0!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s="7" customFormat="1" x14ac:dyDescent="0.25">
      <c r="E23" s="7" t="str">
        <f>'Industry qual data'!E22</f>
        <v>Southern Water</v>
      </c>
      <c r="F23" s="50" t="e">
        <f t="shared" si="4"/>
        <v>#DIV/0!</v>
      </c>
      <c r="G23" s="44" t="e">
        <f t="shared" si="0"/>
        <v>#DIV/0!</v>
      </c>
      <c r="H23" s="49"/>
      <c r="I23" s="51" t="e">
        <f t="shared" si="1"/>
        <v>#DIV/0!</v>
      </c>
      <c r="J23" s="51" t="e">
        <f t="shared" si="2"/>
        <v>#DIV/0!</v>
      </c>
      <c r="K23" s="51" t="e">
        <f t="shared" si="3"/>
        <v>#DIV/0!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s="7" customFormat="1" x14ac:dyDescent="0.25">
      <c r="E24" s="7" t="str">
        <f>'Industry qual data'!E23</f>
        <v>Thames Water</v>
      </c>
      <c r="F24" s="50" t="e">
        <f t="shared" si="4"/>
        <v>#DIV/0!</v>
      </c>
      <c r="G24" s="44" t="e">
        <f t="shared" si="0"/>
        <v>#DIV/0!</v>
      </c>
      <c r="H24" s="49"/>
      <c r="I24" s="51" t="e">
        <f t="shared" si="1"/>
        <v>#DIV/0!</v>
      </c>
      <c r="J24" s="51" t="e">
        <f t="shared" si="2"/>
        <v>#DIV/0!</v>
      </c>
      <c r="K24" s="51" t="e">
        <f t="shared" si="3"/>
        <v>#DIV/0!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s="7" customFormat="1" x14ac:dyDescent="0.25">
      <c r="E25" s="7" t="str">
        <f>'Industry qual data'!E24</f>
        <v>United Utilities</v>
      </c>
      <c r="F25" s="50" t="e">
        <f t="shared" si="4"/>
        <v>#DIV/0!</v>
      </c>
      <c r="G25" s="44" t="e">
        <f t="shared" si="0"/>
        <v>#DIV/0!</v>
      </c>
      <c r="H25" s="49"/>
      <c r="I25" s="51" t="e">
        <f t="shared" si="1"/>
        <v>#DIV/0!</v>
      </c>
      <c r="J25" s="51" t="e">
        <f t="shared" si="2"/>
        <v>#DIV/0!</v>
      </c>
      <c r="K25" s="51" t="e">
        <f t="shared" si="3"/>
        <v>#DIV/0!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s="7" customFormat="1" x14ac:dyDescent="0.25">
      <c r="E26" s="7" t="str">
        <f>'Industry qual data'!E25</f>
        <v>Wessex Water</v>
      </c>
      <c r="F26" s="50" t="e">
        <f t="shared" si="4"/>
        <v>#DIV/0!</v>
      </c>
      <c r="G26" s="44" t="e">
        <f t="shared" si="0"/>
        <v>#DIV/0!</v>
      </c>
      <c r="H26" s="49"/>
      <c r="I26" s="51" t="e">
        <f t="shared" si="1"/>
        <v>#DIV/0!</v>
      </c>
      <c r="J26" s="51" t="e">
        <f t="shared" si="2"/>
        <v>#DIV/0!</v>
      </c>
      <c r="K26" s="51" t="e">
        <f t="shared" si="3"/>
        <v>#DIV/0!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s="7" customFormat="1" x14ac:dyDescent="0.25">
      <c r="E27" s="7" t="str">
        <f>'Industry qual data'!E26</f>
        <v>Yorkshire Water</v>
      </c>
      <c r="F27" s="50" t="e">
        <f t="shared" si="4"/>
        <v>#DIV/0!</v>
      </c>
      <c r="G27" s="44" t="e">
        <f t="shared" si="0"/>
        <v>#DIV/0!</v>
      </c>
      <c r="H27" s="49"/>
      <c r="I27" s="51" t="e">
        <f t="shared" si="1"/>
        <v>#DIV/0!</v>
      </c>
      <c r="J27" s="51" t="e">
        <f t="shared" si="2"/>
        <v>#DIV/0!</v>
      </c>
      <c r="K27" s="51" t="e">
        <f t="shared" si="3"/>
        <v>#DIV/0!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s="7" customFormat="1" x14ac:dyDescent="0.25"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30" spans="1:27" ht="13.5" x14ac:dyDescent="0.35">
      <c r="A30" s="8" t="s">
        <v>13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</sheetData>
  <autoFilter ref="F10:G10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6E15FDC79062B44383236439AA4FD991" ma:contentTypeVersion="86" ma:contentTypeDescription="Create a new document" ma:contentTypeScope="" ma:versionID="57e38a5b641e0925eb21ab845668f07b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targetNamespace="http://schemas.microsoft.com/office/2006/metadata/properties" ma:root="true" ma:fieldsID="9f66bf01619781120e3194a02ce22a24" ns1:_="" ns2:_="">
    <xsd:import namespace="http://schemas.microsoft.com/sharepoint/v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1:RelatedItems" minOccurs="0"/>
                <xsd:element ref="ns2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0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31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21</Value>
      <Value>1788</Value>
    </TaxCatchAll>
    <m279c8e365374608a4eb2bb657f838c2 xmlns="7041854e-4853-44f9-9e63-23b7acad5461">
      <Terms xmlns="http://schemas.microsoft.com/office/infopath/2007/PartnerControls"/>
    </m279c8e365374608a4eb2bb657f838c2>
    <j7c77f2a1a924badb0d621542422dc19 xmlns="7041854e-4853-44f9-9e63-23b7acad5461">
      <Terms xmlns="http://schemas.microsoft.com/office/infopath/2007/PartnerControls"/>
    </j7c77f2a1a924badb0d621542422dc19>
    <b20f10deb29d4945907115b7b62c5b70 xmlns="7041854e-4853-44f9-9e63-23b7acad5461">
      <Terms xmlns="http://schemas.microsoft.com/office/infopath/2007/PartnerControls"/>
    </b20f10deb29d4945907115b7b62c5b70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Outcomes and Customer Engagement</TermName>
          <TermId xmlns="http://schemas.microsoft.com/office/infopath/2007/PartnerControls">b01232e5-b09e-41f2-ba45-30ed0119ae0f</TermId>
        </TermInfo>
      </Terms>
    </oe9d4f963f4c420b8d2b35d038476850>
    <b128efbe498d4e38a73555a2e7be12ea xmlns="7041854e-4853-44f9-9e63-23b7acad5461">
      <Terms xmlns="http://schemas.microsoft.com/office/infopath/2007/PartnerControls"/>
    </b128efbe498d4e38a73555a2e7be12ea>
    <Follow-up xmlns="7041854e-4853-44f9-9e63-23b7acad5461">false</Follow-up>
    <RelatedItem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D0C5D7B-3F2F-4A03-933F-A4AE84F086FA}"/>
</file>

<file path=customXml/itemProps2.xml><?xml version="1.0" encoding="utf-8"?>
<ds:datastoreItem xmlns:ds="http://schemas.openxmlformats.org/officeDocument/2006/customXml" ds:itemID="{4D3170BE-C414-470A-8DB2-E2F845D34EFA}"/>
</file>

<file path=customXml/itemProps3.xml><?xml version="1.0" encoding="utf-8"?>
<ds:datastoreItem xmlns:ds="http://schemas.openxmlformats.org/officeDocument/2006/customXml" ds:itemID="{A3446C24-D5FF-496E-B42C-B35ED5392CE9}"/>
</file>

<file path=customXml/itemProps4.xml><?xml version="1.0" encoding="utf-8"?>
<ds:datastoreItem xmlns:ds="http://schemas.openxmlformats.org/officeDocument/2006/customXml" ds:itemID="{8BB3407C-AA6E-4C17-A011-E00F8E26CD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Cover</vt:lpstr>
      <vt:lpstr>Policy decisions</vt:lpstr>
      <vt:lpstr>Industry qual data</vt:lpstr>
      <vt:lpstr>Industry quant data</vt:lpstr>
      <vt:lpstr>Industry revenue</vt:lpstr>
      <vt:lpstr>Company score</vt:lpstr>
      <vt:lpstr>Payments</vt:lpstr>
      <vt:lpstr>Outputs</vt:lpstr>
      <vt:lpstr>Company_names</vt:lpstr>
      <vt:lpstr>DMeX_scores</vt:lpstr>
      <vt:lpstr>Outperf_weighting</vt:lpstr>
      <vt:lpstr>Payments</vt:lpstr>
      <vt:lpstr>Qual_scores</vt:lpstr>
      <vt:lpstr>Qual_weighting</vt:lpstr>
      <vt:lpstr>Quant_scores</vt:lpstr>
      <vt:lpstr>Quant_weighting</vt:lpstr>
      <vt:lpstr>Total_pmt</vt:lpstr>
      <vt:lpstr>Underperf_weighting</vt:lpstr>
      <vt:lpstr>Waste_pmt</vt:lpstr>
      <vt:lpstr>Waste_revenues</vt:lpstr>
      <vt:lpstr>Water_pmt</vt:lpstr>
      <vt:lpstr>Water_revenues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2019-12-19T14:49:23Z</dcterms:created>
  <dcterms:modified xsi:type="dcterms:W3CDTF">2019-12-19T14:49:28Z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eting">
    <vt:lpwstr/>
  </property>
  <property fmtid="{D5CDD505-2E9C-101B-9397-08002B2CF9AE}" pid="3" name="Stakeholder 4">
    <vt:lpwstr/>
  </property>
  <property fmtid="{D5CDD505-2E9C-101B-9397-08002B2CF9AE}" pid="4" name="ContentTypeId">
    <vt:lpwstr>0x010100573134B1BDBFC74F8C2DBF70E4CDEAD4006E15FDC79062B44383236439AA4FD991</vt:lpwstr>
  </property>
  <property fmtid="{D5CDD505-2E9C-101B-9397-08002B2CF9AE}" pid="5" name="Stakeholder 2">
    <vt:lpwstr/>
  </property>
  <property fmtid="{D5CDD505-2E9C-101B-9397-08002B2CF9AE}" pid="6" name="Hierarchy">
    <vt:lpwstr/>
  </property>
  <property fmtid="{D5CDD505-2E9C-101B-9397-08002B2CF9AE}" pid="7" name="Collection">
    <vt:lpwstr/>
  </property>
  <property fmtid="{D5CDD505-2E9C-101B-9397-08002B2CF9AE}" pid="8" name="Stakeholder 5">
    <vt:lpwstr/>
  </property>
  <property fmtid="{D5CDD505-2E9C-101B-9397-08002B2CF9AE}" pid="9" name="Stakeholder 3">
    <vt:lpwstr/>
  </property>
  <property fmtid="{D5CDD505-2E9C-101B-9397-08002B2CF9AE}" pid="10" name="Project Code">
    <vt:lpwstr>1788;#Outcomes and Customer Engagement|b01232e5-b09e-41f2-ba45-30ed0119ae0f</vt:lpwstr>
  </property>
  <property fmtid="{D5CDD505-2E9C-101B-9397-08002B2CF9AE}" pid="11" name="Stakeholder">
    <vt:lpwstr/>
  </property>
  <property fmtid="{D5CDD505-2E9C-101B-9397-08002B2CF9AE}" pid="12" name="Security Classification">
    <vt:lpwstr>21;#OFFICIAL|c2540f30-f875-494b-a43f-ebfb5017a6ad</vt:lpwstr>
  </property>
  <property fmtid="{D5CDD505-2E9C-101B-9397-08002B2CF9AE}" pid="13" name="Asset">
    <vt:lpwstr>Standard</vt:lpwstr>
  </property>
</Properties>
</file>