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230" windowHeight="8670" tabRatio="940"/>
  </bookViews>
  <sheets>
    <sheet name="Cover" sheetId="17" r:id="rId1"/>
    <sheet name="CPIH conversion" sheetId="6" r:id="rId2"/>
    <sheet name="Water&gt;&gt;&gt;" sheetId="15" r:id="rId3"/>
    <sheet name="Water E opex" sheetId="3" r:id="rId4"/>
    <sheet name="Water botex plus" sheetId="20" r:id="rId5"/>
    <sheet name="water IA calculation" sheetId="7" r:id="rId6"/>
    <sheet name="Wastewater&gt;&gt;&gt;" sheetId="16" r:id="rId7"/>
    <sheet name="wastewater E opex" sheetId="4" r:id="rId8"/>
    <sheet name="wastewater botex plus" sheetId="19" r:id="rId9"/>
    <sheet name="wastewater IA calc" sheetId="10" r:id="rId10"/>
    <sheet name="Outputs for FM4 &gt;&gt;" sheetId="22" r:id="rId11"/>
    <sheet name="Enhancement opex in BP" sheetId="21" r:id="rId12"/>
    <sheet name="Allowance" sheetId="13" r:id="rId1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8" i="10" l="1"/>
  <c r="F498" i="10"/>
  <c r="E499" i="10"/>
  <c r="F499" i="10"/>
  <c r="E500" i="10"/>
  <c r="F500" i="10"/>
  <c r="E501" i="10"/>
  <c r="F501" i="10"/>
  <c r="E502" i="10"/>
  <c r="F502" i="10"/>
  <c r="E503" i="10"/>
  <c r="F503" i="10"/>
  <c r="E504" i="10"/>
  <c r="F504" i="10"/>
  <c r="E505" i="10"/>
  <c r="F505" i="10"/>
  <c r="E506" i="10"/>
  <c r="F506" i="10"/>
  <c r="E507" i="10"/>
  <c r="F507" i="10"/>
  <c r="E508" i="10"/>
  <c r="F508" i="10"/>
  <c r="E509" i="10"/>
  <c r="F509" i="10"/>
  <c r="E510" i="10"/>
  <c r="F510" i="10"/>
  <c r="E511" i="10"/>
  <c r="F511" i="10"/>
  <c r="E512" i="10"/>
  <c r="F512" i="10"/>
  <c r="E513" i="10"/>
  <c r="F513" i="10"/>
  <c r="E514" i="10"/>
  <c r="F514" i="10"/>
  <c r="E515" i="10"/>
  <c r="F515" i="10"/>
  <c r="E516" i="10"/>
  <c r="F516" i="10"/>
  <c r="E517" i="10"/>
  <c r="F517" i="10"/>
  <c r="E518" i="10"/>
  <c r="F518" i="10"/>
  <c r="E519" i="10"/>
  <c r="F519" i="10"/>
  <c r="E520" i="10"/>
  <c r="F520" i="10"/>
  <c r="E521" i="10"/>
  <c r="F521" i="10"/>
  <c r="E522" i="10"/>
  <c r="F522" i="10"/>
  <c r="E523" i="10"/>
  <c r="F523" i="10"/>
  <c r="E524" i="10"/>
  <c r="F524" i="10"/>
  <c r="E525" i="10"/>
  <c r="F525" i="10"/>
  <c r="E526" i="10"/>
  <c r="F526" i="10"/>
  <c r="E527" i="10"/>
  <c r="F527" i="10"/>
  <c r="E528" i="10"/>
  <c r="F528" i="10"/>
  <c r="E529" i="10"/>
  <c r="F529" i="10"/>
  <c r="E530" i="10"/>
  <c r="F530" i="10"/>
  <c r="E531" i="10"/>
  <c r="F531" i="10"/>
  <c r="E532" i="10"/>
  <c r="F532" i="10"/>
  <c r="E533" i="10"/>
  <c r="F533" i="10"/>
  <c r="E534" i="10"/>
  <c r="F534" i="10"/>
  <c r="E535" i="10"/>
  <c r="F535" i="10"/>
  <c r="E536" i="10"/>
  <c r="F536" i="10"/>
  <c r="E537" i="10"/>
  <c r="F537" i="10"/>
  <c r="E538" i="10"/>
  <c r="F538" i="10"/>
  <c r="E539" i="10"/>
  <c r="F539" i="10"/>
  <c r="E540" i="10"/>
  <c r="F540" i="10"/>
  <c r="E541" i="10"/>
  <c r="F541" i="10"/>
  <c r="E542" i="10"/>
  <c r="F542" i="10"/>
  <c r="E543" i="10"/>
  <c r="F543" i="10"/>
  <c r="F497" i="10"/>
  <c r="E497" i="10"/>
  <c r="E450" i="10"/>
  <c r="F450" i="10"/>
  <c r="E451" i="10"/>
  <c r="F451" i="10"/>
  <c r="E452" i="10"/>
  <c r="F452" i="10"/>
  <c r="E453" i="10"/>
  <c r="F453" i="10"/>
  <c r="E454" i="10"/>
  <c r="F454" i="10"/>
  <c r="E455" i="10"/>
  <c r="F455" i="10"/>
  <c r="E456" i="10"/>
  <c r="F456" i="10"/>
  <c r="E457" i="10"/>
  <c r="F457" i="10"/>
  <c r="E458" i="10"/>
  <c r="F458" i="10"/>
  <c r="E459" i="10"/>
  <c r="F459" i="10"/>
  <c r="E460" i="10"/>
  <c r="F460" i="10"/>
  <c r="E461" i="10"/>
  <c r="F461" i="10"/>
  <c r="E462" i="10"/>
  <c r="F462" i="10"/>
  <c r="E463" i="10"/>
  <c r="F463" i="10"/>
  <c r="E464" i="10"/>
  <c r="F464" i="10"/>
  <c r="E465" i="10"/>
  <c r="F465" i="10"/>
  <c r="E466" i="10"/>
  <c r="F466" i="10"/>
  <c r="E467" i="10"/>
  <c r="F467" i="10"/>
  <c r="E468" i="10"/>
  <c r="F468" i="10"/>
  <c r="E469" i="10"/>
  <c r="F469" i="10"/>
  <c r="E470" i="10"/>
  <c r="F470" i="10"/>
  <c r="E471" i="10"/>
  <c r="F471" i="10"/>
  <c r="E472" i="10"/>
  <c r="F472" i="10"/>
  <c r="E473" i="10"/>
  <c r="F473" i="10"/>
  <c r="E474" i="10"/>
  <c r="F474" i="10"/>
  <c r="E475" i="10"/>
  <c r="F475" i="10"/>
  <c r="E476" i="10"/>
  <c r="F476" i="10"/>
  <c r="E477" i="10"/>
  <c r="F477" i="10"/>
  <c r="E478" i="10"/>
  <c r="F478" i="10"/>
  <c r="E479" i="10"/>
  <c r="F479" i="10"/>
  <c r="E480" i="10"/>
  <c r="F480" i="10"/>
  <c r="E481" i="10"/>
  <c r="F481" i="10"/>
  <c r="E482" i="10"/>
  <c r="F482" i="10"/>
  <c r="E483" i="10"/>
  <c r="F483" i="10"/>
  <c r="E484" i="10"/>
  <c r="F484" i="10"/>
  <c r="E485" i="10"/>
  <c r="F485" i="10"/>
  <c r="E486" i="10"/>
  <c r="F486" i="10"/>
  <c r="E487" i="10"/>
  <c r="F487" i="10"/>
  <c r="E488" i="10"/>
  <c r="F488" i="10"/>
  <c r="E489" i="10"/>
  <c r="F489" i="10"/>
  <c r="E490" i="10"/>
  <c r="F490" i="10"/>
  <c r="E491" i="10"/>
  <c r="F491" i="10"/>
  <c r="E492" i="10"/>
  <c r="F492" i="10"/>
  <c r="E493" i="10"/>
  <c r="F493" i="10"/>
  <c r="E494" i="10"/>
  <c r="F494" i="10"/>
  <c r="E495" i="10"/>
  <c r="F495" i="10"/>
  <c r="F449" i="10"/>
  <c r="E449" i="10"/>
  <c r="E402" i="10"/>
  <c r="F402" i="10"/>
  <c r="E403" i="10"/>
  <c r="F403" i="10"/>
  <c r="E404" i="10"/>
  <c r="F404" i="10"/>
  <c r="E405" i="10"/>
  <c r="F405" i="10"/>
  <c r="E406" i="10"/>
  <c r="F406" i="10"/>
  <c r="E407" i="10"/>
  <c r="F407" i="10"/>
  <c r="E408" i="10"/>
  <c r="F408" i="10"/>
  <c r="E409" i="10"/>
  <c r="F409" i="10"/>
  <c r="E410" i="10"/>
  <c r="F410" i="10"/>
  <c r="E411" i="10"/>
  <c r="F411" i="10"/>
  <c r="E412" i="10"/>
  <c r="F412" i="10"/>
  <c r="E413" i="10"/>
  <c r="F413" i="10"/>
  <c r="E414" i="10"/>
  <c r="F414" i="10"/>
  <c r="E415" i="10"/>
  <c r="F415" i="10"/>
  <c r="E416" i="10"/>
  <c r="F416" i="10"/>
  <c r="E417" i="10"/>
  <c r="F417" i="10"/>
  <c r="E418" i="10"/>
  <c r="F418" i="10"/>
  <c r="E419" i="10"/>
  <c r="F419" i="10"/>
  <c r="E420" i="10"/>
  <c r="F420" i="10"/>
  <c r="E421" i="10"/>
  <c r="F421" i="10"/>
  <c r="E422" i="10"/>
  <c r="F422" i="10"/>
  <c r="E423" i="10"/>
  <c r="F423" i="10"/>
  <c r="E424" i="10"/>
  <c r="F424" i="10"/>
  <c r="E425" i="10"/>
  <c r="F425" i="10"/>
  <c r="E426" i="10"/>
  <c r="F426" i="10"/>
  <c r="E427" i="10"/>
  <c r="F427" i="10"/>
  <c r="E428" i="10"/>
  <c r="F428" i="10"/>
  <c r="E429" i="10"/>
  <c r="F429" i="10"/>
  <c r="E430" i="10"/>
  <c r="F430" i="10"/>
  <c r="E431" i="10"/>
  <c r="F431" i="10"/>
  <c r="E432" i="10"/>
  <c r="F432" i="10"/>
  <c r="E433" i="10"/>
  <c r="F433" i="10"/>
  <c r="E434" i="10"/>
  <c r="F434" i="10"/>
  <c r="E435" i="10"/>
  <c r="F435" i="10"/>
  <c r="E436" i="10"/>
  <c r="F436" i="10"/>
  <c r="E437" i="10"/>
  <c r="F437" i="10"/>
  <c r="E438" i="10"/>
  <c r="F438" i="10"/>
  <c r="E439" i="10"/>
  <c r="F439" i="10"/>
  <c r="E440" i="10"/>
  <c r="F440" i="10"/>
  <c r="E441" i="10"/>
  <c r="F441" i="10"/>
  <c r="E442" i="10"/>
  <c r="F442" i="10"/>
  <c r="E443" i="10"/>
  <c r="F443" i="10"/>
  <c r="E444" i="10"/>
  <c r="F444" i="10"/>
  <c r="E445" i="10"/>
  <c r="F445" i="10"/>
  <c r="E446" i="10"/>
  <c r="F446" i="10"/>
  <c r="E447" i="10"/>
  <c r="F447" i="10"/>
  <c r="F401" i="10"/>
  <c r="E401" i="10"/>
  <c r="E354" i="10"/>
  <c r="F354" i="10"/>
  <c r="E355" i="10"/>
  <c r="F355" i="10"/>
  <c r="E356" i="10"/>
  <c r="F356" i="10"/>
  <c r="E357" i="10"/>
  <c r="F357" i="10"/>
  <c r="E358" i="10"/>
  <c r="F358" i="10"/>
  <c r="E359" i="10"/>
  <c r="F359" i="10"/>
  <c r="E360" i="10"/>
  <c r="F360" i="10"/>
  <c r="E361" i="10"/>
  <c r="F361" i="10"/>
  <c r="E362" i="10"/>
  <c r="F362" i="10"/>
  <c r="E363" i="10"/>
  <c r="F363" i="10"/>
  <c r="E364" i="10"/>
  <c r="F364" i="10"/>
  <c r="E365" i="10"/>
  <c r="F365" i="10"/>
  <c r="E366" i="10"/>
  <c r="F366" i="10"/>
  <c r="E367" i="10"/>
  <c r="F367" i="10"/>
  <c r="E368" i="10"/>
  <c r="F368" i="10"/>
  <c r="E369" i="10"/>
  <c r="F369" i="10"/>
  <c r="E370" i="10"/>
  <c r="F370" i="10"/>
  <c r="E371" i="10"/>
  <c r="F371" i="10"/>
  <c r="E372" i="10"/>
  <c r="F372" i="10"/>
  <c r="E373" i="10"/>
  <c r="F373" i="10"/>
  <c r="E374" i="10"/>
  <c r="F374" i="10"/>
  <c r="E375" i="10"/>
  <c r="F375" i="10"/>
  <c r="E376" i="10"/>
  <c r="F376" i="10"/>
  <c r="E377" i="10"/>
  <c r="F377" i="10"/>
  <c r="E378" i="10"/>
  <c r="F378" i="10"/>
  <c r="E379" i="10"/>
  <c r="F379" i="10"/>
  <c r="E380" i="10"/>
  <c r="F380" i="10"/>
  <c r="E381" i="10"/>
  <c r="F381" i="10"/>
  <c r="E382" i="10"/>
  <c r="F382" i="10"/>
  <c r="E383" i="10"/>
  <c r="F383" i="10"/>
  <c r="E384" i="10"/>
  <c r="F384" i="10"/>
  <c r="E385" i="10"/>
  <c r="F385" i="10"/>
  <c r="E386" i="10"/>
  <c r="F386" i="10"/>
  <c r="E387" i="10"/>
  <c r="F387" i="10"/>
  <c r="E388" i="10"/>
  <c r="F388" i="10"/>
  <c r="E389" i="10"/>
  <c r="F389" i="10"/>
  <c r="E390" i="10"/>
  <c r="F390" i="10"/>
  <c r="E391" i="10"/>
  <c r="F391" i="10"/>
  <c r="E392" i="10"/>
  <c r="F392" i="10"/>
  <c r="E393" i="10"/>
  <c r="F393" i="10"/>
  <c r="E394" i="10"/>
  <c r="F394" i="10"/>
  <c r="E395" i="10"/>
  <c r="F395" i="10"/>
  <c r="E396" i="10"/>
  <c r="F396" i="10"/>
  <c r="E397" i="10"/>
  <c r="F397" i="10"/>
  <c r="E398" i="10"/>
  <c r="F398" i="10"/>
  <c r="E399" i="10"/>
  <c r="F399" i="10"/>
  <c r="F353" i="10"/>
  <c r="E353" i="10"/>
  <c r="E306" i="10"/>
  <c r="F306" i="10"/>
  <c r="E307" i="10"/>
  <c r="F307" i="10"/>
  <c r="E308" i="10"/>
  <c r="F308" i="10"/>
  <c r="E309" i="10"/>
  <c r="F309" i="10"/>
  <c r="E310" i="10"/>
  <c r="F310" i="10"/>
  <c r="E311" i="10"/>
  <c r="F311" i="10"/>
  <c r="E312" i="10"/>
  <c r="F312" i="10"/>
  <c r="E313" i="10"/>
  <c r="F313" i="10"/>
  <c r="E314" i="10"/>
  <c r="F314" i="10"/>
  <c r="E315" i="10"/>
  <c r="F315" i="10"/>
  <c r="E316" i="10"/>
  <c r="F316" i="10"/>
  <c r="E317" i="10"/>
  <c r="F317" i="10"/>
  <c r="E318" i="10"/>
  <c r="F318" i="10"/>
  <c r="E319" i="10"/>
  <c r="F319" i="10"/>
  <c r="E320" i="10"/>
  <c r="F320" i="10"/>
  <c r="E321" i="10"/>
  <c r="F321" i="10"/>
  <c r="E322" i="10"/>
  <c r="F322" i="10"/>
  <c r="E323" i="10"/>
  <c r="F323" i="10"/>
  <c r="E324" i="10"/>
  <c r="F324" i="10"/>
  <c r="E325" i="10"/>
  <c r="F325" i="10"/>
  <c r="E326" i="10"/>
  <c r="F326" i="10"/>
  <c r="E327" i="10"/>
  <c r="F327" i="10"/>
  <c r="E328" i="10"/>
  <c r="F328" i="10"/>
  <c r="E329" i="10"/>
  <c r="F329" i="10"/>
  <c r="E330" i="10"/>
  <c r="F330" i="10"/>
  <c r="E331" i="10"/>
  <c r="F331" i="10"/>
  <c r="E332" i="10"/>
  <c r="F332" i="10"/>
  <c r="E333" i="10"/>
  <c r="F333" i="10"/>
  <c r="E334" i="10"/>
  <c r="F334" i="10"/>
  <c r="E335" i="10"/>
  <c r="F335" i="10"/>
  <c r="E336" i="10"/>
  <c r="F336" i="10"/>
  <c r="E337" i="10"/>
  <c r="F337" i="10"/>
  <c r="E338" i="10"/>
  <c r="F338" i="10"/>
  <c r="E339" i="10"/>
  <c r="F339" i="10"/>
  <c r="E340" i="10"/>
  <c r="F340" i="10"/>
  <c r="E341" i="10"/>
  <c r="F341" i="10"/>
  <c r="E342" i="10"/>
  <c r="F342" i="10"/>
  <c r="E343" i="10"/>
  <c r="F343" i="10"/>
  <c r="E344" i="10"/>
  <c r="F344" i="10"/>
  <c r="E345" i="10"/>
  <c r="F345" i="10"/>
  <c r="E346" i="10"/>
  <c r="F346" i="10"/>
  <c r="E347" i="10"/>
  <c r="F347" i="10"/>
  <c r="E348" i="10"/>
  <c r="F348" i="10"/>
  <c r="E349" i="10"/>
  <c r="F349" i="10"/>
  <c r="E350" i="10"/>
  <c r="F350" i="10"/>
  <c r="E351" i="10"/>
  <c r="F351" i="10"/>
  <c r="F305" i="10"/>
  <c r="E305" i="10"/>
  <c r="E258" i="10"/>
  <c r="F258" i="10"/>
  <c r="E259" i="10"/>
  <c r="F259" i="10"/>
  <c r="E260" i="10"/>
  <c r="F260" i="10"/>
  <c r="E261" i="10"/>
  <c r="F261" i="10"/>
  <c r="E262" i="10"/>
  <c r="F262" i="10"/>
  <c r="E263" i="10"/>
  <c r="F263" i="10"/>
  <c r="E264" i="10"/>
  <c r="F264" i="10"/>
  <c r="E265" i="10"/>
  <c r="F265" i="10"/>
  <c r="E266" i="10"/>
  <c r="F266" i="10"/>
  <c r="E267" i="10"/>
  <c r="F267" i="10"/>
  <c r="E268" i="10"/>
  <c r="F268" i="10"/>
  <c r="E269" i="10"/>
  <c r="F269" i="10"/>
  <c r="E270" i="10"/>
  <c r="F270" i="10"/>
  <c r="E271" i="10"/>
  <c r="F271" i="10"/>
  <c r="E272" i="10"/>
  <c r="F272" i="10"/>
  <c r="E273" i="10"/>
  <c r="F273" i="10"/>
  <c r="E274" i="10"/>
  <c r="F274" i="10"/>
  <c r="E275" i="10"/>
  <c r="F275" i="10"/>
  <c r="E276" i="10"/>
  <c r="F276" i="10"/>
  <c r="E277" i="10"/>
  <c r="F277" i="10"/>
  <c r="E278" i="10"/>
  <c r="F278" i="10"/>
  <c r="E279" i="10"/>
  <c r="F279" i="10"/>
  <c r="E280" i="10"/>
  <c r="F280" i="10"/>
  <c r="E281" i="10"/>
  <c r="F281" i="10"/>
  <c r="E282" i="10"/>
  <c r="F282" i="10"/>
  <c r="E283" i="10"/>
  <c r="F283" i="10"/>
  <c r="E284" i="10"/>
  <c r="F284" i="10"/>
  <c r="E285" i="10"/>
  <c r="F285" i="10"/>
  <c r="E286" i="10"/>
  <c r="F286" i="10"/>
  <c r="E287" i="10"/>
  <c r="F287" i="10"/>
  <c r="E288" i="10"/>
  <c r="F288" i="10"/>
  <c r="E289" i="10"/>
  <c r="F289" i="10"/>
  <c r="E290" i="10"/>
  <c r="F290" i="10"/>
  <c r="E291" i="10"/>
  <c r="F291" i="10"/>
  <c r="E292" i="10"/>
  <c r="F292" i="10"/>
  <c r="E293" i="10"/>
  <c r="F293" i="10"/>
  <c r="E294" i="10"/>
  <c r="F294" i="10"/>
  <c r="E295" i="10"/>
  <c r="F295" i="10"/>
  <c r="E296" i="10"/>
  <c r="F296" i="10"/>
  <c r="E297" i="10"/>
  <c r="F297" i="10"/>
  <c r="E298" i="10"/>
  <c r="F298" i="10"/>
  <c r="E299" i="10"/>
  <c r="F299" i="10"/>
  <c r="E300" i="10"/>
  <c r="F300" i="10"/>
  <c r="E301" i="10"/>
  <c r="F301" i="10"/>
  <c r="E302" i="10"/>
  <c r="F302" i="10"/>
  <c r="E303" i="10"/>
  <c r="F303" i="10"/>
  <c r="F257" i="10"/>
  <c r="E257" i="10"/>
  <c r="I251" i="7"/>
  <c r="E203" i="10" l="1"/>
  <c r="F203" i="10"/>
  <c r="E204" i="10"/>
  <c r="F204" i="10"/>
  <c r="E205" i="10"/>
  <c r="F205" i="10"/>
  <c r="E206" i="10"/>
  <c r="F206" i="10"/>
  <c r="E207" i="10"/>
  <c r="F207" i="10"/>
  <c r="E208" i="10"/>
  <c r="F208" i="10"/>
  <c r="E209" i="10"/>
  <c r="F209" i="10"/>
  <c r="E210" i="10"/>
  <c r="F210" i="10"/>
  <c r="E211" i="10"/>
  <c r="F211" i="10"/>
  <c r="E212" i="10"/>
  <c r="F212" i="10"/>
  <c r="E213" i="10"/>
  <c r="F213" i="10"/>
  <c r="E214" i="10"/>
  <c r="F214" i="10"/>
  <c r="E215" i="10"/>
  <c r="F215" i="10"/>
  <c r="E216" i="10"/>
  <c r="F216" i="10"/>
  <c r="E217" i="10"/>
  <c r="F217" i="10"/>
  <c r="E218" i="10"/>
  <c r="F218" i="10"/>
  <c r="E219" i="10"/>
  <c r="F219" i="10"/>
  <c r="E220" i="10"/>
  <c r="F220" i="10"/>
  <c r="E221" i="10"/>
  <c r="F221" i="10"/>
  <c r="E222" i="10"/>
  <c r="F222" i="10"/>
  <c r="E223" i="10"/>
  <c r="F223" i="10"/>
  <c r="E224" i="10"/>
  <c r="F224" i="10"/>
  <c r="E225" i="10"/>
  <c r="F225" i="10"/>
  <c r="E226" i="10"/>
  <c r="F226" i="10"/>
  <c r="E227" i="10"/>
  <c r="F227" i="10"/>
  <c r="E228" i="10"/>
  <c r="F228" i="10"/>
  <c r="E229" i="10"/>
  <c r="F229" i="10"/>
  <c r="E230" i="10"/>
  <c r="F230" i="10"/>
  <c r="E231" i="10"/>
  <c r="F231" i="10"/>
  <c r="E232" i="10"/>
  <c r="F232" i="10"/>
  <c r="E233" i="10"/>
  <c r="F233" i="10"/>
  <c r="E234" i="10"/>
  <c r="F234" i="10"/>
  <c r="E235" i="10"/>
  <c r="F235" i="10"/>
  <c r="E236" i="10"/>
  <c r="F236" i="10"/>
  <c r="E237" i="10"/>
  <c r="F237" i="10"/>
  <c r="E238" i="10"/>
  <c r="F238" i="10"/>
  <c r="E239" i="10"/>
  <c r="F239" i="10"/>
  <c r="E240" i="10"/>
  <c r="F240" i="10"/>
  <c r="E241" i="10"/>
  <c r="F241" i="10"/>
  <c r="E242" i="10"/>
  <c r="F242" i="10"/>
  <c r="E243" i="10"/>
  <c r="F243" i="10"/>
  <c r="E244" i="10"/>
  <c r="F244" i="10"/>
  <c r="E245" i="10"/>
  <c r="F245" i="10"/>
  <c r="E246" i="10"/>
  <c r="F246" i="10"/>
  <c r="E247" i="10"/>
  <c r="F247" i="10"/>
  <c r="E248" i="10"/>
  <c r="F248" i="10"/>
  <c r="F202" i="10"/>
  <c r="E202" i="10"/>
  <c r="E155" i="10"/>
  <c r="F155" i="10"/>
  <c r="E156" i="10"/>
  <c r="F156" i="10"/>
  <c r="E157" i="10"/>
  <c r="F157" i="10"/>
  <c r="E158" i="10"/>
  <c r="F158" i="10"/>
  <c r="E159" i="10"/>
  <c r="F159" i="10"/>
  <c r="E160" i="10"/>
  <c r="F160" i="10"/>
  <c r="E161" i="10"/>
  <c r="F161" i="10"/>
  <c r="E162" i="10"/>
  <c r="F162" i="10"/>
  <c r="E163" i="10"/>
  <c r="F163" i="10"/>
  <c r="E164" i="10"/>
  <c r="F164" i="10"/>
  <c r="E165" i="10"/>
  <c r="F165" i="10"/>
  <c r="E166" i="10"/>
  <c r="F166" i="10"/>
  <c r="E167" i="10"/>
  <c r="F167" i="10"/>
  <c r="E168" i="10"/>
  <c r="F168" i="10"/>
  <c r="E169" i="10"/>
  <c r="F169" i="10"/>
  <c r="E170" i="10"/>
  <c r="F170" i="10"/>
  <c r="E171" i="10"/>
  <c r="F171" i="10"/>
  <c r="E172" i="10"/>
  <c r="F172" i="10"/>
  <c r="E173" i="10"/>
  <c r="F173" i="10"/>
  <c r="E174" i="10"/>
  <c r="F174" i="10"/>
  <c r="E175" i="10"/>
  <c r="F175" i="10"/>
  <c r="E176" i="10"/>
  <c r="F176" i="10"/>
  <c r="E177" i="10"/>
  <c r="F177" i="10"/>
  <c r="E178" i="10"/>
  <c r="F178" i="10"/>
  <c r="E179" i="10"/>
  <c r="F179" i="10"/>
  <c r="E180" i="10"/>
  <c r="F180" i="10"/>
  <c r="E181" i="10"/>
  <c r="F181" i="10"/>
  <c r="E182" i="10"/>
  <c r="F182" i="10"/>
  <c r="E183" i="10"/>
  <c r="F183" i="10"/>
  <c r="E184" i="10"/>
  <c r="F184" i="10"/>
  <c r="E185" i="10"/>
  <c r="F185" i="10"/>
  <c r="E186" i="10"/>
  <c r="F186" i="10"/>
  <c r="E187" i="10"/>
  <c r="F187" i="10"/>
  <c r="E188" i="10"/>
  <c r="F188" i="10"/>
  <c r="E189" i="10"/>
  <c r="F189" i="10"/>
  <c r="E190" i="10"/>
  <c r="F190" i="10"/>
  <c r="E191" i="10"/>
  <c r="F191" i="10"/>
  <c r="E192" i="10"/>
  <c r="F192" i="10"/>
  <c r="E193" i="10"/>
  <c r="F193" i="10"/>
  <c r="E194" i="10"/>
  <c r="F194" i="10"/>
  <c r="E195" i="10"/>
  <c r="F195" i="10"/>
  <c r="E196" i="10"/>
  <c r="F196" i="10"/>
  <c r="E197" i="10"/>
  <c r="F197" i="10"/>
  <c r="E198" i="10"/>
  <c r="F198" i="10"/>
  <c r="E199" i="10"/>
  <c r="F199" i="10"/>
  <c r="E200" i="10"/>
  <c r="F200" i="10"/>
  <c r="F154" i="10"/>
  <c r="E154" i="10"/>
  <c r="E107" i="10"/>
  <c r="F107" i="10"/>
  <c r="E108" i="10"/>
  <c r="F108" i="10"/>
  <c r="E109" i="10"/>
  <c r="F109" i="10"/>
  <c r="E110" i="10"/>
  <c r="F110" i="10"/>
  <c r="E111" i="10"/>
  <c r="F111" i="10"/>
  <c r="E112" i="10"/>
  <c r="F112" i="10"/>
  <c r="E113" i="10"/>
  <c r="F113" i="10"/>
  <c r="E114" i="10"/>
  <c r="F114" i="10"/>
  <c r="E115" i="10"/>
  <c r="F115" i="10"/>
  <c r="E116" i="10"/>
  <c r="F116" i="10"/>
  <c r="E117" i="10"/>
  <c r="F117" i="10"/>
  <c r="E118" i="10"/>
  <c r="F118" i="10"/>
  <c r="E119" i="10"/>
  <c r="F119" i="10"/>
  <c r="E120" i="10"/>
  <c r="F120" i="10"/>
  <c r="E121" i="10"/>
  <c r="F121" i="10"/>
  <c r="E122" i="10"/>
  <c r="F122" i="10"/>
  <c r="E123" i="10"/>
  <c r="F123" i="10"/>
  <c r="E124" i="10"/>
  <c r="F124" i="10"/>
  <c r="E125" i="10"/>
  <c r="F125" i="10"/>
  <c r="E126" i="10"/>
  <c r="F126" i="10"/>
  <c r="E127" i="10"/>
  <c r="F127" i="10"/>
  <c r="E128" i="10"/>
  <c r="F128" i="10"/>
  <c r="E129" i="10"/>
  <c r="F129" i="10"/>
  <c r="E130" i="10"/>
  <c r="F130" i="10"/>
  <c r="E131" i="10"/>
  <c r="F131" i="10"/>
  <c r="E132" i="10"/>
  <c r="F132" i="10"/>
  <c r="E133" i="10"/>
  <c r="F133" i="10"/>
  <c r="E134" i="10"/>
  <c r="F134" i="10"/>
  <c r="E135" i="10"/>
  <c r="F135" i="10"/>
  <c r="E136" i="10"/>
  <c r="F136" i="10"/>
  <c r="E137" i="10"/>
  <c r="F137" i="10"/>
  <c r="E138" i="10"/>
  <c r="F138" i="10"/>
  <c r="E139" i="10"/>
  <c r="F139" i="10"/>
  <c r="E140" i="10"/>
  <c r="F140" i="10"/>
  <c r="E141" i="10"/>
  <c r="F141" i="10"/>
  <c r="E142" i="10"/>
  <c r="F142" i="10"/>
  <c r="E143" i="10"/>
  <c r="F143" i="10"/>
  <c r="E144" i="10"/>
  <c r="F144" i="10"/>
  <c r="E145" i="10"/>
  <c r="F145" i="10"/>
  <c r="E146" i="10"/>
  <c r="F146" i="10"/>
  <c r="E147" i="10"/>
  <c r="F147" i="10"/>
  <c r="E148" i="10"/>
  <c r="F148" i="10"/>
  <c r="E149" i="10"/>
  <c r="F149" i="10"/>
  <c r="E150" i="10"/>
  <c r="F150" i="10"/>
  <c r="E151" i="10"/>
  <c r="F151" i="10"/>
  <c r="E152" i="10"/>
  <c r="F152" i="10"/>
  <c r="F106" i="10"/>
  <c r="E106" i="10"/>
  <c r="E59" i="10"/>
  <c r="F59" i="10"/>
  <c r="E60" i="10"/>
  <c r="F60" i="10"/>
  <c r="E61" i="10"/>
  <c r="F61" i="10"/>
  <c r="E62" i="10"/>
  <c r="F62" i="10"/>
  <c r="E63" i="10"/>
  <c r="F63" i="10"/>
  <c r="E64" i="10"/>
  <c r="F64" i="10"/>
  <c r="E65" i="10"/>
  <c r="F65" i="10"/>
  <c r="E66" i="10"/>
  <c r="F66" i="10"/>
  <c r="E67" i="10"/>
  <c r="F67" i="10"/>
  <c r="E68" i="10"/>
  <c r="F68" i="10"/>
  <c r="E69" i="10"/>
  <c r="F69" i="10"/>
  <c r="E70" i="10"/>
  <c r="F70" i="10"/>
  <c r="E71" i="10"/>
  <c r="F71" i="10"/>
  <c r="E72" i="10"/>
  <c r="F72" i="10"/>
  <c r="E73" i="10"/>
  <c r="F73" i="10"/>
  <c r="E74" i="10"/>
  <c r="F74" i="10"/>
  <c r="E75" i="10"/>
  <c r="F75" i="10"/>
  <c r="E76" i="10"/>
  <c r="F76" i="10"/>
  <c r="E77" i="10"/>
  <c r="F77" i="10"/>
  <c r="E78" i="10"/>
  <c r="F78" i="10"/>
  <c r="E79" i="10"/>
  <c r="F79" i="10"/>
  <c r="E80" i="10"/>
  <c r="F80" i="10"/>
  <c r="E81" i="10"/>
  <c r="F81" i="10"/>
  <c r="E82" i="10"/>
  <c r="F82" i="10"/>
  <c r="E83" i="10"/>
  <c r="F83" i="10"/>
  <c r="E84" i="10"/>
  <c r="F84" i="10"/>
  <c r="E85" i="10"/>
  <c r="F85" i="10"/>
  <c r="E86" i="10"/>
  <c r="F86" i="10"/>
  <c r="E87" i="10"/>
  <c r="F87" i="10"/>
  <c r="E88" i="10"/>
  <c r="F88" i="10"/>
  <c r="E89" i="10"/>
  <c r="F89" i="10"/>
  <c r="E90" i="10"/>
  <c r="F90" i="10"/>
  <c r="E91" i="10"/>
  <c r="F91" i="10"/>
  <c r="E92" i="10"/>
  <c r="F92" i="10"/>
  <c r="E93" i="10"/>
  <c r="F93" i="10"/>
  <c r="E94" i="10"/>
  <c r="F94" i="10"/>
  <c r="E95" i="10"/>
  <c r="F95" i="10"/>
  <c r="E96" i="10"/>
  <c r="F96" i="10"/>
  <c r="E97" i="10"/>
  <c r="F97" i="10"/>
  <c r="E98" i="10"/>
  <c r="F98" i="10"/>
  <c r="E99" i="10"/>
  <c r="F99" i="10"/>
  <c r="E100" i="10"/>
  <c r="F100" i="10"/>
  <c r="E101" i="10"/>
  <c r="F101" i="10"/>
  <c r="E102" i="10"/>
  <c r="F102" i="10"/>
  <c r="E103" i="10"/>
  <c r="F103" i="10"/>
  <c r="E104" i="10"/>
  <c r="F104" i="10"/>
  <c r="F58" i="10"/>
  <c r="E58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46" i="10"/>
  <c r="F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E54" i="10"/>
  <c r="F54" i="10"/>
  <c r="E55" i="10"/>
  <c r="F55" i="10"/>
  <c r="E56" i="10"/>
  <c r="F56" i="10"/>
  <c r="F10" i="10"/>
  <c r="E10" i="10"/>
  <c r="E213" i="7"/>
  <c r="F213" i="7"/>
  <c r="E214" i="7"/>
  <c r="F214" i="7"/>
  <c r="E215" i="7"/>
  <c r="F215" i="7"/>
  <c r="E216" i="7"/>
  <c r="F216" i="7"/>
  <c r="E217" i="7"/>
  <c r="F217" i="7"/>
  <c r="E218" i="7"/>
  <c r="F218" i="7"/>
  <c r="E219" i="7"/>
  <c r="F219" i="7"/>
  <c r="E220" i="7"/>
  <c r="F220" i="7"/>
  <c r="E221" i="7"/>
  <c r="F221" i="7"/>
  <c r="E222" i="7"/>
  <c r="F222" i="7"/>
  <c r="E223" i="7"/>
  <c r="F223" i="7"/>
  <c r="E224" i="7"/>
  <c r="F224" i="7"/>
  <c r="E225" i="7"/>
  <c r="F225" i="7"/>
  <c r="E226" i="7"/>
  <c r="F226" i="7"/>
  <c r="E227" i="7"/>
  <c r="F227" i="7"/>
  <c r="E228" i="7"/>
  <c r="F228" i="7"/>
  <c r="E229" i="7"/>
  <c r="F229" i="7"/>
  <c r="E230" i="7"/>
  <c r="F230" i="7"/>
  <c r="E231" i="7"/>
  <c r="F231" i="7"/>
  <c r="E232" i="7"/>
  <c r="F232" i="7"/>
  <c r="E233" i="7"/>
  <c r="F233" i="7"/>
  <c r="E234" i="7"/>
  <c r="F234" i="7"/>
  <c r="E235" i="7"/>
  <c r="F235" i="7"/>
  <c r="E236" i="7"/>
  <c r="F236" i="7"/>
  <c r="E237" i="7"/>
  <c r="F237" i="7"/>
  <c r="E238" i="7"/>
  <c r="F238" i="7"/>
  <c r="E239" i="7"/>
  <c r="F239" i="7"/>
  <c r="E240" i="7"/>
  <c r="F240" i="7"/>
  <c r="E241" i="7"/>
  <c r="F241" i="7"/>
  <c r="E242" i="7"/>
  <c r="F242" i="7"/>
  <c r="E243" i="7"/>
  <c r="F243" i="7"/>
  <c r="E244" i="7"/>
  <c r="F244" i="7"/>
  <c r="E245" i="7"/>
  <c r="F245" i="7"/>
  <c r="E246" i="7"/>
  <c r="F246" i="7"/>
  <c r="E247" i="7"/>
  <c r="F247" i="7"/>
  <c r="E248" i="7"/>
  <c r="F248" i="7"/>
  <c r="E249" i="7"/>
  <c r="F249" i="7"/>
  <c r="E250" i="7"/>
  <c r="F250" i="7"/>
  <c r="F212" i="7"/>
  <c r="E212" i="7"/>
  <c r="E173" i="7"/>
  <c r="F173" i="7"/>
  <c r="E174" i="7"/>
  <c r="F174" i="7"/>
  <c r="E175" i="7"/>
  <c r="F175" i="7"/>
  <c r="E176" i="7"/>
  <c r="F176" i="7"/>
  <c r="E177" i="7"/>
  <c r="F177" i="7"/>
  <c r="E178" i="7"/>
  <c r="F178" i="7"/>
  <c r="E179" i="7"/>
  <c r="F179" i="7"/>
  <c r="E180" i="7"/>
  <c r="F180" i="7"/>
  <c r="E181" i="7"/>
  <c r="F181" i="7"/>
  <c r="E182" i="7"/>
  <c r="F182" i="7"/>
  <c r="E183" i="7"/>
  <c r="F183" i="7"/>
  <c r="E184" i="7"/>
  <c r="F184" i="7"/>
  <c r="E185" i="7"/>
  <c r="F185" i="7"/>
  <c r="E186" i="7"/>
  <c r="F186" i="7"/>
  <c r="E187" i="7"/>
  <c r="F187" i="7"/>
  <c r="E188" i="7"/>
  <c r="F188" i="7"/>
  <c r="E189" i="7"/>
  <c r="F189" i="7"/>
  <c r="E190" i="7"/>
  <c r="F190" i="7"/>
  <c r="E191" i="7"/>
  <c r="F191" i="7"/>
  <c r="E192" i="7"/>
  <c r="F192" i="7"/>
  <c r="E193" i="7"/>
  <c r="F193" i="7"/>
  <c r="E194" i="7"/>
  <c r="F194" i="7"/>
  <c r="E195" i="7"/>
  <c r="F195" i="7"/>
  <c r="E196" i="7"/>
  <c r="F196" i="7"/>
  <c r="E197" i="7"/>
  <c r="F197" i="7"/>
  <c r="E198" i="7"/>
  <c r="F198" i="7"/>
  <c r="E199" i="7"/>
  <c r="F199" i="7"/>
  <c r="E200" i="7"/>
  <c r="F200" i="7"/>
  <c r="E201" i="7"/>
  <c r="F201" i="7"/>
  <c r="E202" i="7"/>
  <c r="F202" i="7"/>
  <c r="E203" i="7"/>
  <c r="F203" i="7"/>
  <c r="E204" i="7"/>
  <c r="F204" i="7"/>
  <c r="E205" i="7"/>
  <c r="F205" i="7"/>
  <c r="E206" i="7"/>
  <c r="F206" i="7"/>
  <c r="E207" i="7"/>
  <c r="F207" i="7"/>
  <c r="E208" i="7"/>
  <c r="F208" i="7"/>
  <c r="E209" i="7"/>
  <c r="F209" i="7"/>
  <c r="E210" i="7"/>
  <c r="F210" i="7"/>
  <c r="F172" i="7"/>
  <c r="E172" i="7"/>
  <c r="E133" i="7"/>
  <c r="F133" i="7"/>
  <c r="E134" i="7"/>
  <c r="F134" i="7"/>
  <c r="E135" i="7"/>
  <c r="F135" i="7"/>
  <c r="E136" i="7"/>
  <c r="F136" i="7"/>
  <c r="E137" i="7"/>
  <c r="F137" i="7"/>
  <c r="E138" i="7"/>
  <c r="F138" i="7"/>
  <c r="E139" i="7"/>
  <c r="F139" i="7"/>
  <c r="E140" i="7"/>
  <c r="F140" i="7"/>
  <c r="E141" i="7"/>
  <c r="F141" i="7"/>
  <c r="E142" i="7"/>
  <c r="F142" i="7"/>
  <c r="E143" i="7"/>
  <c r="F143" i="7"/>
  <c r="E144" i="7"/>
  <c r="F144" i="7"/>
  <c r="E145" i="7"/>
  <c r="F145" i="7"/>
  <c r="E146" i="7"/>
  <c r="F146" i="7"/>
  <c r="E147" i="7"/>
  <c r="F147" i="7"/>
  <c r="E148" i="7"/>
  <c r="F148" i="7"/>
  <c r="E149" i="7"/>
  <c r="F149" i="7"/>
  <c r="E150" i="7"/>
  <c r="F150" i="7"/>
  <c r="E151" i="7"/>
  <c r="F151" i="7"/>
  <c r="E152" i="7"/>
  <c r="F152" i="7"/>
  <c r="E153" i="7"/>
  <c r="F153" i="7"/>
  <c r="E154" i="7"/>
  <c r="F154" i="7"/>
  <c r="E155" i="7"/>
  <c r="F155" i="7"/>
  <c r="E156" i="7"/>
  <c r="F156" i="7"/>
  <c r="E157" i="7"/>
  <c r="F157" i="7"/>
  <c r="E158" i="7"/>
  <c r="F158" i="7"/>
  <c r="E159" i="7"/>
  <c r="F159" i="7"/>
  <c r="E160" i="7"/>
  <c r="F160" i="7"/>
  <c r="E161" i="7"/>
  <c r="F161" i="7"/>
  <c r="E162" i="7"/>
  <c r="F162" i="7"/>
  <c r="E163" i="7"/>
  <c r="F163" i="7"/>
  <c r="E164" i="7"/>
  <c r="F164" i="7"/>
  <c r="E165" i="7"/>
  <c r="F165" i="7"/>
  <c r="E166" i="7"/>
  <c r="F166" i="7"/>
  <c r="E167" i="7"/>
  <c r="F167" i="7"/>
  <c r="E168" i="7"/>
  <c r="F168" i="7"/>
  <c r="E169" i="7"/>
  <c r="F169" i="7"/>
  <c r="E170" i="7"/>
  <c r="F170" i="7"/>
  <c r="F132" i="7"/>
  <c r="E132" i="7"/>
  <c r="E93" i="7"/>
  <c r="F93" i="7"/>
  <c r="E94" i="7"/>
  <c r="F94" i="7"/>
  <c r="E95" i="7"/>
  <c r="F95" i="7"/>
  <c r="E96" i="7"/>
  <c r="F96" i="7"/>
  <c r="E97" i="7"/>
  <c r="F97" i="7"/>
  <c r="E98" i="7"/>
  <c r="F98" i="7"/>
  <c r="E99" i="7"/>
  <c r="F99" i="7"/>
  <c r="E100" i="7"/>
  <c r="F100" i="7"/>
  <c r="E101" i="7"/>
  <c r="F101" i="7"/>
  <c r="E102" i="7"/>
  <c r="F102" i="7"/>
  <c r="E103" i="7"/>
  <c r="F103" i="7"/>
  <c r="E104" i="7"/>
  <c r="F104" i="7"/>
  <c r="E105" i="7"/>
  <c r="F105" i="7"/>
  <c r="E106" i="7"/>
  <c r="F106" i="7"/>
  <c r="E107" i="7"/>
  <c r="F107" i="7"/>
  <c r="E108" i="7"/>
  <c r="F108" i="7"/>
  <c r="E109" i="7"/>
  <c r="F109" i="7"/>
  <c r="E110" i="7"/>
  <c r="F110" i="7"/>
  <c r="E111" i="7"/>
  <c r="F111" i="7"/>
  <c r="E112" i="7"/>
  <c r="F112" i="7"/>
  <c r="E113" i="7"/>
  <c r="F113" i="7"/>
  <c r="E114" i="7"/>
  <c r="F114" i="7"/>
  <c r="E115" i="7"/>
  <c r="F115" i="7"/>
  <c r="E116" i="7"/>
  <c r="F116" i="7"/>
  <c r="E117" i="7"/>
  <c r="F117" i="7"/>
  <c r="E118" i="7"/>
  <c r="F118" i="7"/>
  <c r="E119" i="7"/>
  <c r="F119" i="7"/>
  <c r="E120" i="7"/>
  <c r="F120" i="7"/>
  <c r="E121" i="7"/>
  <c r="F121" i="7"/>
  <c r="E122" i="7"/>
  <c r="F122" i="7"/>
  <c r="E123" i="7"/>
  <c r="F123" i="7"/>
  <c r="E124" i="7"/>
  <c r="F124" i="7"/>
  <c r="E125" i="7"/>
  <c r="F125" i="7"/>
  <c r="E126" i="7"/>
  <c r="F126" i="7"/>
  <c r="E127" i="7"/>
  <c r="F127" i="7"/>
  <c r="E128" i="7"/>
  <c r="F128" i="7"/>
  <c r="E129" i="7"/>
  <c r="F129" i="7"/>
  <c r="E130" i="7"/>
  <c r="F130" i="7"/>
  <c r="F92" i="7"/>
  <c r="E92" i="7"/>
  <c r="E53" i="7"/>
  <c r="F53" i="7"/>
  <c r="E54" i="7"/>
  <c r="F54" i="7"/>
  <c r="E55" i="7"/>
  <c r="F55" i="7"/>
  <c r="E56" i="7"/>
  <c r="F56" i="7"/>
  <c r="E57" i="7"/>
  <c r="F57" i="7"/>
  <c r="E58" i="7"/>
  <c r="F58" i="7"/>
  <c r="E59" i="7"/>
  <c r="F59" i="7"/>
  <c r="E60" i="7"/>
  <c r="F60" i="7"/>
  <c r="E61" i="7"/>
  <c r="F61" i="7"/>
  <c r="E62" i="7"/>
  <c r="F62" i="7"/>
  <c r="E63" i="7"/>
  <c r="F63" i="7"/>
  <c r="E64" i="7"/>
  <c r="F64" i="7"/>
  <c r="E65" i="7"/>
  <c r="F65" i="7"/>
  <c r="E66" i="7"/>
  <c r="F66" i="7"/>
  <c r="E67" i="7"/>
  <c r="F67" i="7"/>
  <c r="E68" i="7"/>
  <c r="F68" i="7"/>
  <c r="E69" i="7"/>
  <c r="F69" i="7"/>
  <c r="E70" i="7"/>
  <c r="F70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E79" i="7"/>
  <c r="F79" i="7"/>
  <c r="E80" i="7"/>
  <c r="F80" i="7"/>
  <c r="E81" i="7"/>
  <c r="F81" i="7"/>
  <c r="E82" i="7"/>
  <c r="F82" i="7"/>
  <c r="E83" i="7"/>
  <c r="F83" i="7"/>
  <c r="E84" i="7"/>
  <c r="F84" i="7"/>
  <c r="E85" i="7"/>
  <c r="F85" i="7"/>
  <c r="E86" i="7"/>
  <c r="F86" i="7"/>
  <c r="E87" i="7"/>
  <c r="F87" i="7"/>
  <c r="E88" i="7"/>
  <c r="F88" i="7"/>
  <c r="E89" i="7"/>
  <c r="F89" i="7"/>
  <c r="E90" i="7"/>
  <c r="F90" i="7"/>
  <c r="F52" i="7"/>
  <c r="E5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E33" i="7"/>
  <c r="F33" i="7"/>
  <c r="E34" i="7"/>
  <c r="F34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E47" i="7"/>
  <c r="F47" i="7"/>
  <c r="E48" i="7"/>
  <c r="F48" i="7"/>
  <c r="E49" i="7"/>
  <c r="F49" i="7"/>
  <c r="E50" i="7"/>
  <c r="F50" i="7"/>
  <c r="F12" i="7"/>
  <c r="E12" i="7"/>
  <c r="F57" i="10" l="1"/>
  <c r="R38" i="21"/>
  <c r="Q38" i="21"/>
  <c r="P38" i="21"/>
  <c r="O38" i="21"/>
  <c r="N38" i="21"/>
  <c r="R37" i="21"/>
  <c r="Q37" i="21"/>
  <c r="P37" i="21"/>
  <c r="O37" i="21"/>
  <c r="N37" i="21"/>
  <c r="R36" i="21"/>
  <c r="Q36" i="21"/>
  <c r="P36" i="21"/>
  <c r="O36" i="21"/>
  <c r="N36" i="21"/>
  <c r="R35" i="21"/>
  <c r="Q35" i="21"/>
  <c r="P35" i="21"/>
  <c r="O35" i="21"/>
  <c r="N35" i="21"/>
  <c r="R34" i="21"/>
  <c r="Q34" i="21"/>
  <c r="P34" i="21"/>
  <c r="O34" i="21"/>
  <c r="N34" i="21"/>
  <c r="R32" i="21"/>
  <c r="Q32" i="21"/>
  <c r="P32" i="21"/>
  <c r="O32" i="21"/>
  <c r="N32" i="21"/>
  <c r="R30" i="21"/>
  <c r="Q30" i="21"/>
  <c r="P30" i="21"/>
  <c r="O30" i="21"/>
  <c r="N30" i="21"/>
  <c r="R29" i="21"/>
  <c r="Q29" i="21"/>
  <c r="P29" i="21"/>
  <c r="O29" i="21"/>
  <c r="N29" i="21"/>
  <c r="R28" i="21"/>
  <c r="Q28" i="21"/>
  <c r="P28" i="21"/>
  <c r="O28" i="21"/>
  <c r="N28" i="21"/>
  <c r="K38" i="21"/>
  <c r="J38" i="21"/>
  <c r="I38" i="21"/>
  <c r="H38" i="21"/>
  <c r="G38" i="21"/>
  <c r="K37" i="21"/>
  <c r="J37" i="21"/>
  <c r="I37" i="21"/>
  <c r="H37" i="21"/>
  <c r="G37" i="21"/>
  <c r="K36" i="21"/>
  <c r="J36" i="21"/>
  <c r="I36" i="21"/>
  <c r="H36" i="21"/>
  <c r="G36" i="21"/>
  <c r="K35" i="21"/>
  <c r="J35" i="21"/>
  <c r="I35" i="21"/>
  <c r="H35" i="21"/>
  <c r="G35" i="21"/>
  <c r="K34" i="21"/>
  <c r="J34" i="21"/>
  <c r="I34" i="21"/>
  <c r="H34" i="21"/>
  <c r="G34" i="21"/>
  <c r="K32" i="21"/>
  <c r="J32" i="21"/>
  <c r="I32" i="21"/>
  <c r="H32" i="21"/>
  <c r="G32" i="21"/>
  <c r="K30" i="21"/>
  <c r="J30" i="21"/>
  <c r="I30" i="21"/>
  <c r="H30" i="21"/>
  <c r="G30" i="21"/>
  <c r="K29" i="21"/>
  <c r="J29" i="21"/>
  <c r="I29" i="21"/>
  <c r="H29" i="21"/>
  <c r="G29" i="21"/>
  <c r="K28" i="21"/>
  <c r="J28" i="21"/>
  <c r="I28" i="21"/>
  <c r="H28" i="21"/>
  <c r="G28" i="21"/>
  <c r="R22" i="21"/>
  <c r="Q22" i="21"/>
  <c r="P22" i="21"/>
  <c r="O22" i="21"/>
  <c r="N22" i="21"/>
  <c r="R21" i="21"/>
  <c r="Q21" i="21"/>
  <c r="P21" i="21"/>
  <c r="O21" i="21"/>
  <c r="N21" i="21"/>
  <c r="R20" i="21"/>
  <c r="Q20" i="21"/>
  <c r="P20" i="21"/>
  <c r="O20" i="21"/>
  <c r="N20" i="21"/>
  <c r="R19" i="21"/>
  <c r="Q19" i="21"/>
  <c r="P19" i="21"/>
  <c r="O19" i="21"/>
  <c r="N19" i="21"/>
  <c r="R18" i="21"/>
  <c r="Q18" i="21"/>
  <c r="P18" i="21"/>
  <c r="O18" i="21"/>
  <c r="N18" i="21"/>
  <c r="R17" i="21"/>
  <c r="Q17" i="21"/>
  <c r="P17" i="21"/>
  <c r="O17" i="21"/>
  <c r="N17" i="21"/>
  <c r="R16" i="21"/>
  <c r="Q16" i="21"/>
  <c r="P16" i="21"/>
  <c r="O16" i="21"/>
  <c r="N16" i="21"/>
  <c r="R15" i="21"/>
  <c r="Q15" i="21"/>
  <c r="P15" i="21"/>
  <c r="O15" i="21"/>
  <c r="N15" i="21"/>
  <c r="R14" i="21"/>
  <c r="Q14" i="21"/>
  <c r="P14" i="21"/>
  <c r="O14" i="21"/>
  <c r="N14" i="21"/>
  <c r="R13" i="21"/>
  <c r="Q13" i="21"/>
  <c r="P13" i="21"/>
  <c r="O13" i="21"/>
  <c r="N13" i="21"/>
  <c r="R12" i="21"/>
  <c r="Q12" i="21"/>
  <c r="P12" i="21"/>
  <c r="O12" i="21"/>
  <c r="N12" i="21"/>
  <c r="R10" i="21"/>
  <c r="Q10" i="21"/>
  <c r="P10" i="21"/>
  <c r="O10" i="21"/>
  <c r="N10" i="21"/>
  <c r="R8" i="21"/>
  <c r="Q8" i="21"/>
  <c r="P8" i="21"/>
  <c r="O8" i="21"/>
  <c r="N8" i="21"/>
  <c r="R7" i="21"/>
  <c r="Q7" i="21"/>
  <c r="P7" i="21"/>
  <c r="O7" i="21"/>
  <c r="N7" i="21"/>
  <c r="R6" i="21"/>
  <c r="Q6" i="21"/>
  <c r="P6" i="21"/>
  <c r="O6" i="21"/>
  <c r="N6" i="21"/>
  <c r="K22" i="21"/>
  <c r="J22" i="21"/>
  <c r="I22" i="21"/>
  <c r="H22" i="21"/>
  <c r="G22" i="21"/>
  <c r="K21" i="21"/>
  <c r="J21" i="21"/>
  <c r="I21" i="21"/>
  <c r="H21" i="21"/>
  <c r="G21" i="21"/>
  <c r="K20" i="21"/>
  <c r="J20" i="21"/>
  <c r="I20" i="21"/>
  <c r="H20" i="21"/>
  <c r="G20" i="21"/>
  <c r="K19" i="21"/>
  <c r="J19" i="21"/>
  <c r="I19" i="21"/>
  <c r="H19" i="21"/>
  <c r="G19" i="21"/>
  <c r="K18" i="21"/>
  <c r="J18" i="21"/>
  <c r="I18" i="21"/>
  <c r="H18" i="21"/>
  <c r="G18" i="21"/>
  <c r="K17" i="21"/>
  <c r="J17" i="21"/>
  <c r="I17" i="21"/>
  <c r="H17" i="21"/>
  <c r="G17" i="21"/>
  <c r="K16" i="21"/>
  <c r="J16" i="21"/>
  <c r="I16" i="21"/>
  <c r="H16" i="21"/>
  <c r="G16" i="21"/>
  <c r="K15" i="21"/>
  <c r="J15" i="21"/>
  <c r="I15" i="21"/>
  <c r="H15" i="21"/>
  <c r="G15" i="21"/>
  <c r="K14" i="21"/>
  <c r="J14" i="21"/>
  <c r="I14" i="21"/>
  <c r="H14" i="21"/>
  <c r="G14" i="21"/>
  <c r="K13" i="21"/>
  <c r="J13" i="21"/>
  <c r="I13" i="21"/>
  <c r="H13" i="21"/>
  <c r="G13" i="21"/>
  <c r="K12" i="21"/>
  <c r="J12" i="21"/>
  <c r="I12" i="21"/>
  <c r="H12" i="21"/>
  <c r="G12" i="21"/>
  <c r="K10" i="21"/>
  <c r="J10" i="21"/>
  <c r="I10" i="21"/>
  <c r="H10" i="21"/>
  <c r="G10" i="21"/>
  <c r="K8" i="21"/>
  <c r="J8" i="21"/>
  <c r="I8" i="21"/>
  <c r="H8" i="21"/>
  <c r="G8" i="21"/>
  <c r="K7" i="21"/>
  <c r="J7" i="21"/>
  <c r="I7" i="21"/>
  <c r="H7" i="21"/>
  <c r="G7" i="21"/>
  <c r="K6" i="21"/>
  <c r="J6" i="21"/>
  <c r="I6" i="21"/>
  <c r="H6" i="21"/>
  <c r="G6" i="21"/>
  <c r="S7" i="21" l="1"/>
  <c r="S8" i="21"/>
  <c r="S10" i="21"/>
  <c r="S12" i="21"/>
  <c r="S13" i="21"/>
  <c r="S14" i="21"/>
  <c r="S15" i="21"/>
  <c r="S16" i="21"/>
  <c r="S17" i="21"/>
  <c r="S18" i="21"/>
  <c r="S19" i="21"/>
  <c r="S20" i="21"/>
  <c r="S21" i="21"/>
  <c r="S22" i="21"/>
  <c r="S29" i="21"/>
  <c r="L30" i="21"/>
  <c r="L34" i="21"/>
  <c r="L38" i="21"/>
  <c r="L32" i="21"/>
  <c r="S32" i="21"/>
  <c r="L36" i="21"/>
  <c r="S36" i="21"/>
  <c r="S28" i="21"/>
  <c r="L29" i="21"/>
  <c r="S30" i="21"/>
  <c r="S34" i="21"/>
  <c r="L37" i="21"/>
  <c r="S38" i="21"/>
  <c r="L35" i="21"/>
  <c r="S35" i="21"/>
  <c r="S37" i="21"/>
  <c r="L7" i="21"/>
  <c r="L8" i="21"/>
  <c r="L10" i="21"/>
  <c r="L12" i="21"/>
  <c r="L13" i="21"/>
  <c r="L14" i="21"/>
  <c r="L15" i="21"/>
  <c r="L16" i="21"/>
  <c r="L17" i="21"/>
  <c r="L18" i="21"/>
  <c r="L19" i="21"/>
  <c r="L20" i="21"/>
  <c r="L21" i="21"/>
  <c r="L22" i="21"/>
  <c r="S6" i="21"/>
  <c r="L28" i="21"/>
  <c r="L6" i="21"/>
  <c r="H496" i="10" l="1"/>
  <c r="G496" i="10"/>
  <c r="F496" i="10"/>
  <c r="E496" i="10"/>
  <c r="F544" i="10"/>
  <c r="E544" i="10"/>
  <c r="F448" i="10"/>
  <c r="E448" i="10"/>
  <c r="F400" i="10"/>
  <c r="E400" i="10"/>
  <c r="F352" i="10"/>
  <c r="E352" i="10"/>
  <c r="F304" i="10"/>
  <c r="E304" i="10"/>
  <c r="G208" i="19"/>
  <c r="H544" i="10" s="1"/>
  <c r="F208" i="19"/>
  <c r="G544" i="10" s="1"/>
  <c r="G191" i="19"/>
  <c r="F191" i="19"/>
  <c r="G174" i="19"/>
  <c r="H448" i="10" s="1"/>
  <c r="F174" i="19"/>
  <c r="G448" i="10" s="1"/>
  <c r="G157" i="19"/>
  <c r="F157" i="19"/>
  <c r="G140" i="19"/>
  <c r="H400" i="10" s="1"/>
  <c r="F140" i="19"/>
  <c r="G400" i="10" s="1"/>
  <c r="G123" i="19"/>
  <c r="H352" i="10" s="1"/>
  <c r="F123" i="19"/>
  <c r="G352" i="10" s="1"/>
  <c r="G106" i="19"/>
  <c r="H304" i="10" s="1"/>
  <c r="F106" i="19"/>
  <c r="G304" i="10" s="1"/>
  <c r="G89" i="19"/>
  <c r="F89" i="19"/>
  <c r="G72" i="19"/>
  <c r="F72" i="19"/>
  <c r="G55" i="19"/>
  <c r="F55" i="19"/>
  <c r="G38" i="19"/>
  <c r="F38" i="19"/>
  <c r="G21" i="19"/>
  <c r="F21" i="19"/>
  <c r="F51" i="7"/>
  <c r="F91" i="7"/>
  <c r="F131" i="7"/>
  <c r="F171" i="7"/>
  <c r="F251" i="7"/>
  <c r="F211" i="7"/>
  <c r="F253" i="7" l="1"/>
  <c r="J304" i="10"/>
  <c r="J400" i="10"/>
  <c r="J544" i="10"/>
  <c r="J496" i="10"/>
  <c r="I496" i="10"/>
  <c r="J352" i="10"/>
  <c r="J448" i="10"/>
  <c r="I304" i="10"/>
  <c r="I400" i="10"/>
  <c r="I544" i="10"/>
  <c r="I352" i="10"/>
  <c r="I448" i="10"/>
  <c r="H251" i="7" l="1"/>
  <c r="G251" i="7"/>
  <c r="H131" i="7"/>
  <c r="G131" i="7"/>
  <c r="H211" i="7"/>
  <c r="G211" i="7"/>
  <c r="H171" i="7"/>
  <c r="G171" i="7"/>
  <c r="J251" i="7" l="1"/>
  <c r="J211" i="7"/>
  <c r="J171" i="7"/>
  <c r="J131" i="7"/>
  <c r="H91" i="7"/>
  <c r="J91" i="7" s="1"/>
  <c r="G91" i="7"/>
  <c r="H51" i="7"/>
  <c r="G51" i="7"/>
  <c r="G88" i="20"/>
  <c r="F88" i="20"/>
  <c r="G74" i="20"/>
  <c r="F74" i="20"/>
  <c r="G60" i="20"/>
  <c r="F60" i="20"/>
  <c r="G46" i="20"/>
  <c r="F46" i="20"/>
  <c r="G32" i="20"/>
  <c r="G18" i="20"/>
  <c r="F32" i="20"/>
  <c r="F18" i="20"/>
  <c r="H253" i="7" l="1"/>
  <c r="J254" i="7" s="1"/>
  <c r="J51" i="7"/>
  <c r="J255" i="7"/>
  <c r="F105" i="10"/>
  <c r="F153" i="10"/>
  <c r="F249" i="10"/>
  <c r="F201" i="10"/>
  <c r="H249" i="10"/>
  <c r="G249" i="10"/>
  <c r="H153" i="10"/>
  <c r="G153" i="10"/>
  <c r="H201" i="10"/>
  <c r="G201" i="10"/>
  <c r="H105" i="10"/>
  <c r="G105" i="10"/>
  <c r="H57" i="10"/>
  <c r="J57" i="10" s="1"/>
  <c r="G57" i="10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4" i="4"/>
  <c r="M405" i="4"/>
  <c r="M406" i="4"/>
  <c r="M403" i="4"/>
  <c r="M398" i="4"/>
  <c r="M402" i="4"/>
  <c r="M401" i="4"/>
  <c r="M400" i="4"/>
  <c r="M399" i="4"/>
  <c r="M397" i="4"/>
  <c r="M396" i="4"/>
  <c r="M395" i="4"/>
  <c r="M394" i="4"/>
  <c r="M393" i="4"/>
  <c r="M392" i="4"/>
  <c r="M391" i="4"/>
  <c r="M385" i="4"/>
  <c r="M386" i="4"/>
  <c r="M387" i="4"/>
  <c r="M388" i="4"/>
  <c r="M389" i="4"/>
  <c r="M390" i="4"/>
  <c r="M384" i="4"/>
  <c r="M383" i="4"/>
  <c r="M382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27" i="4"/>
  <c r="M225" i="4"/>
  <c r="M224" i="4"/>
  <c r="M226" i="4"/>
  <c r="M223" i="4"/>
  <c r="M222" i="4"/>
  <c r="M220" i="4"/>
  <c r="M221" i="4"/>
  <c r="M219" i="4"/>
  <c r="M218" i="4"/>
  <c r="M217" i="4"/>
  <c r="M215" i="4"/>
  <c r="M216" i="4"/>
  <c r="M214" i="4"/>
  <c r="M213" i="4"/>
  <c r="M212" i="4"/>
  <c r="M211" i="4"/>
  <c r="M208" i="4"/>
  <c r="M209" i="4"/>
  <c r="M210" i="4"/>
  <c r="M207" i="4"/>
  <c r="M206" i="4"/>
  <c r="M205" i="4"/>
  <c r="M204" i="4"/>
  <c r="M203" i="4"/>
  <c r="M202" i="4"/>
  <c r="M201" i="4"/>
  <c r="M200" i="4"/>
  <c r="M197" i="4"/>
  <c r="M198" i="4"/>
  <c r="M199" i="4"/>
  <c r="M196" i="4"/>
  <c r="M195" i="4"/>
  <c r="M194" i="4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40" i="3"/>
  <c r="M339" i="3"/>
  <c r="M335" i="3"/>
  <c r="M336" i="3"/>
  <c r="M337" i="3"/>
  <c r="M338" i="3"/>
  <c r="M334" i="3"/>
  <c r="M333" i="3"/>
  <c r="M332" i="3"/>
  <c r="M331" i="3"/>
  <c r="M330" i="3"/>
  <c r="M329" i="3"/>
  <c r="M328" i="3"/>
  <c r="M327" i="3"/>
  <c r="M326" i="3"/>
  <c r="M325" i="3"/>
  <c r="M321" i="3"/>
  <c r="M322" i="3"/>
  <c r="M323" i="3"/>
  <c r="M320" i="3"/>
  <c r="M319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1" i="3"/>
  <c r="M180" i="3"/>
  <c r="M179" i="3"/>
  <c r="M178" i="3"/>
  <c r="M168" i="3"/>
  <c r="M167" i="3"/>
  <c r="M164" i="3"/>
  <c r="M163" i="3"/>
  <c r="M166" i="3"/>
  <c r="M165" i="3"/>
  <c r="M169" i="3"/>
  <c r="M170" i="3"/>
  <c r="M171" i="3"/>
  <c r="M172" i="3"/>
  <c r="M173" i="3"/>
  <c r="M174" i="3"/>
  <c r="M177" i="3"/>
  <c r="M176" i="3"/>
  <c r="F546" i="10" l="1"/>
  <c r="G546" i="10"/>
  <c r="H546" i="10"/>
  <c r="J201" i="10"/>
  <c r="J249" i="10"/>
  <c r="J153" i="10"/>
  <c r="J105" i="10"/>
  <c r="F251" i="10"/>
  <c r="H251" i="10"/>
  <c r="B47" i="17"/>
  <c r="B37" i="17"/>
  <c r="B38" i="17" s="1"/>
  <c r="B39" i="17" s="1"/>
  <c r="B40" i="17" s="1"/>
  <c r="J546" i="10" l="1"/>
  <c r="J251" i="10"/>
  <c r="AH14" i="10" l="1"/>
  <c r="AG14" i="10"/>
  <c r="AF14" i="10"/>
  <c r="AH13" i="10"/>
  <c r="AG13" i="10"/>
  <c r="AF13" i="10"/>
  <c r="AH12" i="10"/>
  <c r="AG12" i="10"/>
  <c r="AF12" i="10"/>
  <c r="AH11" i="10"/>
  <c r="AG11" i="10"/>
  <c r="AF11" i="10"/>
  <c r="AH10" i="10"/>
  <c r="AG10" i="10"/>
  <c r="AF10" i="10"/>
  <c r="AI13" i="10" l="1"/>
  <c r="AJ13" i="10" s="1"/>
  <c r="AI12" i="10"/>
  <c r="AJ12" i="10" s="1"/>
  <c r="AG15" i="10"/>
  <c r="AI11" i="10"/>
  <c r="AJ11" i="10" s="1"/>
  <c r="AH15" i="10"/>
  <c r="AF15" i="10"/>
  <c r="AI14" i="10"/>
  <c r="AJ14" i="10" s="1"/>
  <c r="AI10" i="10"/>
  <c r="AJ10" i="10" s="1"/>
  <c r="X17" i="7"/>
  <c r="W17" i="7"/>
  <c r="X16" i="7"/>
  <c r="W16" i="7"/>
  <c r="X15" i="7"/>
  <c r="W15" i="7"/>
  <c r="X14" i="7"/>
  <c r="W14" i="7"/>
  <c r="X13" i="7"/>
  <c r="W13" i="7"/>
  <c r="X12" i="7"/>
  <c r="W12" i="7"/>
  <c r="W18" i="7" s="1"/>
  <c r="AI15" i="10" l="1"/>
  <c r="AJ15" i="10" s="1"/>
  <c r="AK15" i="10" s="1"/>
  <c r="X18" i="7"/>
  <c r="W19" i="7" s="1"/>
  <c r="G251" i="10"/>
  <c r="E249" i="10"/>
  <c r="E201" i="10"/>
  <c r="I201" i="10" s="1"/>
  <c r="E153" i="10"/>
  <c r="I153" i="10" s="1"/>
  <c r="E105" i="10"/>
  <c r="I105" i="10" s="1"/>
  <c r="E57" i="10"/>
  <c r="I57" i="10" s="1"/>
  <c r="E251" i="7"/>
  <c r="E211" i="7"/>
  <c r="I211" i="7" s="1"/>
  <c r="E171" i="7"/>
  <c r="I171" i="7" s="1"/>
  <c r="E131" i="7"/>
  <c r="I131" i="7" s="1"/>
  <c r="E91" i="7"/>
  <c r="E51" i="7"/>
  <c r="I51" i="7" s="1"/>
  <c r="E546" i="10" l="1"/>
  <c r="I546" i="10" s="1"/>
  <c r="I91" i="7"/>
  <c r="I255" i="7" s="1"/>
  <c r="E251" i="10"/>
  <c r="I251" i="10" s="1"/>
  <c r="I249" i="10"/>
  <c r="E253" i="7"/>
  <c r="G253" i="7"/>
  <c r="H24" i="13" l="1"/>
  <c r="F24" i="13"/>
  <c r="U39" i="21" s="1"/>
  <c r="F9" i="13"/>
  <c r="U30" i="21" s="1"/>
  <c r="C30" i="21" s="1"/>
  <c r="F13" i="13"/>
  <c r="U34" i="21" s="1"/>
  <c r="C34" i="21" s="1"/>
  <c r="F17" i="13"/>
  <c r="U38" i="21" s="1"/>
  <c r="C38" i="21" s="1"/>
  <c r="H10" i="13"/>
  <c r="H14" i="13"/>
  <c r="H7" i="13"/>
  <c r="H9" i="13"/>
  <c r="H17" i="13"/>
  <c r="F10" i="13"/>
  <c r="U31" i="21" s="1"/>
  <c r="F14" i="13"/>
  <c r="U35" i="21" s="1"/>
  <c r="C35" i="21" s="1"/>
  <c r="F7" i="13"/>
  <c r="U28" i="21" s="1"/>
  <c r="C28" i="21" s="1"/>
  <c r="H11" i="13"/>
  <c r="H15" i="13"/>
  <c r="F11" i="13"/>
  <c r="U32" i="21" s="1"/>
  <c r="C32" i="21" s="1"/>
  <c r="F15" i="13"/>
  <c r="U36" i="21" s="1"/>
  <c r="C36" i="21" s="1"/>
  <c r="H8" i="13"/>
  <c r="H12" i="13"/>
  <c r="H16" i="13"/>
  <c r="F8" i="13"/>
  <c r="U29" i="21" s="1"/>
  <c r="C29" i="21" s="1"/>
  <c r="F12" i="13"/>
  <c r="U33" i="21" s="1"/>
  <c r="F16" i="13"/>
  <c r="U37" i="21" s="1"/>
  <c r="C37" i="21" s="1"/>
  <c r="H13" i="13"/>
  <c r="V34" i="21" s="1"/>
  <c r="D34" i="21" s="1"/>
  <c r="I254" i="7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31" i="21" s="1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P382" i="4"/>
  <c r="P383" i="4"/>
  <c r="P386" i="4"/>
  <c r="P387" i="4"/>
  <c r="P390" i="4"/>
  <c r="P392" i="4"/>
  <c r="P395" i="4"/>
  <c r="P396" i="4"/>
  <c r="P398" i="4"/>
  <c r="P399" i="4"/>
  <c r="P401" i="4"/>
  <c r="P402" i="4"/>
  <c r="P403" i="4"/>
  <c r="P405" i="4"/>
  <c r="P406" i="4"/>
  <c r="P408" i="4"/>
  <c r="P409" i="4"/>
  <c r="P412" i="4"/>
  <c r="P413" i="4"/>
  <c r="P415" i="4"/>
  <c r="P417" i="4"/>
  <c r="P418" i="4"/>
  <c r="P419" i="4"/>
  <c r="P421" i="4"/>
  <c r="P422" i="4"/>
  <c r="P423" i="4"/>
  <c r="P424" i="4"/>
  <c r="P426" i="4"/>
  <c r="P427" i="4"/>
  <c r="Q382" i="4"/>
  <c r="Q383" i="4"/>
  <c r="Q384" i="4"/>
  <c r="Q385" i="4"/>
  <c r="Q386" i="4"/>
  <c r="Q387" i="4"/>
  <c r="Q388" i="4"/>
  <c r="Q389" i="4"/>
  <c r="Q390" i="4"/>
  <c r="Q392" i="4"/>
  <c r="Q395" i="4"/>
  <c r="Q396" i="4"/>
  <c r="Q398" i="4"/>
  <c r="Q399" i="4"/>
  <c r="Q401" i="4"/>
  <c r="Q402" i="4"/>
  <c r="Q403" i="4"/>
  <c r="Q405" i="4"/>
  <c r="Q406" i="4"/>
  <c r="Q408" i="4"/>
  <c r="Q409" i="4"/>
  <c r="Q412" i="4"/>
  <c r="Q413" i="4"/>
  <c r="Q415" i="4"/>
  <c r="Q416" i="4"/>
  <c r="Q417" i="4"/>
  <c r="Q419" i="4"/>
  <c r="Q420" i="4"/>
  <c r="Q421" i="4"/>
  <c r="Q422" i="4"/>
  <c r="Q424" i="4"/>
  <c r="Q426" i="4"/>
  <c r="Q427" i="4"/>
  <c r="R382" i="4"/>
  <c r="R383" i="4"/>
  <c r="R385" i="4"/>
  <c r="R386" i="4"/>
  <c r="R387" i="4"/>
  <c r="R390" i="4"/>
  <c r="R392" i="4"/>
  <c r="R394" i="4"/>
  <c r="R395" i="4"/>
  <c r="R396" i="4"/>
  <c r="R398" i="4"/>
  <c r="R399" i="4"/>
  <c r="R401" i="4"/>
  <c r="R402" i="4"/>
  <c r="R403" i="4"/>
  <c r="R405" i="4"/>
  <c r="R406" i="4"/>
  <c r="R408" i="4"/>
  <c r="R409" i="4"/>
  <c r="R410" i="4"/>
  <c r="R412" i="4"/>
  <c r="R413" i="4"/>
  <c r="R414" i="4"/>
  <c r="R415" i="4"/>
  <c r="R417" i="4"/>
  <c r="R419" i="4"/>
  <c r="R421" i="4"/>
  <c r="R422" i="4"/>
  <c r="R424" i="4"/>
  <c r="R425" i="4"/>
  <c r="R426" i="4"/>
  <c r="R427" i="4"/>
  <c r="N382" i="4"/>
  <c r="N383" i="4"/>
  <c r="N384" i="4"/>
  <c r="N386" i="4"/>
  <c r="N387" i="4"/>
  <c r="N388" i="4"/>
  <c r="N390" i="4"/>
  <c r="N392" i="4"/>
  <c r="N395" i="4"/>
  <c r="N396" i="4"/>
  <c r="N397" i="4"/>
  <c r="N398" i="4"/>
  <c r="N399" i="4"/>
  <c r="N401" i="4"/>
  <c r="N402" i="4"/>
  <c r="N403" i="4"/>
  <c r="N405" i="4"/>
  <c r="N406" i="4"/>
  <c r="N408" i="4"/>
  <c r="N409" i="4"/>
  <c r="N411" i="4"/>
  <c r="N412" i="4"/>
  <c r="N413" i="4"/>
  <c r="N415" i="4"/>
  <c r="N416" i="4"/>
  <c r="N417" i="4"/>
  <c r="N419" i="4"/>
  <c r="N420" i="4"/>
  <c r="N421" i="4"/>
  <c r="N422" i="4"/>
  <c r="N424" i="4"/>
  <c r="N426" i="4"/>
  <c r="N427" i="4"/>
  <c r="Q200" i="3"/>
  <c r="M428" i="4"/>
  <c r="N201" i="4"/>
  <c r="O202" i="4"/>
  <c r="R203" i="4"/>
  <c r="O205" i="4"/>
  <c r="Q206" i="4"/>
  <c r="N207" i="4"/>
  <c r="P207" i="4"/>
  <c r="N208" i="4"/>
  <c r="O208" i="4"/>
  <c r="P209" i="4"/>
  <c r="Q210" i="4"/>
  <c r="R212" i="4"/>
  <c r="N214" i="4"/>
  <c r="Q215" i="4"/>
  <c r="P216" i="4"/>
  <c r="P217" i="4"/>
  <c r="R218" i="4"/>
  <c r="R219" i="4"/>
  <c r="Q220" i="4"/>
  <c r="N221" i="4"/>
  <c r="O222" i="4"/>
  <c r="P223" i="4"/>
  <c r="Q223" i="4"/>
  <c r="O224" i="4"/>
  <c r="N225" i="4"/>
  <c r="R226" i="4"/>
  <c r="N227" i="4"/>
  <c r="O228" i="4"/>
  <c r="N228" i="4"/>
  <c r="N229" i="4"/>
  <c r="N233" i="4"/>
  <c r="Q235" i="4"/>
  <c r="P236" i="4"/>
  <c r="P237" i="4"/>
  <c r="N239" i="4"/>
  <c r="M240" i="4"/>
  <c r="N240" i="4" s="1"/>
  <c r="G33" i="21" s="1"/>
  <c r="Q200" i="4"/>
  <c r="P199" i="4"/>
  <c r="Q196" i="4"/>
  <c r="O195" i="4"/>
  <c r="N194" i="4"/>
  <c r="P356" i="3"/>
  <c r="O355" i="3"/>
  <c r="P354" i="3"/>
  <c r="O353" i="3"/>
  <c r="P352" i="3"/>
  <c r="P350" i="3"/>
  <c r="P349" i="3"/>
  <c r="O348" i="3"/>
  <c r="O347" i="3"/>
  <c r="P346" i="3"/>
  <c r="O345" i="3"/>
  <c r="Q344" i="3"/>
  <c r="O343" i="3"/>
  <c r="P341" i="3"/>
  <c r="P340" i="3"/>
  <c r="O339" i="3"/>
  <c r="P338" i="3"/>
  <c r="O337" i="3"/>
  <c r="O336" i="3"/>
  <c r="O335" i="3"/>
  <c r="P332" i="3"/>
  <c r="O331" i="3"/>
  <c r="P330" i="3"/>
  <c r="O329" i="3"/>
  <c r="P328" i="3"/>
  <c r="P327" i="3"/>
  <c r="P326" i="3"/>
  <c r="R324" i="3"/>
  <c r="Q324" i="3"/>
  <c r="P324" i="3"/>
  <c r="O324" i="3"/>
  <c r="N324" i="3"/>
  <c r="Q323" i="3"/>
  <c r="Q322" i="3"/>
  <c r="Q321" i="3"/>
  <c r="O320" i="3"/>
  <c r="R320" i="3"/>
  <c r="R319" i="3"/>
  <c r="R200" i="3"/>
  <c r="Q199" i="3"/>
  <c r="R198" i="3"/>
  <c r="Q197" i="3"/>
  <c r="R196" i="3"/>
  <c r="Q195" i="3"/>
  <c r="N195" i="3"/>
  <c r="R194" i="3"/>
  <c r="Q193" i="3"/>
  <c r="Q191" i="3"/>
  <c r="R190" i="3"/>
  <c r="N188" i="3"/>
  <c r="Q187" i="3"/>
  <c r="R186" i="3"/>
  <c r="R184" i="3"/>
  <c r="Q183" i="3"/>
  <c r="R182" i="3"/>
  <c r="Q182" i="3"/>
  <c r="P182" i="3"/>
  <c r="O182" i="3"/>
  <c r="N182" i="3"/>
  <c r="P181" i="3"/>
  <c r="P180" i="3"/>
  <c r="Q179" i="3"/>
  <c r="O178" i="3"/>
  <c r="P177" i="3"/>
  <c r="P176" i="3"/>
  <c r="R175" i="3"/>
  <c r="Q175" i="3"/>
  <c r="P175" i="3"/>
  <c r="O175" i="3"/>
  <c r="N175" i="3"/>
  <c r="Q174" i="3"/>
  <c r="O173" i="3"/>
  <c r="Q172" i="3"/>
  <c r="Q171" i="3"/>
  <c r="O170" i="3"/>
  <c r="R169" i="3"/>
  <c r="N168" i="3"/>
  <c r="R167" i="3"/>
  <c r="P166" i="3"/>
  <c r="R165" i="3"/>
  <c r="Q164" i="3"/>
  <c r="Q163" i="3"/>
  <c r="O235" i="4"/>
  <c r="O223" i="4"/>
  <c r="O209" i="4"/>
  <c r="O207" i="4"/>
  <c r="O203" i="4"/>
  <c r="O201" i="4"/>
  <c r="R235" i="4"/>
  <c r="R225" i="4"/>
  <c r="R223" i="4"/>
  <c r="R209" i="4"/>
  <c r="R207" i="4"/>
  <c r="R205" i="4"/>
  <c r="R196" i="4"/>
  <c r="N196" i="4"/>
  <c r="P196" i="4"/>
  <c r="R200" i="4"/>
  <c r="N200" i="4"/>
  <c r="P200" i="4"/>
  <c r="R195" i="4"/>
  <c r="O196" i="4"/>
  <c r="O200" i="4"/>
  <c r="N212" i="4"/>
  <c r="N210" i="4"/>
  <c r="O226" i="4"/>
  <c r="P226" i="4"/>
  <c r="O218" i="4"/>
  <c r="Q226" i="4"/>
  <c r="P225" i="4"/>
  <c r="O225" i="4"/>
  <c r="Q225" i="4"/>
  <c r="R214" i="4"/>
  <c r="N226" i="4"/>
  <c r="N205" i="4"/>
  <c r="R216" i="4"/>
  <c r="N209" i="4"/>
  <c r="R208" i="4"/>
  <c r="O164" i="3"/>
  <c r="O165" i="3"/>
  <c r="O167" i="3"/>
  <c r="O181" i="3"/>
  <c r="O190" i="3"/>
  <c r="P320" i="3"/>
  <c r="R164" i="3"/>
  <c r="P165" i="3"/>
  <c r="P167" i="3"/>
  <c r="P179" i="3"/>
  <c r="Q181" i="3"/>
  <c r="N183" i="3"/>
  <c r="P190" i="3"/>
  <c r="Q198" i="3"/>
  <c r="R199" i="3"/>
  <c r="Q320" i="3"/>
  <c r="O340" i="3"/>
  <c r="Q352" i="3"/>
  <c r="O356" i="3"/>
  <c r="N181" i="3"/>
  <c r="N190" i="3"/>
  <c r="Q165" i="3"/>
  <c r="Q167" i="3"/>
  <c r="O177" i="3"/>
  <c r="R181" i="3"/>
  <c r="O183" i="3"/>
  <c r="Q190" i="3"/>
  <c r="O193" i="3"/>
  <c r="N320" i="3"/>
  <c r="O328" i="3"/>
  <c r="Q338" i="3"/>
  <c r="Q340" i="3"/>
  <c r="O344" i="3"/>
  <c r="Q354" i="3"/>
  <c r="Q356" i="3"/>
  <c r="Q205" i="4"/>
  <c r="Q218" i="4"/>
  <c r="P195" i="4"/>
  <c r="Q198" i="4"/>
  <c r="O215" i="4"/>
  <c r="N218" i="4"/>
  <c r="Q201" i="4"/>
  <c r="P205" i="4"/>
  <c r="Q228" i="4"/>
  <c r="Q216" i="4"/>
  <c r="P215" i="4"/>
  <c r="P201" i="4"/>
  <c r="P218" i="4"/>
  <c r="N195" i="4"/>
  <c r="R201" i="4"/>
  <c r="R215" i="4"/>
  <c r="R239" i="4"/>
  <c r="O239" i="4"/>
  <c r="Q239" i="4"/>
  <c r="P228" i="4"/>
  <c r="O216" i="4"/>
  <c r="N215" i="4"/>
  <c r="N222" i="4"/>
  <c r="Q224" i="4"/>
  <c r="Q236" i="4"/>
  <c r="R228" i="4"/>
  <c r="N223" i="4"/>
  <c r="O206" i="4"/>
  <c r="Q197" i="4"/>
  <c r="N197" i="4"/>
  <c r="O197" i="4"/>
  <c r="P197" i="4"/>
  <c r="N232" i="4"/>
  <c r="R232" i="4"/>
  <c r="O232" i="4"/>
  <c r="P232" i="4"/>
  <c r="R197" i="4"/>
  <c r="R234" i="4"/>
  <c r="O234" i="4"/>
  <c r="N234" i="4"/>
  <c r="P234" i="4"/>
  <c r="Q234" i="4"/>
  <c r="N231" i="4"/>
  <c r="P231" i="4"/>
  <c r="R231" i="4"/>
  <c r="Q231" i="4"/>
  <c r="O231" i="4"/>
  <c r="R194" i="4"/>
  <c r="P211" i="4"/>
  <c r="Q199" i="4"/>
  <c r="N220" i="4"/>
  <c r="R220" i="4"/>
  <c r="O220" i="4"/>
  <c r="P220" i="4"/>
  <c r="R237" i="4"/>
  <c r="Q232" i="4"/>
  <c r="P222" i="4"/>
  <c r="P219" i="4"/>
  <c r="N203" i="4"/>
  <c r="P203" i="4"/>
  <c r="Q203" i="4"/>
  <c r="N235" i="4"/>
  <c r="P333" i="3"/>
  <c r="Q341" i="3"/>
  <c r="Q349" i="3"/>
  <c r="Q178" i="3"/>
  <c r="R335" i="3"/>
  <c r="N335" i="3"/>
  <c r="Q335" i="3"/>
  <c r="P335" i="3"/>
  <c r="R343" i="3"/>
  <c r="R329" i="3"/>
  <c r="N329" i="3"/>
  <c r="Q329" i="3"/>
  <c r="P329" i="3"/>
  <c r="R337" i="3"/>
  <c r="N337" i="3"/>
  <c r="Q337" i="3"/>
  <c r="P337" i="3"/>
  <c r="R345" i="3"/>
  <c r="R353" i="3"/>
  <c r="P325" i="3"/>
  <c r="P351" i="3"/>
  <c r="R331" i="3"/>
  <c r="N331" i="3"/>
  <c r="Q331" i="3"/>
  <c r="P331" i="3"/>
  <c r="R339" i="3"/>
  <c r="N339" i="3"/>
  <c r="Q339" i="3"/>
  <c r="P339" i="3"/>
  <c r="N347" i="3"/>
  <c r="O349" i="3"/>
  <c r="R355" i="3"/>
  <c r="N355" i="3"/>
  <c r="Q355" i="3"/>
  <c r="P355" i="3"/>
  <c r="N177" i="3"/>
  <c r="R177" i="3"/>
  <c r="N328" i="3"/>
  <c r="R328" i="3"/>
  <c r="N332" i="3"/>
  <c r="N338" i="3"/>
  <c r="N340" i="3"/>
  <c r="R340" i="3"/>
  <c r="N344" i="3"/>
  <c r="R344" i="3"/>
  <c r="N346" i="3"/>
  <c r="R346" i="3"/>
  <c r="N348" i="3"/>
  <c r="R348" i="3"/>
  <c r="N352" i="3"/>
  <c r="R352" i="3"/>
  <c r="N356" i="3"/>
  <c r="R356" i="3"/>
  <c r="P164" i="3"/>
  <c r="P183" i="3"/>
  <c r="P187" i="3"/>
  <c r="P195" i="3"/>
  <c r="P199" i="3"/>
  <c r="N167" i="3"/>
  <c r="N198" i="3"/>
  <c r="N319" i="3"/>
  <c r="O319" i="3"/>
  <c r="P319" i="3"/>
  <c r="Q319" i="3"/>
  <c r="V33" i="21" l="1"/>
  <c r="R33" i="21"/>
  <c r="Q9" i="21"/>
  <c r="V28" i="21"/>
  <c r="D28" i="21" s="1"/>
  <c r="V37" i="21"/>
  <c r="D37" i="21" s="1"/>
  <c r="V39" i="21"/>
  <c r="V30" i="21"/>
  <c r="D30" i="21" s="1"/>
  <c r="E30" i="21" s="1"/>
  <c r="E34" i="21"/>
  <c r="E37" i="21"/>
  <c r="V36" i="21"/>
  <c r="D36" i="21" s="1"/>
  <c r="E36" i="21" s="1"/>
  <c r="V35" i="21"/>
  <c r="D35" i="21" s="1"/>
  <c r="E35" i="21" s="1"/>
  <c r="V29" i="21"/>
  <c r="D29" i="21" s="1"/>
  <c r="E29" i="21" s="1"/>
  <c r="V32" i="21"/>
  <c r="D32" i="21" s="1"/>
  <c r="E32" i="21" s="1"/>
  <c r="V38" i="21"/>
  <c r="D38" i="21" s="1"/>
  <c r="E38" i="21" s="1"/>
  <c r="V31" i="21"/>
  <c r="E28" i="21"/>
  <c r="C24" i="13"/>
  <c r="C8" i="13"/>
  <c r="C12" i="13"/>
  <c r="C16" i="13"/>
  <c r="C20" i="13"/>
  <c r="C7" i="13"/>
  <c r="C10" i="13"/>
  <c r="C18" i="13"/>
  <c r="C11" i="13"/>
  <c r="C19" i="13"/>
  <c r="C9" i="13"/>
  <c r="C13" i="13"/>
  <c r="C17" i="13"/>
  <c r="C21" i="13"/>
  <c r="C14" i="13"/>
  <c r="C22" i="13"/>
  <c r="C15" i="13"/>
  <c r="C23" i="13"/>
  <c r="P353" i="3"/>
  <c r="P345" i="3"/>
  <c r="N178" i="3"/>
  <c r="N349" i="3"/>
  <c r="N341" i="3"/>
  <c r="Q237" i="4"/>
  <c r="R202" i="4"/>
  <c r="Q194" i="4"/>
  <c r="O240" i="4"/>
  <c r="H33" i="21" s="1"/>
  <c r="P184" i="3"/>
  <c r="R174" i="3"/>
  <c r="O338" i="3"/>
  <c r="O184" i="3"/>
  <c r="P174" i="3"/>
  <c r="N174" i="3"/>
  <c r="O174" i="3"/>
  <c r="R210" i="4"/>
  <c r="Q221" i="4"/>
  <c r="P210" i="4"/>
  <c r="R221" i="4"/>
  <c r="O221" i="4"/>
  <c r="N179" i="3"/>
  <c r="R195" i="3"/>
  <c r="P239" i="4"/>
  <c r="Q209" i="4"/>
  <c r="N418" i="4"/>
  <c r="N414" i="4"/>
  <c r="N404" i="4"/>
  <c r="N400" i="4"/>
  <c r="R418" i="4"/>
  <c r="R389" i="4"/>
  <c r="Q425" i="4"/>
  <c r="Q393" i="4"/>
  <c r="P407" i="4"/>
  <c r="P31" i="21" s="1"/>
  <c r="P397" i="4"/>
  <c r="Q353" i="3"/>
  <c r="Q345" i="3"/>
  <c r="R178" i="3"/>
  <c r="R349" i="3"/>
  <c r="R341" i="3"/>
  <c r="O237" i="4"/>
  <c r="P194" i="4"/>
  <c r="R323" i="3"/>
  <c r="Q214" i="4"/>
  <c r="P221" i="4"/>
  <c r="P214" i="4"/>
  <c r="N165" i="3"/>
  <c r="O179" i="3"/>
  <c r="N323" i="3"/>
  <c r="N389" i="4"/>
  <c r="N385" i="4"/>
  <c r="R397" i="4"/>
  <c r="R393" i="4"/>
  <c r="Q411" i="4"/>
  <c r="Q397" i="4"/>
  <c r="P425" i="4"/>
  <c r="P411" i="4"/>
  <c r="P385" i="4"/>
  <c r="P393" i="4"/>
  <c r="P197" i="3"/>
  <c r="R330" i="3"/>
  <c r="O341" i="3"/>
  <c r="N184" i="3"/>
  <c r="R338" i="3"/>
  <c r="N330" i="3"/>
  <c r="N353" i="3"/>
  <c r="N345" i="3"/>
  <c r="P178" i="3"/>
  <c r="N237" i="4"/>
  <c r="O194" i="4"/>
  <c r="R240" i="4"/>
  <c r="K33" i="21" s="1"/>
  <c r="O321" i="3"/>
  <c r="R197" i="3"/>
  <c r="O210" i="4"/>
  <c r="O214" i="4"/>
  <c r="N200" i="3"/>
  <c r="O323" i="3"/>
  <c r="O330" i="3"/>
  <c r="Q240" i="4"/>
  <c r="J33" i="21" s="1"/>
  <c r="Q208" i="4"/>
  <c r="N425" i="4"/>
  <c r="N393" i="4"/>
  <c r="R411" i="4"/>
  <c r="Q418" i="4"/>
  <c r="Q414" i="4"/>
  <c r="Q404" i="4"/>
  <c r="Q400" i="4"/>
  <c r="P414" i="4"/>
  <c r="P389" i="4"/>
  <c r="P391" i="4"/>
  <c r="R354" i="3"/>
  <c r="R350" i="3"/>
  <c r="R336" i="3"/>
  <c r="R326" i="3"/>
  <c r="R347" i="3"/>
  <c r="P343" i="3"/>
  <c r="N236" i="4"/>
  <c r="N219" i="4"/>
  <c r="N33" i="21" s="1"/>
  <c r="N199" i="4"/>
  <c r="Q202" i="4"/>
  <c r="N224" i="4"/>
  <c r="O212" i="4"/>
  <c r="R227" i="4"/>
  <c r="Q326" i="3"/>
  <c r="O354" i="3"/>
  <c r="Q336" i="3"/>
  <c r="Q196" i="3"/>
  <c r="P171" i="3"/>
  <c r="Q229" i="4"/>
  <c r="R229" i="4"/>
  <c r="O227" i="4"/>
  <c r="N171" i="3"/>
  <c r="N172" i="3"/>
  <c r="N194" i="3"/>
  <c r="O195" i="3"/>
  <c r="O200" i="3"/>
  <c r="O322" i="3"/>
  <c r="N423" i="4"/>
  <c r="N407" i="4"/>
  <c r="N31" i="21" s="1"/>
  <c r="N391" i="4"/>
  <c r="Q423" i="4"/>
  <c r="Q407" i="4"/>
  <c r="Q31" i="21" s="1"/>
  <c r="Q391" i="4"/>
  <c r="P410" i="4"/>
  <c r="P394" i="4"/>
  <c r="P193" i="3"/>
  <c r="N354" i="3"/>
  <c r="N336" i="3"/>
  <c r="P347" i="3"/>
  <c r="Q343" i="3"/>
  <c r="R236" i="4"/>
  <c r="Q222" i="4"/>
  <c r="P202" i="4"/>
  <c r="O199" i="4"/>
  <c r="N202" i="4"/>
  <c r="O236" i="4"/>
  <c r="P224" i="4"/>
  <c r="Q233" i="4"/>
  <c r="O219" i="4"/>
  <c r="O33" i="21" s="1"/>
  <c r="O39" i="21" s="1"/>
  <c r="P233" i="4"/>
  <c r="R233" i="4"/>
  <c r="R321" i="3"/>
  <c r="O326" i="3"/>
  <c r="N193" i="3"/>
  <c r="P229" i="4"/>
  <c r="R199" i="4"/>
  <c r="O229" i="4"/>
  <c r="O171" i="3"/>
  <c r="P172" i="3"/>
  <c r="O194" i="3"/>
  <c r="P200" i="3"/>
  <c r="N410" i="4"/>
  <c r="N394" i="4"/>
  <c r="R420" i="4"/>
  <c r="R416" i="4"/>
  <c r="R404" i="4"/>
  <c r="R400" i="4"/>
  <c r="R388" i="4"/>
  <c r="R384" i="4"/>
  <c r="Q410" i="4"/>
  <c r="Q394" i="4"/>
  <c r="N350" i="3"/>
  <c r="N326" i="3"/>
  <c r="P321" i="3"/>
  <c r="R332" i="3"/>
  <c r="Q347" i="3"/>
  <c r="N343" i="3"/>
  <c r="Q195" i="4"/>
  <c r="Q219" i="4"/>
  <c r="Q33" i="21" s="1"/>
  <c r="R222" i="4"/>
  <c r="O233" i="4"/>
  <c r="Q212" i="4"/>
  <c r="P212" i="4"/>
  <c r="P227" i="4"/>
  <c r="Q227" i="4"/>
  <c r="O172" i="3"/>
  <c r="N321" i="3"/>
  <c r="R171" i="3"/>
  <c r="R172" i="3"/>
  <c r="O332" i="3"/>
  <c r="O350" i="3"/>
  <c r="P208" i="4"/>
  <c r="R423" i="4"/>
  <c r="R407" i="4"/>
  <c r="R391" i="4"/>
  <c r="P420" i="4"/>
  <c r="P416" i="4"/>
  <c r="P404" i="4"/>
  <c r="P400" i="4"/>
  <c r="P388" i="4"/>
  <c r="P384" i="4"/>
  <c r="Q169" i="3"/>
  <c r="N197" i="3"/>
  <c r="N199" i="3"/>
  <c r="N322" i="3"/>
  <c r="N9" i="21" s="1"/>
  <c r="R322" i="3"/>
  <c r="R9" i="21" s="1"/>
  <c r="P323" i="3"/>
  <c r="P336" i="3"/>
  <c r="P344" i="3"/>
  <c r="Q348" i="3"/>
  <c r="Q184" i="3"/>
  <c r="O186" i="3"/>
  <c r="N187" i="3"/>
  <c r="P194" i="3"/>
  <c r="N196" i="3"/>
  <c r="P348" i="3"/>
  <c r="Q350" i="3"/>
  <c r="O169" i="3"/>
  <c r="R179" i="3"/>
  <c r="P186" i="3"/>
  <c r="O187" i="3"/>
  <c r="Q194" i="3"/>
  <c r="O196" i="3"/>
  <c r="O198" i="3"/>
  <c r="P322" i="3"/>
  <c r="P9" i="21" s="1"/>
  <c r="Q330" i="3"/>
  <c r="P169" i="3"/>
  <c r="R183" i="3"/>
  <c r="Q186" i="3"/>
  <c r="O346" i="3"/>
  <c r="P235" i="4"/>
  <c r="P33" i="21" s="1"/>
  <c r="R224" i="4"/>
  <c r="Q207" i="4"/>
  <c r="R333" i="3"/>
  <c r="N333" i="3"/>
  <c r="Q333" i="3"/>
  <c r="O333" i="3"/>
  <c r="R238" i="4"/>
  <c r="P238" i="4"/>
  <c r="Q238" i="4"/>
  <c r="N238" i="4"/>
  <c r="O238" i="4"/>
  <c r="P191" i="3"/>
  <c r="O191" i="3"/>
  <c r="N191" i="3"/>
  <c r="Q173" i="3"/>
  <c r="N173" i="3"/>
  <c r="R173" i="3"/>
  <c r="P173" i="3"/>
  <c r="P11" i="21" s="1"/>
  <c r="R188" i="3"/>
  <c r="Q188" i="3"/>
  <c r="P188" i="3"/>
  <c r="O188" i="3"/>
  <c r="R192" i="3"/>
  <c r="O192" i="3"/>
  <c r="P192" i="3"/>
  <c r="Q192" i="3"/>
  <c r="N192" i="3"/>
  <c r="O327" i="3"/>
  <c r="R327" i="3"/>
  <c r="N327" i="3"/>
  <c r="Q327" i="3"/>
  <c r="P334" i="3"/>
  <c r="N334" i="3"/>
  <c r="Q334" i="3"/>
  <c r="R334" i="3"/>
  <c r="O334" i="3"/>
  <c r="P342" i="3"/>
  <c r="Q342" i="3"/>
  <c r="N342" i="3"/>
  <c r="O342" i="3"/>
  <c r="R342" i="3"/>
  <c r="N198" i="4"/>
  <c r="R198" i="4"/>
  <c r="O198" i="4"/>
  <c r="P198" i="4"/>
  <c r="Q168" i="3"/>
  <c r="O168" i="3"/>
  <c r="R168" i="3"/>
  <c r="P168" i="3"/>
  <c r="O180" i="3"/>
  <c r="R180" i="3"/>
  <c r="N180" i="3"/>
  <c r="Q180" i="3"/>
  <c r="Q213" i="4"/>
  <c r="N213" i="4"/>
  <c r="P213" i="4"/>
  <c r="O213" i="4"/>
  <c r="R191" i="3"/>
  <c r="R163" i="3"/>
  <c r="O163" i="3"/>
  <c r="N163" i="3"/>
  <c r="P163" i="3"/>
  <c r="M201" i="3"/>
  <c r="Q166" i="3"/>
  <c r="Q11" i="21" s="1"/>
  <c r="R166" i="3"/>
  <c r="R11" i="21" s="1"/>
  <c r="N166" i="3"/>
  <c r="O166" i="3"/>
  <c r="O11" i="21" s="1"/>
  <c r="Q170" i="3"/>
  <c r="N170" i="3"/>
  <c r="R170" i="3"/>
  <c r="P170" i="3"/>
  <c r="Q189" i="3"/>
  <c r="O189" i="3"/>
  <c r="R189" i="3"/>
  <c r="N189" i="3"/>
  <c r="P189" i="3"/>
  <c r="R230" i="4"/>
  <c r="O230" i="4"/>
  <c r="P230" i="4"/>
  <c r="Q230" i="4"/>
  <c r="N230" i="4"/>
  <c r="O211" i="4"/>
  <c r="R211" i="4"/>
  <c r="N211" i="4"/>
  <c r="Q211" i="4"/>
  <c r="N206" i="4"/>
  <c r="P206" i="4"/>
  <c r="R206" i="4"/>
  <c r="R176" i="3"/>
  <c r="O176" i="3"/>
  <c r="N176" i="3"/>
  <c r="Q176" i="3"/>
  <c r="Q185" i="3"/>
  <c r="R185" i="3"/>
  <c r="O185" i="3"/>
  <c r="Q204" i="4"/>
  <c r="N204" i="4"/>
  <c r="O204" i="4"/>
  <c r="R204" i="4"/>
  <c r="P204" i="4"/>
  <c r="P185" i="3"/>
  <c r="M357" i="3"/>
  <c r="R213" i="4"/>
  <c r="N185" i="3"/>
  <c r="R325" i="3"/>
  <c r="N325" i="3"/>
  <c r="O325" i="3"/>
  <c r="Q325" i="3"/>
  <c r="O351" i="3"/>
  <c r="R351" i="3"/>
  <c r="N351" i="3"/>
  <c r="Q351" i="3"/>
  <c r="N217" i="4"/>
  <c r="Q217" i="4"/>
  <c r="O217" i="4"/>
  <c r="R217" i="4"/>
  <c r="O428" i="4"/>
  <c r="H31" i="21" s="1"/>
  <c r="H39" i="21" s="1"/>
  <c r="N164" i="3"/>
  <c r="N169" i="3"/>
  <c r="Q177" i="3"/>
  <c r="N186" i="3"/>
  <c r="R187" i="3"/>
  <c r="R193" i="3"/>
  <c r="P196" i="3"/>
  <c r="O197" i="3"/>
  <c r="P198" i="3"/>
  <c r="O199" i="3"/>
  <c r="Q328" i="3"/>
  <c r="Q332" i="3"/>
  <c r="Q346" i="3"/>
  <c r="O352" i="3"/>
  <c r="P240" i="4"/>
  <c r="I33" i="21" s="1"/>
  <c r="N216" i="4"/>
  <c r="L33" i="21" l="1"/>
  <c r="R31" i="21"/>
  <c r="R39" i="21" s="1"/>
  <c r="O9" i="21"/>
  <c r="O23" i="21" s="1"/>
  <c r="N11" i="21"/>
  <c r="S11" i="21" s="1"/>
  <c r="R23" i="21"/>
  <c r="S9" i="21"/>
  <c r="P23" i="21"/>
  <c r="N23" i="21"/>
  <c r="S23" i="21" s="1"/>
  <c r="Q23" i="21"/>
  <c r="N39" i="21"/>
  <c r="Q39" i="21"/>
  <c r="S33" i="21"/>
  <c r="D33" i="21"/>
  <c r="Q428" i="4"/>
  <c r="J31" i="21" s="1"/>
  <c r="J39" i="21" s="1"/>
  <c r="N428" i="4"/>
  <c r="G31" i="21" s="1"/>
  <c r="P39" i="21"/>
  <c r="E13" i="13"/>
  <c r="V12" i="21" s="1"/>
  <c r="D12" i="21" s="1"/>
  <c r="D13" i="13"/>
  <c r="U12" i="21" s="1"/>
  <c r="C12" i="21" s="1"/>
  <c r="E16" i="13"/>
  <c r="V15" i="21" s="1"/>
  <c r="D15" i="21" s="1"/>
  <c r="D16" i="13"/>
  <c r="U15" i="21" s="1"/>
  <c r="C15" i="21" s="1"/>
  <c r="E14" i="13"/>
  <c r="V13" i="21" s="1"/>
  <c r="D13" i="21" s="1"/>
  <c r="D14" i="13"/>
  <c r="U13" i="21" s="1"/>
  <c r="C13" i="21" s="1"/>
  <c r="E10" i="13"/>
  <c r="V9" i="21" s="1"/>
  <c r="D10" i="13"/>
  <c r="U9" i="21" s="1"/>
  <c r="E23" i="13"/>
  <c r="V22" i="21" s="1"/>
  <c r="D22" i="21" s="1"/>
  <c r="D23" i="13"/>
  <c r="U22" i="21" s="1"/>
  <c r="C22" i="21" s="1"/>
  <c r="E21" i="13"/>
  <c r="V20" i="21" s="1"/>
  <c r="D20" i="21" s="1"/>
  <c r="D21" i="13"/>
  <c r="U20" i="21" s="1"/>
  <c r="C20" i="21" s="1"/>
  <c r="E19" i="13"/>
  <c r="V18" i="21" s="1"/>
  <c r="D18" i="21" s="1"/>
  <c r="D19" i="13"/>
  <c r="U18" i="21" s="1"/>
  <c r="C18" i="21" s="1"/>
  <c r="E7" i="13"/>
  <c r="V6" i="21" s="1"/>
  <c r="D6" i="21" s="1"/>
  <c r="D7" i="13"/>
  <c r="U6" i="21" s="1"/>
  <c r="E8" i="13"/>
  <c r="V7" i="21" s="1"/>
  <c r="D7" i="21" s="1"/>
  <c r="D8" i="13"/>
  <c r="U7" i="21" s="1"/>
  <c r="C7" i="21" s="1"/>
  <c r="E22" i="13"/>
  <c r="V21" i="21" s="1"/>
  <c r="D21" i="21" s="1"/>
  <c r="D22" i="13"/>
  <c r="U21" i="21" s="1"/>
  <c r="C21" i="21" s="1"/>
  <c r="D18" i="13"/>
  <c r="U17" i="21" s="1"/>
  <c r="C17" i="21" s="1"/>
  <c r="E18" i="13"/>
  <c r="V17" i="21" s="1"/>
  <c r="D17" i="21" s="1"/>
  <c r="E9" i="13"/>
  <c r="V8" i="21" s="1"/>
  <c r="D8" i="21" s="1"/>
  <c r="D9" i="13"/>
  <c r="U8" i="21" s="1"/>
  <c r="C8" i="21" s="1"/>
  <c r="E12" i="13"/>
  <c r="V11" i="21" s="1"/>
  <c r="D12" i="13"/>
  <c r="U11" i="21" s="1"/>
  <c r="E15" i="13"/>
  <c r="V14" i="21" s="1"/>
  <c r="D14" i="21" s="1"/>
  <c r="D15" i="13"/>
  <c r="U14" i="21" s="1"/>
  <c r="C14" i="21" s="1"/>
  <c r="D17" i="13"/>
  <c r="U16" i="21" s="1"/>
  <c r="C16" i="21" s="1"/>
  <c r="E17" i="13"/>
  <c r="V16" i="21" s="1"/>
  <c r="D16" i="21" s="1"/>
  <c r="E11" i="13"/>
  <c r="V10" i="21" s="1"/>
  <c r="D10" i="21" s="1"/>
  <c r="D11" i="13"/>
  <c r="U10" i="21" s="1"/>
  <c r="C10" i="21" s="1"/>
  <c r="E20" i="13"/>
  <c r="V19" i="21" s="1"/>
  <c r="D19" i="21" s="1"/>
  <c r="D20" i="13"/>
  <c r="U19" i="21" s="1"/>
  <c r="C19" i="21" s="1"/>
  <c r="E24" i="13"/>
  <c r="V23" i="21" s="1"/>
  <c r="D24" i="13"/>
  <c r="U23" i="21" s="1"/>
  <c r="R428" i="4"/>
  <c r="K31" i="21" s="1"/>
  <c r="K39" i="21" s="1"/>
  <c r="P428" i="4"/>
  <c r="I31" i="21" s="1"/>
  <c r="I39" i="21" s="1"/>
  <c r="O357" i="3"/>
  <c r="H9" i="21" s="1"/>
  <c r="H23" i="21" s="1"/>
  <c r="P357" i="3"/>
  <c r="I9" i="21" s="1"/>
  <c r="Q201" i="3"/>
  <c r="J11" i="21" s="1"/>
  <c r="R357" i="3"/>
  <c r="K9" i="21" s="1"/>
  <c r="N357" i="3"/>
  <c r="G9" i="21" s="1"/>
  <c r="Q357" i="3"/>
  <c r="J9" i="21" s="1"/>
  <c r="J23" i="21" s="1"/>
  <c r="R201" i="3"/>
  <c r="K11" i="21" s="1"/>
  <c r="O201" i="3"/>
  <c r="H11" i="21" s="1"/>
  <c r="P201" i="3"/>
  <c r="I11" i="21" s="1"/>
  <c r="N201" i="3"/>
  <c r="G11" i="21" s="1"/>
  <c r="L11" i="21" s="1"/>
  <c r="C33" i="21" l="1"/>
  <c r="E33" i="21" s="1"/>
  <c r="S31" i="21"/>
  <c r="D11" i="21"/>
  <c r="I23" i="21"/>
  <c r="D9" i="21"/>
  <c r="G23" i="21"/>
  <c r="L9" i="21"/>
  <c r="C9" i="21" s="1"/>
  <c r="K23" i="21"/>
  <c r="C11" i="21"/>
  <c r="G39" i="21"/>
  <c r="L39" i="21" s="1"/>
  <c r="L31" i="21"/>
  <c r="S39" i="21"/>
  <c r="E10" i="21"/>
  <c r="E14" i="21"/>
  <c r="E8" i="21"/>
  <c r="E20" i="21"/>
  <c r="E15" i="21"/>
  <c r="E17" i="21"/>
  <c r="E21" i="21"/>
  <c r="E16" i="21"/>
  <c r="E19" i="21"/>
  <c r="E7" i="21"/>
  <c r="E18" i="21"/>
  <c r="E22" i="21"/>
  <c r="E13" i="21"/>
  <c r="E12" i="21"/>
  <c r="C6" i="21"/>
  <c r="E6" i="21" s="1"/>
  <c r="E9" i="21" l="1"/>
  <c r="E11" i="21"/>
  <c r="L23" i="21"/>
  <c r="C31" i="21"/>
  <c r="D31" i="21"/>
  <c r="C39" i="21"/>
  <c r="D39" i="21"/>
  <c r="E31" i="21" l="1"/>
  <c r="C23" i="21"/>
  <c r="D23" i="21"/>
  <c r="E39" i="21"/>
  <c r="E23" i="21" l="1"/>
</calcChain>
</file>

<file path=xl/sharedStrings.xml><?xml version="1.0" encoding="utf-8"?>
<sst xmlns="http://schemas.openxmlformats.org/spreadsheetml/2006/main" count="9651" uniqueCount="436">
  <si>
    <t>ANH</t>
  </si>
  <si>
    <t>2016-17</t>
  </si>
  <si>
    <t>HDD</t>
  </si>
  <si>
    <t>NES</t>
  </si>
  <si>
    <t>2019-20</t>
  </si>
  <si>
    <t>SRN</t>
  </si>
  <si>
    <t>SVE</t>
  </si>
  <si>
    <t>SWB</t>
  </si>
  <si>
    <t>TMS</t>
  </si>
  <si>
    <t>not rebased</t>
  </si>
  <si>
    <t>WSH</t>
  </si>
  <si>
    <t>WSX</t>
  </si>
  <si>
    <t>YKY</t>
  </si>
  <si>
    <t>AFW</t>
  </si>
  <si>
    <t>BRL</t>
  </si>
  <si>
    <t>PRT</t>
  </si>
  <si>
    <t>SES</t>
  </si>
  <si>
    <t>SEW</t>
  </si>
  <si>
    <t>SSC</t>
  </si>
  <si>
    <t>what this does</t>
  </si>
  <si>
    <t xml:space="preserve">which companies </t>
  </si>
  <si>
    <t>which years</t>
  </si>
  <si>
    <t>Take 2016-17 values away from all 2017-20 opex with 2015 base date</t>
  </si>
  <si>
    <t>converts all available 2017-20 opex data to the same level</t>
  </si>
  <si>
    <t>Add the total of all IA relevant company enhancement opex for 2017-20</t>
  </si>
  <si>
    <t>Calculate modelled botex input lines from business plan tables for all IA companies</t>
  </si>
  <si>
    <t>calculates botex as per our models</t>
  </si>
  <si>
    <t>Rebasing Enhancement Opex to provide level playing field enhancement opex for all enhancement models.</t>
  </si>
  <si>
    <t>Convert any 2019-20 opex to 2017-18 prices for companies with cumulative opex, according to company's assumption of inflation</t>
  </si>
  <si>
    <t>puts all opex on same price base</t>
  </si>
  <si>
    <t>SVE, UUW</t>
  </si>
  <si>
    <t>Take repriced 2019-20 opex away from 2020-21 onwards for any non-rebased companies</t>
  </si>
  <si>
    <t>rebases opex for companies to be reported on same basis as other companies</t>
  </si>
  <si>
    <t>2020-21, 2021-22, 2022-23, 2023-24, 2024-25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</si>
  <si>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</si>
  <si>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</si>
  <si>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</si>
  <si>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</si>
  <si>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</si>
  <si>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</si>
  <si>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</si>
  <si>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</si>
  <si>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</si>
  <si>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</si>
  <si>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</si>
  <si>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</si>
  <si>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</si>
  <si>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</si>
  <si>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</si>
  <si>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</si>
  <si>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2017-18</t>
  </si>
  <si>
    <t>2018-19</t>
  </si>
  <si>
    <t>2020-21</t>
  </si>
  <si>
    <t>2021-22</t>
  </si>
  <si>
    <t>2022-23</t>
  </si>
  <si>
    <t>2023-24</t>
  </si>
  <si>
    <t>2024-25</t>
  </si>
  <si>
    <t>C_CD0014_PR19WW1</t>
  </si>
  <si>
    <t>CPIH adjustment</t>
  </si>
  <si>
    <t>nr</t>
  </si>
  <si>
    <t>Price Review 2019</t>
  </si>
  <si>
    <t>BWH</t>
  </si>
  <si>
    <t>DVW</t>
  </si>
  <si>
    <t>NWT</t>
  </si>
  <si>
    <t>SVT</t>
  </si>
  <si>
    <t>SWT</t>
  </si>
  <si>
    <t>Key</t>
  </si>
  <si>
    <t>Run on 05 Apr 2019 15:36</t>
  </si>
  <si>
    <t>changed as per query response</t>
  </si>
  <si>
    <t xml:space="preserve">not changed as per query response </t>
  </si>
  <si>
    <t>rebased and confirmed with query response</t>
  </si>
  <si>
    <t>Recalculated enhancement opex</t>
  </si>
  <si>
    <t>2019-20 rebased value in 2017-18 prices</t>
  </si>
  <si>
    <t>WS2009CAW</t>
  </si>
  <si>
    <t>Enhancement expenditure by purpose ~ operating - WINEP / NEP ~ Making ecological improvements at abstractions (Habitats Directive, SSSI, NERC, BAPs) - Total</t>
  </si>
  <si>
    <t>£m</t>
  </si>
  <si>
    <t>WS2010CAW</t>
  </si>
  <si>
    <t>Enhancement expenditure by purpose ~ operating - WINEP / NEP ~ Eels Regulations (measures at intakes) - Total</t>
  </si>
  <si>
    <t>WS2011CAW</t>
  </si>
  <si>
    <t>Enhancement expenditure by purpose ~ operating - WINEP / NEP ~ Invasive non-native species - Total</t>
  </si>
  <si>
    <t>WS2012CAW</t>
  </si>
  <si>
    <t>Enhancement expenditure by purpose ~ operating - Addressing low pressure - Total</t>
  </si>
  <si>
    <t>WS2013CAW</t>
  </si>
  <si>
    <t>Enhancement expenditure by purpose ~ operating - Improving taste / odour / colour - Total</t>
  </si>
  <si>
    <t>WS2014CAW</t>
  </si>
  <si>
    <t>Enhancement expenditure by purpose ~ operating - Meeting lead standards - Total</t>
  </si>
  <si>
    <t>WS2015CAW</t>
  </si>
  <si>
    <t>Enhancement expenditure by purpose ~ operating - Supply side enhancements to the supply/demand balance (dry year critical / peak conditions) - Total</t>
  </si>
  <si>
    <t>WS2016CAW</t>
  </si>
  <si>
    <t>Enhancement expenditure by purpose ~ operating - Supply side enhancements to the supply/demand balance (dry year annual average conditions) - Total</t>
  </si>
  <si>
    <t>WS2017CAW</t>
  </si>
  <si>
    <t>Enhancement expenditure by purpose ~ operating - Demand side enhancements to the supply/demand balance (dry year critical / peak conditions) - Total</t>
  </si>
  <si>
    <t>WS2018CAW</t>
  </si>
  <si>
    <t>Enhancement expenditure by purpose ~ operating - Demand side enhancements to the supply/demand balance (dry year annual average conditions) - Total</t>
  </si>
  <si>
    <t>WS2019CAW</t>
  </si>
  <si>
    <t>Enhancement expenditure by purpose ~ operating - New developments - Total</t>
  </si>
  <si>
    <t>WS2020CAW</t>
  </si>
  <si>
    <t>Enhancement expenditure by purpose ~ operating - New connections element of new development (CPs, meters) - Total</t>
  </si>
  <si>
    <t>WS2021CAW</t>
  </si>
  <si>
    <t>Enhancement expenditure by purpose ~ operating - Investment to address raw water deterioration (THM, nitrates, Crypto, pesticides, others) - Total</t>
  </si>
  <si>
    <t>WS2022CAW</t>
  </si>
  <si>
    <t>Enhancement expenditure by purpose ~ operating - Resilience - Total</t>
  </si>
  <si>
    <t>WS2023CAW</t>
  </si>
  <si>
    <t>Enhancement expenditure by purpose ~ operating - SEMD - Total</t>
  </si>
  <si>
    <t>WS2024CAW</t>
  </si>
  <si>
    <t>Enhancement expenditure by purpose ~ operating - Non-SEMD related security enhancement - Total</t>
  </si>
  <si>
    <t>WS2025CAW</t>
  </si>
  <si>
    <t>Enhancement expenditure by purpose ~ operating - WINEP / NEP ~ Drinking Water Protected Areas (schemes) - Total</t>
  </si>
  <si>
    <t>WS2026CAW</t>
  </si>
  <si>
    <t>Enhancement expenditure by purpose ~ operating - WINEP / NEP ~ Water Framework Directive measures - Total</t>
  </si>
  <si>
    <t>WS2027CAW</t>
  </si>
  <si>
    <t>Enhancement expenditure by purpose ~ operating - WINEP / NEP ~ Investigations - Total</t>
  </si>
  <si>
    <t>WS2028CAW</t>
  </si>
  <si>
    <t>Enhancement expenditure by purpose ~ operating - Improvements to river flows - Total</t>
  </si>
  <si>
    <t>WS2029CAW</t>
  </si>
  <si>
    <t>Enhancement expenditure by purpose ~ operating - Metering (excluding cost of providing metering to new service connections) for meters requested by optants - Total</t>
  </si>
  <si>
    <t>WS2030CAW</t>
  </si>
  <si>
    <t>Enhancement expenditure by purpose ~ operating - Metering (excluding cost of providing metering to new service connections) for meters introduced by companies - Total</t>
  </si>
  <si>
    <t>WS2031CAW</t>
  </si>
  <si>
    <t>Enhancement expenditure by purpose ~ operating - Metering (excluding cost of providing metering to new service connections) for businesses - Total</t>
  </si>
  <si>
    <t>WS2032CAW</t>
  </si>
  <si>
    <t>Enhancement expenditure by purpose ~ operating - Operating expenditure purpose ~ WATER additional line 1 [Other categories] - Total</t>
  </si>
  <si>
    <t>WS2033CAW</t>
  </si>
  <si>
    <t>Enhancement expenditure by purpose ~ operating - Operating expenditure purpose ~ WATER additional line 2 [Other categories] - Total</t>
  </si>
  <si>
    <t>WS2034CAW</t>
  </si>
  <si>
    <t>Enhancement expenditure by purpose ~ operating - Operating expenditure purpose ~ WATER additional line 3 [Other categories] - Total</t>
  </si>
  <si>
    <t>WS2035CAW</t>
  </si>
  <si>
    <t>Enhancement expenditure by purpose ~ operating - Operating expenditure purpose ~ WATER additional line 4 [Other categories] - Total</t>
  </si>
  <si>
    <t>WS2036CAW</t>
  </si>
  <si>
    <t>Enhancement expenditure by purpose ~ operating - Operating expenditure purpose ~ WATER additional line 5 [Other categories] - Total</t>
  </si>
  <si>
    <t>WS2037CAW</t>
  </si>
  <si>
    <t>Enhancement expenditure by purpose ~ operating - Operating expenditure purpose ~ WATER additional line 6 [Other categories] - Total</t>
  </si>
  <si>
    <t>WS2038CAW</t>
  </si>
  <si>
    <t>Enhancement expenditure by purpose ~ operating - Operating expenditure purpose ~ WATER additional line 7 [Other categories] - Total</t>
  </si>
  <si>
    <t>WS2039CAW</t>
  </si>
  <si>
    <t>Enhancement expenditure by purpose ~ operating - Operating expenditure purpose ~ WATER additional line 8 [Other categories] - Total</t>
  </si>
  <si>
    <t>WS2040CAW</t>
  </si>
  <si>
    <t>Enhancement expenditure by purpose ~ operating - Operating expenditure purpose ~ WATER additional line 9 [Other categories] - Total</t>
  </si>
  <si>
    <t>WS2041CAW</t>
  </si>
  <si>
    <t>Enhancement expenditure by purpose ~ operating - Operating expenditure purpose ~ WATER additional line 10 [Other categories] - Total</t>
  </si>
  <si>
    <t>WS2042CAW</t>
  </si>
  <si>
    <t>Enhancement expenditure by purpose ~ operating - Operating expenditure purpose ~ WATER additional line 11 [Other categories] - Total</t>
  </si>
  <si>
    <t>WS2043CAW</t>
  </si>
  <si>
    <t>Enhancement expenditure by purpose ~ operating - Operating expenditure purpose ~ WATER additional line 12 [Other categories] - Total</t>
  </si>
  <si>
    <t>WS2044CAW</t>
  </si>
  <si>
    <t>Enhancement expenditure by purpose ~ operating - Operating expenditure purpose ~ WATER additional line 13 [Other categories] - Total</t>
  </si>
  <si>
    <t>WS2045CAW</t>
  </si>
  <si>
    <t>Enhancement expenditure by purpose ~ operating - Operating expenditure purpose ~ WATER additional line 14 [Other categories] - Total</t>
  </si>
  <si>
    <t>WS2046CAW</t>
  </si>
  <si>
    <t>Enhancement expenditure by purpose ~ operating - Operating expenditure purpose ~ WATER additional line 15 [Other categories] - Total</t>
  </si>
  <si>
    <t>WS2047CAW</t>
  </si>
  <si>
    <t>Enhancement expenditure by purpose ~ operating - Total water enhancement operating expenditure  - Total</t>
  </si>
  <si>
    <t>Water IA calculation</t>
  </si>
  <si>
    <t>Companies to use in IA calculation</t>
  </si>
  <si>
    <t>included in botex/botexplus</t>
  </si>
  <si>
    <t>Enhancement opex</t>
  </si>
  <si>
    <t>total inputs to botex model</t>
  </si>
  <si>
    <t xml:space="preserve">ANH </t>
  </si>
  <si>
    <t>Total enhancement opex not in base model</t>
  </si>
  <si>
    <t>AF wastewater enh opex</t>
  </si>
  <si>
    <t>Run on 05 Apr 2019 15:44</t>
  </si>
  <si>
    <t>rebased and confirmed with BP commentary</t>
  </si>
  <si>
    <t>WWS2009CAS</t>
  </si>
  <si>
    <t>Enhancement expenditure by purpose - operating - First time sewerage (s101A) - Total</t>
  </si>
  <si>
    <t>WWS2010CAS</t>
  </si>
  <si>
    <t>Enhancement expenditure by purpose - operating - Sludge enhancement (quality) - Total</t>
  </si>
  <si>
    <t>WWS2011CAS</t>
  </si>
  <si>
    <t>Enhancement expenditure by purpose - operating - Sludge enhancement (growth) - Total</t>
  </si>
  <si>
    <t>WWS2012CAS</t>
  </si>
  <si>
    <t>Enhancement expenditure by purpose - operating - WINEP / NEP ~ Conservation drivers - Total</t>
  </si>
  <si>
    <t>WWS2013CAS</t>
  </si>
  <si>
    <t>Enhancement expenditure by purpose - operating - WINEP / NEP ~ Eels Regulations (measures at outfalls) - Total</t>
  </si>
  <si>
    <t>WWS2014CAS</t>
  </si>
  <si>
    <t>Enhancement expenditure by purpose - operating - WINEP / NEP ~ Event Duration Monitoring at intermittent discharges - Total</t>
  </si>
  <si>
    <t>WWS2015CAS</t>
  </si>
  <si>
    <t>Enhancement expenditure by purpose - operating - WINEP / NEP ~ Flow monitoring at sewage treatment works - Total</t>
  </si>
  <si>
    <t>WWS2016CAS</t>
  </si>
  <si>
    <t>Enhancement expenditure by purpose - operating - NEP ~ Monitoring of pass forward flows at CSOs - Total</t>
  </si>
  <si>
    <t>WWS2017CAS</t>
  </si>
  <si>
    <t>Enhancement expenditure by purpose - operating - WINEP / NEP ~ Schemes to increase flow to full treatment - Total</t>
  </si>
  <si>
    <t>WWS2018CAS</t>
  </si>
  <si>
    <t>Enhancement expenditure by purpose - operating - WINEP / NEP ~ Storage schemes at STWs to increase storm tank capacity - Total</t>
  </si>
  <si>
    <t>WWS2019CAS</t>
  </si>
  <si>
    <t>Enhancement expenditure by purpose - operating - WINEP / NEP ~ Storage schemes in the network to reduce spill frequency at CSOs, etc - Total</t>
  </si>
  <si>
    <t>WWS2020CAS</t>
  </si>
  <si>
    <t>Enhancement expenditure by purpose - operating - WINEP / NEP ~ Chemicals removal schemes - Total</t>
  </si>
  <si>
    <t>WWS2021CAS</t>
  </si>
  <si>
    <t>Enhancement expenditure by purpose - operating - WINEP / NEP ~ Chemicals monitoring / investigations / options appraisals - Total</t>
  </si>
  <si>
    <t>WWS2022CAS</t>
  </si>
  <si>
    <t>Enhancement expenditure by purpose - operating - NEP ~ National phosphorus removal technology investigations - Total</t>
  </si>
  <si>
    <t>WWS2023CAS</t>
  </si>
  <si>
    <t>Enhancement expenditure by purpose - operating - WINEP / NEP ~ Groundwater schemes - Total</t>
  </si>
  <si>
    <t>WWS2024CAS</t>
  </si>
  <si>
    <t>Enhancement expenditure by purpose - operating - WINEP / NEP ~ Investigations - Total</t>
  </si>
  <si>
    <t>WWS2025CAS</t>
  </si>
  <si>
    <t>Enhancement expenditure by purpose - operating - WINEP / NEP ~ Nutrients (N removal) - Total</t>
  </si>
  <si>
    <t>WWS2026CAS</t>
  </si>
  <si>
    <t>Enhancement expenditure by purpose - operating - WINEP / NEP ~ Nutrients (P removal at activated sludge STWs) - Total</t>
  </si>
  <si>
    <t>WWS2027CAS</t>
  </si>
  <si>
    <t>Enhancement expenditure by purpose - operating - WINEP / NEP ~ Nutrients (P removal at filter bed STWs) - Total</t>
  </si>
  <si>
    <t>WWS2028CAS</t>
  </si>
  <si>
    <t>Enhancement expenditure by purpose - operating - WINEP / NEP ~ Reduction of sanitary parameters - Total</t>
  </si>
  <si>
    <t>WWS2029CAS</t>
  </si>
  <si>
    <t>Enhancement expenditure by purpose - operating - WINEP / NEP ~ UV disinfection (or similar) - Total</t>
  </si>
  <si>
    <t>WWS2030CAS</t>
  </si>
  <si>
    <t>Enhancement expenditure by purpose - operating - NEP ~ Discharge relocation - Total</t>
  </si>
  <si>
    <t>WWS2031CAS</t>
  </si>
  <si>
    <t>Enhancement expenditure by purpose - operating - NEP ~ Flow 1 schemes - Total</t>
  </si>
  <si>
    <t>WWS2032CAS</t>
  </si>
  <si>
    <t>Enhancement expenditure by purpose - operating - Odour - Total</t>
  </si>
  <si>
    <t>WWS2033CAS</t>
  </si>
  <si>
    <t>Enhancement expenditure by purpose - operating - New development and growth - Total</t>
  </si>
  <si>
    <t>WWS2034CAS</t>
  </si>
  <si>
    <t>Enhancement expenditure by purpose - operating - Growth at sewage treatment works (excluding sludge treatment) - Total</t>
  </si>
  <si>
    <t>WWS2035CAS</t>
  </si>
  <si>
    <t>Enhancement expenditure by purpose - operating - Resilience - Total</t>
  </si>
  <si>
    <t>WWS2036CAS</t>
  </si>
  <si>
    <t>Enhancement expenditure by purpose - operating - SEMD - Total</t>
  </si>
  <si>
    <t>WWS2037CAS</t>
  </si>
  <si>
    <t>Enhancement expenditure by purpose - operating - Non-SEMD related security enhancement - Total</t>
  </si>
  <si>
    <t>WWS2038CAS</t>
  </si>
  <si>
    <t>Enhancement expenditure by purpose - operating - Reduce flooding risk for properties - Total</t>
  </si>
  <si>
    <t>WWS2039CAS</t>
  </si>
  <si>
    <t>Enhancement expenditure by purpose - operating - Operating expenditure purpose ~ WASTEWATER additional line 1 [Other categories] - Total</t>
  </si>
  <si>
    <t>WWS2040CAS</t>
  </si>
  <si>
    <t>Enhancement expenditure by purpose - operating - Operating expenditure purpose ~ WASTEWATER additional line 2 [Other categories] - Total</t>
  </si>
  <si>
    <t>WWS2041CAS</t>
  </si>
  <si>
    <t>Enhancement expenditure by purpose - operating - Operating expenditure purpose ~ WASTEWATER additional line 3 [Other categories] - Total</t>
  </si>
  <si>
    <t>WWS2042CAS</t>
  </si>
  <si>
    <t>Enhancement expenditure by purpose - operating - Operating expenditure purpose ~ WASTEWATER additional line 4 [Other categories] - Total</t>
  </si>
  <si>
    <t>WWS2043CAS</t>
  </si>
  <si>
    <t>Enhancement expenditure by purpose - operating - Operating expenditure purpose ~ WASTEWATER additional line 5 [Other categories] - Total</t>
  </si>
  <si>
    <t>WWS2044CAS</t>
  </si>
  <si>
    <t>Enhancement expenditure by purpose - operating - Operating expenditure purpose ~ WASTEWATER additional line 6 [Other categories] - Total</t>
  </si>
  <si>
    <t>WWS2045CAS</t>
  </si>
  <si>
    <t>Enhancement expenditure by purpose - operating - Operating expenditure purpose ~ WASTEWATER additional line 7 [Other categories] - Total</t>
  </si>
  <si>
    <t>WWS2046CAS</t>
  </si>
  <si>
    <t>Enhancement expenditure by purpose - operating - Operating expenditure purpose ~ WASTEWATER additional line 8 [Other categories] - Total</t>
  </si>
  <si>
    <t>WWS2047CAS</t>
  </si>
  <si>
    <t>Enhancement expenditure by purpose - operating - Operating expenditure purpose ~ WASTEWATER additional line 9 [Other categories] - Total</t>
  </si>
  <si>
    <t>WWS2048CAS</t>
  </si>
  <si>
    <t>Enhancement expenditure by purpose - operating - Operating expenditure purpose ~ WASTEWATER additional line 10 [Other categories] - Total</t>
  </si>
  <si>
    <t>WWS2049CAS</t>
  </si>
  <si>
    <t>Enhancement expenditure by purpose - operating - Operating expenditure purpose ~ WASTEWATER additional line 11 [Other categories] - Total</t>
  </si>
  <si>
    <t>WWS2055CAS</t>
  </si>
  <si>
    <t>Enhancement expenditure by purpose - operating - Transferred private sewers and pumping stations - Total</t>
  </si>
  <si>
    <t>WWS2050CAS</t>
  </si>
  <si>
    <t>Enhancement expenditure by purpose - operating - Operating expenditure purpose ~ WASTEWATER additional line 12 [Other categories] - Total</t>
  </si>
  <si>
    <t>WWS2051CAS</t>
  </si>
  <si>
    <t>Enhancement expenditure by purpose - operating - Operating expenditure purpose ~ WASTEWATER additional line 13 [Other categories] - Total</t>
  </si>
  <si>
    <t>WWS2052CAS</t>
  </si>
  <si>
    <t>Enhancement expenditure by purpose - operating - Operating expenditure purpose ~ WASTEWATER additional line 14 [Other categories] - Total</t>
  </si>
  <si>
    <t>WWS2053CAS</t>
  </si>
  <si>
    <t>Enhancement expenditure by purpose - operating - Operating expenditure purpose ~ WASTEWATER additional line 15 [Other categories] - Total</t>
  </si>
  <si>
    <t>WWS2054CAS</t>
  </si>
  <si>
    <t>Enhancement expenditure by purpose - operating - Total wastewater enhancement operating expenditure  - Total</t>
  </si>
  <si>
    <t>Company Acronym</t>
  </si>
  <si>
    <t>Item Code</t>
  </si>
  <si>
    <t>Item Description</t>
  </si>
  <si>
    <t>Item Unit</t>
  </si>
  <si>
    <t>Item Table Suite</t>
  </si>
  <si>
    <t>WS1001CAW</t>
  </si>
  <si>
    <t>Power - Total</t>
  </si>
  <si>
    <t>WS1002CAW</t>
  </si>
  <si>
    <t>Income treated as negative expenditure - Total</t>
  </si>
  <si>
    <t>WS1004CAW</t>
  </si>
  <si>
    <t>Bulk supply - Total</t>
  </si>
  <si>
    <t>WS1005CAW</t>
  </si>
  <si>
    <t>- Renewals expensed in year (Infrastructure) - Total</t>
  </si>
  <si>
    <t>WS1006CAW</t>
  </si>
  <si>
    <t>- Renewals expensed in year (Non-Infrastructure) - Total</t>
  </si>
  <si>
    <t>WS1007CAW</t>
  </si>
  <si>
    <t>- Other operating expenditure excluding renewals - Total</t>
  </si>
  <si>
    <t>WS1012CAW</t>
  </si>
  <si>
    <t>Maintaining the long term capability of the assets - infra - Total</t>
  </si>
  <si>
    <t>WS1013CAW</t>
  </si>
  <si>
    <t>Maintaining the long term capability of the assets - non-infra - Total</t>
  </si>
  <si>
    <t>W3009CAW</t>
  </si>
  <si>
    <t>New developments - Total</t>
  </si>
  <si>
    <t>WS2004CAW</t>
  </si>
  <si>
    <t>New connections element of new development (CPs, meters) - Total</t>
  </si>
  <si>
    <t>W3002CAW</t>
  </si>
  <si>
    <t>Addressing low pressure - Total</t>
  </si>
  <si>
    <t>W3032CAW</t>
  </si>
  <si>
    <t>Costs asscociated with Traffic Management Act - Total</t>
  </si>
  <si>
    <t>W3036CAW</t>
  </si>
  <si>
    <t>Statutory water softening - Total</t>
  </si>
  <si>
    <t>BOTEX PLUS</t>
  </si>
  <si>
    <t>Enhancement opex as % of input botex</t>
  </si>
  <si>
    <t>WWS1001CAS</t>
  </si>
  <si>
    <t>Operating expenditure - Power - Total</t>
  </si>
  <si>
    <t>WWS1002CAS</t>
  </si>
  <si>
    <t>Operating expenditure - Income treated as negative expenditure - Total</t>
  </si>
  <si>
    <t>WWS1003CAS</t>
  </si>
  <si>
    <t>Operating expenditure - Service charges / Discharge Consents - Total</t>
  </si>
  <si>
    <t>WWS1004CAS</t>
  </si>
  <si>
    <t>Operating expenditure - Bulk discharge - Total</t>
  </si>
  <si>
    <t>WWS1005CAS</t>
  </si>
  <si>
    <t>Operating expenditure - ~ Renewals expensed in year (Infrastructure) - Total</t>
  </si>
  <si>
    <t>WWS1006CAS</t>
  </si>
  <si>
    <t>Operating expenditure - ~ Renewals expensed in year (Non-Infrastructure) - Total</t>
  </si>
  <si>
    <t>WWS1007CAS</t>
  </si>
  <si>
    <t>Operating expenditure - ~ Other operating expenditure excluding renewals - Total</t>
  </si>
  <si>
    <t>WWS1012CAS</t>
  </si>
  <si>
    <t>Capital expenditure - Maintaining the long term capability of the assets ~ infra - Total</t>
  </si>
  <si>
    <t>WWS1013CAS</t>
  </si>
  <si>
    <t>Capital expenditure - Maintaining the long term capability of the assets ~ non~infra - Total</t>
  </si>
  <si>
    <t>S3024CAS</t>
  </si>
  <si>
    <t>Transferred private sewers and pumping stations - Total</t>
  </si>
  <si>
    <t>S3020CAS</t>
  </si>
  <si>
    <t>New development and growth - Total</t>
  </si>
  <si>
    <t>S3021CAS</t>
  </si>
  <si>
    <t>Growth at sewage treatment works (excluding sludge treatment) - Total</t>
  </si>
  <si>
    <t>S3023CAS</t>
  </si>
  <si>
    <t>Reduce flooding risk for properties - Total</t>
  </si>
  <si>
    <t>W3032OTHTOT</t>
  </si>
  <si>
    <t>W3036OTHTOT</t>
  </si>
  <si>
    <t>Costs associated with Industrial Emissions Directive - Total</t>
  </si>
  <si>
    <t xml:space="preserve"> </t>
  </si>
  <si>
    <t>Year</t>
  </si>
  <si>
    <t>WS2047WR</t>
  </si>
  <si>
    <t>WS2019WR</t>
  </si>
  <si>
    <t>WS2020WR</t>
  </si>
  <si>
    <t>WS2012WR</t>
  </si>
  <si>
    <t>Enhancement expenditure by purpose ~ operating - Total water enhancement operating expenditure  - Water resources</t>
  </si>
  <si>
    <t>Enhancement expenditure by purpose ~ operating - New developments - Water resources</t>
  </si>
  <si>
    <t>Enhancement expenditure by purpose ~ operating - New connections element of new development (CPs, meters) - Water resources</t>
  </si>
  <si>
    <t>Enhancement expenditure by purpose ~ operating - Addressing low pressure - Water resources</t>
  </si>
  <si>
    <t>enhancement opex in WR</t>
  </si>
  <si>
    <t>total enhancement opex</t>
  </si>
  <si>
    <t>TOTAL</t>
  </si>
  <si>
    <t>Porportion in water resources</t>
  </si>
  <si>
    <t>Total Enhancement opex - Sewage collection</t>
  </si>
  <si>
    <t>Total Enhancement opex - Sewage treatment</t>
  </si>
  <si>
    <t>Total Enhancement opex - wastewater total</t>
  </si>
  <si>
    <t>assumed value in BR</t>
  </si>
  <si>
    <t>proportion in BR</t>
  </si>
  <si>
    <t>proportion in N+</t>
  </si>
  <si>
    <t>Enhancement opex - Total wastewater enhancement operating expenditure  - Sewage collection</t>
  </si>
  <si>
    <t>Enhancement opex - Total wastewater enhancement operating expenditure  - Sewage treatment</t>
  </si>
  <si>
    <t>Enhancement opex - Total wastewater enhancement operating expenditure  - Total</t>
  </si>
  <si>
    <t>Enhancement opex - Transferred private sewers and pumping stations - Sewage collection</t>
  </si>
  <si>
    <t>Enhancement opex - Transferred private sewers and pumping stations - Sewage treatment</t>
  </si>
  <si>
    <t>Enhancement opex - Transferred private sewers and pumping stations - Total</t>
  </si>
  <si>
    <t>Enhancement opex - New development and growth - Sewage collection</t>
  </si>
  <si>
    <t>Enhancement opex - New development and growth - Sewage treatment</t>
  </si>
  <si>
    <t>Enhancement opex - New development and growth - Total</t>
  </si>
  <si>
    <t>Enhancement opex - Growth at sewage treatment works (excluding sludge treatment) - Sewage collection</t>
  </si>
  <si>
    <t>Enhancement oepx - Growth at sewage treatment works (excluding sludge treatment) - Sewage treatment</t>
  </si>
  <si>
    <t>Enhancement opex - Growth at sewage treatment works (excluding sludge treatment) - Total</t>
  </si>
  <si>
    <t>Enhancement opex - Reduce flooding risk for properties - Sewage collection</t>
  </si>
  <si>
    <t>Enhancement opex - Reduce flooding risk for properties - Sewage treatment</t>
  </si>
  <si>
    <t>Enhancement opex - Reduce flooding risk for properties - Total</t>
  </si>
  <si>
    <t>Company</t>
  </si>
  <si>
    <t>Final AMP7 assumptions of enhancement opex implicit allowance</t>
  </si>
  <si>
    <t>Water Resources</t>
  </si>
  <si>
    <t>Wholesale waste</t>
  </si>
  <si>
    <t>Bioresources</t>
  </si>
  <si>
    <t>Waste N+</t>
  </si>
  <si>
    <t>Override proportion in BR</t>
  </si>
  <si>
    <t>ANH, SRN, SVE, WSH, WSX, AFW</t>
  </si>
  <si>
    <t>Note: for wastewater the companies we used in steps 1-5 exclude AFW, but otherwise are the same.</t>
  </si>
  <si>
    <t>Add the total of all company botex for IA companies for 2017-18</t>
  </si>
  <si>
    <t>Calculate % of botex which is enhancement opex in 2017-18 data</t>
  </si>
  <si>
    <t>Split into price controls as per the split of 2017-18 enhancement opex</t>
  </si>
  <si>
    <t>This file calculates the enhancement opex that is already in our efficient modelled base allowance. We call this the enhancement opex implicit allowance.</t>
  </si>
  <si>
    <t>We make base allowances and enhancement totex allowances. We then subtract the enhancement opex implicit allowance to avoid double counting enhancement opex in our allowances</t>
  </si>
  <si>
    <t>Calculation of enhancement opex implicit allowance</t>
  </si>
  <si>
    <t>Purpose</t>
  </si>
  <si>
    <t>Guide to model/tabs</t>
  </si>
  <si>
    <t>Inputs</t>
  </si>
  <si>
    <t>CPIH conversion</t>
  </si>
  <si>
    <t>Presents the consumer price index including housing (CPIH) adjustment forecasts by company used to convert nominal into real 2017-2018 values</t>
  </si>
  <si>
    <t>Presents water opex enhancement expenditure by company for the period of 2017-2025</t>
  </si>
  <si>
    <t>Water botex plus</t>
  </si>
  <si>
    <t>Presents water botex plus costs for six water companies (ANH, WSH, SRN,SVE,WSX, AFW) for 2017-2018 period</t>
  </si>
  <si>
    <t>Presents wastewater opex enhancement expenditure by company for the period of 2017-2025</t>
  </si>
  <si>
    <t>Wastewater botex plus</t>
  </si>
  <si>
    <t>Presents wastewater botex plus costs for five water and sewage companies (ANH, WSH, SRN,SVE,WSX) for 2017-2018 period</t>
  </si>
  <si>
    <t>Calculation</t>
  </si>
  <si>
    <t>-Estimates % of water botex plus costs which is enhancement opex in 2017-2018</t>
  </si>
  <si>
    <t>- Also estimates % of enhancement opex which is in WR in 2017-2018</t>
  </si>
  <si>
    <t>Wastewater IA calculation</t>
  </si>
  <si>
    <t>-Estimates % of wastewater botex plus costs which is enhancement opex in 2017-2018</t>
  </si>
  <si>
    <t>-Also estimates % of enhancement opex which is in bioresources and network plus wastewater in 2017-2018</t>
  </si>
  <si>
    <t>Outputs</t>
  </si>
  <si>
    <t>Enhancement opex in BP</t>
  </si>
  <si>
    <t>-Presents wholesale water and wholesale wastewater enhancement opex presented in each company's business plan</t>
  </si>
  <si>
    <t>-Apportions company view of wholesale enhancement costs into price control level enhancement costs as per the programme wide proportions estimated for 2017-2018</t>
  </si>
  <si>
    <t>Allowance</t>
  </si>
  <si>
    <t>Calculation procedure</t>
  </si>
  <si>
    <t>IA Calculation</t>
  </si>
  <si>
    <t>Water network plus</t>
  </si>
  <si>
    <t>Wholesale water</t>
  </si>
  <si>
    <t>CPIH_update_Sept19</t>
  </si>
  <si>
    <t>Run on 16 Sep 2019 9:30</t>
  </si>
  <si>
    <t>WWS1016CAS</t>
  </si>
  <si>
    <t>Capital expenditure - Infrastructure network reinforcement - Total</t>
  </si>
  <si>
    <t>Botex plus total</t>
  </si>
  <si>
    <t>Grand totals for 5 companies</t>
  </si>
  <si>
    <t>As % of wholesale modelled botex plus</t>
  </si>
  <si>
    <t>water botex Enhopex IA</t>
  </si>
  <si>
    <t>Run on 19 Sep 2019 11:30</t>
  </si>
  <si>
    <t>Latest</t>
  </si>
  <si>
    <t>actuals</t>
  </si>
  <si>
    <t xml:space="preserve">Enhancment opex </t>
  </si>
  <si>
    <t>PR19 DD representation</t>
  </si>
  <si>
    <t>Run on 18 Oct 2019 9:30</t>
  </si>
  <si>
    <t>All eleven WASCs</t>
  </si>
  <si>
    <t>Grand totals for 11 companies</t>
  </si>
  <si>
    <t>Checking for impact of using other companies' data</t>
  </si>
  <si>
    <t>reported in reps data</t>
  </si>
  <si>
    <r>
      <t xml:space="preserve">Enhancement opex in business plans </t>
    </r>
    <r>
      <rPr>
        <b/>
        <sz val="9"/>
        <color rgb="FFFF0000"/>
        <rFont val="Calibri"/>
        <family val="2"/>
      </rPr>
      <t>(after enhancement opex rebasing)</t>
    </r>
  </si>
  <si>
    <t>Total opex excl. growth and low pressure</t>
  </si>
  <si>
    <t>Total opex - wholesale water</t>
  </si>
  <si>
    <t>Growth and low pressure opex costs</t>
  </si>
  <si>
    <t>Apportion</t>
  </si>
  <si>
    <t>Water resources</t>
  </si>
  <si>
    <t>Wholesale Water</t>
  </si>
  <si>
    <t>AMP7 total</t>
  </si>
  <si>
    <t>Network plus</t>
  </si>
  <si>
    <t>Total</t>
  </si>
  <si>
    <t>Total opex excl. growth</t>
  </si>
  <si>
    <t>Total opex - wholesale wastewater</t>
  </si>
  <si>
    <t xml:space="preserve">Growth, growth at STWs, reduced sewer flooding &amp; private sewers opex </t>
  </si>
  <si>
    <t>Biorsources</t>
  </si>
  <si>
    <t>Wholesale Wastewater</t>
  </si>
  <si>
    <t>Industry</t>
  </si>
  <si>
    <t>Water E opex</t>
  </si>
  <si>
    <t>Wastewater E opex</t>
  </si>
  <si>
    <t>shows the percentage for each price control that is the enhancement opex IA</t>
  </si>
  <si>
    <t xml:space="preserve">Six company  totals of enhancement opex not in base model  </t>
  </si>
  <si>
    <t>Weighted average percentage of enhancement opex in base</t>
  </si>
  <si>
    <t>Unweighted average percentage of enhancement opex in base model input</t>
  </si>
  <si>
    <t>TOT</t>
  </si>
  <si>
    <t>The 2017-18 value is used as our implicit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</si>
</sst>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0.000"/>
    <numFmt numFmtId="166" formatCode="0.000"/>
    <numFmt numFmtId="167" formatCode="0.000%"/>
    <numFmt numFmtId="168" formatCode="_-* #,##0.0_-;\-* #,##0.0_-;_-* &quot;-&quot;??_-;_-@_-"/>
    <numFmt numFmtId="169" formatCode="0.0"/>
    <numFmt numFmtId="170" formatCode="#,##0.0000"/>
    <numFmt numFmtId="171" formatCode="_-* #,##0.000_-;\-* #,##0.000_-;_-* &quot;-&quot;??_-;_-@_-"/>
  </numFmts>
  <fonts count="1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6"/>
      <color theme="1"/>
      <name val="Franklin Gothic Dem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3"/>
      <name val="Arial"/>
      <family val="2"/>
    </font>
    <font>
      <b/>
      <sz val="9"/>
      <color theme="3"/>
      <name val="Arial"/>
      <family val="2"/>
    </font>
    <font>
      <sz val="10"/>
      <color rgb="FF000000"/>
      <name val="Gill Sans MT"/>
      <family val="2"/>
    </font>
    <font>
      <b/>
      <i/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b/>
      <sz val="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</patternFill>
    </fill>
    <fill>
      <patternFill patternType="solid">
        <fgColor rgb="FFFFFFE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3" borderId="0" xfId="0" applyFont="1" applyFill="1"/>
    <xf numFmtId="165" fontId="0" fillId="4" borderId="0" xfId="0" applyNumberFormat="1" applyFill="1"/>
    <xf numFmtId="0" fontId="0" fillId="5" borderId="0" xfId="0" applyFill="1"/>
    <xf numFmtId="165" fontId="0" fillId="5" borderId="0" xfId="0" applyNumberFormat="1" applyFill="1"/>
    <xf numFmtId="0" fontId="4" fillId="0" borderId="0" xfId="0" applyFont="1"/>
    <xf numFmtId="0" fontId="5" fillId="0" borderId="0" xfId="1" applyAlignment="1">
      <alignment vertical="top"/>
    </xf>
    <xf numFmtId="0" fontId="0" fillId="7" borderId="0" xfId="0" applyFill="1"/>
    <xf numFmtId="165" fontId="0" fillId="8" borderId="0" xfId="0" applyNumberFormat="1" applyFill="1"/>
    <xf numFmtId="0" fontId="0" fillId="8" borderId="0" xfId="0" applyFill="1"/>
    <xf numFmtId="165" fontId="0" fillId="0" borderId="0" xfId="0" applyNumberForma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0" fillId="9" borderId="0" xfId="0" applyFill="1"/>
    <xf numFmtId="0" fontId="0" fillId="10" borderId="0" xfId="0" applyFill="1"/>
    <xf numFmtId="0" fontId="3" fillId="6" borderId="0" xfId="0" applyFont="1" applyFill="1"/>
    <xf numFmtId="0" fontId="0" fillId="0" borderId="2" xfId="0" applyBorder="1" applyAlignment="1">
      <alignment wrapText="1"/>
    </xf>
    <xf numFmtId="0" fontId="0" fillId="11" borderId="0" xfId="0" applyFill="1"/>
    <xf numFmtId="165" fontId="0" fillId="10" borderId="0" xfId="0" applyNumberFormat="1" applyFill="1"/>
    <xf numFmtId="165" fontId="1" fillId="4" borderId="0" xfId="0" applyNumberFormat="1" applyFont="1" applyFill="1"/>
    <xf numFmtId="0" fontId="1" fillId="0" borderId="0" xfId="0" applyFont="1"/>
    <xf numFmtId="167" fontId="0" fillId="0" borderId="0" xfId="2" applyNumberFormat="1" applyFont="1"/>
    <xf numFmtId="0" fontId="6" fillId="0" borderId="0" xfId="0" applyFont="1"/>
    <xf numFmtId="0" fontId="6" fillId="0" borderId="1" xfId="0" applyFont="1" applyBorder="1"/>
    <xf numFmtId="0" fontId="10" fillId="0" borderId="0" xfId="4" applyFont="1" applyFill="1"/>
    <xf numFmtId="0" fontId="11" fillId="0" borderId="3" xfId="4" applyFont="1" applyFill="1" applyBorder="1"/>
    <xf numFmtId="0" fontId="11" fillId="0" borderId="0" xfId="4" applyFont="1" applyFill="1"/>
    <xf numFmtId="0" fontId="0" fillId="0" borderId="4" xfId="0" applyFill="1" applyBorder="1"/>
    <xf numFmtId="0" fontId="0" fillId="0" borderId="0" xfId="0" applyFill="1" applyBorder="1"/>
    <xf numFmtId="0" fontId="1" fillId="2" borderId="5" xfId="0" applyFont="1" applyFill="1" applyBorder="1"/>
    <xf numFmtId="0" fontId="0" fillId="2" borderId="4" xfId="0" applyFill="1" applyBorder="1"/>
    <xf numFmtId="0" fontId="6" fillId="2" borderId="6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12" fillId="2" borderId="0" xfId="4" applyFont="1" applyFill="1" applyBorder="1"/>
    <xf numFmtId="0" fontId="1" fillId="2" borderId="6" xfId="0" applyFont="1" applyFill="1" applyBorder="1"/>
    <xf numFmtId="0" fontId="13" fillId="2" borderId="6" xfId="0" applyFont="1" applyFill="1" applyBorder="1"/>
    <xf numFmtId="0" fontId="6" fillId="2" borderId="0" xfId="0" applyFont="1" applyFill="1" applyBorder="1"/>
    <xf numFmtId="0" fontId="6" fillId="2" borderId="0" xfId="0" quotePrefix="1" applyFont="1" applyFill="1" applyBorder="1" applyAlignment="1"/>
    <xf numFmtId="0" fontId="6" fillId="2" borderId="0" xfId="0" quotePrefix="1" applyFont="1" applyFill="1" applyBorder="1"/>
    <xf numFmtId="0" fontId="14" fillId="2" borderId="7" xfId="0" applyFont="1" applyFill="1" applyBorder="1"/>
    <xf numFmtId="0" fontId="14" fillId="2" borderId="3" xfId="0" applyFont="1" applyFill="1" applyBorder="1"/>
    <xf numFmtId="0" fontId="0" fillId="2" borderId="3" xfId="0" applyFill="1" applyBorder="1"/>
    <xf numFmtId="0" fontId="13" fillId="0" borderId="6" xfId="0" applyFont="1" applyFill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8" xfId="0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5" fontId="0" fillId="4" borderId="1" xfId="0" applyNumberFormat="1" applyFill="1" applyBorder="1"/>
    <xf numFmtId="165" fontId="0" fillId="7" borderId="1" xfId="0" applyNumberFormat="1" applyFill="1" applyBorder="1"/>
    <xf numFmtId="0" fontId="0" fillId="5" borderId="1" xfId="0" applyFill="1" applyBorder="1"/>
    <xf numFmtId="165" fontId="0" fillId="5" borderId="1" xfId="0" applyNumberFormat="1" applyFill="1" applyBorder="1"/>
    <xf numFmtId="165" fontId="0" fillId="8" borderId="1" xfId="0" applyNumberFormat="1" applyFill="1" applyBorder="1"/>
    <xf numFmtId="0" fontId="0" fillId="8" borderId="1" xfId="0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15" fillId="0" borderId="0" xfId="0" applyFont="1" applyFill="1" applyBorder="1"/>
    <xf numFmtId="164" fontId="6" fillId="2" borderId="1" xfId="3" applyFont="1" applyFill="1" applyBorder="1" applyAlignment="1">
      <alignment vertical="center"/>
    </xf>
    <xf numFmtId="169" fontId="6" fillId="2" borderId="1" xfId="3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168" fontId="8" fillId="0" borderId="1" xfId="3" applyNumberFormat="1" applyFont="1" applyBorder="1" applyAlignment="1">
      <alignment horizontal="center" vertical="center" wrapText="1"/>
    </xf>
    <xf numFmtId="0" fontId="16" fillId="0" borderId="0" xfId="0" applyFont="1"/>
    <xf numFmtId="0" fontId="17" fillId="3" borderId="0" xfId="0" applyFont="1" applyFill="1"/>
    <xf numFmtId="170" fontId="0" fillId="4" borderId="0" xfId="0" applyNumberFormat="1" applyFill="1"/>
    <xf numFmtId="15" fontId="0" fillId="0" borderId="0" xfId="0" applyNumberFormat="1"/>
    <xf numFmtId="167" fontId="6" fillId="0" borderId="1" xfId="2" applyNumberFormat="1" applyFont="1" applyBorder="1" applyAlignment="1">
      <alignment vertical="center"/>
    </xf>
    <xf numFmtId="167" fontId="0" fillId="0" borderId="0" xfId="0" applyNumberFormat="1"/>
    <xf numFmtId="165" fontId="1" fillId="0" borderId="0" xfId="0" applyNumberFormat="1" applyFont="1"/>
    <xf numFmtId="0" fontId="3" fillId="13" borderId="1" xfId="0" applyFont="1" applyFill="1" applyBorder="1" applyAlignment="1">
      <alignment vertical="center"/>
    </xf>
    <xf numFmtId="0" fontId="17" fillId="13" borderId="0" xfId="0" applyFont="1" applyFill="1"/>
    <xf numFmtId="0" fontId="8" fillId="0" borderId="0" xfId="0" applyFont="1"/>
    <xf numFmtId="0" fontId="6" fillId="0" borderId="11" xfId="0" applyFont="1" applyBorder="1"/>
    <xf numFmtId="168" fontId="6" fillId="12" borderId="1" xfId="3" applyNumberFormat="1" applyFont="1" applyFill="1" applyBorder="1" applyAlignment="1">
      <alignment horizontal="centerContinuous" vertical="center"/>
    </xf>
    <xf numFmtId="0" fontId="6" fillId="12" borderId="1" xfId="0" applyFont="1" applyFill="1" applyBorder="1" applyAlignment="1">
      <alignment horizontal="centerContinuous" vertical="center"/>
    </xf>
    <xf numFmtId="0" fontId="6" fillId="12" borderId="1" xfId="0" quotePrefix="1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8" fontId="8" fillId="0" borderId="12" xfId="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8" fontId="6" fillId="0" borderId="1" xfId="3" applyNumberFormat="1" applyFont="1" applyBorder="1" applyAlignment="1">
      <alignment vertical="center"/>
    </xf>
    <xf numFmtId="168" fontId="8" fillId="0" borderId="1" xfId="0" applyNumberFormat="1" applyFont="1" applyBorder="1" applyAlignment="1">
      <alignment vertical="center"/>
    </xf>
    <xf numFmtId="9" fontId="6" fillId="0" borderId="1" xfId="2" applyFont="1" applyBorder="1" applyAlignment="1">
      <alignment vertical="center"/>
    </xf>
    <xf numFmtId="171" fontId="8" fillId="0" borderId="1" xfId="0" applyNumberFormat="1" applyFont="1" applyBorder="1" applyAlignment="1">
      <alignment vertical="center"/>
    </xf>
    <xf numFmtId="168" fontId="8" fillId="0" borderId="1" xfId="3" applyNumberFormat="1" applyFont="1" applyBorder="1" applyAlignment="1">
      <alignment vertical="center"/>
    </xf>
    <xf numFmtId="9" fontId="8" fillId="0" borderId="1" xfId="2" applyFont="1" applyBorder="1" applyAlignment="1">
      <alignment vertical="center"/>
    </xf>
    <xf numFmtId="168" fontId="6" fillId="0" borderId="1" xfId="3" applyNumberFormat="1" applyFont="1" applyBorder="1"/>
    <xf numFmtId="168" fontId="8" fillId="0" borderId="1" xfId="0" applyNumberFormat="1" applyFont="1" applyBorder="1"/>
    <xf numFmtId="0" fontId="8" fillId="0" borderId="1" xfId="0" applyFont="1" applyBorder="1"/>
    <xf numFmtId="168" fontId="8" fillId="0" borderId="1" xfId="3" applyNumberFormat="1" applyFont="1" applyBorder="1"/>
    <xf numFmtId="0" fontId="0" fillId="0" borderId="0" xfId="0" applyAlignment="1">
      <alignment horizontal="right"/>
    </xf>
    <xf numFmtId="0" fontId="1" fillId="0" borderId="0" xfId="0" applyFont="1" applyFill="1"/>
    <xf numFmtId="165" fontId="1" fillId="0" borderId="0" xfId="0" applyNumberFormat="1" applyFont="1" applyFill="1"/>
    <xf numFmtId="0" fontId="0" fillId="0" borderId="13" xfId="0" applyBorder="1"/>
    <xf numFmtId="0" fontId="0" fillId="0" borderId="10" xfId="0" applyBorder="1"/>
    <xf numFmtId="167" fontId="0" fillId="0" borderId="9" xfId="2" applyNumberFormat="1" applyFont="1" applyFill="1" applyBorder="1"/>
    <xf numFmtId="167" fontId="0" fillId="0" borderId="10" xfId="2" applyNumberFormat="1" applyFont="1" applyFill="1" applyBorder="1"/>
    <xf numFmtId="0" fontId="12" fillId="0" borderId="0" xfId="4" applyFont="1" applyFill="1" applyBorder="1"/>
    <xf numFmtId="166" fontId="0" fillId="0" borderId="1" xfId="0" applyNumberFormat="1" applyFill="1" applyBorder="1"/>
    <xf numFmtId="165" fontId="0" fillId="0" borderId="1" xfId="0" applyNumberFormat="1" applyFill="1" applyBorder="1"/>
    <xf numFmtId="0" fontId="0" fillId="0" borderId="1" xfId="0" applyFill="1" applyBorder="1"/>
    <xf numFmtId="166" fontId="0" fillId="6" borderId="1" xfId="0" applyNumberFormat="1" applyFill="1" applyBorder="1"/>
    <xf numFmtId="165" fontId="0" fillId="0" borderId="1" xfId="0" applyNumberFormat="1" applyBorder="1"/>
    <xf numFmtId="166" fontId="0" fillId="0" borderId="1" xfId="0" applyNumberFormat="1" applyBorder="1"/>
    <xf numFmtId="166" fontId="0" fillId="9" borderId="1" xfId="0" applyNumberFormat="1" applyFill="1" applyBorder="1"/>
    <xf numFmtId="166" fontId="0" fillId="11" borderId="1" xfId="0" applyNumberFormat="1" applyFill="1" applyBorder="1"/>
    <xf numFmtId="166" fontId="0" fillId="10" borderId="1" xfId="0" applyNumberFormat="1" applyFill="1" applyBorder="1"/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17" fillId="3" borderId="1" xfId="0" applyFont="1" applyFill="1" applyBorder="1"/>
    <xf numFmtId="165" fontId="0" fillId="12" borderId="1" xfId="0" applyNumberForma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4" borderId="1" xfId="0" applyFill="1" applyBorder="1"/>
    <xf numFmtId="10" fontId="0" fillId="0" borderId="1" xfId="2" applyNumberFormat="1" applyFont="1" applyBorder="1"/>
    <xf numFmtId="0" fontId="3" fillId="7" borderId="1" xfId="0" applyFont="1" applyFill="1" applyBorder="1" applyAlignment="1">
      <alignment vertical="center" wrapText="1"/>
    </xf>
    <xf numFmtId="0" fontId="1" fillId="0" borderId="1" xfId="0" applyFont="1" applyBorder="1"/>
    <xf numFmtId="165" fontId="1" fillId="4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10" borderId="1" xfId="0" applyFill="1" applyBorder="1"/>
    <xf numFmtId="165" fontId="0" fillId="10" borderId="1" xfId="0" applyNumberFormat="1" applyFill="1" applyBorder="1"/>
    <xf numFmtId="165" fontId="1" fillId="0" borderId="1" xfId="0" applyNumberFormat="1" applyFont="1" applyFill="1" applyBorder="1"/>
    <xf numFmtId="166" fontId="1" fillId="0" borderId="1" xfId="0" applyNumberFormat="1" applyFont="1" applyBorder="1"/>
    <xf numFmtId="167" fontId="0" fillId="0" borderId="1" xfId="2" applyNumberFormat="1" applyFont="1" applyBorder="1"/>
    <xf numFmtId="10" fontId="0" fillId="0" borderId="1" xfId="0" applyNumberFormat="1" applyBorder="1"/>
  </cellXfs>
  <cellStyles count="5">
    <cellStyle name="Comma" xfId="3" builtinId="3"/>
    <cellStyle name="Normal" xfId="0" builtinId="0"/>
    <cellStyle name="Normal 2" xfId="4"/>
    <cellStyle name="Normal 2 3" xfId="1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tabSelected="1" zoomScale="80" zoomScaleNormal="80" workbookViewId="0"/>
  </sheetViews>
  <sheetFormatPr defaultColWidth="8.58203125" defaultRowHeight="14" x14ac:dyDescent="0.3"/>
  <cols>
    <col min="1" max="1" width="4.08203125" style="14" customWidth="1"/>
    <col min="2" max="2" width="19.25" style="14" customWidth="1"/>
    <col min="3" max="3" width="26.25" style="14" customWidth="1"/>
    <col min="4" max="4" width="58.08203125" style="14" customWidth="1"/>
    <col min="5" max="5" width="30.83203125" style="14" customWidth="1"/>
    <col min="6" max="6" width="18.75" style="14" customWidth="1"/>
    <col min="7" max="17" width="8.58203125" style="14"/>
    <col min="18" max="18" width="25.58203125" style="14" customWidth="1"/>
    <col min="19" max="16384" width="8.58203125" style="14"/>
  </cols>
  <sheetData>
    <row r="1" spans="1:18" ht="18" x14ac:dyDescent="0.4">
      <c r="A1" s="28" t="s">
        <v>367</v>
      </c>
    </row>
    <row r="2" spans="1:18" s="29" customFormat="1" ht="11.5" x14ac:dyDescent="0.25"/>
    <row r="3" spans="1:18" x14ac:dyDescent="0.3">
      <c r="A3" s="30"/>
      <c r="B3" s="31"/>
    </row>
    <row r="4" spans="1:18" x14ac:dyDescent="0.3">
      <c r="A4" s="32"/>
      <c r="B4" s="33" t="s">
        <v>368</v>
      </c>
      <c r="C4" s="34"/>
      <c r="D4" s="34"/>
      <c r="E4" s="34"/>
      <c r="F4" s="34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x14ac:dyDescent="0.3">
      <c r="A5" s="32"/>
      <c r="B5" s="35" t="s">
        <v>365</v>
      </c>
      <c r="C5" s="36"/>
      <c r="D5" s="36"/>
      <c r="E5" s="36"/>
      <c r="F5" s="36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x14ac:dyDescent="0.3">
      <c r="B6" s="35" t="s">
        <v>366</v>
      </c>
      <c r="C6" s="36"/>
      <c r="D6" s="36"/>
      <c r="E6" s="36"/>
      <c r="F6" s="36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6" x14ac:dyDescent="0.5">
      <c r="B7" s="37"/>
      <c r="C7" s="36"/>
      <c r="D7" s="38"/>
      <c r="E7" s="38"/>
      <c r="F7" s="38"/>
      <c r="G7" s="106"/>
      <c r="H7" s="106"/>
      <c r="I7" s="106"/>
      <c r="J7" s="32"/>
      <c r="K7" s="32"/>
      <c r="L7" s="32"/>
      <c r="M7" s="32"/>
      <c r="N7" s="32"/>
      <c r="O7" s="32"/>
      <c r="P7" s="32"/>
      <c r="Q7" s="32"/>
      <c r="R7" s="32"/>
    </row>
    <row r="8" spans="1:18" ht="16" x14ac:dyDescent="0.5">
      <c r="B8" s="37"/>
      <c r="C8" s="36"/>
      <c r="D8" s="38"/>
      <c r="E8" s="38"/>
      <c r="F8" s="38"/>
      <c r="G8" s="106"/>
      <c r="H8" s="106"/>
      <c r="I8" s="106"/>
      <c r="J8" s="32"/>
      <c r="K8" s="32"/>
      <c r="L8" s="32"/>
      <c r="M8" s="32"/>
      <c r="N8" s="32"/>
      <c r="O8" s="32"/>
      <c r="P8" s="32"/>
      <c r="Q8" s="32"/>
      <c r="R8" s="32"/>
    </row>
    <row r="9" spans="1:18" ht="16" x14ac:dyDescent="0.5">
      <c r="B9" s="39" t="s">
        <v>369</v>
      </c>
      <c r="C9" s="36"/>
      <c r="D9" s="38"/>
      <c r="E9" s="38"/>
      <c r="F9" s="38"/>
      <c r="G9" s="106"/>
      <c r="H9" s="106"/>
      <c r="I9" s="106"/>
      <c r="J9" s="32"/>
      <c r="K9" s="32"/>
      <c r="L9" s="32"/>
      <c r="M9" s="32"/>
      <c r="N9" s="32"/>
      <c r="O9" s="32"/>
      <c r="P9" s="32"/>
      <c r="Q9" s="32"/>
      <c r="R9" s="32"/>
    </row>
    <row r="10" spans="1:18" ht="16" x14ac:dyDescent="0.5">
      <c r="B10" s="39"/>
      <c r="C10" s="36"/>
      <c r="D10" s="38"/>
      <c r="E10" s="38"/>
      <c r="F10" s="38"/>
      <c r="G10" s="106"/>
      <c r="H10" s="106"/>
      <c r="I10" s="106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6" x14ac:dyDescent="0.5">
      <c r="B11" s="40" t="s">
        <v>370</v>
      </c>
      <c r="C11" s="36"/>
      <c r="D11" s="38"/>
      <c r="E11" s="38"/>
      <c r="F11" s="38"/>
      <c r="G11" s="106"/>
      <c r="H11" s="106"/>
      <c r="I11" s="106"/>
      <c r="J11" s="32"/>
      <c r="K11" s="32"/>
      <c r="L11" s="32"/>
      <c r="M11" s="32"/>
      <c r="N11" s="32"/>
      <c r="O11" s="32"/>
      <c r="P11" s="32"/>
      <c r="Q11" s="32"/>
      <c r="R11" s="32"/>
    </row>
    <row r="12" spans="1:18" x14ac:dyDescent="0.3">
      <c r="B12" s="35"/>
      <c r="C12" s="41"/>
      <c r="D12" s="41"/>
      <c r="E12" s="36"/>
      <c r="F12" s="36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x14ac:dyDescent="0.3">
      <c r="B13" s="35" t="s">
        <v>371</v>
      </c>
      <c r="C13" s="41" t="s">
        <v>372</v>
      </c>
      <c r="D13" s="41"/>
      <c r="E13" s="36"/>
      <c r="F13" s="36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x14ac:dyDescent="0.3">
      <c r="B14" s="35" t="s">
        <v>428</v>
      </c>
      <c r="C14" s="41" t="s">
        <v>373</v>
      </c>
      <c r="D14" s="41"/>
      <c r="E14" s="36"/>
      <c r="F14" s="36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x14ac:dyDescent="0.3">
      <c r="B15" s="35" t="s">
        <v>374</v>
      </c>
      <c r="C15" s="41" t="s">
        <v>375</v>
      </c>
      <c r="D15" s="41"/>
      <c r="E15" s="36"/>
      <c r="F15" s="3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x14ac:dyDescent="0.3">
      <c r="B16" s="35" t="s">
        <v>429</v>
      </c>
      <c r="C16" s="41" t="s">
        <v>376</v>
      </c>
      <c r="D16" s="41"/>
      <c r="E16" s="36"/>
      <c r="F16" s="36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18" x14ac:dyDescent="0.3">
      <c r="B17" s="35" t="s">
        <v>377</v>
      </c>
      <c r="C17" s="41" t="s">
        <v>378</v>
      </c>
      <c r="D17" s="41"/>
      <c r="E17" s="36"/>
      <c r="F17" s="3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2:18" x14ac:dyDescent="0.3">
      <c r="B18" s="35"/>
      <c r="C18" s="41"/>
      <c r="D18" s="41"/>
      <c r="E18" s="36"/>
      <c r="F18" s="36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2:18" x14ac:dyDescent="0.3">
      <c r="B19" s="40" t="s">
        <v>379</v>
      </c>
      <c r="C19" s="41"/>
      <c r="D19" s="41"/>
      <c r="E19" s="36"/>
      <c r="F19" s="36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2:18" x14ac:dyDescent="0.3">
      <c r="B20" s="35" t="s">
        <v>152</v>
      </c>
      <c r="C20" s="42" t="s">
        <v>380</v>
      </c>
      <c r="D20" s="41"/>
      <c r="E20" s="36"/>
      <c r="F20" s="3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2:18" x14ac:dyDescent="0.3">
      <c r="B21" s="35"/>
      <c r="C21" s="43" t="s">
        <v>381</v>
      </c>
      <c r="D21" s="41"/>
      <c r="E21" s="36"/>
      <c r="F21" s="3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2:18" x14ac:dyDescent="0.3">
      <c r="B22" s="35" t="s">
        <v>382</v>
      </c>
      <c r="C22" s="42" t="s">
        <v>383</v>
      </c>
      <c r="D22" s="41"/>
      <c r="E22" s="36"/>
      <c r="F22" s="36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2:18" x14ac:dyDescent="0.3">
      <c r="B23" s="35"/>
      <c r="C23" s="43" t="s">
        <v>384</v>
      </c>
      <c r="D23" s="41"/>
      <c r="E23" s="36"/>
      <c r="F23" s="3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18" x14ac:dyDescent="0.3">
      <c r="B24" s="35"/>
      <c r="C24" s="41"/>
      <c r="D24" s="41"/>
      <c r="E24" s="36"/>
      <c r="F24" s="3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</row>
    <row r="25" spans="2:18" x14ac:dyDescent="0.3">
      <c r="B25" s="40" t="s">
        <v>385</v>
      </c>
      <c r="C25" s="41"/>
      <c r="D25" s="41"/>
      <c r="E25" s="36"/>
      <c r="F25" s="3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2:18" x14ac:dyDescent="0.3">
      <c r="B26" s="35" t="s">
        <v>386</v>
      </c>
      <c r="C26" s="43" t="s">
        <v>387</v>
      </c>
      <c r="D26" s="41"/>
      <c r="E26" s="36"/>
      <c r="F26" s="3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2:18" x14ac:dyDescent="0.3">
      <c r="B27" s="35"/>
      <c r="C27" s="43" t="s">
        <v>388</v>
      </c>
      <c r="D27" s="41"/>
      <c r="E27" s="36"/>
      <c r="F27" s="36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2:18" x14ac:dyDescent="0.3">
      <c r="B28" s="35" t="s">
        <v>389</v>
      </c>
      <c r="C28" s="43" t="s">
        <v>430</v>
      </c>
      <c r="D28" s="41"/>
      <c r="E28" s="36"/>
      <c r="F28" s="36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2:18" x14ac:dyDescent="0.3">
      <c r="B29" s="35"/>
      <c r="C29" s="43"/>
      <c r="D29" s="41"/>
      <c r="E29" s="36"/>
      <c r="F29" s="36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2:18" x14ac:dyDescent="0.3">
      <c r="B30" s="44"/>
      <c r="C30" s="45"/>
      <c r="D30" s="45"/>
      <c r="E30" s="46"/>
      <c r="F30" s="46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3" spans="2:16" x14ac:dyDescent="0.3">
      <c r="B33" s="47" t="s">
        <v>390</v>
      </c>
    </row>
    <row r="34" spans="2:16" ht="20" x14ac:dyDescent="0.4">
      <c r="B34" s="8" t="s">
        <v>391</v>
      </c>
      <c r="C34"/>
      <c r="D34"/>
      <c r="E34"/>
      <c r="F34"/>
      <c r="G34"/>
    </row>
    <row r="35" spans="2:16" x14ac:dyDescent="0.3">
      <c r="B35" s="48"/>
      <c r="C35" s="48"/>
      <c r="D35" s="48" t="s">
        <v>19</v>
      </c>
      <c r="E35" s="48" t="s">
        <v>20</v>
      </c>
      <c r="F35" s="48" t="s">
        <v>21</v>
      </c>
    </row>
    <row r="36" spans="2:16" ht="42" x14ac:dyDescent="0.3">
      <c r="B36" s="49">
        <v>1</v>
      </c>
      <c r="C36" s="50" t="s">
        <v>22</v>
      </c>
      <c r="D36" s="50" t="s">
        <v>23</v>
      </c>
      <c r="E36" s="48" t="s">
        <v>30</v>
      </c>
      <c r="F36" s="48" t="s">
        <v>50</v>
      </c>
    </row>
    <row r="37" spans="2:16" ht="42" x14ac:dyDescent="0.3">
      <c r="B37" s="49">
        <f t="shared" ref="B37:B40" si="0">1+B36</f>
        <v>2</v>
      </c>
      <c r="C37" s="50" t="s">
        <v>24</v>
      </c>
      <c r="D37" s="50"/>
      <c r="E37" s="50" t="s">
        <v>360</v>
      </c>
      <c r="F37" s="48" t="s">
        <v>50</v>
      </c>
    </row>
    <row r="38" spans="2:16" ht="42" x14ac:dyDescent="0.3">
      <c r="B38" s="49">
        <f t="shared" si="0"/>
        <v>3</v>
      </c>
      <c r="C38" s="50" t="s">
        <v>25</v>
      </c>
      <c r="D38" s="50" t="s">
        <v>26</v>
      </c>
      <c r="E38" s="50" t="s">
        <v>360</v>
      </c>
      <c r="F38" s="48" t="s">
        <v>50</v>
      </c>
    </row>
    <row r="39" spans="2:16" ht="42" x14ac:dyDescent="0.3">
      <c r="B39" s="49">
        <f t="shared" si="0"/>
        <v>4</v>
      </c>
      <c r="C39" s="50" t="s">
        <v>362</v>
      </c>
      <c r="D39" s="50"/>
      <c r="E39" s="50" t="s">
        <v>360</v>
      </c>
      <c r="F39" s="48" t="s">
        <v>50</v>
      </c>
    </row>
    <row r="40" spans="2:16" ht="42" x14ac:dyDescent="0.3">
      <c r="B40" s="49">
        <f t="shared" si="0"/>
        <v>5</v>
      </c>
      <c r="C40" s="50" t="s">
        <v>363</v>
      </c>
      <c r="D40" s="50"/>
      <c r="E40" s="48"/>
      <c r="F40" s="48"/>
    </row>
    <row r="41" spans="2:16" ht="42" x14ac:dyDescent="0.3">
      <c r="B41" s="49">
        <v>6</v>
      </c>
      <c r="C41" s="50" t="s">
        <v>364</v>
      </c>
      <c r="D41" s="50"/>
      <c r="E41" s="48"/>
      <c r="F41" s="48"/>
      <c r="P41" s="51"/>
    </row>
    <row r="42" spans="2:16" x14ac:dyDescent="0.3">
      <c r="B42" s="52"/>
      <c r="C42"/>
      <c r="D42" s="1"/>
      <c r="E42"/>
      <c r="F42"/>
    </row>
    <row r="43" spans="2:16" x14ac:dyDescent="0.3">
      <c r="B43" s="52"/>
      <c r="C43" t="s">
        <v>361</v>
      </c>
      <c r="D43" s="1"/>
      <c r="E43"/>
      <c r="F43"/>
    </row>
    <row r="44" spans="2:16" x14ac:dyDescent="0.3">
      <c r="B44" s="52"/>
      <c r="C44"/>
      <c r="D44" s="1"/>
      <c r="E44"/>
      <c r="F44"/>
      <c r="G44"/>
    </row>
    <row r="45" spans="2:16" ht="20" x14ac:dyDescent="0.3">
      <c r="B45" s="53" t="s">
        <v>27</v>
      </c>
      <c r="C45"/>
      <c r="D45" s="1"/>
      <c r="E45"/>
      <c r="F45"/>
      <c r="G45"/>
    </row>
    <row r="46" spans="2:16" ht="90" customHeight="1" x14ac:dyDescent="0.3">
      <c r="B46" s="49">
        <v>1</v>
      </c>
      <c r="C46" s="50" t="s">
        <v>28</v>
      </c>
      <c r="D46" s="50" t="s">
        <v>29</v>
      </c>
      <c r="E46" s="48" t="s">
        <v>30</v>
      </c>
      <c r="F46" s="50" t="s">
        <v>4</v>
      </c>
    </row>
    <row r="47" spans="2:16" ht="56" x14ac:dyDescent="0.3">
      <c r="B47" s="49">
        <f>1+B46</f>
        <v>2</v>
      </c>
      <c r="C47" s="50" t="s">
        <v>31</v>
      </c>
      <c r="D47" s="50" t="s">
        <v>32</v>
      </c>
      <c r="E47" s="48" t="s">
        <v>30</v>
      </c>
      <c r="F47" s="50" t="s">
        <v>33</v>
      </c>
    </row>
    <row r="48" spans="2:16" x14ac:dyDescent="0.3">
      <c r="B48" s="52"/>
      <c r="C48"/>
      <c r="D48" s="1"/>
      <c r="E48"/>
      <c r="F48"/>
      <c r="G48"/>
    </row>
    <row r="49" spans="2:7" ht="14.5" thickBot="1" x14ac:dyDescent="0.35">
      <c r="B49"/>
      <c r="C49"/>
      <c r="D49" s="1"/>
      <c r="E49"/>
      <c r="F49"/>
      <c r="G49"/>
    </row>
    <row r="50" spans="2:7" ht="14.5" thickBot="1" x14ac:dyDescent="0.35">
      <c r="B50"/>
      <c r="C50"/>
      <c r="D50" s="20"/>
      <c r="E50"/>
      <c r="F50"/>
      <c r="G50"/>
    </row>
    <row r="51" spans="2:7" x14ac:dyDescent="0.3">
      <c r="B51"/>
      <c r="C51"/>
      <c r="D51"/>
      <c r="E51"/>
      <c r="F51"/>
      <c r="G51"/>
    </row>
    <row r="52" spans="2:7" x14ac:dyDescent="0.3">
      <c r="B52"/>
      <c r="C52"/>
      <c r="D52"/>
      <c r="E52"/>
      <c r="F52"/>
      <c r="G52"/>
    </row>
  </sheetData>
  <pageMargins left="0.3" right="0.3" top="0.3" bottom="0.3" header="0.2" footer="0.2"/>
  <pageSetup scale="75" orientation="landscape" horizontalDpi="200" verticalDpi="200" r:id="rId1"/>
  <headerFooter alignWithMargins="0">
    <oddHeader>&amp;CTab: &amp;A</oddHeader>
    <oddFooter>&amp;L&amp;D &amp;T&amp;C&amp;Z&amp;F -- 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6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4" x14ac:dyDescent="0.3"/>
  <cols>
    <col min="2" max="2" width="22.5" customWidth="1"/>
    <col min="3" max="3" width="70.75" customWidth="1"/>
    <col min="7" max="7" width="9.25" bestFit="1" customWidth="1"/>
    <col min="8" max="8" width="9.25" customWidth="1"/>
    <col min="15" max="29" width="12.75" customWidth="1"/>
  </cols>
  <sheetData>
    <row r="1" spans="1:38" x14ac:dyDescent="0.3">
      <c r="A1" t="s">
        <v>152</v>
      </c>
    </row>
    <row r="2" spans="1:38" x14ac:dyDescent="0.3">
      <c r="A2" t="s">
        <v>153</v>
      </c>
    </row>
    <row r="3" spans="1:38" x14ac:dyDescent="0.3">
      <c r="A3" t="s">
        <v>0</v>
      </c>
      <c r="B3" s="2"/>
    </row>
    <row r="4" spans="1:38" x14ac:dyDescent="0.3">
      <c r="A4" t="s">
        <v>5</v>
      </c>
      <c r="B4" s="2"/>
    </row>
    <row r="5" spans="1:38" x14ac:dyDescent="0.3">
      <c r="A5" t="s">
        <v>6</v>
      </c>
      <c r="B5" s="2"/>
    </row>
    <row r="6" spans="1:38" x14ac:dyDescent="0.3">
      <c r="A6" t="s">
        <v>10</v>
      </c>
      <c r="B6" s="2"/>
    </row>
    <row r="7" spans="1:38" x14ac:dyDescent="0.3">
      <c r="A7" t="s">
        <v>11</v>
      </c>
      <c r="B7" s="2" t="s">
        <v>66</v>
      </c>
      <c r="C7" s="18" t="s">
        <v>154</v>
      </c>
    </row>
    <row r="8" spans="1:38" ht="145" x14ac:dyDescent="0.35">
      <c r="A8" s="48"/>
      <c r="B8" s="127"/>
      <c r="C8" s="48"/>
      <c r="D8" s="48"/>
      <c r="E8" s="50" t="s">
        <v>155</v>
      </c>
      <c r="F8" s="50"/>
      <c r="G8" s="50" t="s">
        <v>156</v>
      </c>
      <c r="H8" s="50"/>
      <c r="I8" s="50" t="s">
        <v>288</v>
      </c>
      <c r="J8" s="50"/>
      <c r="M8" s="121" t="s">
        <v>256</v>
      </c>
      <c r="N8" s="121" t="s">
        <v>319</v>
      </c>
      <c r="O8" s="121" t="s">
        <v>338</v>
      </c>
      <c r="P8" s="121" t="s">
        <v>339</v>
      </c>
      <c r="Q8" s="121" t="s">
        <v>340</v>
      </c>
      <c r="R8" s="121" t="s">
        <v>341</v>
      </c>
      <c r="S8" s="121" t="s">
        <v>342</v>
      </c>
      <c r="T8" s="121" t="s">
        <v>343</v>
      </c>
      <c r="U8" s="121" t="s">
        <v>344</v>
      </c>
      <c r="V8" s="121" t="s">
        <v>345</v>
      </c>
      <c r="W8" s="121" t="s">
        <v>346</v>
      </c>
      <c r="X8" s="121" t="s">
        <v>347</v>
      </c>
      <c r="Y8" s="121" t="s">
        <v>348</v>
      </c>
      <c r="Z8" s="121" t="s">
        <v>349</v>
      </c>
      <c r="AA8" s="121" t="s">
        <v>350</v>
      </c>
      <c r="AB8" s="121" t="s">
        <v>351</v>
      </c>
      <c r="AC8" s="121" t="s">
        <v>352</v>
      </c>
      <c r="AD8" s="50"/>
      <c r="AE8" s="50"/>
      <c r="AF8" s="121" t="s">
        <v>332</v>
      </c>
      <c r="AG8" s="121" t="s">
        <v>333</v>
      </c>
      <c r="AH8" s="121" t="s">
        <v>334</v>
      </c>
      <c r="AI8" s="50" t="s">
        <v>335</v>
      </c>
      <c r="AJ8" s="50" t="s">
        <v>336</v>
      </c>
      <c r="AK8" s="50" t="s">
        <v>337</v>
      </c>
      <c r="AL8" s="50" t="s">
        <v>359</v>
      </c>
    </row>
    <row r="9" spans="1:38" ht="14.5" x14ac:dyDescent="0.35">
      <c r="A9" s="109"/>
      <c r="B9" s="48"/>
      <c r="C9" s="48"/>
      <c r="D9" s="48"/>
      <c r="E9" s="120" t="s">
        <v>50</v>
      </c>
      <c r="F9" s="120" t="s">
        <v>51</v>
      </c>
      <c r="G9" s="48" t="s">
        <v>50</v>
      </c>
      <c r="H9" s="48" t="s">
        <v>51</v>
      </c>
      <c r="I9" s="48" t="s">
        <v>50</v>
      </c>
      <c r="J9" s="48" t="s">
        <v>51</v>
      </c>
      <c r="M9" s="120" t="s">
        <v>256</v>
      </c>
      <c r="N9" s="120" t="s">
        <v>319</v>
      </c>
      <c r="O9" s="120" t="s">
        <v>60</v>
      </c>
      <c r="P9" s="120" t="s">
        <v>60</v>
      </c>
      <c r="Q9" s="120" t="s">
        <v>60</v>
      </c>
      <c r="R9" s="120" t="s">
        <v>60</v>
      </c>
      <c r="S9" s="120" t="s">
        <v>60</v>
      </c>
      <c r="T9" s="120" t="s">
        <v>60</v>
      </c>
      <c r="U9" s="120" t="s">
        <v>60</v>
      </c>
      <c r="V9" s="120" t="s">
        <v>60</v>
      </c>
      <c r="W9" s="120" t="s">
        <v>60</v>
      </c>
      <c r="X9" s="120" t="s">
        <v>60</v>
      </c>
      <c r="Y9" s="120" t="s">
        <v>60</v>
      </c>
      <c r="Z9" s="120" t="s">
        <v>60</v>
      </c>
      <c r="AA9" s="120" t="s">
        <v>60</v>
      </c>
      <c r="AB9" s="120" t="s">
        <v>60</v>
      </c>
      <c r="AC9" s="120" t="s">
        <v>60</v>
      </c>
      <c r="AD9" s="48"/>
      <c r="AE9" s="48"/>
      <c r="AF9" s="48"/>
      <c r="AG9" s="48"/>
      <c r="AH9" s="48"/>
      <c r="AI9" s="48"/>
      <c r="AJ9" s="48"/>
      <c r="AK9" s="48"/>
      <c r="AL9" s="48"/>
    </row>
    <row r="10" spans="1:38" x14ac:dyDescent="0.3">
      <c r="A10" s="48" t="s">
        <v>0</v>
      </c>
      <c r="B10" s="48" t="s">
        <v>162</v>
      </c>
      <c r="C10" s="48" t="s">
        <v>163</v>
      </c>
      <c r="D10" s="48" t="s">
        <v>75</v>
      </c>
      <c r="E10" s="54">
        <f>'wastewater E opex'!E6</f>
        <v>0.09</v>
      </c>
      <c r="F10" s="54">
        <f>'wastewater E opex'!F6</f>
        <v>7.6999999999999999E-2</v>
      </c>
      <c r="G10" s="48"/>
      <c r="H10" s="48"/>
      <c r="I10" s="48"/>
      <c r="J10" s="48"/>
      <c r="M10" s="48" t="s">
        <v>0</v>
      </c>
      <c r="N10" s="48" t="s">
        <v>50</v>
      </c>
      <c r="O10" s="54">
        <v>0.42699999999999999</v>
      </c>
      <c r="P10" s="54">
        <v>1.3320000000000001</v>
      </c>
      <c r="Q10" s="54">
        <v>1.3140000000000001</v>
      </c>
      <c r="R10" s="54">
        <v>0</v>
      </c>
      <c r="S10" s="54">
        <v>0</v>
      </c>
      <c r="T10" s="54">
        <v>0</v>
      </c>
      <c r="U10" s="54">
        <v>0.30099999999999999</v>
      </c>
      <c r="V10" s="54">
        <v>0</v>
      </c>
      <c r="W10" s="54">
        <v>0.30099999999999999</v>
      </c>
      <c r="X10" s="54">
        <v>0</v>
      </c>
      <c r="Y10" s="54">
        <v>0.309</v>
      </c>
      <c r="Z10" s="54">
        <v>0.309</v>
      </c>
      <c r="AA10" s="54">
        <v>2.5999999999999999E-2</v>
      </c>
      <c r="AB10" s="54">
        <v>0</v>
      </c>
      <c r="AC10" s="54">
        <v>2.5999999999999999E-2</v>
      </c>
      <c r="AD10" s="48"/>
      <c r="AE10" s="48"/>
      <c r="AF10" s="111">
        <f>O10-R10-U10-X10-AA10</f>
        <v>0.1</v>
      </c>
      <c r="AG10" s="111">
        <f t="shared" ref="AG10:AH14" si="0">P10-S10-V10-Y10-AB10</f>
        <v>1.0230000000000001</v>
      </c>
      <c r="AH10" s="111">
        <f t="shared" si="0"/>
        <v>0.67800000000000016</v>
      </c>
      <c r="AI10" s="111">
        <f>AH10-(AF10+AG10)</f>
        <v>-0.44500000000000006</v>
      </c>
      <c r="AJ10" s="123">
        <f>AI10/SUM(AF10:AG10,AI10)</f>
        <v>-0.65634218289085544</v>
      </c>
      <c r="AK10" s="48"/>
      <c r="AL10" s="48"/>
    </row>
    <row r="11" spans="1:38" x14ac:dyDescent="0.3">
      <c r="A11" s="48" t="s">
        <v>0</v>
      </c>
      <c r="B11" s="48" t="s">
        <v>164</v>
      </c>
      <c r="C11" s="48" t="s">
        <v>165</v>
      </c>
      <c r="D11" s="48" t="s">
        <v>75</v>
      </c>
      <c r="E11" s="54">
        <f>'wastewater E opex'!E7</f>
        <v>-0.44500000000000001</v>
      </c>
      <c r="F11" s="54">
        <f>'wastewater E opex'!F7</f>
        <v>0</v>
      </c>
      <c r="G11" s="48"/>
      <c r="H11" s="48"/>
      <c r="I11" s="48"/>
      <c r="J11" s="48"/>
      <c r="M11" s="48" t="s">
        <v>5</v>
      </c>
      <c r="N11" s="48" t="s">
        <v>50</v>
      </c>
      <c r="O11" s="54">
        <v>4.7E-2</v>
      </c>
      <c r="P11" s="54">
        <v>0.218</v>
      </c>
      <c r="Q11" s="54">
        <v>0.26500000000000001</v>
      </c>
      <c r="R11" s="54">
        <v>2E-3</v>
      </c>
      <c r="S11" s="54">
        <v>0</v>
      </c>
      <c r="T11" s="54">
        <v>2E-3</v>
      </c>
      <c r="U11" s="54">
        <v>4.4999999999999998E-2</v>
      </c>
      <c r="V11" s="54">
        <v>0</v>
      </c>
      <c r="W11" s="54">
        <v>4.4999999999999998E-2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48"/>
      <c r="AE11" s="48"/>
      <c r="AF11" s="111">
        <f t="shared" ref="AF11:AF14" si="1">O11-R11-U11-X11-AA11</f>
        <v>0</v>
      </c>
      <c r="AG11" s="111">
        <f t="shared" si="0"/>
        <v>0.218</v>
      </c>
      <c r="AH11" s="111">
        <f t="shared" si="0"/>
        <v>0.21800000000000003</v>
      </c>
      <c r="AI11" s="111">
        <f t="shared" ref="AI11:AI15" si="2">AH11-(AF11+AG11)</f>
        <v>0</v>
      </c>
      <c r="AJ11" s="123">
        <f t="shared" ref="AJ11:AJ15" si="3">AI11/SUM(AF11:AG11,AI11)</f>
        <v>0</v>
      </c>
      <c r="AK11" s="48"/>
      <c r="AL11" s="48"/>
    </row>
    <row r="12" spans="1:38" x14ac:dyDescent="0.3">
      <c r="A12" s="48" t="s">
        <v>0</v>
      </c>
      <c r="B12" s="48" t="s">
        <v>166</v>
      </c>
      <c r="C12" s="48" t="s">
        <v>167</v>
      </c>
      <c r="D12" s="48" t="s">
        <v>75</v>
      </c>
      <c r="E12" s="54">
        <f>'wastewater E opex'!E8</f>
        <v>0</v>
      </c>
      <c r="F12" s="54">
        <f>'wastewater E opex'!F8</f>
        <v>0</v>
      </c>
      <c r="G12" s="48"/>
      <c r="H12" s="48"/>
      <c r="I12" s="48"/>
      <c r="J12" s="48"/>
      <c r="M12" s="48" t="s">
        <v>6</v>
      </c>
      <c r="N12" s="48" t="s">
        <v>50</v>
      </c>
      <c r="O12" s="54">
        <v>0.63986261964000002</v>
      </c>
      <c r="P12" s="54">
        <v>2.2658879999999999</v>
      </c>
      <c r="Q12" s="54">
        <v>2.9176016196400001</v>
      </c>
      <c r="R12" s="54">
        <v>0</v>
      </c>
      <c r="S12" s="54">
        <v>0</v>
      </c>
      <c r="T12" s="54">
        <v>0</v>
      </c>
      <c r="U12" s="54">
        <v>2.3E-2</v>
      </c>
      <c r="V12" s="54">
        <v>0</v>
      </c>
      <c r="W12" s="54">
        <v>2.3E-2</v>
      </c>
      <c r="X12" s="54">
        <v>0</v>
      </c>
      <c r="Y12" s="54">
        <v>0</v>
      </c>
      <c r="Z12" s="54">
        <v>0</v>
      </c>
      <c r="AA12" s="54">
        <v>7.0573999999999998E-2</v>
      </c>
      <c r="AB12" s="54">
        <v>0</v>
      </c>
      <c r="AC12" s="54">
        <v>7.0573999999999998E-2</v>
      </c>
      <c r="AD12" s="48"/>
      <c r="AE12" s="48"/>
      <c r="AF12" s="111">
        <f t="shared" si="1"/>
        <v>0.54628861963999997</v>
      </c>
      <c r="AG12" s="111">
        <f t="shared" si="0"/>
        <v>2.2658879999999999</v>
      </c>
      <c r="AH12" s="111">
        <f t="shared" si="0"/>
        <v>2.8240276196399998</v>
      </c>
      <c r="AI12" s="111">
        <f t="shared" si="2"/>
        <v>1.1851000000000056E-2</v>
      </c>
      <c r="AJ12" s="123">
        <f t="shared" si="3"/>
        <v>4.1964887020158794E-3</v>
      </c>
      <c r="AK12" s="48"/>
      <c r="AL12" s="48"/>
    </row>
    <row r="13" spans="1:38" x14ac:dyDescent="0.3">
      <c r="A13" s="48" t="s">
        <v>0</v>
      </c>
      <c r="B13" s="48" t="s">
        <v>168</v>
      </c>
      <c r="C13" s="48" t="s">
        <v>169</v>
      </c>
      <c r="D13" s="48" t="s">
        <v>75</v>
      </c>
      <c r="E13" s="54">
        <f>'wastewater E opex'!E9</f>
        <v>0</v>
      </c>
      <c r="F13" s="54">
        <f>'wastewater E opex'!F9</f>
        <v>0</v>
      </c>
      <c r="G13" s="48"/>
      <c r="H13" s="48"/>
      <c r="I13" s="48"/>
      <c r="J13" s="48"/>
      <c r="M13" s="48" t="s">
        <v>10</v>
      </c>
      <c r="N13" s="48" t="s">
        <v>50</v>
      </c>
      <c r="O13" s="54">
        <v>0.85099999999999998</v>
      </c>
      <c r="P13" s="54">
        <v>0.72799999999999998</v>
      </c>
      <c r="Q13" s="54">
        <v>1.5880000000000001</v>
      </c>
      <c r="R13" s="54">
        <v>0</v>
      </c>
      <c r="S13" s="54">
        <v>0</v>
      </c>
      <c r="T13" s="54">
        <v>0</v>
      </c>
      <c r="U13" s="54">
        <v>5.7000000000000002E-2</v>
      </c>
      <c r="V13" s="54">
        <v>0</v>
      </c>
      <c r="W13" s="54">
        <v>5.7000000000000002E-2</v>
      </c>
      <c r="X13" s="54">
        <v>0</v>
      </c>
      <c r="Y13" s="54">
        <v>0.52500000000000002</v>
      </c>
      <c r="Z13" s="54">
        <v>0.52500000000000002</v>
      </c>
      <c r="AA13" s="54">
        <v>0</v>
      </c>
      <c r="AB13" s="54">
        <v>0</v>
      </c>
      <c r="AC13" s="54">
        <v>0</v>
      </c>
      <c r="AD13" s="48"/>
      <c r="AE13" s="48"/>
      <c r="AF13" s="111">
        <f t="shared" si="1"/>
        <v>0.79399999999999993</v>
      </c>
      <c r="AG13" s="111">
        <f t="shared" si="0"/>
        <v>0.20299999999999996</v>
      </c>
      <c r="AH13" s="111">
        <f t="shared" si="0"/>
        <v>1.0060000000000002</v>
      </c>
      <c r="AI13" s="111">
        <f t="shared" si="2"/>
        <v>9.0000000000003411E-3</v>
      </c>
      <c r="AJ13" s="123">
        <f t="shared" si="3"/>
        <v>8.9463220675947697E-3</v>
      </c>
      <c r="AK13" s="48"/>
      <c r="AL13" s="48"/>
    </row>
    <row r="14" spans="1:38" x14ac:dyDescent="0.3">
      <c r="A14" s="48" t="s">
        <v>0</v>
      </c>
      <c r="B14" s="48" t="s">
        <v>170</v>
      </c>
      <c r="C14" s="48" t="s">
        <v>171</v>
      </c>
      <c r="D14" s="48" t="s">
        <v>75</v>
      </c>
      <c r="E14" s="54">
        <f>'wastewater E opex'!E10</f>
        <v>0</v>
      </c>
      <c r="F14" s="54">
        <f>'wastewater E opex'!F10</f>
        <v>0</v>
      </c>
      <c r="G14" s="48"/>
      <c r="H14" s="48"/>
      <c r="I14" s="48"/>
      <c r="J14" s="48"/>
      <c r="M14" s="48" t="s">
        <v>11</v>
      </c>
      <c r="N14" s="48" t="s">
        <v>50</v>
      </c>
      <c r="O14" s="54">
        <v>0.15462977435647701</v>
      </c>
      <c r="P14" s="54">
        <v>0.168283821619233</v>
      </c>
      <c r="Q14" s="54">
        <v>0.32291359597571001</v>
      </c>
      <c r="R14" s="54">
        <v>0</v>
      </c>
      <c r="S14" s="54">
        <v>0</v>
      </c>
      <c r="T14" s="54">
        <v>0</v>
      </c>
      <c r="U14" s="54">
        <v>0.133955845324469</v>
      </c>
      <c r="V14" s="54">
        <v>0</v>
      </c>
      <c r="W14" s="54">
        <v>0.133955845324469</v>
      </c>
      <c r="X14" s="54">
        <v>0</v>
      </c>
      <c r="Y14" s="54">
        <v>0</v>
      </c>
      <c r="Z14" s="54">
        <v>0</v>
      </c>
      <c r="AA14" s="54">
        <v>1.54027939217143E-2</v>
      </c>
      <c r="AB14" s="54">
        <v>0</v>
      </c>
      <c r="AC14" s="54">
        <v>1.54027939217143E-2</v>
      </c>
      <c r="AD14" s="48"/>
      <c r="AE14" s="48"/>
      <c r="AF14" s="111">
        <f t="shared" si="1"/>
        <v>5.2711351102937148E-3</v>
      </c>
      <c r="AG14" s="111">
        <f t="shared" si="0"/>
        <v>0.168283821619233</v>
      </c>
      <c r="AH14" s="111">
        <f t="shared" si="0"/>
        <v>0.1735549567295267</v>
      </c>
      <c r="AI14" s="111">
        <f t="shared" si="2"/>
        <v>0</v>
      </c>
      <c r="AJ14" s="123">
        <f t="shared" si="3"/>
        <v>0</v>
      </c>
      <c r="AK14" s="48"/>
      <c r="AL14" s="48"/>
    </row>
    <row r="15" spans="1:38" x14ac:dyDescent="0.3">
      <c r="A15" s="48" t="s">
        <v>0</v>
      </c>
      <c r="B15" s="48" t="s">
        <v>172</v>
      </c>
      <c r="C15" s="48" t="s">
        <v>173</v>
      </c>
      <c r="D15" s="48" t="s">
        <v>75</v>
      </c>
      <c r="E15" s="54">
        <f>'wastewater E opex'!E11</f>
        <v>0</v>
      </c>
      <c r="F15" s="54">
        <f>'wastewater E opex'!F11</f>
        <v>0</v>
      </c>
      <c r="G15" s="48"/>
      <c r="H15" s="48"/>
      <c r="I15" s="48"/>
      <c r="J15" s="48"/>
      <c r="M15" s="48" t="s">
        <v>330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111">
        <f>SUM(AF10:AF14)</f>
        <v>1.4455597547502936</v>
      </c>
      <c r="AG15" s="111">
        <f t="shared" ref="AG15:AH15" si="4">SUM(AG10:AG14)</f>
        <v>3.8781718216192327</v>
      </c>
      <c r="AH15" s="111">
        <f t="shared" si="4"/>
        <v>4.8995825763695269</v>
      </c>
      <c r="AI15" s="111">
        <f t="shared" si="2"/>
        <v>-0.42414899999999989</v>
      </c>
      <c r="AJ15" s="123">
        <f t="shared" si="3"/>
        <v>-8.6568395039539087E-2</v>
      </c>
      <c r="AK15" s="133">
        <f>1-AJ15</f>
        <v>1.0865683950395391</v>
      </c>
      <c r="AL15" s="48">
        <v>0</v>
      </c>
    </row>
    <row r="16" spans="1:38" x14ac:dyDescent="0.3">
      <c r="A16" s="48" t="s">
        <v>0</v>
      </c>
      <c r="B16" s="48" t="s">
        <v>174</v>
      </c>
      <c r="C16" s="48" t="s">
        <v>175</v>
      </c>
      <c r="D16" s="48" t="s">
        <v>75</v>
      </c>
      <c r="E16" s="54">
        <f>'wastewater E opex'!E12</f>
        <v>0</v>
      </c>
      <c r="F16" s="54">
        <f>'wastewater E opex'!F12</f>
        <v>0</v>
      </c>
      <c r="G16" s="48"/>
      <c r="H16" s="48"/>
      <c r="I16" s="48"/>
      <c r="J16" s="48"/>
    </row>
    <row r="17" spans="1:10" x14ac:dyDescent="0.3">
      <c r="A17" s="48" t="s">
        <v>0</v>
      </c>
      <c r="B17" s="48" t="s">
        <v>176</v>
      </c>
      <c r="C17" s="48" t="s">
        <v>177</v>
      </c>
      <c r="D17" s="48" t="s">
        <v>75</v>
      </c>
      <c r="E17" s="54">
        <f>'wastewater E opex'!E13</f>
        <v>0</v>
      </c>
      <c r="F17" s="54">
        <f>'wastewater E opex'!F13</f>
        <v>0</v>
      </c>
      <c r="G17" s="48"/>
      <c r="H17" s="48"/>
      <c r="I17" s="48"/>
      <c r="J17" s="48"/>
    </row>
    <row r="18" spans="1:10" x14ac:dyDescent="0.3">
      <c r="A18" s="48" t="s">
        <v>0</v>
      </c>
      <c r="B18" s="48" t="s">
        <v>178</v>
      </c>
      <c r="C18" s="48" t="s">
        <v>179</v>
      </c>
      <c r="D18" s="48" t="s">
        <v>75</v>
      </c>
      <c r="E18" s="54">
        <f>'wastewater E opex'!E14</f>
        <v>0</v>
      </c>
      <c r="F18" s="54">
        <f>'wastewater E opex'!F14</f>
        <v>0</v>
      </c>
      <c r="G18" s="48"/>
      <c r="H18" s="48"/>
      <c r="I18" s="48"/>
      <c r="J18" s="48"/>
    </row>
    <row r="19" spans="1:10" x14ac:dyDescent="0.3">
      <c r="A19" s="48" t="s">
        <v>0</v>
      </c>
      <c r="B19" s="48" t="s">
        <v>180</v>
      </c>
      <c r="C19" s="48" t="s">
        <v>181</v>
      </c>
      <c r="D19" s="48" t="s">
        <v>75</v>
      </c>
      <c r="E19" s="54">
        <f>'wastewater E opex'!E15</f>
        <v>0</v>
      </c>
      <c r="F19" s="54">
        <f>'wastewater E opex'!F15</f>
        <v>0</v>
      </c>
      <c r="G19" s="48"/>
      <c r="H19" s="48"/>
      <c r="I19" s="48"/>
      <c r="J19" s="48"/>
    </row>
    <row r="20" spans="1:10" x14ac:dyDescent="0.3">
      <c r="A20" s="48" t="s">
        <v>0</v>
      </c>
      <c r="B20" s="48" t="s">
        <v>182</v>
      </c>
      <c r="C20" s="48" t="s">
        <v>183</v>
      </c>
      <c r="D20" s="48" t="s">
        <v>75</v>
      </c>
      <c r="E20" s="54">
        <f>'wastewater E opex'!E16</f>
        <v>0</v>
      </c>
      <c r="F20" s="54">
        <f>'wastewater E opex'!F16</f>
        <v>1.7999999999999999E-2</v>
      </c>
      <c r="G20" s="48"/>
      <c r="H20" s="48"/>
      <c r="I20" s="48"/>
      <c r="J20" s="48"/>
    </row>
    <row r="21" spans="1:10" x14ac:dyDescent="0.3">
      <c r="A21" s="48" t="s">
        <v>0</v>
      </c>
      <c r="B21" s="48" t="s">
        <v>184</v>
      </c>
      <c r="C21" s="48" t="s">
        <v>185</v>
      </c>
      <c r="D21" s="48" t="s">
        <v>75</v>
      </c>
      <c r="E21" s="54">
        <f>'wastewater E opex'!E17</f>
        <v>0</v>
      </c>
      <c r="F21" s="54">
        <f>'wastewater E opex'!F17</f>
        <v>0</v>
      </c>
      <c r="G21" s="48"/>
      <c r="H21" s="48"/>
      <c r="I21" s="48"/>
      <c r="J21" s="48"/>
    </row>
    <row r="22" spans="1:10" x14ac:dyDescent="0.3">
      <c r="A22" s="48" t="s">
        <v>0</v>
      </c>
      <c r="B22" s="48" t="s">
        <v>186</v>
      </c>
      <c r="C22" s="48" t="s">
        <v>187</v>
      </c>
      <c r="D22" s="48" t="s">
        <v>75</v>
      </c>
      <c r="E22" s="54">
        <f>'wastewater E opex'!E18</f>
        <v>0</v>
      </c>
      <c r="F22" s="54">
        <f>'wastewater E opex'!F18</f>
        <v>0</v>
      </c>
      <c r="G22" s="48"/>
      <c r="H22" s="48"/>
      <c r="I22" s="48"/>
      <c r="J22" s="48"/>
    </row>
    <row r="23" spans="1:10" x14ac:dyDescent="0.3">
      <c r="A23" s="48" t="s">
        <v>0</v>
      </c>
      <c r="B23" s="48" t="s">
        <v>188</v>
      </c>
      <c r="C23" s="48" t="s">
        <v>189</v>
      </c>
      <c r="D23" s="48" t="s">
        <v>75</v>
      </c>
      <c r="E23" s="54">
        <f>'wastewater E opex'!E19</f>
        <v>0</v>
      </c>
      <c r="F23" s="54">
        <f>'wastewater E opex'!F19</f>
        <v>0</v>
      </c>
      <c r="G23" s="48"/>
      <c r="H23" s="48"/>
      <c r="I23" s="48"/>
      <c r="J23" s="48"/>
    </row>
    <row r="24" spans="1:10" x14ac:dyDescent="0.3">
      <c r="A24" s="48" t="s">
        <v>0</v>
      </c>
      <c r="B24" s="48" t="s">
        <v>190</v>
      </c>
      <c r="C24" s="48" t="s">
        <v>191</v>
      </c>
      <c r="D24" s="48" t="s">
        <v>75</v>
      </c>
      <c r="E24" s="54">
        <f>'wastewater E opex'!E20</f>
        <v>0.124</v>
      </c>
      <c r="F24" s="54">
        <f>'wastewater E opex'!F20</f>
        <v>1E-3</v>
      </c>
      <c r="G24" s="48"/>
      <c r="H24" s="48"/>
      <c r="I24" s="48"/>
      <c r="J24" s="48"/>
    </row>
    <row r="25" spans="1:10" x14ac:dyDescent="0.3">
      <c r="A25" s="48" t="s">
        <v>0</v>
      </c>
      <c r="B25" s="48" t="s">
        <v>192</v>
      </c>
      <c r="C25" s="48" t="s">
        <v>193</v>
      </c>
      <c r="D25" s="48" t="s">
        <v>75</v>
      </c>
      <c r="E25" s="54">
        <f>'wastewater E opex'!E21</f>
        <v>0</v>
      </c>
      <c r="F25" s="54">
        <f>'wastewater E opex'!F21</f>
        <v>0</v>
      </c>
      <c r="G25" s="48"/>
      <c r="H25" s="48"/>
      <c r="I25" s="48"/>
      <c r="J25" s="48"/>
    </row>
    <row r="26" spans="1:10" x14ac:dyDescent="0.3">
      <c r="A26" s="48" t="s">
        <v>0</v>
      </c>
      <c r="B26" s="48" t="s">
        <v>194</v>
      </c>
      <c r="C26" s="48" t="s">
        <v>195</v>
      </c>
      <c r="D26" s="48" t="s">
        <v>75</v>
      </c>
      <c r="E26" s="54">
        <f>'wastewater E opex'!E22</f>
        <v>0</v>
      </c>
      <c r="F26" s="54">
        <f>'wastewater E opex'!F22</f>
        <v>0</v>
      </c>
      <c r="G26" s="48"/>
      <c r="H26" s="48"/>
      <c r="I26" s="48"/>
      <c r="J26" s="48"/>
    </row>
    <row r="27" spans="1:10" x14ac:dyDescent="0.3">
      <c r="A27" s="48" t="s">
        <v>0</v>
      </c>
      <c r="B27" s="48" t="s">
        <v>196</v>
      </c>
      <c r="C27" s="48" t="s">
        <v>197</v>
      </c>
      <c r="D27" s="48" t="s">
        <v>75</v>
      </c>
      <c r="E27" s="54">
        <f>'wastewater E opex'!E23</f>
        <v>0</v>
      </c>
      <c r="F27" s="54">
        <f>'wastewater E opex'!F23</f>
        <v>1.0999999999999999E-2</v>
      </c>
      <c r="G27" s="48"/>
      <c r="H27" s="48"/>
      <c r="I27" s="48"/>
      <c r="J27" s="48"/>
    </row>
    <row r="28" spans="1:10" x14ac:dyDescent="0.3">
      <c r="A28" s="48" t="s">
        <v>0</v>
      </c>
      <c r="B28" s="48" t="s">
        <v>198</v>
      </c>
      <c r="C28" s="48" t="s">
        <v>199</v>
      </c>
      <c r="D28" s="48" t="s">
        <v>75</v>
      </c>
      <c r="E28" s="54">
        <f>'wastewater E opex'!E24</f>
        <v>2.7E-2</v>
      </c>
      <c r="F28" s="54">
        <f>'wastewater E opex'!F24</f>
        <v>0.11899999999999999</v>
      </c>
      <c r="G28" s="48"/>
      <c r="H28" s="48"/>
      <c r="I28" s="48"/>
      <c r="J28" s="48"/>
    </row>
    <row r="29" spans="1:10" x14ac:dyDescent="0.3">
      <c r="A29" s="48" t="s">
        <v>0</v>
      </c>
      <c r="B29" s="48" t="s">
        <v>200</v>
      </c>
      <c r="C29" s="48" t="s">
        <v>201</v>
      </c>
      <c r="D29" s="48" t="s">
        <v>75</v>
      </c>
      <c r="E29" s="54">
        <f>'wastewater E opex'!E25</f>
        <v>0.94099999999999995</v>
      </c>
      <c r="F29" s="54">
        <f>'wastewater E opex'!F25</f>
        <v>1.119</v>
      </c>
      <c r="G29" s="48"/>
      <c r="H29" s="48"/>
      <c r="I29" s="48"/>
      <c r="J29" s="48"/>
    </row>
    <row r="30" spans="1:10" x14ac:dyDescent="0.3">
      <c r="A30" s="48" t="s">
        <v>0</v>
      </c>
      <c r="B30" s="48" t="s">
        <v>202</v>
      </c>
      <c r="C30" s="48" t="s">
        <v>203</v>
      </c>
      <c r="D30" s="48" t="s">
        <v>75</v>
      </c>
      <c r="E30" s="54">
        <f>'wastewater E opex'!E26</f>
        <v>-5.8999999999999997E-2</v>
      </c>
      <c r="F30" s="54">
        <f>'wastewater E opex'!F26</f>
        <v>0</v>
      </c>
      <c r="G30" s="48"/>
      <c r="H30" s="48"/>
      <c r="I30" s="48"/>
      <c r="J30" s="48"/>
    </row>
    <row r="31" spans="1:10" x14ac:dyDescent="0.3">
      <c r="A31" s="48" t="s">
        <v>0</v>
      </c>
      <c r="B31" s="48" t="s">
        <v>204</v>
      </c>
      <c r="C31" s="48" t="s">
        <v>205</v>
      </c>
      <c r="D31" s="48" t="s">
        <v>75</v>
      </c>
      <c r="E31" s="54">
        <f>'wastewater E opex'!E27</f>
        <v>0</v>
      </c>
      <c r="F31" s="54">
        <f>'wastewater E opex'!F27</f>
        <v>0</v>
      </c>
      <c r="G31" s="48"/>
      <c r="H31" s="48"/>
      <c r="I31" s="48"/>
      <c r="J31" s="48"/>
    </row>
    <row r="32" spans="1:10" x14ac:dyDescent="0.3">
      <c r="A32" s="48" t="s">
        <v>0</v>
      </c>
      <c r="B32" s="48" t="s">
        <v>206</v>
      </c>
      <c r="C32" s="48" t="s">
        <v>207</v>
      </c>
      <c r="D32" s="48" t="s">
        <v>75</v>
      </c>
      <c r="E32" s="54">
        <f>'wastewater E opex'!E28</f>
        <v>0</v>
      </c>
      <c r="F32" s="54">
        <f>'wastewater E opex'!F28</f>
        <v>0</v>
      </c>
      <c r="G32" s="48"/>
      <c r="H32" s="48"/>
      <c r="I32" s="48"/>
      <c r="J32" s="48"/>
    </row>
    <row r="33" spans="1:10" x14ac:dyDescent="0.3">
      <c r="A33" s="48" t="s">
        <v>0</v>
      </c>
      <c r="B33" s="48" t="s">
        <v>208</v>
      </c>
      <c r="C33" s="48" t="s">
        <v>209</v>
      </c>
      <c r="D33" s="48" t="s">
        <v>75</v>
      </c>
      <c r="E33" s="54">
        <f>'wastewater E opex'!E29</f>
        <v>0</v>
      </c>
      <c r="F33" s="54">
        <f>'wastewater E opex'!F29</f>
        <v>0</v>
      </c>
      <c r="G33" s="48"/>
      <c r="H33" s="48"/>
      <c r="I33" s="48"/>
      <c r="J33" s="48"/>
    </row>
    <row r="34" spans="1:10" x14ac:dyDescent="0.3">
      <c r="A34" s="48" t="s">
        <v>0</v>
      </c>
      <c r="B34" s="48" t="s">
        <v>210</v>
      </c>
      <c r="C34" s="128" t="s">
        <v>211</v>
      </c>
      <c r="D34" s="48" t="s">
        <v>75</v>
      </c>
      <c r="E34" s="129">
        <f>'wastewater E opex'!E30</f>
        <v>0.30099999999999999</v>
      </c>
      <c r="F34" s="129">
        <f>'wastewater E opex'!F30</f>
        <v>0.245</v>
      </c>
      <c r="G34" s="48"/>
      <c r="H34" s="48"/>
      <c r="I34" s="48"/>
      <c r="J34" s="48"/>
    </row>
    <row r="35" spans="1:10" x14ac:dyDescent="0.3">
      <c r="A35" s="48" t="s">
        <v>0</v>
      </c>
      <c r="B35" s="48" t="s">
        <v>212</v>
      </c>
      <c r="C35" s="128" t="s">
        <v>213</v>
      </c>
      <c r="D35" s="48" t="s">
        <v>75</v>
      </c>
      <c r="E35" s="129">
        <f>'wastewater E opex'!E31</f>
        <v>0.309</v>
      </c>
      <c r="F35" s="129">
        <f>'wastewater E opex'!F31</f>
        <v>0.42199999999999999</v>
      </c>
      <c r="G35" s="48"/>
      <c r="H35" s="48"/>
      <c r="I35" s="48"/>
      <c r="J35" s="48"/>
    </row>
    <row r="36" spans="1:10" x14ac:dyDescent="0.3">
      <c r="A36" s="48" t="s">
        <v>0</v>
      </c>
      <c r="B36" s="48" t="s">
        <v>214</v>
      </c>
      <c r="C36" s="48" t="s">
        <v>215</v>
      </c>
      <c r="D36" s="48" t="s">
        <v>75</v>
      </c>
      <c r="E36" s="54">
        <f>'wastewater E opex'!E32</f>
        <v>0</v>
      </c>
      <c r="F36" s="54">
        <f>'wastewater E opex'!F32</f>
        <v>0</v>
      </c>
      <c r="G36" s="48"/>
      <c r="H36" s="48"/>
      <c r="I36" s="48"/>
      <c r="J36" s="48"/>
    </row>
    <row r="37" spans="1:10" x14ac:dyDescent="0.3">
      <c r="A37" s="48" t="s">
        <v>0</v>
      </c>
      <c r="B37" s="48" t="s">
        <v>216</v>
      </c>
      <c r="C37" s="48" t="s">
        <v>217</v>
      </c>
      <c r="D37" s="48" t="s">
        <v>75</v>
      </c>
      <c r="E37" s="54">
        <f>'wastewater E opex'!E33</f>
        <v>0</v>
      </c>
      <c r="F37" s="54">
        <f>'wastewater E opex'!F33</f>
        <v>0</v>
      </c>
      <c r="G37" s="48"/>
      <c r="H37" s="48"/>
      <c r="I37" s="48"/>
      <c r="J37" s="48"/>
    </row>
    <row r="38" spans="1:10" x14ac:dyDescent="0.3">
      <c r="A38" s="48" t="s">
        <v>0</v>
      </c>
      <c r="B38" s="48" t="s">
        <v>218</v>
      </c>
      <c r="C38" s="48" t="s">
        <v>219</v>
      </c>
      <c r="D38" s="48" t="s">
        <v>75</v>
      </c>
      <c r="E38" s="54">
        <f>'wastewater E opex'!E34</f>
        <v>0</v>
      </c>
      <c r="F38" s="54">
        <f>'wastewater E opex'!F34</f>
        <v>0</v>
      </c>
      <c r="G38" s="48"/>
      <c r="H38" s="48"/>
      <c r="I38" s="48"/>
      <c r="J38" s="48"/>
    </row>
    <row r="39" spans="1:10" x14ac:dyDescent="0.3">
      <c r="A39" s="48" t="s">
        <v>0</v>
      </c>
      <c r="B39" s="48" t="s">
        <v>220</v>
      </c>
      <c r="C39" s="128" t="s">
        <v>221</v>
      </c>
      <c r="D39" s="48" t="s">
        <v>75</v>
      </c>
      <c r="E39" s="129">
        <f>'wastewater E opex'!E35</f>
        <v>2.5999999999999999E-2</v>
      </c>
      <c r="F39" s="129">
        <f>'wastewater E opex'!F35</f>
        <v>1.4999999999999999E-2</v>
      </c>
      <c r="G39" s="48"/>
      <c r="H39" s="48"/>
      <c r="I39" s="48"/>
      <c r="J39" s="48"/>
    </row>
    <row r="40" spans="1:10" x14ac:dyDescent="0.3">
      <c r="A40" s="48" t="s">
        <v>0</v>
      </c>
      <c r="B40" s="48" t="s">
        <v>222</v>
      </c>
      <c r="C40" s="48" t="s">
        <v>223</v>
      </c>
      <c r="D40" s="48" t="s">
        <v>75</v>
      </c>
      <c r="E40" s="54">
        <f>'wastewater E opex'!E36</f>
        <v>0</v>
      </c>
      <c r="F40" s="54">
        <f>'wastewater E opex'!F36</f>
        <v>0</v>
      </c>
      <c r="G40" s="48"/>
      <c r="H40" s="48"/>
      <c r="I40" s="48"/>
      <c r="J40" s="48"/>
    </row>
    <row r="41" spans="1:10" x14ac:dyDescent="0.3">
      <c r="A41" s="48" t="s">
        <v>0</v>
      </c>
      <c r="B41" s="48" t="s">
        <v>224</v>
      </c>
      <c r="C41" s="48" t="s">
        <v>225</v>
      </c>
      <c r="D41" s="48" t="s">
        <v>75</v>
      </c>
      <c r="E41" s="54">
        <f>'wastewater E opex'!E37</f>
        <v>0</v>
      </c>
      <c r="F41" s="54">
        <f>'wastewater E opex'!F37</f>
        <v>0</v>
      </c>
      <c r="G41" s="48"/>
      <c r="H41" s="48"/>
      <c r="I41" s="48"/>
      <c r="J41" s="48"/>
    </row>
    <row r="42" spans="1:10" x14ac:dyDescent="0.3">
      <c r="A42" s="48" t="s">
        <v>0</v>
      </c>
      <c r="B42" s="48" t="s">
        <v>226</v>
      </c>
      <c r="C42" s="48" t="s">
        <v>227</v>
      </c>
      <c r="D42" s="48" t="s">
        <v>75</v>
      </c>
      <c r="E42" s="54">
        <f>'wastewater E opex'!E38</f>
        <v>0</v>
      </c>
      <c r="F42" s="54">
        <f>'wastewater E opex'!F38</f>
        <v>0</v>
      </c>
      <c r="G42" s="48"/>
      <c r="H42" s="48"/>
      <c r="I42" s="48"/>
      <c r="J42" s="48"/>
    </row>
    <row r="43" spans="1:10" x14ac:dyDescent="0.3">
      <c r="A43" s="48" t="s">
        <v>0</v>
      </c>
      <c r="B43" s="48" t="s">
        <v>228</v>
      </c>
      <c r="C43" s="48" t="s">
        <v>229</v>
      </c>
      <c r="D43" s="48" t="s">
        <v>75</v>
      </c>
      <c r="E43" s="54">
        <f>'wastewater E opex'!E39</f>
        <v>0</v>
      </c>
      <c r="F43" s="54">
        <f>'wastewater E opex'!F39</f>
        <v>0</v>
      </c>
      <c r="G43" s="48"/>
      <c r="H43" s="48"/>
      <c r="I43" s="48"/>
      <c r="J43" s="48"/>
    </row>
    <row r="44" spans="1:10" x14ac:dyDescent="0.3">
      <c r="A44" s="48" t="s">
        <v>0</v>
      </c>
      <c r="B44" s="48" t="s">
        <v>230</v>
      </c>
      <c r="C44" s="48" t="s">
        <v>231</v>
      </c>
      <c r="D44" s="48" t="s">
        <v>75</v>
      </c>
      <c r="E44" s="54">
        <f>'wastewater E opex'!E40</f>
        <v>0</v>
      </c>
      <c r="F44" s="54">
        <f>'wastewater E opex'!F40</f>
        <v>0</v>
      </c>
      <c r="G44" s="48"/>
      <c r="H44" s="48"/>
      <c r="I44" s="48"/>
      <c r="J44" s="48"/>
    </row>
    <row r="45" spans="1:10" x14ac:dyDescent="0.3">
      <c r="A45" s="48" t="s">
        <v>0</v>
      </c>
      <c r="B45" s="48" t="s">
        <v>232</v>
      </c>
      <c r="C45" s="48" t="s">
        <v>233</v>
      </c>
      <c r="D45" s="48" t="s">
        <v>75</v>
      </c>
      <c r="E45" s="54">
        <f>'wastewater E opex'!E41</f>
        <v>0</v>
      </c>
      <c r="F45" s="54">
        <f>'wastewater E opex'!F41</f>
        <v>0</v>
      </c>
      <c r="G45" s="48"/>
      <c r="H45" s="48"/>
      <c r="I45" s="48"/>
      <c r="J45" s="48"/>
    </row>
    <row r="46" spans="1:10" x14ac:dyDescent="0.3">
      <c r="A46" s="48" t="s">
        <v>0</v>
      </c>
      <c r="B46" s="48" t="s">
        <v>234</v>
      </c>
      <c r="C46" s="48" t="s">
        <v>235</v>
      </c>
      <c r="D46" s="48" t="s">
        <v>75</v>
      </c>
      <c r="E46" s="54">
        <f>'wastewater E opex'!E42</f>
        <v>0</v>
      </c>
      <c r="F46" s="54">
        <f>'wastewater E opex'!F42</f>
        <v>0</v>
      </c>
      <c r="G46" s="48"/>
      <c r="H46" s="48"/>
      <c r="I46" s="48"/>
      <c r="J46" s="48"/>
    </row>
    <row r="47" spans="1:10" x14ac:dyDescent="0.3">
      <c r="A47" s="48" t="s">
        <v>0</v>
      </c>
      <c r="B47" s="48" t="s">
        <v>236</v>
      </c>
      <c r="C47" s="48" t="s">
        <v>237</v>
      </c>
      <c r="D47" s="48" t="s">
        <v>75</v>
      </c>
      <c r="E47" s="54">
        <f>'wastewater E opex'!E43</f>
        <v>0</v>
      </c>
      <c r="F47" s="54">
        <f>'wastewater E opex'!F43</f>
        <v>0</v>
      </c>
      <c r="G47" s="48"/>
      <c r="H47" s="48"/>
      <c r="I47" s="48"/>
      <c r="J47" s="48"/>
    </row>
    <row r="48" spans="1:10" x14ac:dyDescent="0.3">
      <c r="A48" s="48" t="s">
        <v>0</v>
      </c>
      <c r="B48" s="48" t="s">
        <v>238</v>
      </c>
      <c r="C48" s="48" t="s">
        <v>239</v>
      </c>
      <c r="D48" s="48" t="s">
        <v>75</v>
      </c>
      <c r="E48" s="54">
        <f>'wastewater E opex'!E44</f>
        <v>0</v>
      </c>
      <c r="F48" s="54">
        <f>'wastewater E opex'!F44</f>
        <v>0</v>
      </c>
      <c r="G48" s="48"/>
      <c r="H48" s="48"/>
      <c r="I48" s="48"/>
      <c r="J48" s="48"/>
    </row>
    <row r="49" spans="1:10" x14ac:dyDescent="0.3">
      <c r="A49" s="48" t="s">
        <v>0</v>
      </c>
      <c r="B49" s="48" t="s">
        <v>240</v>
      </c>
      <c r="C49" s="48" t="s">
        <v>241</v>
      </c>
      <c r="D49" s="48" t="s">
        <v>75</v>
      </c>
      <c r="E49" s="54">
        <f>'wastewater E opex'!E45</f>
        <v>0</v>
      </c>
      <c r="F49" s="54">
        <f>'wastewater E opex'!F45</f>
        <v>0</v>
      </c>
      <c r="G49" s="48"/>
      <c r="H49" s="48"/>
      <c r="I49" s="48"/>
      <c r="J49" s="48"/>
    </row>
    <row r="50" spans="1:10" x14ac:dyDescent="0.3">
      <c r="A50" s="48" t="s">
        <v>0</v>
      </c>
      <c r="B50" s="48" t="s">
        <v>242</v>
      </c>
      <c r="C50" s="48" t="s">
        <v>243</v>
      </c>
      <c r="D50" s="48" t="s">
        <v>75</v>
      </c>
      <c r="E50" s="54">
        <f>'wastewater E opex'!E46</f>
        <v>0</v>
      </c>
      <c r="F50" s="54">
        <f>'wastewater E opex'!F46</f>
        <v>0</v>
      </c>
      <c r="G50" s="48"/>
      <c r="H50" s="48"/>
      <c r="I50" s="48"/>
      <c r="J50" s="48"/>
    </row>
    <row r="51" spans="1:10" x14ac:dyDescent="0.3">
      <c r="A51" s="48" t="s">
        <v>0</v>
      </c>
      <c r="B51" s="48" t="s">
        <v>244</v>
      </c>
      <c r="C51" s="128" t="s">
        <v>245</v>
      </c>
      <c r="D51" s="48" t="s">
        <v>75</v>
      </c>
      <c r="E51" s="129">
        <f>'wastewater E opex'!E47</f>
        <v>0</v>
      </c>
      <c r="F51" s="129">
        <f>'wastewater E opex'!F47</f>
        <v>0</v>
      </c>
      <c r="G51" s="48"/>
      <c r="H51" s="48"/>
      <c r="I51" s="48"/>
      <c r="J51" s="48"/>
    </row>
    <row r="52" spans="1:10" x14ac:dyDescent="0.3">
      <c r="A52" s="48" t="s">
        <v>0</v>
      </c>
      <c r="B52" s="48" t="s">
        <v>246</v>
      </c>
      <c r="C52" s="48" t="s">
        <v>247</v>
      </c>
      <c r="D52" s="48" t="s">
        <v>75</v>
      </c>
      <c r="E52" s="54">
        <f>'wastewater E opex'!E48</f>
        <v>0</v>
      </c>
      <c r="F52" s="54">
        <f>'wastewater E opex'!F48</f>
        <v>0</v>
      </c>
      <c r="G52" s="48"/>
      <c r="H52" s="48"/>
      <c r="I52" s="48"/>
      <c r="J52" s="48"/>
    </row>
    <row r="53" spans="1:10" x14ac:dyDescent="0.3">
      <c r="A53" s="48" t="s">
        <v>0</v>
      </c>
      <c r="B53" s="48" t="s">
        <v>248</v>
      </c>
      <c r="C53" s="48" t="s">
        <v>249</v>
      </c>
      <c r="D53" s="48" t="s">
        <v>75</v>
      </c>
      <c r="E53" s="54">
        <f>'wastewater E opex'!E49</f>
        <v>0</v>
      </c>
      <c r="F53" s="54">
        <f>'wastewater E opex'!F49</f>
        <v>0</v>
      </c>
      <c r="G53" s="48"/>
      <c r="H53" s="48"/>
      <c r="I53" s="48"/>
      <c r="J53" s="48"/>
    </row>
    <row r="54" spans="1:10" x14ac:dyDescent="0.3">
      <c r="A54" s="48" t="s">
        <v>0</v>
      </c>
      <c r="B54" s="48" t="s">
        <v>250</v>
      </c>
      <c r="C54" s="48" t="s">
        <v>251</v>
      </c>
      <c r="D54" s="48" t="s">
        <v>75</v>
      </c>
      <c r="E54" s="54">
        <f>'wastewater E opex'!E50</f>
        <v>0</v>
      </c>
      <c r="F54" s="54">
        <f>'wastewater E opex'!F50</f>
        <v>0</v>
      </c>
      <c r="G54" s="48"/>
      <c r="H54" s="48"/>
      <c r="I54" s="48"/>
      <c r="J54" s="48"/>
    </row>
    <row r="55" spans="1:10" x14ac:dyDescent="0.3">
      <c r="A55" s="48" t="s">
        <v>0</v>
      </c>
      <c r="B55" s="48" t="s">
        <v>252</v>
      </c>
      <c r="C55" s="48" t="s">
        <v>253</v>
      </c>
      <c r="D55" s="48" t="s">
        <v>75</v>
      </c>
      <c r="E55" s="54">
        <f>'wastewater E opex'!E51</f>
        <v>0</v>
      </c>
      <c r="F55" s="54">
        <f>'wastewater E opex'!F51</f>
        <v>0</v>
      </c>
      <c r="G55" s="48"/>
      <c r="H55" s="48"/>
      <c r="I55" s="48"/>
      <c r="J55" s="48"/>
    </row>
    <row r="56" spans="1:10" x14ac:dyDescent="0.3">
      <c r="A56" s="48" t="s">
        <v>0</v>
      </c>
      <c r="B56" s="48" t="s">
        <v>254</v>
      </c>
      <c r="C56" s="48" t="s">
        <v>255</v>
      </c>
      <c r="D56" s="48" t="s">
        <v>75</v>
      </c>
      <c r="E56" s="54">
        <f>'wastewater E opex'!E52</f>
        <v>1.3140000000000001</v>
      </c>
      <c r="F56" s="54">
        <f>'wastewater E opex'!F52</f>
        <v>2.0270000000000001</v>
      </c>
      <c r="G56" s="48"/>
      <c r="H56" s="48"/>
      <c r="I56" s="48"/>
      <c r="J56" s="48"/>
    </row>
    <row r="57" spans="1:10" x14ac:dyDescent="0.3">
      <c r="A57" s="48" t="s">
        <v>0</v>
      </c>
      <c r="B57" s="48"/>
      <c r="C57" s="125" t="s">
        <v>158</v>
      </c>
      <c r="D57" s="48"/>
      <c r="E57" s="130">
        <f>E56-E51-E39-E35-E34</f>
        <v>0.67800000000000016</v>
      </c>
      <c r="F57" s="130">
        <f>F56-F51-F39-F35-F34</f>
        <v>1.3450000000000002</v>
      </c>
      <c r="G57" s="131">
        <f>'wastewater botex plus'!F21</f>
        <v>454.8747663218216</v>
      </c>
      <c r="H57" s="131">
        <f>'wastewater botex plus'!G21</f>
        <v>453.76573574074177</v>
      </c>
      <c r="I57" s="132">
        <f>E57/G57</f>
        <v>1.4905201391635749E-3</v>
      </c>
      <c r="J57" s="132">
        <f>F57/H57</f>
        <v>2.9640845353922085E-3</v>
      </c>
    </row>
    <row r="58" spans="1:10" x14ac:dyDescent="0.3">
      <c r="A58" s="56" t="s">
        <v>10</v>
      </c>
      <c r="B58" s="56" t="s">
        <v>162</v>
      </c>
      <c r="C58" s="56" t="s">
        <v>163</v>
      </c>
      <c r="D58" s="56" t="s">
        <v>75</v>
      </c>
      <c r="E58" s="57">
        <f>'wastewater E opex'!E53</f>
        <v>3.0000000000000001E-3</v>
      </c>
      <c r="F58" s="57">
        <f>'wastewater E opex'!F53</f>
        <v>3.0000000000000001E-3</v>
      </c>
      <c r="G58" s="48"/>
      <c r="H58" s="48"/>
      <c r="I58" s="48"/>
      <c r="J58" s="48"/>
    </row>
    <row r="59" spans="1:10" x14ac:dyDescent="0.3">
      <c r="A59" s="56" t="s">
        <v>10</v>
      </c>
      <c r="B59" s="56" t="s">
        <v>164</v>
      </c>
      <c r="C59" s="56" t="s">
        <v>165</v>
      </c>
      <c r="D59" s="56" t="s">
        <v>75</v>
      </c>
      <c r="E59" s="57">
        <f>'wastewater E opex'!E54</f>
        <v>8.9999999999999993E-3</v>
      </c>
      <c r="F59" s="57">
        <f>'wastewater E opex'!F54</f>
        <v>0.01</v>
      </c>
      <c r="G59" s="48"/>
      <c r="H59" s="48"/>
      <c r="I59" s="48"/>
      <c r="J59" s="48"/>
    </row>
    <row r="60" spans="1:10" x14ac:dyDescent="0.3">
      <c r="A60" s="56" t="s">
        <v>10</v>
      </c>
      <c r="B60" s="56" t="s">
        <v>166</v>
      </c>
      <c r="C60" s="56" t="s">
        <v>167</v>
      </c>
      <c r="D60" s="56" t="s">
        <v>75</v>
      </c>
      <c r="E60" s="57">
        <f>'wastewater E opex'!E55</f>
        <v>0</v>
      </c>
      <c r="F60" s="57">
        <f>'wastewater E opex'!F55</f>
        <v>0</v>
      </c>
      <c r="G60" s="48"/>
      <c r="H60" s="48"/>
      <c r="I60" s="48"/>
      <c r="J60" s="48"/>
    </row>
    <row r="61" spans="1:10" x14ac:dyDescent="0.3">
      <c r="A61" s="56" t="s">
        <v>10</v>
      </c>
      <c r="B61" s="56" t="s">
        <v>168</v>
      </c>
      <c r="C61" s="56" t="s">
        <v>169</v>
      </c>
      <c r="D61" s="56" t="s">
        <v>75</v>
      </c>
      <c r="E61" s="57">
        <f>'wastewater E opex'!E56</f>
        <v>0</v>
      </c>
      <c r="F61" s="57">
        <f>'wastewater E opex'!F56</f>
        <v>0</v>
      </c>
      <c r="G61" s="48"/>
      <c r="H61" s="48"/>
      <c r="I61" s="48"/>
      <c r="J61" s="48"/>
    </row>
    <row r="62" spans="1:10" x14ac:dyDescent="0.3">
      <c r="A62" s="56" t="s">
        <v>10</v>
      </c>
      <c r="B62" s="56" t="s">
        <v>170</v>
      </c>
      <c r="C62" s="56" t="s">
        <v>171</v>
      </c>
      <c r="D62" s="56" t="s">
        <v>75</v>
      </c>
      <c r="E62" s="57">
        <f>'wastewater E opex'!E57</f>
        <v>0</v>
      </c>
      <c r="F62" s="57">
        <f>'wastewater E opex'!F57</f>
        <v>0</v>
      </c>
      <c r="G62" s="48"/>
      <c r="H62" s="48"/>
      <c r="I62" s="48"/>
      <c r="J62" s="48"/>
    </row>
    <row r="63" spans="1:10" x14ac:dyDescent="0.3">
      <c r="A63" s="56" t="s">
        <v>10</v>
      </c>
      <c r="B63" s="56" t="s">
        <v>172</v>
      </c>
      <c r="C63" s="56" t="s">
        <v>173</v>
      </c>
      <c r="D63" s="56" t="s">
        <v>75</v>
      </c>
      <c r="E63" s="57">
        <f>'wastewater E opex'!E58</f>
        <v>0.78800000000000003</v>
      </c>
      <c r="F63" s="57">
        <f>'wastewater E opex'!F58</f>
        <v>1.0900000000000001</v>
      </c>
      <c r="G63" s="48"/>
      <c r="H63" s="48"/>
      <c r="I63" s="48"/>
      <c r="J63" s="48"/>
    </row>
    <row r="64" spans="1:10" x14ac:dyDescent="0.3">
      <c r="A64" s="56" t="s">
        <v>10</v>
      </c>
      <c r="B64" s="56" t="s">
        <v>174</v>
      </c>
      <c r="C64" s="56" t="s">
        <v>175</v>
      </c>
      <c r="D64" s="56" t="s">
        <v>75</v>
      </c>
      <c r="E64" s="57">
        <f>'wastewater E opex'!E59</f>
        <v>0</v>
      </c>
      <c r="F64" s="57">
        <f>'wastewater E opex'!F59</f>
        <v>0</v>
      </c>
      <c r="G64" s="48"/>
      <c r="H64" s="48"/>
      <c r="I64" s="48"/>
      <c r="J64" s="48"/>
    </row>
    <row r="65" spans="1:10" x14ac:dyDescent="0.3">
      <c r="A65" s="56" t="s">
        <v>10</v>
      </c>
      <c r="B65" s="56" t="s">
        <v>176</v>
      </c>
      <c r="C65" s="56" t="s">
        <v>177</v>
      </c>
      <c r="D65" s="56" t="s">
        <v>75</v>
      </c>
      <c r="E65" s="57">
        <f>'wastewater E opex'!E60</f>
        <v>0</v>
      </c>
      <c r="F65" s="57">
        <f>'wastewater E opex'!F60</f>
        <v>0</v>
      </c>
      <c r="G65" s="48"/>
      <c r="H65" s="48"/>
      <c r="I65" s="48"/>
      <c r="J65" s="48"/>
    </row>
    <row r="66" spans="1:10" x14ac:dyDescent="0.3">
      <c r="A66" s="56" t="s">
        <v>10</v>
      </c>
      <c r="B66" s="56" t="s">
        <v>178</v>
      </c>
      <c r="C66" s="56" t="s">
        <v>179</v>
      </c>
      <c r="D66" s="56" t="s">
        <v>75</v>
      </c>
      <c r="E66" s="57">
        <f>'wastewater E opex'!E61</f>
        <v>0</v>
      </c>
      <c r="F66" s="57">
        <f>'wastewater E opex'!F61</f>
        <v>0</v>
      </c>
      <c r="G66" s="48"/>
      <c r="H66" s="48"/>
      <c r="I66" s="48"/>
      <c r="J66" s="48"/>
    </row>
    <row r="67" spans="1:10" x14ac:dyDescent="0.3">
      <c r="A67" s="56" t="s">
        <v>10</v>
      </c>
      <c r="B67" s="56" t="s">
        <v>180</v>
      </c>
      <c r="C67" s="56" t="s">
        <v>181</v>
      </c>
      <c r="D67" s="56" t="s">
        <v>75</v>
      </c>
      <c r="E67" s="57">
        <f>'wastewater E opex'!E62</f>
        <v>0</v>
      </c>
      <c r="F67" s="57">
        <f>'wastewater E opex'!F62</f>
        <v>0</v>
      </c>
      <c r="G67" s="48"/>
      <c r="H67" s="48"/>
      <c r="I67" s="48"/>
      <c r="J67" s="48"/>
    </row>
    <row r="68" spans="1:10" x14ac:dyDescent="0.3">
      <c r="A68" s="56" t="s">
        <v>10</v>
      </c>
      <c r="B68" s="56" t="s">
        <v>182</v>
      </c>
      <c r="C68" s="56" t="s">
        <v>183</v>
      </c>
      <c r="D68" s="56" t="s">
        <v>75</v>
      </c>
      <c r="E68" s="57">
        <f>'wastewater E opex'!E63</f>
        <v>3.0000000000000001E-3</v>
      </c>
      <c r="F68" s="57">
        <f>'wastewater E opex'!F63</f>
        <v>3.0000000000000001E-3</v>
      </c>
      <c r="G68" s="48"/>
      <c r="H68" s="48"/>
      <c r="I68" s="48"/>
      <c r="J68" s="48"/>
    </row>
    <row r="69" spans="1:10" x14ac:dyDescent="0.3">
      <c r="A69" s="56" t="s">
        <v>10</v>
      </c>
      <c r="B69" s="56" t="s">
        <v>184</v>
      </c>
      <c r="C69" s="56" t="s">
        <v>185</v>
      </c>
      <c r="D69" s="56" t="s">
        <v>75</v>
      </c>
      <c r="E69" s="57">
        <f>'wastewater E opex'!E64</f>
        <v>0</v>
      </c>
      <c r="F69" s="57">
        <f>'wastewater E opex'!F64</f>
        <v>0</v>
      </c>
      <c r="G69" s="48"/>
      <c r="H69" s="48"/>
      <c r="I69" s="48"/>
      <c r="J69" s="48"/>
    </row>
    <row r="70" spans="1:10" x14ac:dyDescent="0.3">
      <c r="A70" s="56" t="s">
        <v>10</v>
      </c>
      <c r="B70" s="56" t="s">
        <v>186</v>
      </c>
      <c r="C70" s="56" t="s">
        <v>187</v>
      </c>
      <c r="D70" s="56" t="s">
        <v>75</v>
      </c>
      <c r="E70" s="57">
        <f>'wastewater E opex'!E65</f>
        <v>0</v>
      </c>
      <c r="F70" s="57">
        <f>'wastewater E opex'!F65</f>
        <v>0</v>
      </c>
      <c r="G70" s="48"/>
      <c r="H70" s="48"/>
      <c r="I70" s="48"/>
      <c r="J70" s="48"/>
    </row>
    <row r="71" spans="1:10" x14ac:dyDescent="0.3">
      <c r="A71" s="56" t="s">
        <v>10</v>
      </c>
      <c r="B71" s="56" t="s">
        <v>188</v>
      </c>
      <c r="C71" s="56" t="s">
        <v>189</v>
      </c>
      <c r="D71" s="56" t="s">
        <v>75</v>
      </c>
      <c r="E71" s="57">
        <f>'wastewater E opex'!E66</f>
        <v>0</v>
      </c>
      <c r="F71" s="57">
        <f>'wastewater E opex'!F66</f>
        <v>0</v>
      </c>
      <c r="G71" s="48"/>
      <c r="H71" s="48"/>
      <c r="I71" s="48"/>
      <c r="J71" s="48"/>
    </row>
    <row r="72" spans="1:10" x14ac:dyDescent="0.3">
      <c r="A72" s="56" t="s">
        <v>10</v>
      </c>
      <c r="B72" s="56" t="s">
        <v>190</v>
      </c>
      <c r="C72" s="56" t="s">
        <v>191</v>
      </c>
      <c r="D72" s="56" t="s">
        <v>75</v>
      </c>
      <c r="E72" s="57">
        <f>'wastewater E opex'!E67</f>
        <v>0</v>
      </c>
      <c r="F72" s="57">
        <f>'wastewater E opex'!F67</f>
        <v>0</v>
      </c>
      <c r="G72" s="48"/>
      <c r="H72" s="48"/>
      <c r="I72" s="48"/>
      <c r="J72" s="48"/>
    </row>
    <row r="73" spans="1:10" x14ac:dyDescent="0.3">
      <c r="A73" s="56" t="s">
        <v>10</v>
      </c>
      <c r="B73" s="56" t="s">
        <v>192</v>
      </c>
      <c r="C73" s="56" t="s">
        <v>193</v>
      </c>
      <c r="D73" s="56" t="s">
        <v>75</v>
      </c>
      <c r="E73" s="57">
        <f>'wastewater E opex'!E68</f>
        <v>0</v>
      </c>
      <c r="F73" s="57">
        <f>'wastewater E opex'!F68</f>
        <v>0</v>
      </c>
      <c r="G73" s="48"/>
      <c r="H73" s="48"/>
      <c r="I73" s="48"/>
      <c r="J73" s="48"/>
    </row>
    <row r="74" spans="1:10" x14ac:dyDescent="0.3">
      <c r="A74" s="56" t="s">
        <v>10</v>
      </c>
      <c r="B74" s="56" t="s">
        <v>194</v>
      </c>
      <c r="C74" s="56" t="s">
        <v>195</v>
      </c>
      <c r="D74" s="56" t="s">
        <v>75</v>
      </c>
      <c r="E74" s="57">
        <f>'wastewater E opex'!E69</f>
        <v>0</v>
      </c>
      <c r="F74" s="57">
        <f>'wastewater E opex'!F69</f>
        <v>0</v>
      </c>
      <c r="G74" s="48"/>
      <c r="H74" s="48"/>
      <c r="I74" s="48"/>
      <c r="J74" s="48"/>
    </row>
    <row r="75" spans="1:10" x14ac:dyDescent="0.3">
      <c r="A75" s="56" t="s">
        <v>10</v>
      </c>
      <c r="B75" s="56" t="s">
        <v>196</v>
      </c>
      <c r="C75" s="56" t="s">
        <v>197</v>
      </c>
      <c r="D75" s="56" t="s">
        <v>75</v>
      </c>
      <c r="E75" s="57">
        <f>'wastewater E opex'!E70</f>
        <v>1.6E-2</v>
      </c>
      <c r="F75" s="57">
        <f>'wastewater E opex'!F70</f>
        <v>1.7999999999999999E-2</v>
      </c>
      <c r="G75" s="48"/>
      <c r="H75" s="48"/>
      <c r="I75" s="48"/>
      <c r="J75" s="48"/>
    </row>
    <row r="76" spans="1:10" x14ac:dyDescent="0.3">
      <c r="A76" s="56" t="s">
        <v>10</v>
      </c>
      <c r="B76" s="56" t="s">
        <v>198</v>
      </c>
      <c r="C76" s="56" t="s">
        <v>199</v>
      </c>
      <c r="D76" s="56" t="s">
        <v>75</v>
      </c>
      <c r="E76" s="57">
        <f>'wastewater E opex'!E71</f>
        <v>4.9000000000000002E-2</v>
      </c>
      <c r="F76" s="57">
        <f>'wastewater E opex'!F71</f>
        <v>5.3999999999999999E-2</v>
      </c>
      <c r="G76" s="48"/>
      <c r="H76" s="48"/>
      <c r="I76" s="48"/>
      <c r="J76" s="48"/>
    </row>
    <row r="77" spans="1:10" x14ac:dyDescent="0.3">
      <c r="A77" s="56" t="s">
        <v>10</v>
      </c>
      <c r="B77" s="56" t="s">
        <v>200</v>
      </c>
      <c r="C77" s="56" t="s">
        <v>201</v>
      </c>
      <c r="D77" s="56" t="s">
        <v>75</v>
      </c>
      <c r="E77" s="57">
        <f>'wastewater E opex'!E72</f>
        <v>0.13800000000000001</v>
      </c>
      <c r="F77" s="57">
        <f>'wastewater E opex'!F72</f>
        <v>0.152</v>
      </c>
      <c r="G77" s="48"/>
      <c r="H77" s="48"/>
      <c r="I77" s="48"/>
      <c r="J77" s="48"/>
    </row>
    <row r="78" spans="1:10" x14ac:dyDescent="0.3">
      <c r="A78" s="56" t="s">
        <v>10</v>
      </c>
      <c r="B78" s="56" t="s">
        <v>202</v>
      </c>
      <c r="C78" s="56" t="s">
        <v>203</v>
      </c>
      <c r="D78" s="56" t="s">
        <v>75</v>
      </c>
      <c r="E78" s="57">
        <f>'wastewater E opex'!E73</f>
        <v>0</v>
      </c>
      <c r="F78" s="57">
        <f>'wastewater E opex'!F73</f>
        <v>0</v>
      </c>
      <c r="G78" s="48"/>
      <c r="H78" s="48"/>
      <c r="I78" s="48"/>
      <c r="J78" s="48"/>
    </row>
    <row r="79" spans="1:10" x14ac:dyDescent="0.3">
      <c r="A79" s="56" t="s">
        <v>10</v>
      </c>
      <c r="B79" s="56" t="s">
        <v>204</v>
      </c>
      <c r="C79" s="56" t="s">
        <v>205</v>
      </c>
      <c r="D79" s="56" t="s">
        <v>75</v>
      </c>
      <c r="E79" s="57">
        <f>'wastewater E opex'!E74</f>
        <v>0</v>
      </c>
      <c r="F79" s="57">
        <f>'wastewater E opex'!F74</f>
        <v>0</v>
      </c>
      <c r="G79" s="48"/>
      <c r="H79" s="48"/>
      <c r="I79" s="48"/>
      <c r="J79" s="48"/>
    </row>
    <row r="80" spans="1:10" x14ac:dyDescent="0.3">
      <c r="A80" s="56" t="s">
        <v>10</v>
      </c>
      <c r="B80" s="56" t="s">
        <v>206</v>
      </c>
      <c r="C80" s="56" t="s">
        <v>207</v>
      </c>
      <c r="D80" s="56" t="s">
        <v>75</v>
      </c>
      <c r="E80" s="57">
        <f>'wastewater E opex'!E75</f>
        <v>0</v>
      </c>
      <c r="F80" s="57">
        <f>'wastewater E opex'!F75</f>
        <v>0</v>
      </c>
      <c r="G80" s="48"/>
      <c r="H80" s="48"/>
      <c r="I80" s="48"/>
      <c r="J80" s="48"/>
    </row>
    <row r="81" spans="1:10" x14ac:dyDescent="0.3">
      <c r="A81" s="56" t="s">
        <v>10</v>
      </c>
      <c r="B81" s="56" t="s">
        <v>208</v>
      </c>
      <c r="C81" s="56" t="s">
        <v>209</v>
      </c>
      <c r="D81" s="56" t="s">
        <v>75</v>
      </c>
      <c r="E81" s="57">
        <f>'wastewater E opex'!E76</f>
        <v>0</v>
      </c>
      <c r="F81" s="57">
        <f>'wastewater E opex'!F76</f>
        <v>0</v>
      </c>
      <c r="G81" s="48"/>
      <c r="H81" s="48"/>
      <c r="I81" s="48"/>
      <c r="J81" s="48"/>
    </row>
    <row r="82" spans="1:10" x14ac:dyDescent="0.3">
      <c r="A82" s="56" t="s">
        <v>10</v>
      </c>
      <c r="B82" s="56" t="s">
        <v>210</v>
      </c>
      <c r="C82" s="128" t="s">
        <v>211</v>
      </c>
      <c r="D82" s="128" t="s">
        <v>75</v>
      </c>
      <c r="E82" s="129">
        <f>'wastewater E opex'!E77</f>
        <v>5.7000000000000002E-2</v>
      </c>
      <c r="F82" s="129">
        <f>'wastewater E opex'!F77</f>
        <v>5.7000000000000002E-2</v>
      </c>
      <c r="G82" s="48"/>
      <c r="H82" s="48"/>
      <c r="I82" s="48"/>
      <c r="J82" s="48"/>
    </row>
    <row r="83" spans="1:10" x14ac:dyDescent="0.3">
      <c r="A83" s="56" t="s">
        <v>10</v>
      </c>
      <c r="B83" s="56" t="s">
        <v>212</v>
      </c>
      <c r="C83" s="128" t="s">
        <v>213</v>
      </c>
      <c r="D83" s="128" t="s">
        <v>75</v>
      </c>
      <c r="E83" s="129">
        <f>'wastewater E opex'!E78</f>
        <v>0.52500000000000002</v>
      </c>
      <c r="F83" s="129">
        <f>'wastewater E opex'!F78</f>
        <v>0.57799999999999996</v>
      </c>
      <c r="G83" s="48"/>
      <c r="H83" s="48"/>
      <c r="I83" s="48"/>
      <c r="J83" s="48"/>
    </row>
    <row r="84" spans="1:10" x14ac:dyDescent="0.3">
      <c r="A84" s="56" t="s">
        <v>10</v>
      </c>
      <c r="B84" s="56" t="s">
        <v>214</v>
      </c>
      <c r="C84" s="56" t="s">
        <v>215</v>
      </c>
      <c r="D84" s="56" t="s">
        <v>75</v>
      </c>
      <c r="E84" s="57">
        <f>'wastewater E opex'!E79</f>
        <v>0</v>
      </c>
      <c r="F84" s="57">
        <f>'wastewater E opex'!F79</f>
        <v>0</v>
      </c>
      <c r="G84" s="48"/>
      <c r="H84" s="48"/>
      <c r="I84" s="48"/>
      <c r="J84" s="48"/>
    </row>
    <row r="85" spans="1:10" x14ac:dyDescent="0.3">
      <c r="A85" s="56" t="s">
        <v>10</v>
      </c>
      <c r="B85" s="56" t="s">
        <v>216</v>
      </c>
      <c r="C85" s="56" t="s">
        <v>217</v>
      </c>
      <c r="D85" s="56" t="s">
        <v>75</v>
      </c>
      <c r="E85" s="57">
        <f>'wastewater E opex'!E80</f>
        <v>0</v>
      </c>
      <c r="F85" s="57">
        <f>'wastewater E opex'!F80</f>
        <v>0</v>
      </c>
      <c r="G85" s="48"/>
      <c r="H85" s="48"/>
      <c r="I85" s="48"/>
      <c r="J85" s="48"/>
    </row>
    <row r="86" spans="1:10" x14ac:dyDescent="0.3">
      <c r="A86" s="56" t="s">
        <v>10</v>
      </c>
      <c r="B86" s="56" t="s">
        <v>218</v>
      </c>
      <c r="C86" s="56" t="s">
        <v>219</v>
      </c>
      <c r="D86" s="56" t="s">
        <v>75</v>
      </c>
      <c r="E86" s="57">
        <f>'wastewater E opex'!E81</f>
        <v>0</v>
      </c>
      <c r="F86" s="57">
        <f>'wastewater E opex'!F81</f>
        <v>0</v>
      </c>
      <c r="G86" s="48"/>
      <c r="H86" s="48"/>
      <c r="I86" s="48"/>
      <c r="J86" s="48"/>
    </row>
    <row r="87" spans="1:10" x14ac:dyDescent="0.3">
      <c r="A87" s="56" t="s">
        <v>10</v>
      </c>
      <c r="B87" s="56" t="s">
        <v>220</v>
      </c>
      <c r="C87" s="128" t="s">
        <v>221</v>
      </c>
      <c r="D87" s="128" t="s">
        <v>75</v>
      </c>
      <c r="E87" s="129">
        <f>'wastewater E opex'!E82</f>
        <v>0</v>
      </c>
      <c r="F87" s="129">
        <f>'wastewater E opex'!F82</f>
        <v>0</v>
      </c>
      <c r="G87" s="48"/>
      <c r="H87" s="48"/>
      <c r="I87" s="48"/>
      <c r="J87" s="48"/>
    </row>
    <row r="88" spans="1:10" x14ac:dyDescent="0.3">
      <c r="A88" s="56" t="s">
        <v>10</v>
      </c>
      <c r="B88" s="56" t="s">
        <v>222</v>
      </c>
      <c r="C88" s="56" t="s">
        <v>223</v>
      </c>
      <c r="D88" s="56" t="s">
        <v>75</v>
      </c>
      <c r="E88" s="57">
        <f>'wastewater E opex'!E83</f>
        <v>0</v>
      </c>
      <c r="F88" s="57">
        <f>'wastewater E opex'!F83</f>
        <v>0</v>
      </c>
      <c r="G88" s="48"/>
      <c r="H88" s="48"/>
      <c r="I88" s="48"/>
      <c r="J88" s="48"/>
    </row>
    <row r="89" spans="1:10" x14ac:dyDescent="0.3">
      <c r="A89" s="56" t="s">
        <v>10</v>
      </c>
      <c r="B89" s="56" t="s">
        <v>224</v>
      </c>
      <c r="C89" s="56" t="s">
        <v>225</v>
      </c>
      <c r="D89" s="56" t="s">
        <v>75</v>
      </c>
      <c r="E89" s="57">
        <f>'wastewater E opex'!E84</f>
        <v>0</v>
      </c>
      <c r="F89" s="57">
        <f>'wastewater E opex'!F84</f>
        <v>0</v>
      </c>
      <c r="G89" s="48"/>
      <c r="H89" s="48"/>
      <c r="I89" s="48"/>
      <c r="J89" s="48"/>
    </row>
    <row r="90" spans="1:10" x14ac:dyDescent="0.3">
      <c r="A90" s="56" t="s">
        <v>10</v>
      </c>
      <c r="B90" s="56" t="s">
        <v>226</v>
      </c>
      <c r="C90" s="56" t="s">
        <v>227</v>
      </c>
      <c r="D90" s="56" t="s">
        <v>75</v>
      </c>
      <c r="E90" s="57">
        <f>'wastewater E opex'!E85</f>
        <v>0</v>
      </c>
      <c r="F90" s="57">
        <f>'wastewater E opex'!F85</f>
        <v>0</v>
      </c>
      <c r="G90" s="48"/>
      <c r="H90" s="48"/>
      <c r="I90" s="48"/>
      <c r="J90" s="48"/>
    </row>
    <row r="91" spans="1:10" x14ac:dyDescent="0.3">
      <c r="A91" s="56" t="s">
        <v>10</v>
      </c>
      <c r="B91" s="56" t="s">
        <v>228</v>
      </c>
      <c r="C91" s="56" t="s">
        <v>229</v>
      </c>
      <c r="D91" s="56" t="s">
        <v>75</v>
      </c>
      <c r="E91" s="57">
        <f>'wastewater E opex'!E86</f>
        <v>0</v>
      </c>
      <c r="F91" s="57">
        <f>'wastewater E opex'!F86</f>
        <v>0</v>
      </c>
      <c r="G91" s="48"/>
      <c r="H91" s="48"/>
      <c r="I91" s="48"/>
      <c r="J91" s="48"/>
    </row>
    <row r="92" spans="1:10" x14ac:dyDescent="0.3">
      <c r="A92" s="56" t="s">
        <v>10</v>
      </c>
      <c r="B92" s="56" t="s">
        <v>230</v>
      </c>
      <c r="C92" s="56" t="s">
        <v>231</v>
      </c>
      <c r="D92" s="56" t="s">
        <v>75</v>
      </c>
      <c r="E92" s="57">
        <f>'wastewater E opex'!E87</f>
        <v>0</v>
      </c>
      <c r="F92" s="57">
        <f>'wastewater E opex'!F87</f>
        <v>0</v>
      </c>
      <c r="G92" s="48"/>
      <c r="H92" s="48"/>
      <c r="I92" s="48"/>
      <c r="J92" s="48"/>
    </row>
    <row r="93" spans="1:10" x14ac:dyDescent="0.3">
      <c r="A93" s="56" t="s">
        <v>10</v>
      </c>
      <c r="B93" s="56" t="s">
        <v>232</v>
      </c>
      <c r="C93" s="56" t="s">
        <v>233</v>
      </c>
      <c r="D93" s="56" t="s">
        <v>75</v>
      </c>
      <c r="E93" s="57">
        <f>'wastewater E opex'!E88</f>
        <v>0</v>
      </c>
      <c r="F93" s="57">
        <f>'wastewater E opex'!F88</f>
        <v>0</v>
      </c>
      <c r="G93" s="48"/>
      <c r="H93" s="48"/>
      <c r="I93" s="48"/>
      <c r="J93" s="48"/>
    </row>
    <row r="94" spans="1:10" x14ac:dyDescent="0.3">
      <c r="A94" s="56" t="s">
        <v>10</v>
      </c>
      <c r="B94" s="56" t="s">
        <v>234</v>
      </c>
      <c r="C94" s="56" t="s">
        <v>235</v>
      </c>
      <c r="D94" s="56" t="s">
        <v>75</v>
      </c>
      <c r="E94" s="57">
        <f>'wastewater E opex'!E89</f>
        <v>0</v>
      </c>
      <c r="F94" s="57">
        <f>'wastewater E opex'!F89</f>
        <v>0</v>
      </c>
      <c r="G94" s="48"/>
      <c r="H94" s="48"/>
      <c r="I94" s="48"/>
      <c r="J94" s="48"/>
    </row>
    <row r="95" spans="1:10" x14ac:dyDescent="0.3">
      <c r="A95" s="56" t="s">
        <v>10</v>
      </c>
      <c r="B95" s="56" t="s">
        <v>236</v>
      </c>
      <c r="C95" s="56" t="s">
        <v>237</v>
      </c>
      <c r="D95" s="56" t="s">
        <v>75</v>
      </c>
      <c r="E95" s="57">
        <f>'wastewater E opex'!E90</f>
        <v>0</v>
      </c>
      <c r="F95" s="57">
        <f>'wastewater E opex'!F90</f>
        <v>0</v>
      </c>
      <c r="G95" s="48"/>
      <c r="H95" s="48"/>
      <c r="I95" s="48"/>
      <c r="J95" s="48"/>
    </row>
    <row r="96" spans="1:10" x14ac:dyDescent="0.3">
      <c r="A96" s="56" t="s">
        <v>10</v>
      </c>
      <c r="B96" s="56" t="s">
        <v>238</v>
      </c>
      <c r="C96" s="56" t="s">
        <v>239</v>
      </c>
      <c r="D96" s="56" t="s">
        <v>75</v>
      </c>
      <c r="E96" s="57">
        <f>'wastewater E opex'!E91</f>
        <v>0</v>
      </c>
      <c r="F96" s="57">
        <f>'wastewater E opex'!F91</f>
        <v>0</v>
      </c>
      <c r="G96" s="48"/>
      <c r="H96" s="48"/>
      <c r="I96" s="48"/>
      <c r="J96" s="48"/>
    </row>
    <row r="97" spans="1:14" x14ac:dyDescent="0.3">
      <c r="A97" s="56" t="s">
        <v>10</v>
      </c>
      <c r="B97" s="56" t="s">
        <v>240</v>
      </c>
      <c r="C97" s="56" t="s">
        <v>241</v>
      </c>
      <c r="D97" s="56" t="s">
        <v>75</v>
      </c>
      <c r="E97" s="57">
        <f>'wastewater E opex'!E92</f>
        <v>0</v>
      </c>
      <c r="F97" s="57">
        <f>'wastewater E opex'!F92</f>
        <v>0</v>
      </c>
      <c r="G97" s="48"/>
      <c r="H97" s="48"/>
      <c r="I97" s="48"/>
      <c r="J97" s="48"/>
    </row>
    <row r="98" spans="1:14" x14ac:dyDescent="0.3">
      <c r="A98" s="56" t="s">
        <v>10</v>
      </c>
      <c r="B98" s="56" t="s">
        <v>242</v>
      </c>
      <c r="C98" s="56" t="s">
        <v>243</v>
      </c>
      <c r="D98" s="56" t="s">
        <v>75</v>
      </c>
      <c r="E98" s="57">
        <f>'wastewater E opex'!E93</f>
        <v>0</v>
      </c>
      <c r="F98" s="57">
        <f>'wastewater E opex'!F93</f>
        <v>0</v>
      </c>
      <c r="G98" s="48"/>
      <c r="H98" s="48"/>
      <c r="I98" s="48"/>
      <c r="J98" s="48"/>
    </row>
    <row r="99" spans="1:14" x14ac:dyDescent="0.3">
      <c r="A99" s="56" t="s">
        <v>10</v>
      </c>
      <c r="B99" s="56" t="s">
        <v>244</v>
      </c>
      <c r="C99" s="128" t="s">
        <v>245</v>
      </c>
      <c r="D99" s="128" t="s">
        <v>75</v>
      </c>
      <c r="E99" s="129">
        <f>'wastewater E opex'!E94</f>
        <v>0</v>
      </c>
      <c r="F99" s="129">
        <f>'wastewater E opex'!F94</f>
        <v>0</v>
      </c>
      <c r="G99" s="48"/>
      <c r="H99" s="48"/>
      <c r="I99" s="48"/>
      <c r="J99" s="48"/>
    </row>
    <row r="100" spans="1:14" x14ac:dyDescent="0.3">
      <c r="A100" s="56" t="s">
        <v>10</v>
      </c>
      <c r="B100" s="56" t="s">
        <v>246</v>
      </c>
      <c r="C100" s="56" t="s">
        <v>247</v>
      </c>
      <c r="D100" s="56" t="s">
        <v>75</v>
      </c>
      <c r="E100" s="57">
        <f>'wastewater E opex'!E95</f>
        <v>0</v>
      </c>
      <c r="F100" s="57">
        <f>'wastewater E opex'!F95</f>
        <v>0</v>
      </c>
      <c r="G100" s="48"/>
      <c r="H100" s="48"/>
      <c r="I100" s="48"/>
      <c r="J100" s="48"/>
    </row>
    <row r="101" spans="1:14" x14ac:dyDescent="0.3">
      <c r="A101" s="56" t="s">
        <v>10</v>
      </c>
      <c r="B101" s="56" t="s">
        <v>248</v>
      </c>
      <c r="C101" s="56" t="s">
        <v>249</v>
      </c>
      <c r="D101" s="56" t="s">
        <v>75</v>
      </c>
      <c r="E101" s="57">
        <f>'wastewater E opex'!E96</f>
        <v>0</v>
      </c>
      <c r="F101" s="57">
        <f>'wastewater E opex'!F96</f>
        <v>0</v>
      </c>
      <c r="G101" s="48"/>
      <c r="H101" s="48"/>
      <c r="I101" s="48"/>
      <c r="J101" s="48"/>
    </row>
    <row r="102" spans="1:14" x14ac:dyDescent="0.3">
      <c r="A102" s="56" t="s">
        <v>10</v>
      </c>
      <c r="B102" s="56" t="s">
        <v>250</v>
      </c>
      <c r="C102" s="56" t="s">
        <v>251</v>
      </c>
      <c r="D102" s="56" t="s">
        <v>75</v>
      </c>
      <c r="E102" s="57">
        <f>'wastewater E opex'!E97</f>
        <v>0</v>
      </c>
      <c r="F102" s="57">
        <f>'wastewater E opex'!F97</f>
        <v>0</v>
      </c>
      <c r="G102" s="48"/>
      <c r="H102" s="48"/>
      <c r="I102" s="48"/>
      <c r="J102" s="48"/>
    </row>
    <row r="103" spans="1:14" x14ac:dyDescent="0.3">
      <c r="A103" s="56" t="s">
        <v>10</v>
      </c>
      <c r="B103" s="56" t="s">
        <v>252</v>
      </c>
      <c r="C103" s="56" t="s">
        <v>253</v>
      </c>
      <c r="D103" s="56" t="s">
        <v>75</v>
      </c>
      <c r="E103" s="57">
        <f>'wastewater E opex'!E98</f>
        <v>0</v>
      </c>
      <c r="F103" s="57">
        <f>'wastewater E opex'!F98</f>
        <v>0</v>
      </c>
      <c r="G103" s="48"/>
      <c r="H103" s="48"/>
      <c r="I103" s="48"/>
      <c r="J103" s="48"/>
    </row>
    <row r="104" spans="1:14" ht="13.5" customHeight="1" x14ac:dyDescent="0.3">
      <c r="A104" s="56" t="s">
        <v>10</v>
      </c>
      <c r="B104" s="56" t="s">
        <v>254</v>
      </c>
      <c r="C104" s="56" t="s">
        <v>255</v>
      </c>
      <c r="D104" s="56" t="s">
        <v>75</v>
      </c>
      <c r="E104" s="57">
        <f>'wastewater E opex'!E99</f>
        <v>1.5880000000000001</v>
      </c>
      <c r="F104" s="57">
        <f>'wastewater E opex'!F99</f>
        <v>1.9650000000000001</v>
      </c>
      <c r="G104" s="48"/>
      <c r="H104" s="48"/>
      <c r="I104" s="48"/>
      <c r="J104" s="48"/>
    </row>
    <row r="105" spans="1:14" ht="13.5" customHeight="1" x14ac:dyDescent="0.3">
      <c r="A105" s="56" t="s">
        <v>10</v>
      </c>
      <c r="B105" s="56"/>
      <c r="C105" s="125" t="s">
        <v>158</v>
      </c>
      <c r="D105" s="48"/>
      <c r="E105" s="130">
        <f>E104-E99-E87-E83-E82</f>
        <v>1.0060000000000002</v>
      </c>
      <c r="F105" s="130">
        <f t="shared" ref="F105" si="5">F104-F99-F87-F83-F82</f>
        <v>1.33</v>
      </c>
      <c r="G105" s="131">
        <f>'wastewater botex plus'!F38</f>
        <v>258.09300000000007</v>
      </c>
      <c r="H105" s="131">
        <f>'wastewater botex plus'!G38</f>
        <v>302.05299999999988</v>
      </c>
      <c r="I105" s="132">
        <f>E105/G105</f>
        <v>3.8978197781419873E-3</v>
      </c>
      <c r="J105" s="132">
        <f>F105/H105</f>
        <v>4.4032007627800435E-3</v>
      </c>
    </row>
    <row r="106" spans="1:14" x14ac:dyDescent="0.3">
      <c r="A106" s="48" t="s">
        <v>6</v>
      </c>
      <c r="B106" s="48" t="s">
        <v>162</v>
      </c>
      <c r="C106" s="48" t="s">
        <v>163</v>
      </c>
      <c r="D106" s="48"/>
      <c r="E106" s="54">
        <f>'wastewater E opex'!E194</f>
        <v>4.2999999999999997E-2</v>
      </c>
      <c r="F106" s="54">
        <f>'wastewater E opex'!F194</f>
        <v>7.2999999999999995E-2</v>
      </c>
      <c r="G106" s="48"/>
      <c r="H106" s="48"/>
      <c r="I106" s="48"/>
      <c r="J106" s="48"/>
    </row>
    <row r="107" spans="1:14" x14ac:dyDescent="0.3">
      <c r="A107" s="48" t="s">
        <v>6</v>
      </c>
      <c r="B107" s="48" t="s">
        <v>164</v>
      </c>
      <c r="C107" s="48" t="s">
        <v>165</v>
      </c>
      <c r="D107" s="48" t="s">
        <v>75</v>
      </c>
      <c r="E107" s="54">
        <f>'wastewater E opex'!E195</f>
        <v>1.1851E-2</v>
      </c>
      <c r="F107" s="54">
        <f>'wastewater E opex'!F195</f>
        <v>0.186026</v>
      </c>
      <c r="G107" s="48"/>
      <c r="H107" s="48"/>
      <c r="I107" s="48"/>
      <c r="J107" s="48"/>
    </row>
    <row r="108" spans="1:14" x14ac:dyDescent="0.3">
      <c r="A108" s="48" t="s">
        <v>6</v>
      </c>
      <c r="B108" s="48" t="s">
        <v>166</v>
      </c>
      <c r="C108" s="48" t="s">
        <v>167</v>
      </c>
      <c r="D108" s="48" t="s">
        <v>75</v>
      </c>
      <c r="E108" s="54">
        <f>'wastewater E opex'!E196</f>
        <v>0</v>
      </c>
      <c r="F108" s="54">
        <f>'wastewater E opex'!F196</f>
        <v>0</v>
      </c>
      <c r="G108" s="48"/>
      <c r="H108" s="48"/>
      <c r="I108" s="48"/>
      <c r="J108" s="48"/>
    </row>
    <row r="109" spans="1:14" x14ac:dyDescent="0.3">
      <c r="A109" s="48" t="s">
        <v>6</v>
      </c>
      <c r="B109" s="48" t="s">
        <v>168</v>
      </c>
      <c r="C109" s="48" t="s">
        <v>169</v>
      </c>
      <c r="D109" s="48" t="s">
        <v>75</v>
      </c>
      <c r="E109" s="54">
        <f>'wastewater E opex'!E197</f>
        <v>0</v>
      </c>
      <c r="F109" s="54">
        <f>'wastewater E opex'!F197</f>
        <v>0</v>
      </c>
      <c r="G109" s="48"/>
      <c r="H109" s="48"/>
      <c r="I109" s="48"/>
      <c r="J109" s="48"/>
    </row>
    <row r="110" spans="1:14" x14ac:dyDescent="0.3">
      <c r="A110" s="48" t="s">
        <v>6</v>
      </c>
      <c r="B110" s="48" t="s">
        <v>170</v>
      </c>
      <c r="C110" s="48" t="s">
        <v>171</v>
      </c>
      <c r="D110" s="48" t="s">
        <v>75</v>
      </c>
      <c r="E110" s="54">
        <f>'wastewater E opex'!E198</f>
        <v>0</v>
      </c>
      <c r="F110" s="54">
        <f>'wastewater E opex'!F198</f>
        <v>0</v>
      </c>
      <c r="G110" s="48"/>
      <c r="H110" s="48"/>
      <c r="I110" s="48"/>
      <c r="J110" s="48"/>
    </row>
    <row r="111" spans="1:14" x14ac:dyDescent="0.3">
      <c r="A111" s="48" t="s">
        <v>6</v>
      </c>
      <c r="B111" s="48" t="s">
        <v>172</v>
      </c>
      <c r="C111" s="48" t="s">
        <v>173</v>
      </c>
      <c r="D111" s="48" t="s">
        <v>75</v>
      </c>
      <c r="E111" s="54">
        <f>'wastewater E opex'!E199</f>
        <v>0</v>
      </c>
      <c r="F111" s="54">
        <f>'wastewater E opex'!F199</f>
        <v>0</v>
      </c>
      <c r="G111" s="48"/>
      <c r="H111" s="48"/>
      <c r="I111" s="48"/>
      <c r="J111" s="48"/>
      <c r="N111" t="s">
        <v>318</v>
      </c>
    </row>
    <row r="112" spans="1:14" x14ac:dyDescent="0.3">
      <c r="A112" s="48" t="s">
        <v>6</v>
      </c>
      <c r="B112" s="48" t="s">
        <v>174</v>
      </c>
      <c r="C112" s="48" t="s">
        <v>175</v>
      </c>
      <c r="D112" s="48" t="s">
        <v>75</v>
      </c>
      <c r="E112" s="54">
        <f>'wastewater E opex'!E200</f>
        <v>0.75</v>
      </c>
      <c r="F112" s="54">
        <f>'wastewater E opex'!F200</f>
        <v>1.03</v>
      </c>
      <c r="G112" s="48"/>
      <c r="H112" s="48"/>
      <c r="I112" s="48"/>
      <c r="J112" s="48"/>
    </row>
    <row r="113" spans="1:10" x14ac:dyDescent="0.3">
      <c r="A113" s="48" t="s">
        <v>6</v>
      </c>
      <c r="B113" s="48" t="s">
        <v>176</v>
      </c>
      <c r="C113" s="48" t="s">
        <v>177</v>
      </c>
      <c r="D113" s="48" t="s">
        <v>75</v>
      </c>
      <c r="E113" s="54">
        <f>'wastewater E opex'!E201</f>
        <v>0</v>
      </c>
      <c r="F113" s="54">
        <f>'wastewater E opex'!F201</f>
        <v>0</v>
      </c>
      <c r="G113" s="48"/>
      <c r="H113" s="48"/>
      <c r="I113" s="48"/>
      <c r="J113" s="48"/>
    </row>
    <row r="114" spans="1:10" x14ac:dyDescent="0.3">
      <c r="A114" s="48" t="s">
        <v>6</v>
      </c>
      <c r="B114" s="48" t="s">
        <v>178</v>
      </c>
      <c r="C114" s="48" t="s">
        <v>179</v>
      </c>
      <c r="D114" s="48" t="s">
        <v>75</v>
      </c>
      <c r="E114" s="54">
        <f>'wastewater E opex'!E202</f>
        <v>0</v>
      </c>
      <c r="F114" s="54">
        <f>'wastewater E opex'!F202</f>
        <v>0</v>
      </c>
      <c r="G114" s="48"/>
      <c r="H114" s="48"/>
      <c r="I114" s="48"/>
      <c r="J114" s="48"/>
    </row>
    <row r="115" spans="1:10" x14ac:dyDescent="0.3">
      <c r="A115" s="48" t="s">
        <v>6</v>
      </c>
      <c r="B115" s="48" t="s">
        <v>180</v>
      </c>
      <c r="C115" s="48" t="s">
        <v>181</v>
      </c>
      <c r="D115" s="48" t="s">
        <v>75</v>
      </c>
      <c r="E115" s="54">
        <f>'wastewater E opex'!E203</f>
        <v>0</v>
      </c>
      <c r="F115" s="54">
        <f>'wastewater E opex'!F203</f>
        <v>0</v>
      </c>
      <c r="G115" s="48"/>
      <c r="H115" s="48"/>
      <c r="I115" s="48"/>
      <c r="J115" s="48"/>
    </row>
    <row r="116" spans="1:10" x14ac:dyDescent="0.3">
      <c r="A116" s="48" t="s">
        <v>6</v>
      </c>
      <c r="B116" s="48" t="s">
        <v>182</v>
      </c>
      <c r="C116" s="48" t="s">
        <v>183</v>
      </c>
      <c r="D116" s="48" t="s">
        <v>75</v>
      </c>
      <c r="E116" s="54">
        <f>'wastewater E opex'!E204</f>
        <v>0</v>
      </c>
      <c r="F116" s="54">
        <f>'wastewater E opex'!F204</f>
        <v>0</v>
      </c>
      <c r="G116" s="48"/>
      <c r="H116" s="48"/>
      <c r="I116" s="48"/>
      <c r="J116" s="48"/>
    </row>
    <row r="117" spans="1:10" x14ac:dyDescent="0.3">
      <c r="A117" s="48" t="s">
        <v>6</v>
      </c>
      <c r="B117" s="48" t="s">
        <v>184</v>
      </c>
      <c r="C117" s="48" t="s">
        <v>185</v>
      </c>
      <c r="D117" s="48" t="s">
        <v>75</v>
      </c>
      <c r="E117" s="54">
        <f>'wastewater E opex'!E205</f>
        <v>0</v>
      </c>
      <c r="F117" s="54">
        <f>'wastewater E opex'!F205</f>
        <v>0</v>
      </c>
      <c r="G117" s="48"/>
      <c r="H117" s="48"/>
      <c r="I117" s="48"/>
      <c r="J117" s="48"/>
    </row>
    <row r="118" spans="1:10" x14ac:dyDescent="0.3">
      <c r="A118" s="48" t="s">
        <v>6</v>
      </c>
      <c r="B118" s="48" t="s">
        <v>186</v>
      </c>
      <c r="C118" s="48" t="s">
        <v>187</v>
      </c>
      <c r="D118" s="48" t="s">
        <v>75</v>
      </c>
      <c r="E118" s="54">
        <f>'wastewater E opex'!E206</f>
        <v>2.3710999999999999E-2</v>
      </c>
      <c r="F118" s="54">
        <f>'wastewater E opex'!F206</f>
        <v>8.2804000000000003E-2</v>
      </c>
      <c r="G118" s="48"/>
      <c r="H118" s="48"/>
      <c r="I118" s="48"/>
      <c r="J118" s="48"/>
    </row>
    <row r="119" spans="1:10" x14ac:dyDescent="0.3">
      <c r="A119" s="48" t="s">
        <v>6</v>
      </c>
      <c r="B119" s="48" t="s">
        <v>188</v>
      </c>
      <c r="C119" s="48" t="s">
        <v>189</v>
      </c>
      <c r="D119" s="48" t="s">
        <v>75</v>
      </c>
      <c r="E119" s="54">
        <f>'wastewater E opex'!E207</f>
        <v>0</v>
      </c>
      <c r="F119" s="54">
        <f>'wastewater E opex'!F207</f>
        <v>0</v>
      </c>
      <c r="G119" s="48"/>
      <c r="H119" s="48"/>
      <c r="I119" s="48"/>
      <c r="J119" s="48"/>
    </row>
    <row r="120" spans="1:10" x14ac:dyDescent="0.3">
      <c r="A120" s="48" t="s">
        <v>6</v>
      </c>
      <c r="B120" s="48" t="s">
        <v>190</v>
      </c>
      <c r="C120" s="48" t="s">
        <v>191</v>
      </c>
      <c r="D120" s="48" t="s">
        <v>75</v>
      </c>
      <c r="E120" s="54">
        <f>'wastewater E opex'!E208</f>
        <v>0</v>
      </c>
      <c r="F120" s="54">
        <f>'wastewater E opex'!F208</f>
        <v>0</v>
      </c>
      <c r="G120" s="48"/>
      <c r="H120" s="48"/>
      <c r="I120" s="48"/>
      <c r="J120" s="48"/>
    </row>
    <row r="121" spans="1:10" x14ac:dyDescent="0.3">
      <c r="A121" s="48" t="s">
        <v>6</v>
      </c>
      <c r="B121" s="48" t="s">
        <v>192</v>
      </c>
      <c r="C121" s="48" t="s">
        <v>193</v>
      </c>
      <c r="D121" s="48" t="s">
        <v>75</v>
      </c>
      <c r="E121" s="54">
        <f>'wastewater E opex'!E209</f>
        <v>0</v>
      </c>
      <c r="F121" s="54">
        <f>'wastewater E opex'!F209</f>
        <v>0</v>
      </c>
      <c r="G121" s="48"/>
      <c r="H121" s="48"/>
      <c r="I121" s="48"/>
      <c r="J121" s="48"/>
    </row>
    <row r="122" spans="1:10" x14ac:dyDescent="0.3">
      <c r="A122" s="48" t="s">
        <v>6</v>
      </c>
      <c r="B122" s="48" t="s">
        <v>194</v>
      </c>
      <c r="C122" s="48" t="s">
        <v>195</v>
      </c>
      <c r="D122" s="48" t="s">
        <v>75</v>
      </c>
      <c r="E122" s="54">
        <f>'wastewater E opex'!E210</f>
        <v>0</v>
      </c>
      <c r="F122" s="54">
        <f>'wastewater E opex'!F210</f>
        <v>0</v>
      </c>
      <c r="G122" s="48"/>
      <c r="H122" s="48"/>
      <c r="I122" s="48"/>
      <c r="J122" s="48"/>
    </row>
    <row r="123" spans="1:10" x14ac:dyDescent="0.3">
      <c r="A123" s="48" t="s">
        <v>6</v>
      </c>
      <c r="B123" s="48" t="s">
        <v>196</v>
      </c>
      <c r="C123" s="48" t="s">
        <v>197</v>
      </c>
      <c r="D123" s="48" t="s">
        <v>75</v>
      </c>
      <c r="E123" s="54">
        <f>'wastewater E opex'!E211</f>
        <v>1.2612369999999999</v>
      </c>
      <c r="F123" s="54">
        <f>'wastewater E opex'!F211</f>
        <v>2.081855</v>
      </c>
      <c r="G123" s="48"/>
      <c r="H123" s="48"/>
      <c r="I123" s="48"/>
      <c r="J123" s="48"/>
    </row>
    <row r="124" spans="1:10" x14ac:dyDescent="0.3">
      <c r="A124" s="48" t="s">
        <v>6</v>
      </c>
      <c r="B124" s="48" t="s">
        <v>198</v>
      </c>
      <c r="C124" s="48" t="s">
        <v>199</v>
      </c>
      <c r="D124" s="48" t="s">
        <v>75</v>
      </c>
      <c r="E124" s="54">
        <f>'wastewater E opex'!E212</f>
        <v>0</v>
      </c>
      <c r="F124" s="54">
        <f>'wastewater E opex'!F212</f>
        <v>0</v>
      </c>
      <c r="G124" s="48"/>
      <c r="H124" s="48"/>
      <c r="I124" s="48"/>
      <c r="J124" s="48"/>
    </row>
    <row r="125" spans="1:10" x14ac:dyDescent="0.3">
      <c r="A125" s="48" t="s">
        <v>6</v>
      </c>
      <c r="B125" s="48" t="s">
        <v>200</v>
      </c>
      <c r="C125" s="48" t="s">
        <v>201</v>
      </c>
      <c r="D125" s="48" t="s">
        <v>75</v>
      </c>
      <c r="E125" s="54">
        <f>'wastewater E opex'!E213</f>
        <v>0.14693999999999999</v>
      </c>
      <c r="F125" s="54">
        <f>'wastewater E opex'!F213</f>
        <v>0.34045599999999998</v>
      </c>
      <c r="G125" s="48"/>
      <c r="H125" s="48"/>
      <c r="I125" s="48"/>
      <c r="J125" s="48"/>
    </row>
    <row r="126" spans="1:10" x14ac:dyDescent="0.3">
      <c r="A126" s="48" t="s">
        <v>6</v>
      </c>
      <c r="B126" s="48" t="s">
        <v>202</v>
      </c>
      <c r="C126" s="48" t="s">
        <v>203</v>
      </c>
      <c r="D126" s="48" t="s">
        <v>75</v>
      </c>
      <c r="E126" s="54">
        <f>'wastewater E opex'!E214</f>
        <v>0</v>
      </c>
      <c r="F126" s="54">
        <f>'wastewater E opex'!F214</f>
        <v>0</v>
      </c>
      <c r="G126" s="48"/>
      <c r="H126" s="48"/>
      <c r="I126" s="48"/>
      <c r="J126" s="48"/>
    </row>
    <row r="127" spans="1:10" x14ac:dyDescent="0.3">
      <c r="A127" s="48" t="s">
        <v>6</v>
      </c>
      <c r="B127" s="48" t="s">
        <v>204</v>
      </c>
      <c r="C127" s="48" t="s">
        <v>205</v>
      </c>
      <c r="D127" s="48" t="s">
        <v>75</v>
      </c>
      <c r="E127" s="54">
        <f>'wastewater E opex'!E215</f>
        <v>0</v>
      </c>
      <c r="F127" s="54">
        <f>'wastewater E opex'!F215</f>
        <v>0</v>
      </c>
      <c r="G127" s="48"/>
      <c r="H127" s="48"/>
      <c r="I127" s="48"/>
      <c r="J127" s="48"/>
    </row>
    <row r="128" spans="1:10" x14ac:dyDescent="0.3">
      <c r="A128" s="48" t="s">
        <v>6</v>
      </c>
      <c r="B128" s="48" t="s">
        <v>206</v>
      </c>
      <c r="C128" s="48" t="s">
        <v>207</v>
      </c>
      <c r="D128" s="48" t="s">
        <v>75</v>
      </c>
      <c r="E128" s="54">
        <f>'wastewater E opex'!E216</f>
        <v>0</v>
      </c>
      <c r="F128" s="54">
        <f>'wastewater E opex'!F216</f>
        <v>0</v>
      </c>
      <c r="G128" s="48"/>
      <c r="H128" s="48"/>
      <c r="I128" s="48"/>
      <c r="J128" s="48"/>
    </row>
    <row r="129" spans="1:10" x14ac:dyDescent="0.3">
      <c r="A129" s="48" t="s">
        <v>6</v>
      </c>
      <c r="B129" s="48" t="s">
        <v>208</v>
      </c>
      <c r="C129" s="48" t="s">
        <v>209</v>
      </c>
      <c r="D129" s="48" t="s">
        <v>75</v>
      </c>
      <c r="E129" s="54">
        <f>'wastewater E opex'!E217</f>
        <v>8.4000000000000005E-2</v>
      </c>
      <c r="F129" s="54">
        <f>'wastewater E opex'!F217</f>
        <v>0.112</v>
      </c>
      <c r="G129" s="48"/>
      <c r="H129" s="48"/>
      <c r="I129" s="48"/>
      <c r="J129" s="48"/>
    </row>
    <row r="130" spans="1:10" x14ac:dyDescent="0.3">
      <c r="A130" s="48" t="s">
        <v>6</v>
      </c>
      <c r="B130" s="48" t="s">
        <v>210</v>
      </c>
      <c r="C130" s="128" t="s">
        <v>211</v>
      </c>
      <c r="D130" s="128" t="s">
        <v>75</v>
      </c>
      <c r="E130" s="129">
        <f>'wastewater E opex'!E218</f>
        <v>2.3E-2</v>
      </c>
      <c r="F130" s="129">
        <f>'wastewater E opex'!F218</f>
        <v>0.03</v>
      </c>
      <c r="G130" s="48"/>
      <c r="H130" s="48"/>
      <c r="I130" s="48"/>
      <c r="J130" s="48"/>
    </row>
    <row r="131" spans="1:10" x14ac:dyDescent="0.3">
      <c r="A131" s="48" t="s">
        <v>6</v>
      </c>
      <c r="B131" s="48" t="s">
        <v>212</v>
      </c>
      <c r="C131" s="128" t="s">
        <v>213</v>
      </c>
      <c r="D131" s="128" t="s">
        <v>75</v>
      </c>
      <c r="E131" s="129">
        <f>'wastewater E opex'!E219</f>
        <v>0</v>
      </c>
      <c r="F131" s="129">
        <f>'wastewater E opex'!F219</f>
        <v>0</v>
      </c>
      <c r="G131" s="48"/>
      <c r="H131" s="48"/>
      <c r="I131" s="48"/>
      <c r="J131" s="48"/>
    </row>
    <row r="132" spans="1:10" x14ac:dyDescent="0.3">
      <c r="A132" s="48" t="s">
        <v>6</v>
      </c>
      <c r="B132" s="48" t="s">
        <v>214</v>
      </c>
      <c r="C132" s="48" t="s">
        <v>215</v>
      </c>
      <c r="D132" s="48" t="s">
        <v>75</v>
      </c>
      <c r="E132" s="54">
        <f>'wastewater E opex'!E220</f>
        <v>0</v>
      </c>
      <c r="F132" s="54">
        <f>'wastewater E opex'!F220</f>
        <v>0</v>
      </c>
      <c r="G132" s="48"/>
      <c r="H132" s="48"/>
      <c r="I132" s="48"/>
      <c r="J132" s="48"/>
    </row>
    <row r="133" spans="1:10" x14ac:dyDescent="0.3">
      <c r="A133" s="48" t="s">
        <v>6</v>
      </c>
      <c r="B133" s="48" t="s">
        <v>216</v>
      </c>
      <c r="C133" s="48" t="s">
        <v>217</v>
      </c>
      <c r="D133" s="48" t="s">
        <v>75</v>
      </c>
      <c r="E133" s="54">
        <f>'wastewater E opex'!E221</f>
        <v>0</v>
      </c>
      <c r="F133" s="54">
        <f>'wastewater E opex'!F221</f>
        <v>1E-3</v>
      </c>
      <c r="G133" s="48"/>
      <c r="H133" s="48"/>
      <c r="I133" s="48"/>
      <c r="J133" s="48"/>
    </row>
    <row r="134" spans="1:10" x14ac:dyDescent="0.3">
      <c r="A134" s="48" t="s">
        <v>6</v>
      </c>
      <c r="B134" s="48" t="s">
        <v>218</v>
      </c>
      <c r="C134" s="48" t="s">
        <v>219</v>
      </c>
      <c r="D134" s="48" t="s">
        <v>75</v>
      </c>
      <c r="E134" s="54">
        <f>'wastewater E opex'!E222</f>
        <v>0</v>
      </c>
      <c r="F134" s="54">
        <f>'wastewater E opex'!F222</f>
        <v>0</v>
      </c>
      <c r="G134" s="48"/>
      <c r="H134" s="48"/>
      <c r="I134" s="48"/>
      <c r="J134" s="48"/>
    </row>
    <row r="135" spans="1:10" x14ac:dyDescent="0.3">
      <c r="A135" s="48" t="s">
        <v>6</v>
      </c>
      <c r="B135" s="48" t="s">
        <v>220</v>
      </c>
      <c r="C135" s="128" t="s">
        <v>221</v>
      </c>
      <c r="D135" s="128" t="s">
        <v>75</v>
      </c>
      <c r="E135" s="129">
        <f>'wastewater E opex'!E223</f>
        <v>7.0573999999999998E-2</v>
      </c>
      <c r="F135" s="129">
        <f>'wastewater E opex'!F223</f>
        <v>0.18613399999999999</v>
      </c>
      <c r="G135" s="48"/>
      <c r="H135" s="48"/>
      <c r="I135" s="48"/>
      <c r="J135" s="48"/>
    </row>
    <row r="136" spans="1:10" x14ac:dyDescent="0.3">
      <c r="A136" s="48" t="s">
        <v>6</v>
      </c>
      <c r="B136" s="48" t="s">
        <v>222</v>
      </c>
      <c r="C136" s="48" t="s">
        <v>223</v>
      </c>
      <c r="D136" s="48" t="s">
        <v>75</v>
      </c>
      <c r="E136" s="54">
        <f>'wastewater E opex'!E224</f>
        <v>0</v>
      </c>
      <c r="F136" s="54">
        <f>'wastewater E opex'!F224</f>
        <v>0</v>
      </c>
      <c r="G136" s="48"/>
      <c r="H136" s="48"/>
      <c r="I136" s="48"/>
      <c r="J136" s="48"/>
    </row>
    <row r="137" spans="1:10" x14ac:dyDescent="0.3">
      <c r="A137" s="48" t="s">
        <v>6</v>
      </c>
      <c r="B137" s="48" t="s">
        <v>224</v>
      </c>
      <c r="C137" s="48" t="s">
        <v>225</v>
      </c>
      <c r="D137" s="48" t="s">
        <v>75</v>
      </c>
      <c r="E137" s="54">
        <f>'wastewater E opex'!E225</f>
        <v>0</v>
      </c>
      <c r="F137" s="54">
        <f>'wastewater E opex'!F225</f>
        <v>0</v>
      </c>
      <c r="G137" s="48"/>
      <c r="H137" s="48"/>
      <c r="I137" s="48"/>
      <c r="J137" s="48"/>
    </row>
    <row r="138" spans="1:10" x14ac:dyDescent="0.3">
      <c r="A138" s="48" t="s">
        <v>6</v>
      </c>
      <c r="B138" s="48" t="s">
        <v>226</v>
      </c>
      <c r="C138" s="48" t="s">
        <v>227</v>
      </c>
      <c r="D138" s="48" t="s">
        <v>75</v>
      </c>
      <c r="E138" s="54">
        <f>'wastewater E opex'!E226</f>
        <v>0.50328861964000005</v>
      </c>
      <c r="F138" s="54">
        <f>'wastewater E opex'!F226</f>
        <v>0.51838727822920005</v>
      </c>
      <c r="G138" s="48"/>
      <c r="H138" s="48"/>
      <c r="I138" s="48"/>
      <c r="J138" s="48"/>
    </row>
    <row r="139" spans="1:10" x14ac:dyDescent="0.3">
      <c r="A139" s="48" t="s">
        <v>6</v>
      </c>
      <c r="B139" s="48" t="s">
        <v>228</v>
      </c>
      <c r="C139" s="48" t="s">
        <v>229</v>
      </c>
      <c r="D139" s="48" t="s">
        <v>75</v>
      </c>
      <c r="E139" s="54">
        <f>'wastewater E opex'!E227</f>
        <v>0</v>
      </c>
      <c r="F139" s="54">
        <f>'wastewater E opex'!F227</f>
        <v>0</v>
      </c>
      <c r="G139" s="48"/>
      <c r="H139" s="48"/>
      <c r="I139" s="48"/>
      <c r="J139" s="48"/>
    </row>
    <row r="140" spans="1:10" x14ac:dyDescent="0.3">
      <c r="A140" s="48" t="s">
        <v>6</v>
      </c>
      <c r="B140" s="48" t="s">
        <v>230</v>
      </c>
      <c r="C140" s="48" t="s">
        <v>231</v>
      </c>
      <c r="D140" s="48" t="s">
        <v>75</v>
      </c>
      <c r="E140" s="54">
        <f>'wastewater E opex'!E228</f>
        <v>0</v>
      </c>
      <c r="F140" s="54">
        <f>'wastewater E opex'!F228</f>
        <v>0</v>
      </c>
      <c r="G140" s="48"/>
      <c r="H140" s="48"/>
      <c r="I140" s="48"/>
      <c r="J140" s="48"/>
    </row>
    <row r="141" spans="1:10" x14ac:dyDescent="0.3">
      <c r="A141" s="48" t="s">
        <v>6</v>
      </c>
      <c r="B141" s="48" t="s">
        <v>232</v>
      </c>
      <c r="C141" s="48" t="s">
        <v>233</v>
      </c>
      <c r="D141" s="48" t="s">
        <v>75</v>
      </c>
      <c r="E141" s="54">
        <f>'wastewater E opex'!E229</f>
        <v>0</v>
      </c>
      <c r="F141" s="54">
        <f>'wastewater E opex'!F229</f>
        <v>0</v>
      </c>
      <c r="G141" s="48"/>
      <c r="H141" s="48"/>
      <c r="I141" s="48"/>
      <c r="J141" s="48"/>
    </row>
    <row r="142" spans="1:10" x14ac:dyDescent="0.3">
      <c r="A142" s="48" t="s">
        <v>6</v>
      </c>
      <c r="B142" s="48" t="s">
        <v>234</v>
      </c>
      <c r="C142" s="48" t="s">
        <v>235</v>
      </c>
      <c r="D142" s="48" t="s">
        <v>75</v>
      </c>
      <c r="E142" s="54">
        <f>'wastewater E opex'!E230</f>
        <v>0</v>
      </c>
      <c r="F142" s="54">
        <f>'wastewater E opex'!F230</f>
        <v>0</v>
      </c>
      <c r="G142" s="48"/>
      <c r="H142" s="48"/>
      <c r="I142" s="48"/>
      <c r="J142" s="48"/>
    </row>
    <row r="143" spans="1:10" x14ac:dyDescent="0.3">
      <c r="A143" s="48" t="s">
        <v>6</v>
      </c>
      <c r="B143" s="48" t="s">
        <v>236</v>
      </c>
      <c r="C143" s="48" t="s">
        <v>237</v>
      </c>
      <c r="D143" s="48" t="s">
        <v>75</v>
      </c>
      <c r="E143" s="54">
        <f>'wastewater E opex'!E231</f>
        <v>0</v>
      </c>
      <c r="F143" s="54">
        <f>'wastewater E opex'!F231</f>
        <v>0</v>
      </c>
      <c r="G143" s="48"/>
      <c r="H143" s="48"/>
      <c r="I143" s="48"/>
      <c r="J143" s="48"/>
    </row>
    <row r="144" spans="1:10" x14ac:dyDescent="0.3">
      <c r="A144" s="48" t="s">
        <v>6</v>
      </c>
      <c r="B144" s="48" t="s">
        <v>238</v>
      </c>
      <c r="C144" s="48" t="s">
        <v>239</v>
      </c>
      <c r="D144" s="48" t="s">
        <v>75</v>
      </c>
      <c r="E144" s="54">
        <f>'wastewater E opex'!E232</f>
        <v>0</v>
      </c>
      <c r="F144" s="54">
        <f>'wastewater E opex'!F232</f>
        <v>0</v>
      </c>
      <c r="G144" s="48"/>
      <c r="H144" s="48"/>
      <c r="I144" s="48"/>
      <c r="J144" s="48"/>
    </row>
    <row r="145" spans="1:10" x14ac:dyDescent="0.3">
      <c r="A145" s="48" t="s">
        <v>6</v>
      </c>
      <c r="B145" s="48" t="s">
        <v>240</v>
      </c>
      <c r="C145" s="48" t="s">
        <v>241</v>
      </c>
      <c r="D145" s="48" t="s">
        <v>75</v>
      </c>
      <c r="E145" s="54">
        <f>'wastewater E opex'!E233</f>
        <v>0</v>
      </c>
      <c r="F145" s="54">
        <f>'wastewater E opex'!F233</f>
        <v>0</v>
      </c>
      <c r="G145" s="48"/>
      <c r="H145" s="48"/>
      <c r="I145" s="48"/>
      <c r="J145" s="48"/>
    </row>
    <row r="146" spans="1:10" x14ac:dyDescent="0.3">
      <c r="A146" s="48" t="s">
        <v>6</v>
      </c>
      <c r="B146" s="48" t="s">
        <v>242</v>
      </c>
      <c r="C146" s="48" t="s">
        <v>243</v>
      </c>
      <c r="D146" s="48" t="s">
        <v>75</v>
      </c>
      <c r="E146" s="54">
        <f>'wastewater E opex'!E234</f>
        <v>0</v>
      </c>
      <c r="F146" s="54">
        <f>'wastewater E opex'!F234</f>
        <v>0</v>
      </c>
      <c r="G146" s="48"/>
      <c r="H146" s="48"/>
      <c r="I146" s="48"/>
      <c r="J146" s="48"/>
    </row>
    <row r="147" spans="1:10" x14ac:dyDescent="0.3">
      <c r="A147" s="48" t="s">
        <v>6</v>
      </c>
      <c r="B147" s="48" t="s">
        <v>244</v>
      </c>
      <c r="C147" s="128" t="s">
        <v>245</v>
      </c>
      <c r="D147" s="128" t="s">
        <v>75</v>
      </c>
      <c r="E147" s="129">
        <f>'wastewater E opex'!E235</f>
        <v>0</v>
      </c>
      <c r="F147" s="129">
        <f>'wastewater E opex'!F235</f>
        <v>0</v>
      </c>
      <c r="G147" s="48"/>
      <c r="H147" s="48"/>
      <c r="I147" s="48"/>
      <c r="J147" s="48"/>
    </row>
    <row r="148" spans="1:10" x14ac:dyDescent="0.3">
      <c r="A148" s="48" t="s">
        <v>6</v>
      </c>
      <c r="B148" s="48" t="s">
        <v>246</v>
      </c>
      <c r="C148" s="48" t="s">
        <v>247</v>
      </c>
      <c r="D148" s="48" t="s">
        <v>75</v>
      </c>
      <c r="E148" s="54">
        <f>'wastewater E opex'!E236</f>
        <v>0</v>
      </c>
      <c r="F148" s="54">
        <f>'wastewater E opex'!F236</f>
        <v>0</v>
      </c>
      <c r="G148" s="48"/>
      <c r="H148" s="48"/>
      <c r="I148" s="48"/>
      <c r="J148" s="48"/>
    </row>
    <row r="149" spans="1:10" x14ac:dyDescent="0.3">
      <c r="A149" s="48" t="s">
        <v>6</v>
      </c>
      <c r="B149" s="48" t="s">
        <v>248</v>
      </c>
      <c r="C149" s="48" t="s">
        <v>249</v>
      </c>
      <c r="D149" s="48" t="s">
        <v>75</v>
      </c>
      <c r="E149" s="54">
        <f>'wastewater E opex'!E237</f>
        <v>0</v>
      </c>
      <c r="F149" s="54">
        <f>'wastewater E opex'!F237</f>
        <v>0</v>
      </c>
      <c r="G149" s="48"/>
      <c r="H149" s="48"/>
      <c r="I149" s="48"/>
      <c r="J149" s="48"/>
    </row>
    <row r="150" spans="1:10" x14ac:dyDescent="0.3">
      <c r="A150" s="48" t="s">
        <v>6</v>
      </c>
      <c r="B150" s="48" t="s">
        <v>250</v>
      </c>
      <c r="C150" s="48" t="s">
        <v>251</v>
      </c>
      <c r="D150" s="48" t="s">
        <v>75</v>
      </c>
      <c r="E150" s="54">
        <f>'wastewater E opex'!E238</f>
        <v>0</v>
      </c>
      <c r="F150" s="54">
        <f>'wastewater E opex'!F238</f>
        <v>0</v>
      </c>
      <c r="G150" s="48"/>
      <c r="H150" s="48"/>
      <c r="I150" s="48"/>
      <c r="J150" s="48"/>
    </row>
    <row r="151" spans="1:10" x14ac:dyDescent="0.3">
      <c r="A151" s="48" t="s">
        <v>6</v>
      </c>
      <c r="B151" s="48" t="s">
        <v>252</v>
      </c>
      <c r="C151" s="48" t="s">
        <v>253</v>
      </c>
      <c r="D151" s="48" t="s">
        <v>75</v>
      </c>
      <c r="E151" s="54">
        <f>'wastewater E opex'!E239</f>
        <v>0</v>
      </c>
      <c r="F151" s="54">
        <f>'wastewater E opex'!F239</f>
        <v>0</v>
      </c>
      <c r="G151" s="48"/>
      <c r="H151" s="48"/>
      <c r="I151" s="48"/>
      <c r="J151" s="48"/>
    </row>
    <row r="152" spans="1:10" x14ac:dyDescent="0.3">
      <c r="A152" s="48" t="s">
        <v>6</v>
      </c>
      <c r="B152" s="48" t="s">
        <v>254</v>
      </c>
      <c r="C152" s="48" t="s">
        <v>255</v>
      </c>
      <c r="D152" s="48" t="s">
        <v>75</v>
      </c>
      <c r="E152" s="54">
        <f>'wastewater E opex'!E240</f>
        <v>2.9176016196400001</v>
      </c>
      <c r="F152" s="54">
        <f>'wastewater E opex'!F240</f>
        <v>4.6416622782291999</v>
      </c>
      <c r="G152" s="48"/>
      <c r="H152" s="48"/>
      <c r="I152" s="48"/>
      <c r="J152" s="48"/>
    </row>
    <row r="153" spans="1:10" x14ac:dyDescent="0.3">
      <c r="A153" s="48" t="s">
        <v>6</v>
      </c>
      <c r="B153" s="48"/>
      <c r="C153" s="125" t="s">
        <v>158</v>
      </c>
      <c r="D153" s="48"/>
      <c r="E153" s="130">
        <f>E152-E147-E135-E131-E130</f>
        <v>2.8240276196399998</v>
      </c>
      <c r="F153" s="130">
        <f t="shared" ref="F153" si="6">F152-F147-F135-F131-F130</f>
        <v>4.4255282782291996</v>
      </c>
      <c r="G153" s="131">
        <f>'wastewater botex plus'!F72</f>
        <v>458.78096127983383</v>
      </c>
      <c r="H153" s="131">
        <f>'wastewater botex plus'!G72</f>
        <v>482.95</v>
      </c>
      <c r="I153" s="132">
        <f>E153/G153</f>
        <v>6.1555030787720112E-3</v>
      </c>
      <c r="J153" s="132">
        <f>F153/H153</f>
        <v>9.1635330328795929E-3</v>
      </c>
    </row>
    <row r="154" spans="1:10" x14ac:dyDescent="0.3">
      <c r="A154" s="48" t="s">
        <v>5</v>
      </c>
      <c r="B154" s="48" t="s">
        <v>162</v>
      </c>
      <c r="C154" s="48" t="s">
        <v>163</v>
      </c>
      <c r="D154" s="48" t="s">
        <v>75</v>
      </c>
      <c r="E154" s="54">
        <f>'wastewater E opex'!E288</f>
        <v>0</v>
      </c>
      <c r="F154" s="54">
        <f>'wastewater E opex'!F288</f>
        <v>0</v>
      </c>
      <c r="G154" s="48"/>
      <c r="H154" s="48"/>
      <c r="I154" s="48"/>
      <c r="J154" s="48"/>
    </row>
    <row r="155" spans="1:10" x14ac:dyDescent="0.3">
      <c r="A155" s="48" t="s">
        <v>5</v>
      </c>
      <c r="B155" s="48" t="s">
        <v>164</v>
      </c>
      <c r="C155" s="48" t="s">
        <v>165</v>
      </c>
      <c r="D155" s="48" t="s">
        <v>75</v>
      </c>
      <c r="E155" s="54">
        <f>'wastewater E opex'!E289</f>
        <v>0</v>
      </c>
      <c r="F155" s="54">
        <f>'wastewater E opex'!F289</f>
        <v>0</v>
      </c>
      <c r="G155" s="48"/>
      <c r="H155" s="48"/>
      <c r="I155" s="48"/>
      <c r="J155" s="48"/>
    </row>
    <row r="156" spans="1:10" x14ac:dyDescent="0.3">
      <c r="A156" s="48" t="s">
        <v>5</v>
      </c>
      <c r="B156" s="48" t="s">
        <v>166</v>
      </c>
      <c r="C156" s="48" t="s">
        <v>167</v>
      </c>
      <c r="D156" s="48" t="s">
        <v>75</v>
      </c>
      <c r="E156" s="54">
        <f>'wastewater E opex'!E290</f>
        <v>0</v>
      </c>
      <c r="F156" s="54">
        <f>'wastewater E opex'!F290</f>
        <v>5.5E-2</v>
      </c>
      <c r="G156" s="48"/>
      <c r="H156" s="48"/>
      <c r="I156" s="48"/>
      <c r="J156" s="48"/>
    </row>
    <row r="157" spans="1:10" x14ac:dyDescent="0.3">
      <c r="A157" s="48" t="s">
        <v>5</v>
      </c>
      <c r="B157" s="48" t="s">
        <v>168</v>
      </c>
      <c r="C157" s="48" t="s">
        <v>169</v>
      </c>
      <c r="D157" s="48" t="s">
        <v>75</v>
      </c>
      <c r="E157" s="54">
        <f>'wastewater E opex'!E291</f>
        <v>0</v>
      </c>
      <c r="F157" s="54">
        <f>'wastewater E opex'!F291</f>
        <v>0</v>
      </c>
      <c r="G157" s="48"/>
      <c r="H157" s="48"/>
      <c r="I157" s="48"/>
      <c r="J157" s="48"/>
    </row>
    <row r="158" spans="1:10" x14ac:dyDescent="0.3">
      <c r="A158" s="48" t="s">
        <v>5</v>
      </c>
      <c r="B158" s="48" t="s">
        <v>170</v>
      </c>
      <c r="C158" s="48" t="s">
        <v>171</v>
      </c>
      <c r="D158" s="48" t="s">
        <v>75</v>
      </c>
      <c r="E158" s="54">
        <f>'wastewater E opex'!E292</f>
        <v>0</v>
      </c>
      <c r="F158" s="54">
        <f>'wastewater E opex'!F292</f>
        <v>0</v>
      </c>
      <c r="G158" s="48"/>
      <c r="H158" s="48"/>
      <c r="I158" s="48"/>
      <c r="J158" s="48"/>
    </row>
    <row r="159" spans="1:10" x14ac:dyDescent="0.3">
      <c r="A159" s="48" t="s">
        <v>5</v>
      </c>
      <c r="B159" s="48" t="s">
        <v>172</v>
      </c>
      <c r="C159" s="48" t="s">
        <v>173</v>
      </c>
      <c r="D159" s="48" t="s">
        <v>75</v>
      </c>
      <c r="E159" s="54">
        <f>'wastewater E opex'!E293</f>
        <v>0.11700000000000001</v>
      </c>
      <c r="F159" s="54">
        <f>'wastewater E opex'!F293</f>
        <v>3.9E-2</v>
      </c>
      <c r="G159" s="48"/>
      <c r="H159" s="48"/>
      <c r="I159" s="48"/>
      <c r="J159" s="48"/>
    </row>
    <row r="160" spans="1:10" x14ac:dyDescent="0.3">
      <c r="A160" s="48" t="s">
        <v>5</v>
      </c>
      <c r="B160" s="48" t="s">
        <v>174</v>
      </c>
      <c r="C160" s="48" t="s">
        <v>175</v>
      </c>
      <c r="D160" s="48" t="s">
        <v>75</v>
      </c>
      <c r="E160" s="54">
        <f>'wastewater E opex'!E294</f>
        <v>0</v>
      </c>
      <c r="F160" s="54">
        <f>'wastewater E opex'!F294</f>
        <v>0</v>
      </c>
      <c r="G160" s="48"/>
      <c r="H160" s="48"/>
      <c r="I160" s="48"/>
      <c r="J160" s="48"/>
    </row>
    <row r="161" spans="1:10" x14ac:dyDescent="0.3">
      <c r="A161" s="48" t="s">
        <v>5</v>
      </c>
      <c r="B161" s="48" t="s">
        <v>176</v>
      </c>
      <c r="C161" s="48" t="s">
        <v>177</v>
      </c>
      <c r="D161" s="48" t="s">
        <v>75</v>
      </c>
      <c r="E161" s="54">
        <f>'wastewater E opex'!E295</f>
        <v>0</v>
      </c>
      <c r="F161" s="54">
        <f>'wastewater E opex'!F295</f>
        <v>0</v>
      </c>
      <c r="G161" s="48"/>
      <c r="H161" s="48"/>
      <c r="I161" s="48"/>
      <c r="J161" s="48"/>
    </row>
    <row r="162" spans="1:10" x14ac:dyDescent="0.3">
      <c r="A162" s="48" t="s">
        <v>5</v>
      </c>
      <c r="B162" s="48" t="s">
        <v>178</v>
      </c>
      <c r="C162" s="48" t="s">
        <v>179</v>
      </c>
      <c r="D162" s="48" t="s">
        <v>75</v>
      </c>
      <c r="E162" s="54">
        <f>'wastewater E opex'!E296</f>
        <v>0</v>
      </c>
      <c r="F162" s="54">
        <f>'wastewater E opex'!F296</f>
        <v>0</v>
      </c>
      <c r="G162" s="48"/>
      <c r="H162" s="48"/>
      <c r="I162" s="48"/>
      <c r="J162" s="48"/>
    </row>
    <row r="163" spans="1:10" x14ac:dyDescent="0.3">
      <c r="A163" s="48" t="s">
        <v>5</v>
      </c>
      <c r="B163" s="48" t="s">
        <v>180</v>
      </c>
      <c r="C163" s="48" t="s">
        <v>181</v>
      </c>
      <c r="D163" s="48" t="s">
        <v>75</v>
      </c>
      <c r="E163" s="54">
        <f>'wastewater E opex'!E297</f>
        <v>0</v>
      </c>
      <c r="F163" s="54">
        <f>'wastewater E opex'!F297</f>
        <v>0</v>
      </c>
      <c r="G163" s="48"/>
      <c r="H163" s="48"/>
      <c r="I163" s="48"/>
      <c r="J163" s="48"/>
    </row>
    <row r="164" spans="1:10" x14ac:dyDescent="0.3">
      <c r="A164" s="48" t="s">
        <v>5</v>
      </c>
      <c r="B164" s="48" t="s">
        <v>182</v>
      </c>
      <c r="C164" s="48" t="s">
        <v>183</v>
      </c>
      <c r="D164" s="48" t="s">
        <v>75</v>
      </c>
      <c r="E164" s="54">
        <f>'wastewater E opex'!E298</f>
        <v>0</v>
      </c>
      <c r="F164" s="54">
        <f>'wastewater E opex'!F298</f>
        <v>0</v>
      </c>
      <c r="G164" s="48"/>
      <c r="H164" s="48"/>
      <c r="I164" s="48"/>
      <c r="J164" s="48"/>
    </row>
    <row r="165" spans="1:10" x14ac:dyDescent="0.3">
      <c r="A165" s="48" t="s">
        <v>5</v>
      </c>
      <c r="B165" s="48" t="s">
        <v>184</v>
      </c>
      <c r="C165" s="48" t="s">
        <v>185</v>
      </c>
      <c r="D165" s="48" t="s">
        <v>75</v>
      </c>
      <c r="E165" s="54">
        <f>'wastewater E opex'!E299</f>
        <v>0</v>
      </c>
      <c r="F165" s="54">
        <f>'wastewater E opex'!F299</f>
        <v>0</v>
      </c>
      <c r="G165" s="48"/>
      <c r="H165" s="48"/>
      <c r="I165" s="48"/>
      <c r="J165" s="48"/>
    </row>
    <row r="166" spans="1:10" x14ac:dyDescent="0.3">
      <c r="A166" s="48" t="s">
        <v>5</v>
      </c>
      <c r="B166" s="48" t="s">
        <v>186</v>
      </c>
      <c r="C166" s="48" t="s">
        <v>187</v>
      </c>
      <c r="D166" s="48" t="s">
        <v>75</v>
      </c>
      <c r="E166" s="54">
        <f>'wastewater E opex'!E300</f>
        <v>0</v>
      </c>
      <c r="F166" s="54">
        <f>'wastewater E opex'!F300</f>
        <v>0</v>
      </c>
      <c r="G166" s="48"/>
      <c r="H166" s="48"/>
      <c r="I166" s="48"/>
      <c r="J166" s="48"/>
    </row>
    <row r="167" spans="1:10" x14ac:dyDescent="0.3">
      <c r="A167" s="48" t="s">
        <v>5</v>
      </c>
      <c r="B167" s="48" t="s">
        <v>188</v>
      </c>
      <c r="C167" s="48" t="s">
        <v>189</v>
      </c>
      <c r="D167" s="48" t="s">
        <v>75</v>
      </c>
      <c r="E167" s="54">
        <f>'wastewater E opex'!E301</f>
        <v>0</v>
      </c>
      <c r="F167" s="54">
        <f>'wastewater E opex'!F301</f>
        <v>0</v>
      </c>
      <c r="G167" s="48"/>
      <c r="H167" s="48"/>
      <c r="I167" s="48"/>
      <c r="J167" s="48"/>
    </row>
    <row r="168" spans="1:10" x14ac:dyDescent="0.3">
      <c r="A168" s="48" t="s">
        <v>5</v>
      </c>
      <c r="B168" s="48" t="s">
        <v>190</v>
      </c>
      <c r="C168" s="48" t="s">
        <v>191</v>
      </c>
      <c r="D168" s="48" t="s">
        <v>75</v>
      </c>
      <c r="E168" s="54">
        <f>'wastewater E opex'!E302</f>
        <v>0</v>
      </c>
      <c r="F168" s="54">
        <f>'wastewater E opex'!F302</f>
        <v>3.6999999999999998E-2</v>
      </c>
      <c r="G168" s="48"/>
      <c r="H168" s="48"/>
      <c r="I168" s="48"/>
      <c r="J168" s="48"/>
    </row>
    <row r="169" spans="1:10" x14ac:dyDescent="0.3">
      <c r="A169" s="48" t="s">
        <v>5</v>
      </c>
      <c r="B169" s="48" t="s">
        <v>192</v>
      </c>
      <c r="C169" s="48" t="s">
        <v>193</v>
      </c>
      <c r="D169" s="48" t="s">
        <v>75</v>
      </c>
      <c r="E169" s="54">
        <f>'wastewater E opex'!E303</f>
        <v>0</v>
      </c>
      <c r="F169" s="54">
        <f>'wastewater E opex'!F303</f>
        <v>0</v>
      </c>
      <c r="G169" s="48"/>
      <c r="H169" s="48"/>
      <c r="I169" s="48"/>
      <c r="J169" s="48"/>
    </row>
    <row r="170" spans="1:10" x14ac:dyDescent="0.3">
      <c r="A170" s="48" t="s">
        <v>5</v>
      </c>
      <c r="B170" s="48" t="s">
        <v>194</v>
      </c>
      <c r="C170" s="48" t="s">
        <v>195</v>
      </c>
      <c r="D170" s="48" t="s">
        <v>75</v>
      </c>
      <c r="E170" s="54">
        <f>'wastewater E opex'!E304</f>
        <v>0.10100000000000001</v>
      </c>
      <c r="F170" s="54">
        <f>'wastewater E opex'!F304</f>
        <v>0.36</v>
      </c>
      <c r="G170" s="48"/>
      <c r="H170" s="48"/>
      <c r="I170" s="48"/>
      <c r="J170" s="48"/>
    </row>
    <row r="171" spans="1:10" x14ac:dyDescent="0.3">
      <c r="A171" s="48" t="s">
        <v>5</v>
      </c>
      <c r="B171" s="48" t="s">
        <v>196</v>
      </c>
      <c r="C171" s="48" t="s">
        <v>197</v>
      </c>
      <c r="D171" s="48" t="s">
        <v>75</v>
      </c>
      <c r="E171" s="54">
        <f>'wastewater E opex'!E305</f>
        <v>0</v>
      </c>
      <c r="F171" s="54">
        <f>'wastewater E opex'!F305</f>
        <v>0.20699999999999999</v>
      </c>
      <c r="G171" s="48"/>
      <c r="H171" s="48"/>
      <c r="I171" s="48"/>
      <c r="J171" s="48"/>
    </row>
    <row r="172" spans="1:10" x14ac:dyDescent="0.3">
      <c r="A172" s="48" t="s">
        <v>5</v>
      </c>
      <c r="B172" s="48" t="s">
        <v>198</v>
      </c>
      <c r="C172" s="48" t="s">
        <v>199</v>
      </c>
      <c r="D172" s="48" t="s">
        <v>75</v>
      </c>
      <c r="E172" s="54">
        <f>'wastewater E opex'!E306</f>
        <v>0</v>
      </c>
      <c r="F172" s="54">
        <f>'wastewater E opex'!F306</f>
        <v>0.11</v>
      </c>
      <c r="G172" s="48"/>
      <c r="H172" s="48"/>
      <c r="I172" s="48"/>
      <c r="J172" s="48"/>
    </row>
    <row r="173" spans="1:10" x14ac:dyDescent="0.3">
      <c r="A173" s="48" t="s">
        <v>5</v>
      </c>
      <c r="B173" s="48" t="s">
        <v>200</v>
      </c>
      <c r="C173" s="48" t="s">
        <v>201</v>
      </c>
      <c r="D173" s="48" t="s">
        <v>75</v>
      </c>
      <c r="E173" s="54">
        <f>'wastewater E opex'!E307</f>
        <v>0</v>
      </c>
      <c r="F173" s="54">
        <f>'wastewater E opex'!F307</f>
        <v>0.13400000000000001</v>
      </c>
      <c r="G173" s="48"/>
      <c r="H173" s="48"/>
      <c r="I173" s="48"/>
      <c r="J173" s="48"/>
    </row>
    <row r="174" spans="1:10" x14ac:dyDescent="0.3">
      <c r="A174" s="48" t="s">
        <v>5</v>
      </c>
      <c r="B174" s="48" t="s">
        <v>202</v>
      </c>
      <c r="C174" s="48" t="s">
        <v>203</v>
      </c>
      <c r="D174" s="48" t="s">
        <v>75</v>
      </c>
      <c r="E174" s="54">
        <f>'wastewater E opex'!E308</f>
        <v>0</v>
      </c>
      <c r="F174" s="54">
        <f>'wastewater E opex'!F308</f>
        <v>0</v>
      </c>
      <c r="G174" s="48"/>
      <c r="H174" s="48"/>
      <c r="I174" s="48"/>
      <c r="J174" s="48"/>
    </row>
    <row r="175" spans="1:10" x14ac:dyDescent="0.3">
      <c r="A175" s="48" t="s">
        <v>5</v>
      </c>
      <c r="B175" s="48" t="s">
        <v>204</v>
      </c>
      <c r="C175" s="48" t="s">
        <v>205</v>
      </c>
      <c r="D175" s="48" t="s">
        <v>75</v>
      </c>
      <c r="E175" s="54">
        <f>'wastewater E opex'!E309</f>
        <v>0</v>
      </c>
      <c r="F175" s="54">
        <f>'wastewater E opex'!F309</f>
        <v>0</v>
      </c>
      <c r="G175" s="48"/>
      <c r="H175" s="48"/>
      <c r="I175" s="48"/>
      <c r="J175" s="48"/>
    </row>
    <row r="176" spans="1:10" x14ac:dyDescent="0.3">
      <c r="A176" s="48" t="s">
        <v>5</v>
      </c>
      <c r="B176" s="48" t="s">
        <v>206</v>
      </c>
      <c r="C176" s="48" t="s">
        <v>207</v>
      </c>
      <c r="D176" s="48" t="s">
        <v>75</v>
      </c>
      <c r="E176" s="54">
        <f>'wastewater E opex'!E310</f>
        <v>0</v>
      </c>
      <c r="F176" s="54">
        <f>'wastewater E opex'!F310</f>
        <v>0</v>
      </c>
      <c r="G176" s="48"/>
      <c r="H176" s="48"/>
      <c r="I176" s="48"/>
      <c r="J176" s="48"/>
    </row>
    <row r="177" spans="1:10" x14ac:dyDescent="0.3">
      <c r="A177" s="48" t="s">
        <v>5</v>
      </c>
      <c r="B177" s="48" t="s">
        <v>208</v>
      </c>
      <c r="C177" s="48" t="s">
        <v>209</v>
      </c>
      <c r="D177" s="48" t="s">
        <v>75</v>
      </c>
      <c r="E177" s="54">
        <f>'wastewater E opex'!E311</f>
        <v>0</v>
      </c>
      <c r="F177" s="54">
        <f>'wastewater E opex'!F311</f>
        <v>0</v>
      </c>
      <c r="G177" s="48"/>
      <c r="H177" s="48"/>
      <c r="I177" s="48"/>
      <c r="J177" s="48"/>
    </row>
    <row r="178" spans="1:10" x14ac:dyDescent="0.3">
      <c r="A178" s="48" t="s">
        <v>5</v>
      </c>
      <c r="B178" s="48" t="s">
        <v>210</v>
      </c>
      <c r="C178" s="128" t="s">
        <v>211</v>
      </c>
      <c r="D178" s="128" t="s">
        <v>75</v>
      </c>
      <c r="E178" s="129">
        <f>'wastewater E opex'!E312</f>
        <v>4.4999999999999998E-2</v>
      </c>
      <c r="F178" s="129">
        <f>'wastewater E opex'!F312</f>
        <v>0.29099999999999998</v>
      </c>
      <c r="G178" s="48"/>
      <c r="H178" s="48"/>
      <c r="I178" s="48"/>
      <c r="J178" s="48"/>
    </row>
    <row r="179" spans="1:10" x14ac:dyDescent="0.3">
      <c r="A179" s="48" t="s">
        <v>5</v>
      </c>
      <c r="B179" s="48" t="s">
        <v>212</v>
      </c>
      <c r="C179" s="128" t="s">
        <v>213</v>
      </c>
      <c r="D179" s="128" t="s">
        <v>75</v>
      </c>
      <c r="E179" s="129">
        <f>'wastewater E opex'!E313</f>
        <v>0</v>
      </c>
      <c r="F179" s="129">
        <f>'wastewater E opex'!F313</f>
        <v>0.10299999999999999</v>
      </c>
      <c r="G179" s="48"/>
      <c r="H179" s="48"/>
      <c r="I179" s="48"/>
      <c r="J179" s="48"/>
    </row>
    <row r="180" spans="1:10" x14ac:dyDescent="0.3">
      <c r="A180" s="48" t="s">
        <v>5</v>
      </c>
      <c r="B180" s="48" t="s">
        <v>214</v>
      </c>
      <c r="C180" s="48" t="s">
        <v>215</v>
      </c>
      <c r="D180" s="48" t="s">
        <v>75</v>
      </c>
      <c r="E180" s="54">
        <f>'wastewater E opex'!E314</f>
        <v>0</v>
      </c>
      <c r="F180" s="54">
        <f>'wastewater E opex'!F314</f>
        <v>0</v>
      </c>
      <c r="G180" s="48"/>
      <c r="H180" s="48"/>
      <c r="I180" s="48"/>
      <c r="J180" s="48"/>
    </row>
    <row r="181" spans="1:10" x14ac:dyDescent="0.3">
      <c r="A181" s="48" t="s">
        <v>5</v>
      </c>
      <c r="B181" s="48" t="s">
        <v>216</v>
      </c>
      <c r="C181" s="48" t="s">
        <v>217</v>
      </c>
      <c r="D181" s="48" t="s">
        <v>75</v>
      </c>
      <c r="E181" s="54">
        <f>'wastewater E opex'!E315</f>
        <v>0</v>
      </c>
      <c r="F181" s="54">
        <f>'wastewater E opex'!F315</f>
        <v>0</v>
      </c>
      <c r="G181" s="48"/>
      <c r="H181" s="48"/>
      <c r="I181" s="48"/>
      <c r="J181" s="48"/>
    </row>
    <row r="182" spans="1:10" x14ac:dyDescent="0.3">
      <c r="A182" s="48" t="s">
        <v>5</v>
      </c>
      <c r="B182" s="48" t="s">
        <v>218</v>
      </c>
      <c r="C182" s="48" t="s">
        <v>219</v>
      </c>
      <c r="D182" s="48" t="s">
        <v>75</v>
      </c>
      <c r="E182" s="54">
        <f>'wastewater E opex'!E316</f>
        <v>0</v>
      </c>
      <c r="F182" s="54">
        <f>'wastewater E opex'!F316</f>
        <v>0</v>
      </c>
      <c r="G182" s="48"/>
      <c r="H182" s="48"/>
      <c r="I182" s="48"/>
      <c r="J182" s="48"/>
    </row>
    <row r="183" spans="1:10" x14ac:dyDescent="0.3">
      <c r="A183" s="48" t="s">
        <v>5</v>
      </c>
      <c r="B183" s="48" t="s">
        <v>220</v>
      </c>
      <c r="C183" s="128" t="s">
        <v>221</v>
      </c>
      <c r="D183" s="128" t="s">
        <v>75</v>
      </c>
      <c r="E183" s="129">
        <f>'wastewater E opex'!E317</f>
        <v>0</v>
      </c>
      <c r="F183" s="129">
        <f>'wastewater E opex'!F317</f>
        <v>5.0000000000000001E-3</v>
      </c>
      <c r="G183" s="48"/>
      <c r="H183" s="48"/>
      <c r="I183" s="48"/>
      <c r="J183" s="48"/>
    </row>
    <row r="184" spans="1:10" x14ac:dyDescent="0.3">
      <c r="A184" s="48" t="s">
        <v>5</v>
      </c>
      <c r="B184" s="48" t="s">
        <v>222</v>
      </c>
      <c r="C184" s="48" t="s">
        <v>223</v>
      </c>
      <c r="D184" s="48" t="s">
        <v>75</v>
      </c>
      <c r="E184" s="54">
        <f>'wastewater E opex'!E318</f>
        <v>0</v>
      </c>
      <c r="F184" s="54">
        <f>'wastewater E opex'!F318</f>
        <v>0</v>
      </c>
      <c r="G184" s="48"/>
      <c r="H184" s="48"/>
      <c r="I184" s="48"/>
      <c r="J184" s="48"/>
    </row>
    <row r="185" spans="1:10" x14ac:dyDescent="0.3">
      <c r="A185" s="48" t="s">
        <v>5</v>
      </c>
      <c r="B185" s="48" t="s">
        <v>224</v>
      </c>
      <c r="C185" s="48" t="s">
        <v>225</v>
      </c>
      <c r="D185" s="48" t="s">
        <v>75</v>
      </c>
      <c r="E185" s="54">
        <f>'wastewater E opex'!E319</f>
        <v>0</v>
      </c>
      <c r="F185" s="54">
        <f>'wastewater E opex'!F319</f>
        <v>0</v>
      </c>
      <c r="G185" s="48"/>
      <c r="H185" s="48"/>
      <c r="I185" s="48"/>
      <c r="J185" s="48"/>
    </row>
    <row r="186" spans="1:10" x14ac:dyDescent="0.3">
      <c r="A186" s="48" t="s">
        <v>5</v>
      </c>
      <c r="B186" s="48" t="s">
        <v>226</v>
      </c>
      <c r="C186" s="48" t="s">
        <v>227</v>
      </c>
      <c r="D186" s="48" t="s">
        <v>75</v>
      </c>
      <c r="E186" s="54">
        <f>'wastewater E opex'!E320</f>
        <v>0</v>
      </c>
      <c r="F186" s="54">
        <f>'wastewater E opex'!F320</f>
        <v>0</v>
      </c>
      <c r="G186" s="48"/>
      <c r="H186" s="48"/>
      <c r="I186" s="48"/>
      <c r="J186" s="48"/>
    </row>
    <row r="187" spans="1:10" x14ac:dyDescent="0.3">
      <c r="A187" s="48" t="s">
        <v>5</v>
      </c>
      <c r="B187" s="48" t="s">
        <v>228</v>
      </c>
      <c r="C187" s="48" t="s">
        <v>229</v>
      </c>
      <c r="D187" s="48" t="s">
        <v>75</v>
      </c>
      <c r="E187" s="54">
        <f>'wastewater E opex'!E321</f>
        <v>0</v>
      </c>
      <c r="F187" s="54">
        <f>'wastewater E opex'!F321</f>
        <v>0</v>
      </c>
      <c r="G187" s="48"/>
      <c r="H187" s="48"/>
      <c r="I187" s="48"/>
      <c r="J187" s="48"/>
    </row>
    <row r="188" spans="1:10" x14ac:dyDescent="0.3">
      <c r="A188" s="48" t="s">
        <v>5</v>
      </c>
      <c r="B188" s="48" t="s">
        <v>230</v>
      </c>
      <c r="C188" s="48" t="s">
        <v>231</v>
      </c>
      <c r="D188" s="48" t="s">
        <v>75</v>
      </c>
      <c r="E188" s="54">
        <f>'wastewater E opex'!E322</f>
        <v>0</v>
      </c>
      <c r="F188" s="54">
        <f>'wastewater E opex'!F322</f>
        <v>0</v>
      </c>
      <c r="G188" s="48"/>
      <c r="H188" s="48"/>
      <c r="I188" s="48"/>
      <c r="J188" s="48"/>
    </row>
    <row r="189" spans="1:10" x14ac:dyDescent="0.3">
      <c r="A189" s="48" t="s">
        <v>5</v>
      </c>
      <c r="B189" s="48" t="s">
        <v>232</v>
      </c>
      <c r="C189" s="48" t="s">
        <v>233</v>
      </c>
      <c r="D189" s="48" t="s">
        <v>75</v>
      </c>
      <c r="E189" s="54">
        <f>'wastewater E opex'!E323</f>
        <v>0</v>
      </c>
      <c r="F189" s="54">
        <f>'wastewater E opex'!F323</f>
        <v>0</v>
      </c>
      <c r="G189" s="48"/>
      <c r="H189" s="48"/>
      <c r="I189" s="48"/>
      <c r="J189" s="48"/>
    </row>
    <row r="190" spans="1:10" x14ac:dyDescent="0.3">
      <c r="A190" s="48" t="s">
        <v>5</v>
      </c>
      <c r="B190" s="48" t="s">
        <v>234</v>
      </c>
      <c r="C190" s="48" t="s">
        <v>235</v>
      </c>
      <c r="D190" s="48" t="s">
        <v>75</v>
      </c>
      <c r="E190" s="54">
        <f>'wastewater E opex'!E324</f>
        <v>0</v>
      </c>
      <c r="F190" s="54">
        <f>'wastewater E opex'!F324</f>
        <v>0</v>
      </c>
      <c r="G190" s="48"/>
      <c r="H190" s="48"/>
      <c r="I190" s="48"/>
      <c r="J190" s="48"/>
    </row>
    <row r="191" spans="1:10" x14ac:dyDescent="0.3">
      <c r="A191" s="48" t="s">
        <v>5</v>
      </c>
      <c r="B191" s="48" t="s">
        <v>236</v>
      </c>
      <c r="C191" s="48" t="s">
        <v>237</v>
      </c>
      <c r="D191" s="48" t="s">
        <v>75</v>
      </c>
      <c r="E191" s="54">
        <f>'wastewater E opex'!E325</f>
        <v>0</v>
      </c>
      <c r="F191" s="54">
        <f>'wastewater E opex'!F325</f>
        <v>0</v>
      </c>
      <c r="G191" s="48"/>
      <c r="H191" s="48"/>
      <c r="I191" s="48"/>
      <c r="J191" s="48"/>
    </row>
    <row r="192" spans="1:10" x14ac:dyDescent="0.3">
      <c r="A192" s="48" t="s">
        <v>5</v>
      </c>
      <c r="B192" s="48" t="s">
        <v>238</v>
      </c>
      <c r="C192" s="48" t="s">
        <v>239</v>
      </c>
      <c r="D192" s="48" t="s">
        <v>75</v>
      </c>
      <c r="E192" s="54">
        <f>'wastewater E opex'!E326</f>
        <v>0</v>
      </c>
      <c r="F192" s="54">
        <f>'wastewater E opex'!F326</f>
        <v>0</v>
      </c>
      <c r="G192" s="48"/>
      <c r="H192" s="48"/>
      <c r="I192" s="48"/>
      <c r="J192" s="48"/>
    </row>
    <row r="193" spans="1:10" x14ac:dyDescent="0.3">
      <c r="A193" s="48" t="s">
        <v>5</v>
      </c>
      <c r="B193" s="48" t="s">
        <v>240</v>
      </c>
      <c r="C193" s="48" t="s">
        <v>241</v>
      </c>
      <c r="D193" s="48" t="s">
        <v>75</v>
      </c>
      <c r="E193" s="54">
        <f>'wastewater E opex'!E327</f>
        <v>0</v>
      </c>
      <c r="F193" s="54">
        <f>'wastewater E opex'!F327</f>
        <v>0</v>
      </c>
      <c r="G193" s="48"/>
      <c r="H193" s="48"/>
      <c r="I193" s="48"/>
      <c r="J193" s="48"/>
    </row>
    <row r="194" spans="1:10" x14ac:dyDescent="0.3">
      <c r="A194" s="48" t="s">
        <v>5</v>
      </c>
      <c r="B194" s="48" t="s">
        <v>242</v>
      </c>
      <c r="C194" s="48" t="s">
        <v>243</v>
      </c>
      <c r="D194" s="48" t="s">
        <v>75</v>
      </c>
      <c r="E194" s="54">
        <f>'wastewater E opex'!E328</f>
        <v>0</v>
      </c>
      <c r="F194" s="54">
        <f>'wastewater E opex'!F328</f>
        <v>0</v>
      </c>
      <c r="G194" s="48"/>
      <c r="H194" s="48"/>
      <c r="I194" s="48"/>
      <c r="J194" s="48"/>
    </row>
    <row r="195" spans="1:10" x14ac:dyDescent="0.3">
      <c r="A195" s="48" t="s">
        <v>5</v>
      </c>
      <c r="B195" s="48" t="s">
        <v>244</v>
      </c>
      <c r="C195" s="128" t="s">
        <v>245</v>
      </c>
      <c r="D195" s="128" t="s">
        <v>75</v>
      </c>
      <c r="E195" s="129">
        <f>'wastewater E opex'!E329</f>
        <v>2E-3</v>
      </c>
      <c r="F195" s="129">
        <f>'wastewater E opex'!F329</f>
        <v>0.313</v>
      </c>
      <c r="G195" s="48"/>
      <c r="H195" s="48"/>
      <c r="I195" s="48"/>
      <c r="J195" s="48"/>
    </row>
    <row r="196" spans="1:10" x14ac:dyDescent="0.3">
      <c r="A196" s="48" t="s">
        <v>5</v>
      </c>
      <c r="B196" s="48" t="s">
        <v>246</v>
      </c>
      <c r="C196" s="48" t="s">
        <v>247</v>
      </c>
      <c r="D196" s="48" t="s">
        <v>75</v>
      </c>
      <c r="E196" s="54">
        <f>'wastewater E opex'!E330</f>
        <v>0</v>
      </c>
      <c r="F196" s="54">
        <f>'wastewater E opex'!F330</f>
        <v>0</v>
      </c>
      <c r="G196" s="48"/>
      <c r="H196" s="48"/>
      <c r="I196" s="48"/>
      <c r="J196" s="48"/>
    </row>
    <row r="197" spans="1:10" x14ac:dyDescent="0.3">
      <c r="A197" s="48" t="s">
        <v>5</v>
      </c>
      <c r="B197" s="48" t="s">
        <v>248</v>
      </c>
      <c r="C197" s="48" t="s">
        <v>249</v>
      </c>
      <c r="D197" s="48" t="s">
        <v>75</v>
      </c>
      <c r="E197" s="54">
        <f>'wastewater E opex'!E331</f>
        <v>0</v>
      </c>
      <c r="F197" s="54">
        <f>'wastewater E opex'!F331</f>
        <v>0</v>
      </c>
      <c r="G197" s="48"/>
      <c r="H197" s="48"/>
      <c r="I197" s="48"/>
      <c r="J197" s="48"/>
    </row>
    <row r="198" spans="1:10" x14ac:dyDescent="0.3">
      <c r="A198" s="48" t="s">
        <v>5</v>
      </c>
      <c r="B198" s="48" t="s">
        <v>250</v>
      </c>
      <c r="C198" s="48" t="s">
        <v>251</v>
      </c>
      <c r="D198" s="48" t="s">
        <v>75</v>
      </c>
      <c r="E198" s="54">
        <f>'wastewater E opex'!E332</f>
        <v>0</v>
      </c>
      <c r="F198" s="54">
        <f>'wastewater E opex'!F332</f>
        <v>0</v>
      </c>
      <c r="G198" s="48"/>
      <c r="H198" s="48"/>
      <c r="I198" s="48"/>
      <c r="J198" s="48"/>
    </row>
    <row r="199" spans="1:10" x14ac:dyDescent="0.3">
      <c r="A199" s="48" t="s">
        <v>5</v>
      </c>
      <c r="B199" s="48" t="s">
        <v>252</v>
      </c>
      <c r="C199" s="48" t="s">
        <v>253</v>
      </c>
      <c r="D199" s="48" t="s">
        <v>75</v>
      </c>
      <c r="E199" s="54">
        <f>'wastewater E opex'!E333</f>
        <v>0</v>
      </c>
      <c r="F199" s="54">
        <f>'wastewater E opex'!F333</f>
        <v>0</v>
      </c>
      <c r="G199" s="48"/>
      <c r="H199" s="48"/>
      <c r="I199" s="48"/>
      <c r="J199" s="48"/>
    </row>
    <row r="200" spans="1:10" x14ac:dyDescent="0.3">
      <c r="A200" s="48" t="s">
        <v>5</v>
      </c>
      <c r="B200" s="48" t="s">
        <v>254</v>
      </c>
      <c r="C200" s="48" t="s">
        <v>255</v>
      </c>
      <c r="D200" s="48" t="s">
        <v>75</v>
      </c>
      <c r="E200" s="54">
        <f>'wastewater E opex'!E334</f>
        <v>0.26500000000000001</v>
      </c>
      <c r="F200" s="54">
        <f>'wastewater E opex'!F334</f>
        <v>1.6539999999999999</v>
      </c>
      <c r="G200" s="48"/>
      <c r="H200" s="48"/>
      <c r="I200" s="48"/>
      <c r="J200" s="48"/>
    </row>
    <row r="201" spans="1:10" x14ac:dyDescent="0.3">
      <c r="A201" s="48" t="s">
        <v>5</v>
      </c>
      <c r="B201" s="48"/>
      <c r="C201" s="125" t="s">
        <v>158</v>
      </c>
      <c r="D201" s="48"/>
      <c r="E201" s="130">
        <f>E200-E195-E183-E179-E178</f>
        <v>0.21800000000000003</v>
      </c>
      <c r="F201" s="130">
        <f t="shared" ref="F201" si="7">F200-F195-F183-F179-F178</f>
        <v>0.94200000000000017</v>
      </c>
      <c r="G201" s="125">
        <f>'wastewater botex plus'!F55</f>
        <v>379.11900000000009</v>
      </c>
      <c r="H201" s="125">
        <f>'wastewater botex plus'!G55</f>
        <v>365.38099999999997</v>
      </c>
      <c r="I201" s="132">
        <f>E201/G201</f>
        <v>5.7501734283958326E-4</v>
      </c>
      <c r="J201" s="132">
        <f>F201/H201</f>
        <v>2.5781307730834398E-3</v>
      </c>
    </row>
    <row r="202" spans="1:10" x14ac:dyDescent="0.3">
      <c r="A202" s="56" t="s">
        <v>11</v>
      </c>
      <c r="B202" s="56" t="s">
        <v>162</v>
      </c>
      <c r="C202" s="56" t="s">
        <v>163</v>
      </c>
      <c r="D202" s="56" t="s">
        <v>75</v>
      </c>
      <c r="E202" s="57">
        <f>'wastewater E opex'!E429</f>
        <v>0</v>
      </c>
      <c r="F202" s="57">
        <f>'wastewater E opex'!F429</f>
        <v>0</v>
      </c>
      <c r="G202" s="48"/>
      <c r="H202" s="48"/>
      <c r="I202" s="48"/>
      <c r="J202" s="48"/>
    </row>
    <row r="203" spans="1:10" x14ac:dyDescent="0.3">
      <c r="A203" s="56" t="s">
        <v>11</v>
      </c>
      <c r="B203" s="56" t="s">
        <v>164</v>
      </c>
      <c r="C203" s="56" t="s">
        <v>165</v>
      </c>
      <c r="D203" s="56" t="s">
        <v>75</v>
      </c>
      <c r="E203" s="57">
        <f>'wastewater E opex'!E430</f>
        <v>0</v>
      </c>
      <c r="F203" s="57">
        <f>'wastewater E opex'!F430</f>
        <v>0</v>
      </c>
      <c r="G203" s="48"/>
      <c r="H203" s="48"/>
      <c r="I203" s="48"/>
      <c r="J203" s="48"/>
    </row>
    <row r="204" spans="1:10" x14ac:dyDescent="0.3">
      <c r="A204" s="56" t="s">
        <v>11</v>
      </c>
      <c r="B204" s="56" t="s">
        <v>166</v>
      </c>
      <c r="C204" s="56" t="s">
        <v>167</v>
      </c>
      <c r="D204" s="56" t="s">
        <v>75</v>
      </c>
      <c r="E204" s="57">
        <f>'wastewater E opex'!E431</f>
        <v>0</v>
      </c>
      <c r="F204" s="57">
        <f>'wastewater E opex'!F431</f>
        <v>0</v>
      </c>
      <c r="G204" s="48"/>
      <c r="H204" s="48"/>
      <c r="I204" s="48"/>
      <c r="J204" s="48"/>
    </row>
    <row r="205" spans="1:10" x14ac:dyDescent="0.3">
      <c r="A205" s="56" t="s">
        <v>11</v>
      </c>
      <c r="B205" s="56" t="s">
        <v>168</v>
      </c>
      <c r="C205" s="56" t="s">
        <v>169</v>
      </c>
      <c r="D205" s="56" t="s">
        <v>75</v>
      </c>
      <c r="E205" s="57">
        <f>'wastewater E opex'!E432</f>
        <v>0</v>
      </c>
      <c r="F205" s="57">
        <f>'wastewater E opex'!F432</f>
        <v>0</v>
      </c>
      <c r="G205" s="48"/>
      <c r="H205" s="48"/>
      <c r="I205" s="48"/>
      <c r="J205" s="48"/>
    </row>
    <row r="206" spans="1:10" x14ac:dyDescent="0.3">
      <c r="A206" s="56" t="s">
        <v>11</v>
      </c>
      <c r="B206" s="56" t="s">
        <v>170</v>
      </c>
      <c r="C206" s="56" t="s">
        <v>171</v>
      </c>
      <c r="D206" s="56" t="s">
        <v>75</v>
      </c>
      <c r="E206" s="57">
        <f>'wastewater E opex'!E433</f>
        <v>0</v>
      </c>
      <c r="F206" s="57">
        <f>'wastewater E opex'!F433</f>
        <v>0</v>
      </c>
      <c r="G206" s="48"/>
      <c r="H206" s="48"/>
      <c r="I206" s="48"/>
      <c r="J206" s="48"/>
    </row>
    <row r="207" spans="1:10" x14ac:dyDescent="0.3">
      <c r="A207" s="56" t="s">
        <v>11</v>
      </c>
      <c r="B207" s="56" t="s">
        <v>172</v>
      </c>
      <c r="C207" s="56" t="s">
        <v>173</v>
      </c>
      <c r="D207" s="56" t="s">
        <v>75</v>
      </c>
      <c r="E207" s="57">
        <f>'wastewater E opex'!E434</f>
        <v>0</v>
      </c>
      <c r="F207" s="57">
        <f>'wastewater E opex'!F434</f>
        <v>0</v>
      </c>
      <c r="G207" s="48"/>
      <c r="H207" s="48"/>
      <c r="I207" s="48"/>
      <c r="J207" s="48"/>
    </row>
    <row r="208" spans="1:10" x14ac:dyDescent="0.3">
      <c r="A208" s="56" t="s">
        <v>11</v>
      </c>
      <c r="B208" s="56" t="s">
        <v>174</v>
      </c>
      <c r="C208" s="56" t="s">
        <v>175</v>
      </c>
      <c r="D208" s="56" t="s">
        <v>75</v>
      </c>
      <c r="E208" s="57">
        <f>'wastewater E opex'!E435</f>
        <v>0</v>
      </c>
      <c r="F208" s="57">
        <f>'wastewater E opex'!F435</f>
        <v>0</v>
      </c>
      <c r="G208" s="48"/>
      <c r="H208" s="48"/>
      <c r="I208" s="48"/>
      <c r="J208" s="48"/>
    </row>
    <row r="209" spans="1:10" x14ac:dyDescent="0.3">
      <c r="A209" s="56" t="s">
        <v>11</v>
      </c>
      <c r="B209" s="56" t="s">
        <v>176</v>
      </c>
      <c r="C209" s="56" t="s">
        <v>177</v>
      </c>
      <c r="D209" s="56" t="s">
        <v>75</v>
      </c>
      <c r="E209" s="57">
        <f>'wastewater E opex'!E436</f>
        <v>0</v>
      </c>
      <c r="F209" s="57">
        <f>'wastewater E opex'!F436</f>
        <v>0.14199999999999999</v>
      </c>
      <c r="G209" s="48"/>
      <c r="H209" s="48"/>
      <c r="I209" s="48"/>
      <c r="J209" s="48"/>
    </row>
    <row r="210" spans="1:10" x14ac:dyDescent="0.3">
      <c r="A210" s="56" t="s">
        <v>11</v>
      </c>
      <c r="B210" s="56" t="s">
        <v>178</v>
      </c>
      <c r="C210" s="56" t="s">
        <v>179</v>
      </c>
      <c r="D210" s="56" t="s">
        <v>75</v>
      </c>
      <c r="E210" s="57">
        <f>'wastewater E opex'!E437</f>
        <v>0</v>
      </c>
      <c r="F210" s="57">
        <f>'wastewater E opex'!F437</f>
        <v>0</v>
      </c>
      <c r="G210" s="48"/>
      <c r="H210" s="48"/>
      <c r="I210" s="48"/>
      <c r="J210" s="48"/>
    </row>
    <row r="211" spans="1:10" x14ac:dyDescent="0.3">
      <c r="A211" s="56" t="s">
        <v>11</v>
      </c>
      <c r="B211" s="56" t="s">
        <v>180</v>
      </c>
      <c r="C211" s="56" t="s">
        <v>181</v>
      </c>
      <c r="D211" s="56" t="s">
        <v>75</v>
      </c>
      <c r="E211" s="57">
        <f>'wastewater E opex'!E438</f>
        <v>0</v>
      </c>
      <c r="F211" s="57">
        <f>'wastewater E opex'!F438</f>
        <v>0</v>
      </c>
      <c r="G211" s="48"/>
      <c r="H211" s="48"/>
      <c r="I211" s="48"/>
      <c r="J211" s="48"/>
    </row>
    <row r="212" spans="1:10" x14ac:dyDescent="0.3">
      <c r="A212" s="56" t="s">
        <v>11</v>
      </c>
      <c r="B212" s="56" t="s">
        <v>182</v>
      </c>
      <c r="C212" s="56" t="s">
        <v>183</v>
      </c>
      <c r="D212" s="56" t="s">
        <v>75</v>
      </c>
      <c r="E212" s="57">
        <f>'wastewater E opex'!E439</f>
        <v>5.2711351102941199E-3</v>
      </c>
      <c r="F212" s="57">
        <f>'wastewater E opex'!F439</f>
        <v>1.42676440186659E-2</v>
      </c>
      <c r="G212" s="48"/>
      <c r="H212" s="48"/>
      <c r="I212" s="48"/>
      <c r="J212" s="48"/>
    </row>
    <row r="213" spans="1:10" x14ac:dyDescent="0.3">
      <c r="A213" s="56" t="s">
        <v>11</v>
      </c>
      <c r="B213" s="56" t="s">
        <v>184</v>
      </c>
      <c r="C213" s="56" t="s">
        <v>185</v>
      </c>
      <c r="D213" s="56" t="s">
        <v>75</v>
      </c>
      <c r="E213" s="57">
        <f>'wastewater E opex'!E440</f>
        <v>0</v>
      </c>
      <c r="F213" s="57">
        <f>'wastewater E opex'!F440</f>
        <v>0</v>
      </c>
      <c r="G213" s="48"/>
      <c r="H213" s="48"/>
      <c r="I213" s="48"/>
      <c r="J213" s="48"/>
    </row>
    <row r="214" spans="1:10" x14ac:dyDescent="0.3">
      <c r="A214" s="56" t="s">
        <v>11</v>
      </c>
      <c r="B214" s="56" t="s">
        <v>186</v>
      </c>
      <c r="C214" s="56" t="s">
        <v>187</v>
      </c>
      <c r="D214" s="56" t="s">
        <v>75</v>
      </c>
      <c r="E214" s="57">
        <f>'wastewater E opex'!E441</f>
        <v>0</v>
      </c>
      <c r="F214" s="57">
        <f>'wastewater E opex'!F441</f>
        <v>0</v>
      </c>
      <c r="G214" s="48"/>
      <c r="H214" s="48"/>
      <c r="I214" s="48"/>
      <c r="J214" s="48"/>
    </row>
    <row r="215" spans="1:10" x14ac:dyDescent="0.3">
      <c r="A215" s="56" t="s">
        <v>11</v>
      </c>
      <c r="B215" s="56" t="s">
        <v>188</v>
      </c>
      <c r="C215" s="56" t="s">
        <v>189</v>
      </c>
      <c r="D215" s="56" t="s">
        <v>75</v>
      </c>
      <c r="E215" s="57">
        <f>'wastewater E opex'!E442</f>
        <v>0</v>
      </c>
      <c r="F215" s="57">
        <f>'wastewater E opex'!F442</f>
        <v>0</v>
      </c>
      <c r="G215" s="48"/>
      <c r="H215" s="48"/>
      <c r="I215" s="48"/>
      <c r="J215" s="48"/>
    </row>
    <row r="216" spans="1:10" x14ac:dyDescent="0.3">
      <c r="A216" s="56" t="s">
        <v>11</v>
      </c>
      <c r="B216" s="56" t="s">
        <v>190</v>
      </c>
      <c r="C216" s="56" t="s">
        <v>191</v>
      </c>
      <c r="D216" s="56" t="s">
        <v>75</v>
      </c>
      <c r="E216" s="57">
        <f>'wastewater E opex'!E443</f>
        <v>0</v>
      </c>
      <c r="F216" s="57">
        <f>'wastewater E opex'!F443</f>
        <v>0</v>
      </c>
      <c r="G216" s="48"/>
      <c r="H216" s="48"/>
      <c r="I216" s="48"/>
      <c r="J216" s="48"/>
    </row>
    <row r="217" spans="1:10" x14ac:dyDescent="0.3">
      <c r="A217" s="56" t="s">
        <v>11</v>
      </c>
      <c r="B217" s="56" t="s">
        <v>192</v>
      </c>
      <c r="C217" s="56" t="s">
        <v>193</v>
      </c>
      <c r="D217" s="56" t="s">
        <v>75</v>
      </c>
      <c r="E217" s="57">
        <f>'wastewater E opex'!E444</f>
        <v>0</v>
      </c>
      <c r="F217" s="57">
        <f>'wastewater E opex'!F444</f>
        <v>0</v>
      </c>
      <c r="G217" s="48"/>
      <c r="H217" s="48"/>
      <c r="I217" s="48"/>
      <c r="J217" s="48"/>
    </row>
    <row r="218" spans="1:10" x14ac:dyDescent="0.3">
      <c r="A218" s="56" t="s">
        <v>11</v>
      </c>
      <c r="B218" s="56" t="s">
        <v>194</v>
      </c>
      <c r="C218" s="56" t="s">
        <v>195</v>
      </c>
      <c r="D218" s="56" t="s">
        <v>75</v>
      </c>
      <c r="E218" s="57">
        <f>'wastewater E opex'!E445</f>
        <v>0</v>
      </c>
      <c r="F218" s="57">
        <f>'wastewater E opex'!F445</f>
        <v>0</v>
      </c>
      <c r="G218" s="48"/>
      <c r="H218" s="48"/>
      <c r="I218" s="48"/>
      <c r="J218" s="48"/>
    </row>
    <row r="219" spans="1:10" x14ac:dyDescent="0.3">
      <c r="A219" s="56" t="s">
        <v>11</v>
      </c>
      <c r="B219" s="56" t="s">
        <v>196</v>
      </c>
      <c r="C219" s="56" t="s">
        <v>197</v>
      </c>
      <c r="D219" s="56" t="s">
        <v>75</v>
      </c>
      <c r="E219" s="57">
        <f>'wastewater E opex'!E446</f>
        <v>8.6828814762218098E-2</v>
      </c>
      <c r="F219" s="57">
        <f>'wastewater E opex'!F446</f>
        <v>0.102487147067669</v>
      </c>
      <c r="G219" s="48"/>
      <c r="H219" s="48"/>
      <c r="I219" s="48"/>
      <c r="J219" s="48"/>
    </row>
    <row r="220" spans="1:10" x14ac:dyDescent="0.3">
      <c r="A220" s="56" t="s">
        <v>11</v>
      </c>
      <c r="B220" s="56" t="s">
        <v>198</v>
      </c>
      <c r="C220" s="56" t="s">
        <v>199</v>
      </c>
      <c r="D220" s="56" t="s">
        <v>75</v>
      </c>
      <c r="E220" s="57">
        <f>'wastewater E opex'!E447</f>
        <v>8.1455006857014706E-2</v>
      </c>
      <c r="F220" s="57">
        <f>'wastewater E opex'!F447</f>
        <v>0.26845514068368698</v>
      </c>
      <c r="G220" s="48"/>
      <c r="H220" s="48"/>
      <c r="I220" s="48"/>
      <c r="J220" s="48"/>
    </row>
    <row r="221" spans="1:10" x14ac:dyDescent="0.3">
      <c r="A221" s="56" t="s">
        <v>11</v>
      </c>
      <c r="B221" s="56" t="s">
        <v>200</v>
      </c>
      <c r="C221" s="56" t="s">
        <v>201</v>
      </c>
      <c r="D221" s="56" t="s">
        <v>75</v>
      </c>
      <c r="E221" s="57">
        <f>'wastewater E opex'!E448</f>
        <v>0</v>
      </c>
      <c r="F221" s="57">
        <f>'wastewater E opex'!F448</f>
        <v>0.17182849232623801</v>
      </c>
      <c r="G221" s="48"/>
      <c r="H221" s="48"/>
      <c r="I221" s="48"/>
      <c r="J221" s="48"/>
    </row>
    <row r="222" spans="1:10" x14ac:dyDescent="0.3">
      <c r="A222" s="56" t="s">
        <v>11</v>
      </c>
      <c r="B222" s="56" t="s">
        <v>202</v>
      </c>
      <c r="C222" s="56" t="s">
        <v>203</v>
      </c>
      <c r="D222" s="56" t="s">
        <v>75</v>
      </c>
      <c r="E222" s="57">
        <f>'wastewater E opex'!E449</f>
        <v>0</v>
      </c>
      <c r="F222" s="57">
        <f>'wastewater E opex'!F449</f>
        <v>1.97383026475959E-2</v>
      </c>
      <c r="G222" s="48"/>
      <c r="H222" s="48"/>
      <c r="I222" s="48"/>
      <c r="J222" s="48"/>
    </row>
    <row r="223" spans="1:10" x14ac:dyDescent="0.3">
      <c r="A223" s="56" t="s">
        <v>11</v>
      </c>
      <c r="B223" s="56" t="s">
        <v>204</v>
      </c>
      <c r="C223" s="56" t="s">
        <v>205</v>
      </c>
      <c r="D223" s="56" t="s">
        <v>75</v>
      </c>
      <c r="E223" s="57">
        <f>'wastewater E opex'!E450</f>
        <v>0</v>
      </c>
      <c r="F223" s="57">
        <f>'wastewater E opex'!F450</f>
        <v>0</v>
      </c>
      <c r="G223" s="48"/>
      <c r="H223" s="48"/>
      <c r="I223" s="48"/>
      <c r="J223" s="48"/>
    </row>
    <row r="224" spans="1:10" x14ac:dyDescent="0.3">
      <c r="A224" s="56" t="s">
        <v>11</v>
      </c>
      <c r="B224" s="56" t="s">
        <v>206</v>
      </c>
      <c r="C224" s="56" t="s">
        <v>207</v>
      </c>
      <c r="D224" s="56" t="s">
        <v>75</v>
      </c>
      <c r="E224" s="57">
        <f>'wastewater E opex'!E451</f>
        <v>0</v>
      </c>
      <c r="F224" s="57">
        <f>'wastewater E opex'!F451</f>
        <v>0</v>
      </c>
      <c r="G224" s="48"/>
      <c r="H224" s="48"/>
      <c r="I224" s="48"/>
      <c r="J224" s="48"/>
    </row>
    <row r="225" spans="1:10" x14ac:dyDescent="0.3">
      <c r="A225" s="56" t="s">
        <v>11</v>
      </c>
      <c r="B225" s="56" t="s">
        <v>208</v>
      </c>
      <c r="C225" s="56" t="s">
        <v>209</v>
      </c>
      <c r="D225" s="56" t="s">
        <v>75</v>
      </c>
      <c r="E225" s="57">
        <f>'wastewater E opex'!E452</f>
        <v>0</v>
      </c>
      <c r="F225" s="57">
        <f>'wastewater E opex'!F452</f>
        <v>0</v>
      </c>
      <c r="G225" s="48"/>
      <c r="H225" s="48"/>
      <c r="I225" s="48"/>
      <c r="J225" s="48"/>
    </row>
    <row r="226" spans="1:10" x14ac:dyDescent="0.3">
      <c r="A226" s="56" t="s">
        <v>11</v>
      </c>
      <c r="B226" s="56" t="s">
        <v>210</v>
      </c>
      <c r="C226" s="128" t="s">
        <v>211</v>
      </c>
      <c r="D226" s="128" t="s">
        <v>75</v>
      </c>
      <c r="E226" s="57">
        <f>'wastewater E opex'!E453</f>
        <v>0.133955845324469</v>
      </c>
      <c r="F226" s="57">
        <f>'wastewater E opex'!F453</f>
        <v>4.4514555358854298E-2</v>
      </c>
      <c r="G226" s="48"/>
      <c r="H226" s="48"/>
      <c r="I226" s="48"/>
      <c r="J226" s="48"/>
    </row>
    <row r="227" spans="1:10" x14ac:dyDescent="0.3">
      <c r="A227" s="56" t="s">
        <v>11</v>
      </c>
      <c r="B227" s="56" t="s">
        <v>212</v>
      </c>
      <c r="C227" s="128" t="s">
        <v>213</v>
      </c>
      <c r="D227" s="128" t="s">
        <v>75</v>
      </c>
      <c r="E227" s="129">
        <f>'wastewater E opex'!E454</f>
        <v>0</v>
      </c>
      <c r="F227" s="129">
        <f>'wastewater E opex'!F454</f>
        <v>8.0002235644655896E-3</v>
      </c>
      <c r="G227" s="48"/>
      <c r="H227" s="48"/>
      <c r="I227" s="48"/>
      <c r="J227" s="48"/>
    </row>
    <row r="228" spans="1:10" x14ac:dyDescent="0.3">
      <c r="A228" s="56" t="s">
        <v>11</v>
      </c>
      <c r="B228" s="56" t="s">
        <v>214</v>
      </c>
      <c r="C228" s="56" t="s">
        <v>215</v>
      </c>
      <c r="D228" s="56" t="s">
        <v>75</v>
      </c>
      <c r="E228" s="57">
        <f>'wastewater E opex'!E455</f>
        <v>0</v>
      </c>
      <c r="F228" s="57">
        <f>'wastewater E opex'!F455</f>
        <v>0</v>
      </c>
      <c r="G228" s="48"/>
      <c r="H228" s="48"/>
      <c r="I228" s="48"/>
      <c r="J228" s="48"/>
    </row>
    <row r="229" spans="1:10" x14ac:dyDescent="0.3">
      <c r="A229" s="56" t="s">
        <v>11</v>
      </c>
      <c r="B229" s="56" t="s">
        <v>216</v>
      </c>
      <c r="C229" s="56" t="s">
        <v>217</v>
      </c>
      <c r="D229" s="56" t="s">
        <v>75</v>
      </c>
      <c r="E229" s="57">
        <f>'wastewater E opex'!E456</f>
        <v>0</v>
      </c>
      <c r="F229" s="57">
        <f>'wastewater E opex'!F456</f>
        <v>0</v>
      </c>
      <c r="G229" s="48"/>
      <c r="H229" s="48"/>
      <c r="I229" s="48"/>
      <c r="J229" s="48"/>
    </row>
    <row r="230" spans="1:10" x14ac:dyDescent="0.3">
      <c r="A230" s="56" t="s">
        <v>11</v>
      </c>
      <c r="B230" s="56" t="s">
        <v>218</v>
      </c>
      <c r="C230" s="56" t="s">
        <v>219</v>
      </c>
      <c r="D230" s="56" t="s">
        <v>75</v>
      </c>
      <c r="E230" s="57">
        <f>'wastewater E opex'!E457</f>
        <v>0</v>
      </c>
      <c r="F230" s="57">
        <f>'wastewater E opex'!F457</f>
        <v>0</v>
      </c>
      <c r="G230" s="48"/>
      <c r="H230" s="48"/>
      <c r="I230" s="48"/>
      <c r="J230" s="48"/>
    </row>
    <row r="231" spans="1:10" x14ac:dyDescent="0.3">
      <c r="A231" s="56" t="s">
        <v>11</v>
      </c>
      <c r="B231" s="56" t="s">
        <v>220</v>
      </c>
      <c r="C231" s="128" t="s">
        <v>221</v>
      </c>
      <c r="D231" s="128" t="s">
        <v>75</v>
      </c>
      <c r="E231" s="129">
        <f>'wastewater E opex'!E458</f>
        <v>1.54027939217143E-2</v>
      </c>
      <c r="F231" s="129">
        <f>'wastewater E opex'!F458</f>
        <v>8.6297937153980298E-4</v>
      </c>
      <c r="G231" s="48"/>
      <c r="H231" s="48"/>
      <c r="I231" s="48"/>
      <c r="J231" s="48"/>
    </row>
    <row r="232" spans="1:10" x14ac:dyDescent="0.3">
      <c r="A232" s="56" t="s">
        <v>11</v>
      </c>
      <c r="B232" s="56" t="s">
        <v>222</v>
      </c>
      <c r="C232" s="56" t="s">
        <v>223</v>
      </c>
      <c r="D232" s="56" t="s">
        <v>75</v>
      </c>
      <c r="E232" s="57">
        <f>'wastewater E opex'!E459</f>
        <v>0</v>
      </c>
      <c r="F232" s="57">
        <f>'wastewater E opex'!F459</f>
        <v>0</v>
      </c>
      <c r="G232" s="48"/>
      <c r="H232" s="48"/>
      <c r="I232" s="48"/>
      <c r="J232" s="48"/>
    </row>
    <row r="233" spans="1:10" x14ac:dyDescent="0.3">
      <c r="A233" s="56" t="s">
        <v>11</v>
      </c>
      <c r="B233" s="56" t="s">
        <v>224</v>
      </c>
      <c r="C233" s="56" t="s">
        <v>225</v>
      </c>
      <c r="D233" s="56" t="s">
        <v>75</v>
      </c>
      <c r="E233" s="57">
        <f>'wastewater E opex'!E460</f>
        <v>0</v>
      </c>
      <c r="F233" s="57">
        <f>'wastewater E opex'!F460</f>
        <v>0</v>
      </c>
      <c r="G233" s="48"/>
      <c r="H233" s="48"/>
      <c r="I233" s="48"/>
      <c r="J233" s="48"/>
    </row>
    <row r="234" spans="1:10" x14ac:dyDescent="0.3">
      <c r="A234" s="56" t="s">
        <v>11</v>
      </c>
      <c r="B234" s="56" t="s">
        <v>226</v>
      </c>
      <c r="C234" s="56" t="s">
        <v>227</v>
      </c>
      <c r="D234" s="56" t="s">
        <v>75</v>
      </c>
      <c r="E234" s="57">
        <f>'wastewater E opex'!E461</f>
        <v>0</v>
      </c>
      <c r="F234" s="57">
        <f>'wastewater E opex'!F461</f>
        <v>0</v>
      </c>
      <c r="G234" s="48"/>
      <c r="H234" s="48"/>
      <c r="I234" s="48"/>
      <c r="J234" s="48"/>
    </row>
    <row r="235" spans="1:10" x14ac:dyDescent="0.3">
      <c r="A235" s="56" t="s">
        <v>11</v>
      </c>
      <c r="B235" s="56" t="s">
        <v>228</v>
      </c>
      <c r="C235" s="56" t="s">
        <v>229</v>
      </c>
      <c r="D235" s="56" t="s">
        <v>75</v>
      </c>
      <c r="E235" s="57">
        <f>'wastewater E opex'!E462</f>
        <v>0</v>
      </c>
      <c r="F235" s="57">
        <f>'wastewater E opex'!F462</f>
        <v>0</v>
      </c>
      <c r="G235" s="48"/>
      <c r="H235" s="48"/>
      <c r="I235" s="48"/>
      <c r="J235" s="48"/>
    </row>
    <row r="236" spans="1:10" x14ac:dyDescent="0.3">
      <c r="A236" s="56" t="s">
        <v>11</v>
      </c>
      <c r="B236" s="56" t="s">
        <v>230</v>
      </c>
      <c r="C236" s="56" t="s">
        <v>231</v>
      </c>
      <c r="D236" s="56" t="s">
        <v>75</v>
      </c>
      <c r="E236" s="57">
        <f>'wastewater E opex'!E463</f>
        <v>0</v>
      </c>
      <c r="F236" s="57">
        <f>'wastewater E opex'!F463</f>
        <v>0</v>
      </c>
      <c r="G236" s="48"/>
      <c r="H236" s="48"/>
      <c r="I236" s="48"/>
      <c r="J236" s="48"/>
    </row>
    <row r="237" spans="1:10" x14ac:dyDescent="0.3">
      <c r="A237" s="56" t="s">
        <v>11</v>
      </c>
      <c r="B237" s="56" t="s">
        <v>232</v>
      </c>
      <c r="C237" s="56" t="s">
        <v>233</v>
      </c>
      <c r="D237" s="56" t="s">
        <v>75</v>
      </c>
      <c r="E237" s="57">
        <f>'wastewater E opex'!E464</f>
        <v>0</v>
      </c>
      <c r="F237" s="57">
        <f>'wastewater E opex'!F464</f>
        <v>0</v>
      </c>
      <c r="G237" s="48"/>
      <c r="H237" s="48"/>
      <c r="I237" s="48"/>
      <c r="J237" s="48"/>
    </row>
    <row r="238" spans="1:10" x14ac:dyDescent="0.3">
      <c r="A238" s="56" t="s">
        <v>11</v>
      </c>
      <c r="B238" s="56" t="s">
        <v>234</v>
      </c>
      <c r="C238" s="56" t="s">
        <v>235</v>
      </c>
      <c r="D238" s="56" t="s">
        <v>75</v>
      </c>
      <c r="E238" s="57">
        <f>'wastewater E opex'!E465</f>
        <v>0</v>
      </c>
      <c r="F238" s="57">
        <f>'wastewater E opex'!F465</f>
        <v>0</v>
      </c>
      <c r="G238" s="48"/>
      <c r="H238" s="48"/>
      <c r="I238" s="48"/>
      <c r="J238" s="48"/>
    </row>
    <row r="239" spans="1:10" x14ac:dyDescent="0.3">
      <c r="A239" s="56" t="s">
        <v>11</v>
      </c>
      <c r="B239" s="56" t="s">
        <v>236</v>
      </c>
      <c r="C239" s="56" t="s">
        <v>237</v>
      </c>
      <c r="D239" s="56" t="s">
        <v>75</v>
      </c>
      <c r="E239" s="57">
        <f>'wastewater E opex'!E466</f>
        <v>0</v>
      </c>
      <c r="F239" s="57">
        <f>'wastewater E opex'!F466</f>
        <v>0</v>
      </c>
      <c r="G239" s="48"/>
      <c r="H239" s="48"/>
      <c r="I239" s="48"/>
      <c r="J239" s="48"/>
    </row>
    <row r="240" spans="1:10" x14ac:dyDescent="0.3">
      <c r="A240" s="56" t="s">
        <v>11</v>
      </c>
      <c r="B240" s="56" t="s">
        <v>238</v>
      </c>
      <c r="C240" s="56" t="s">
        <v>239</v>
      </c>
      <c r="D240" s="56" t="s">
        <v>75</v>
      </c>
      <c r="E240" s="57">
        <f>'wastewater E opex'!E467</f>
        <v>0</v>
      </c>
      <c r="F240" s="57">
        <f>'wastewater E opex'!F467</f>
        <v>0</v>
      </c>
      <c r="G240" s="48"/>
      <c r="H240" s="48"/>
      <c r="I240" s="48"/>
      <c r="J240" s="48"/>
    </row>
    <row r="241" spans="1:16" x14ac:dyDescent="0.3">
      <c r="A241" s="56" t="s">
        <v>11</v>
      </c>
      <c r="B241" s="56" t="s">
        <v>240</v>
      </c>
      <c r="C241" s="56" t="s">
        <v>241</v>
      </c>
      <c r="D241" s="56" t="s">
        <v>75</v>
      </c>
      <c r="E241" s="57">
        <f>'wastewater E opex'!E468</f>
        <v>0</v>
      </c>
      <c r="F241" s="57">
        <f>'wastewater E opex'!F468</f>
        <v>0</v>
      </c>
      <c r="G241" s="48"/>
      <c r="H241" s="48"/>
      <c r="I241" s="48"/>
      <c r="J241" s="48"/>
    </row>
    <row r="242" spans="1:16" x14ac:dyDescent="0.3">
      <c r="A242" s="56" t="s">
        <v>11</v>
      </c>
      <c r="B242" s="56" t="s">
        <v>242</v>
      </c>
      <c r="C242" s="56" t="s">
        <v>243</v>
      </c>
      <c r="D242" s="56" t="s">
        <v>75</v>
      </c>
      <c r="E242" s="57">
        <f>'wastewater E opex'!E469</f>
        <v>0</v>
      </c>
      <c r="F242" s="57">
        <f>'wastewater E opex'!F469</f>
        <v>0</v>
      </c>
      <c r="G242" s="48"/>
      <c r="H242" s="48"/>
      <c r="I242" s="48"/>
      <c r="J242" s="48"/>
    </row>
    <row r="243" spans="1:16" x14ac:dyDescent="0.3">
      <c r="A243" s="56" t="s">
        <v>11</v>
      </c>
      <c r="B243" s="56" t="s">
        <v>244</v>
      </c>
      <c r="C243" s="128" t="s">
        <v>245</v>
      </c>
      <c r="D243" s="128" t="s">
        <v>75</v>
      </c>
      <c r="E243" s="129">
        <f>'wastewater E opex'!E470</f>
        <v>0</v>
      </c>
      <c r="F243" s="129">
        <f>'wastewater E opex'!F470</f>
        <v>0</v>
      </c>
      <c r="G243" s="48"/>
      <c r="H243" s="48"/>
      <c r="I243" s="48"/>
      <c r="J243" s="48"/>
    </row>
    <row r="244" spans="1:16" x14ac:dyDescent="0.3">
      <c r="A244" s="56" t="s">
        <v>11</v>
      </c>
      <c r="B244" s="56" t="s">
        <v>246</v>
      </c>
      <c r="C244" s="56" t="s">
        <v>247</v>
      </c>
      <c r="D244" s="56" t="s">
        <v>75</v>
      </c>
      <c r="E244" s="57">
        <f>'wastewater E opex'!E471</f>
        <v>0</v>
      </c>
      <c r="F244" s="57">
        <f>'wastewater E opex'!F471</f>
        <v>0</v>
      </c>
      <c r="G244" s="48"/>
      <c r="H244" s="48"/>
      <c r="I244" s="48"/>
      <c r="J244" s="48"/>
    </row>
    <row r="245" spans="1:16" x14ac:dyDescent="0.3">
      <c r="A245" s="56" t="s">
        <v>11</v>
      </c>
      <c r="B245" s="56" t="s">
        <v>248</v>
      </c>
      <c r="C245" s="56" t="s">
        <v>249</v>
      </c>
      <c r="D245" s="56" t="s">
        <v>75</v>
      </c>
      <c r="E245" s="57">
        <f>'wastewater E opex'!E472</f>
        <v>0</v>
      </c>
      <c r="F245" s="57">
        <f>'wastewater E opex'!F472</f>
        <v>0</v>
      </c>
      <c r="G245" s="48"/>
      <c r="H245" s="48"/>
      <c r="I245" s="48"/>
      <c r="J245" s="48"/>
    </row>
    <row r="246" spans="1:16" x14ac:dyDescent="0.3">
      <c r="A246" s="56" t="s">
        <v>11</v>
      </c>
      <c r="B246" s="56" t="s">
        <v>250</v>
      </c>
      <c r="C246" s="56" t="s">
        <v>251</v>
      </c>
      <c r="D246" s="56" t="s">
        <v>75</v>
      </c>
      <c r="E246" s="57">
        <f>'wastewater E opex'!E473</f>
        <v>0</v>
      </c>
      <c r="F246" s="57">
        <f>'wastewater E opex'!F473</f>
        <v>0</v>
      </c>
      <c r="G246" s="48"/>
      <c r="H246" s="48"/>
      <c r="I246" s="48"/>
      <c r="J246" s="48"/>
    </row>
    <row r="247" spans="1:16" x14ac:dyDescent="0.3">
      <c r="A247" s="56" t="s">
        <v>11</v>
      </c>
      <c r="B247" s="56" t="s">
        <v>252</v>
      </c>
      <c r="C247" s="56" t="s">
        <v>253</v>
      </c>
      <c r="D247" s="56" t="s">
        <v>75</v>
      </c>
      <c r="E247" s="57">
        <f>'wastewater E opex'!E474</f>
        <v>0</v>
      </c>
      <c r="F247" s="57">
        <f>'wastewater E opex'!F474</f>
        <v>0</v>
      </c>
      <c r="G247" s="48"/>
      <c r="H247" s="48"/>
      <c r="I247" s="48"/>
      <c r="J247" s="48"/>
    </row>
    <row r="248" spans="1:16" x14ac:dyDescent="0.3">
      <c r="A248" s="56" t="s">
        <v>11</v>
      </c>
      <c r="B248" s="56" t="s">
        <v>254</v>
      </c>
      <c r="C248" s="56" t="s">
        <v>255</v>
      </c>
      <c r="D248" s="56" t="s">
        <v>75</v>
      </c>
      <c r="E248" s="57">
        <f>'wastewater E opex'!E475</f>
        <v>0.32291359597571001</v>
      </c>
      <c r="F248" s="57">
        <f>'wastewater E opex'!F475</f>
        <v>0.77215448503871498</v>
      </c>
      <c r="G248" s="48"/>
      <c r="H248" s="48"/>
      <c r="I248" s="48"/>
      <c r="J248" s="48"/>
    </row>
    <row r="249" spans="1:16" x14ac:dyDescent="0.3">
      <c r="A249" s="56" t="s">
        <v>11</v>
      </c>
      <c r="B249" s="48"/>
      <c r="C249" s="125" t="s">
        <v>158</v>
      </c>
      <c r="D249" s="48"/>
      <c r="E249" s="130">
        <f>E248-E243-E231-E227-E226</f>
        <v>0.17355495672952673</v>
      </c>
      <c r="F249" s="130">
        <f t="shared" ref="F249" si="8">F248-F243-F231-F227-F226</f>
        <v>0.71877672674385529</v>
      </c>
      <c r="G249" s="131">
        <f>'wastewater botex plus'!F89</f>
        <v>194.21430654964652</v>
      </c>
      <c r="H249" s="131">
        <f>'wastewater botex plus'!G89</f>
        <v>212.97412034480939</v>
      </c>
      <c r="I249" s="132">
        <f>E249/G249</f>
        <v>8.9362601454471787E-4</v>
      </c>
      <c r="J249" s="132">
        <f>F249/H249</f>
        <v>3.3749486819344122E-3</v>
      </c>
    </row>
    <row r="250" spans="1:16" ht="14.5" thickBot="1" x14ac:dyDescent="0.35"/>
    <row r="251" spans="1:16" ht="14.5" thickBot="1" x14ac:dyDescent="0.35">
      <c r="C251" s="6" t="s">
        <v>399</v>
      </c>
      <c r="E251" s="76">
        <f>E249+E201+E153+E105+E57</f>
        <v>4.8995825763695269</v>
      </c>
      <c r="F251" s="76">
        <f>F249+F201+F153+F105+F57</f>
        <v>8.761305004973055</v>
      </c>
      <c r="G251" s="76">
        <f>G249+G201+G153+G105+G57</f>
        <v>1745.0820341513022</v>
      </c>
      <c r="H251" s="76">
        <f>H249+H201+H153+H105+H57</f>
        <v>1817.1238560855511</v>
      </c>
      <c r="I251" s="104">
        <f>E251/G251</f>
        <v>2.8076517209418036E-3</v>
      </c>
      <c r="J251" s="105">
        <f>F251/H251</f>
        <v>4.8215232966269351E-3</v>
      </c>
      <c r="K251" s="102"/>
      <c r="L251" s="102" t="s">
        <v>435</v>
      </c>
      <c r="M251" s="102"/>
      <c r="N251" s="102"/>
      <c r="O251" s="102"/>
      <c r="P251" s="103"/>
    </row>
    <row r="253" spans="1:16" x14ac:dyDescent="0.3">
      <c r="A253" t="s">
        <v>410</v>
      </c>
    </row>
    <row r="255" spans="1:16" x14ac:dyDescent="0.3">
      <c r="G255" s="73"/>
    </row>
    <row r="256" spans="1:16" x14ac:dyDescent="0.3">
      <c r="G256" s="73"/>
    </row>
    <row r="257" spans="1:7" x14ac:dyDescent="0.3">
      <c r="A257" t="s">
        <v>2</v>
      </c>
      <c r="B257" t="s">
        <v>162</v>
      </c>
      <c r="C257" t="s">
        <v>163</v>
      </c>
      <c r="D257" t="s">
        <v>75</v>
      </c>
      <c r="E257" s="5">
        <f>'wastewater E opex'!E100</f>
        <v>0</v>
      </c>
      <c r="F257" s="5">
        <f>'wastewater E opex'!F100</f>
        <v>0</v>
      </c>
      <c r="G257" s="73"/>
    </row>
    <row r="258" spans="1:7" x14ac:dyDescent="0.3">
      <c r="A258" t="s">
        <v>2</v>
      </c>
      <c r="B258" t="s">
        <v>164</v>
      </c>
      <c r="C258" t="s">
        <v>165</v>
      </c>
      <c r="D258" t="s">
        <v>75</v>
      </c>
      <c r="E258" s="5">
        <f>'wastewater E opex'!E101</f>
        <v>0</v>
      </c>
      <c r="F258" s="5">
        <f>'wastewater E opex'!F101</f>
        <v>0</v>
      </c>
      <c r="G258" s="73"/>
    </row>
    <row r="259" spans="1:7" x14ac:dyDescent="0.3">
      <c r="A259" t="s">
        <v>2</v>
      </c>
      <c r="B259" t="s">
        <v>166</v>
      </c>
      <c r="C259" t="s">
        <v>167</v>
      </c>
      <c r="D259" t="s">
        <v>75</v>
      </c>
      <c r="E259" s="5">
        <f>'wastewater E opex'!E102</f>
        <v>0</v>
      </c>
      <c r="F259" s="5">
        <f>'wastewater E opex'!F102</f>
        <v>0</v>
      </c>
      <c r="G259" s="73"/>
    </row>
    <row r="260" spans="1:7" x14ac:dyDescent="0.3">
      <c r="A260" t="s">
        <v>2</v>
      </c>
      <c r="B260" t="s">
        <v>168</v>
      </c>
      <c r="C260" t="s">
        <v>169</v>
      </c>
      <c r="D260" t="s">
        <v>75</v>
      </c>
      <c r="E260" s="5">
        <f>'wastewater E opex'!E103</f>
        <v>0</v>
      </c>
      <c r="F260" s="5">
        <f>'wastewater E opex'!F103</f>
        <v>0</v>
      </c>
      <c r="G260" s="73"/>
    </row>
    <row r="261" spans="1:7" x14ac:dyDescent="0.3">
      <c r="A261" t="s">
        <v>2</v>
      </c>
      <c r="B261" t="s">
        <v>170</v>
      </c>
      <c r="C261" t="s">
        <v>171</v>
      </c>
      <c r="D261" t="s">
        <v>75</v>
      </c>
      <c r="E261" s="5">
        <f>'wastewater E opex'!E104</f>
        <v>0</v>
      </c>
      <c r="F261" s="5">
        <f>'wastewater E opex'!F104</f>
        <v>0</v>
      </c>
    </row>
    <row r="262" spans="1:7" x14ac:dyDescent="0.3">
      <c r="A262" t="s">
        <v>2</v>
      </c>
      <c r="B262" t="s">
        <v>172</v>
      </c>
      <c r="C262" t="s">
        <v>173</v>
      </c>
      <c r="D262" t="s">
        <v>75</v>
      </c>
      <c r="E262" s="5">
        <f>'wastewater E opex'!E105</f>
        <v>0</v>
      </c>
      <c r="F262" s="5">
        <f>'wastewater E opex'!F105</f>
        <v>0</v>
      </c>
    </row>
    <row r="263" spans="1:7" x14ac:dyDescent="0.3">
      <c r="A263" t="s">
        <v>2</v>
      </c>
      <c r="B263" t="s">
        <v>174</v>
      </c>
      <c r="C263" t="s">
        <v>175</v>
      </c>
      <c r="D263" t="s">
        <v>75</v>
      </c>
      <c r="E263" s="5">
        <f>'wastewater E opex'!E106</f>
        <v>0</v>
      </c>
      <c r="F263" s="5">
        <f>'wastewater E opex'!F106</f>
        <v>0</v>
      </c>
    </row>
    <row r="264" spans="1:7" x14ac:dyDescent="0.3">
      <c r="A264" t="s">
        <v>2</v>
      </c>
      <c r="B264" t="s">
        <v>176</v>
      </c>
      <c r="C264" t="s">
        <v>177</v>
      </c>
      <c r="D264" t="s">
        <v>75</v>
      </c>
      <c r="E264" s="5">
        <f>'wastewater E opex'!E107</f>
        <v>0</v>
      </c>
      <c r="F264" s="5">
        <f>'wastewater E opex'!F107</f>
        <v>0</v>
      </c>
    </row>
    <row r="265" spans="1:7" x14ac:dyDescent="0.3">
      <c r="A265" t="s">
        <v>2</v>
      </c>
      <c r="B265" t="s">
        <v>178</v>
      </c>
      <c r="C265" t="s">
        <v>179</v>
      </c>
      <c r="D265" t="s">
        <v>75</v>
      </c>
      <c r="E265" s="5">
        <f>'wastewater E opex'!E108</f>
        <v>0</v>
      </c>
      <c r="F265" s="5">
        <f>'wastewater E opex'!F108</f>
        <v>0</v>
      </c>
    </row>
    <row r="266" spans="1:7" x14ac:dyDescent="0.3">
      <c r="A266" t="s">
        <v>2</v>
      </c>
      <c r="B266" t="s">
        <v>180</v>
      </c>
      <c r="C266" t="s">
        <v>181</v>
      </c>
      <c r="D266" t="s">
        <v>75</v>
      </c>
      <c r="E266" s="5">
        <f>'wastewater E opex'!E109</f>
        <v>0</v>
      </c>
      <c r="F266" s="5">
        <f>'wastewater E opex'!F109</f>
        <v>0</v>
      </c>
    </row>
    <row r="267" spans="1:7" x14ac:dyDescent="0.3">
      <c r="A267" t="s">
        <v>2</v>
      </c>
      <c r="B267" t="s">
        <v>182</v>
      </c>
      <c r="C267" t="s">
        <v>183</v>
      </c>
      <c r="D267" t="s">
        <v>75</v>
      </c>
      <c r="E267" s="5">
        <f>'wastewater E opex'!E110</f>
        <v>0</v>
      </c>
      <c r="F267" s="5">
        <f>'wastewater E opex'!F110</f>
        <v>0</v>
      </c>
    </row>
    <row r="268" spans="1:7" x14ac:dyDescent="0.3">
      <c r="A268" t="s">
        <v>2</v>
      </c>
      <c r="B268" t="s">
        <v>184</v>
      </c>
      <c r="C268" t="s">
        <v>185</v>
      </c>
      <c r="D268" t="s">
        <v>75</v>
      </c>
      <c r="E268" s="5">
        <f>'wastewater E opex'!E111</f>
        <v>0</v>
      </c>
      <c r="F268" s="5">
        <f>'wastewater E opex'!F111</f>
        <v>0</v>
      </c>
    </row>
    <row r="269" spans="1:7" x14ac:dyDescent="0.3">
      <c r="A269" t="s">
        <v>2</v>
      </c>
      <c r="B269" t="s">
        <v>186</v>
      </c>
      <c r="C269" t="s">
        <v>187</v>
      </c>
      <c r="D269" t="s">
        <v>75</v>
      </c>
      <c r="E269" s="5">
        <f>'wastewater E opex'!E112</f>
        <v>0</v>
      </c>
      <c r="F269" s="5">
        <f>'wastewater E opex'!F112</f>
        <v>0</v>
      </c>
    </row>
    <row r="270" spans="1:7" x14ac:dyDescent="0.3">
      <c r="A270" t="s">
        <v>2</v>
      </c>
      <c r="B270" t="s">
        <v>188</v>
      </c>
      <c r="C270" t="s">
        <v>189</v>
      </c>
      <c r="D270" t="s">
        <v>75</v>
      </c>
      <c r="E270" s="5">
        <f>'wastewater E opex'!E113</f>
        <v>0</v>
      </c>
      <c r="F270" s="5">
        <f>'wastewater E opex'!F113</f>
        <v>0</v>
      </c>
    </row>
    <row r="271" spans="1:7" x14ac:dyDescent="0.3">
      <c r="A271" t="s">
        <v>2</v>
      </c>
      <c r="B271" t="s">
        <v>190</v>
      </c>
      <c r="C271" t="s">
        <v>191</v>
      </c>
      <c r="D271" t="s">
        <v>75</v>
      </c>
      <c r="E271" s="5">
        <f>'wastewater E opex'!E114</f>
        <v>0</v>
      </c>
      <c r="F271" s="5">
        <f>'wastewater E opex'!F114</f>
        <v>0</v>
      </c>
    </row>
    <row r="272" spans="1:7" x14ac:dyDescent="0.3">
      <c r="A272" t="s">
        <v>2</v>
      </c>
      <c r="B272" t="s">
        <v>192</v>
      </c>
      <c r="C272" t="s">
        <v>193</v>
      </c>
      <c r="D272" t="s">
        <v>75</v>
      </c>
      <c r="E272" s="5">
        <f>'wastewater E opex'!E115</f>
        <v>0</v>
      </c>
      <c r="F272" s="5">
        <f>'wastewater E opex'!F115</f>
        <v>0</v>
      </c>
    </row>
    <row r="273" spans="1:6" x14ac:dyDescent="0.3">
      <c r="A273" t="s">
        <v>2</v>
      </c>
      <c r="B273" t="s">
        <v>194</v>
      </c>
      <c r="C273" t="s">
        <v>195</v>
      </c>
      <c r="D273" t="s">
        <v>75</v>
      </c>
      <c r="E273" s="5">
        <f>'wastewater E opex'!E116</f>
        <v>0</v>
      </c>
      <c r="F273" s="5">
        <f>'wastewater E opex'!F116</f>
        <v>0</v>
      </c>
    </row>
    <row r="274" spans="1:6" x14ac:dyDescent="0.3">
      <c r="A274" t="s">
        <v>2</v>
      </c>
      <c r="B274" t="s">
        <v>196</v>
      </c>
      <c r="C274" t="s">
        <v>197</v>
      </c>
      <c r="D274" t="s">
        <v>75</v>
      </c>
      <c r="E274" s="5">
        <f>'wastewater E opex'!E117</f>
        <v>0</v>
      </c>
      <c r="F274" s="5">
        <f>'wastewater E opex'!F117</f>
        <v>0</v>
      </c>
    </row>
    <row r="275" spans="1:6" x14ac:dyDescent="0.3">
      <c r="A275" t="s">
        <v>2</v>
      </c>
      <c r="B275" t="s">
        <v>198</v>
      </c>
      <c r="C275" t="s">
        <v>199</v>
      </c>
      <c r="D275" t="s">
        <v>75</v>
      </c>
      <c r="E275" s="5">
        <f>'wastewater E opex'!E118</f>
        <v>0</v>
      </c>
      <c r="F275" s="5">
        <f>'wastewater E opex'!F118</f>
        <v>0</v>
      </c>
    </row>
    <row r="276" spans="1:6" x14ac:dyDescent="0.3">
      <c r="A276" t="s">
        <v>2</v>
      </c>
      <c r="B276" t="s">
        <v>200</v>
      </c>
      <c r="C276" t="s">
        <v>201</v>
      </c>
      <c r="D276" t="s">
        <v>75</v>
      </c>
      <c r="E276" s="5">
        <f>'wastewater E opex'!E119</f>
        <v>0</v>
      </c>
      <c r="F276" s="5">
        <f>'wastewater E opex'!F119</f>
        <v>0</v>
      </c>
    </row>
    <row r="277" spans="1:6" x14ac:dyDescent="0.3">
      <c r="A277" t="s">
        <v>2</v>
      </c>
      <c r="B277" t="s">
        <v>202</v>
      </c>
      <c r="C277" t="s">
        <v>203</v>
      </c>
      <c r="D277" t="s">
        <v>75</v>
      </c>
      <c r="E277" s="5">
        <f>'wastewater E opex'!E120</f>
        <v>0</v>
      </c>
      <c r="F277" s="5">
        <f>'wastewater E opex'!F120</f>
        <v>0</v>
      </c>
    </row>
    <row r="278" spans="1:6" x14ac:dyDescent="0.3">
      <c r="A278" t="s">
        <v>2</v>
      </c>
      <c r="B278" t="s">
        <v>204</v>
      </c>
      <c r="C278" t="s">
        <v>205</v>
      </c>
      <c r="D278" t="s">
        <v>75</v>
      </c>
      <c r="E278" s="5">
        <f>'wastewater E opex'!E121</f>
        <v>0</v>
      </c>
      <c r="F278" s="5">
        <f>'wastewater E opex'!F121</f>
        <v>0</v>
      </c>
    </row>
    <row r="279" spans="1:6" x14ac:dyDescent="0.3">
      <c r="A279" t="s">
        <v>2</v>
      </c>
      <c r="B279" t="s">
        <v>206</v>
      </c>
      <c r="C279" t="s">
        <v>207</v>
      </c>
      <c r="D279" t="s">
        <v>75</v>
      </c>
      <c r="E279" s="5">
        <f>'wastewater E opex'!E122</f>
        <v>0</v>
      </c>
      <c r="F279" s="5">
        <f>'wastewater E opex'!F122</f>
        <v>0</v>
      </c>
    </row>
    <row r="280" spans="1:6" x14ac:dyDescent="0.3">
      <c r="A280" t="s">
        <v>2</v>
      </c>
      <c r="B280" t="s">
        <v>208</v>
      </c>
      <c r="C280" t="s">
        <v>209</v>
      </c>
      <c r="D280" t="s">
        <v>75</v>
      </c>
      <c r="E280" s="5">
        <f>'wastewater E opex'!E123</f>
        <v>0</v>
      </c>
      <c r="F280" s="5">
        <f>'wastewater E opex'!F123</f>
        <v>0</v>
      </c>
    </row>
    <row r="281" spans="1:6" x14ac:dyDescent="0.3">
      <c r="A281" t="s">
        <v>2</v>
      </c>
      <c r="B281" t="s">
        <v>210</v>
      </c>
      <c r="C281" t="s">
        <v>211</v>
      </c>
      <c r="D281" t="s">
        <v>75</v>
      </c>
      <c r="E281" s="5">
        <f>'wastewater E opex'!E124</f>
        <v>0</v>
      </c>
      <c r="F281" s="5">
        <f>'wastewater E opex'!F124</f>
        <v>0</v>
      </c>
    </row>
    <row r="282" spans="1:6" x14ac:dyDescent="0.3">
      <c r="A282" t="s">
        <v>2</v>
      </c>
      <c r="B282" t="s">
        <v>212</v>
      </c>
      <c r="C282" t="s">
        <v>213</v>
      </c>
      <c r="D282" t="s">
        <v>75</v>
      </c>
      <c r="E282" s="5">
        <f>'wastewater E opex'!E125</f>
        <v>0</v>
      </c>
      <c r="F282" s="5">
        <f>'wastewater E opex'!F125</f>
        <v>0</v>
      </c>
    </row>
    <row r="283" spans="1:6" x14ac:dyDescent="0.3">
      <c r="A283" t="s">
        <v>2</v>
      </c>
      <c r="B283" t="s">
        <v>214</v>
      </c>
      <c r="C283" t="s">
        <v>215</v>
      </c>
      <c r="D283" t="s">
        <v>75</v>
      </c>
      <c r="E283" s="5">
        <f>'wastewater E opex'!E126</f>
        <v>0</v>
      </c>
      <c r="F283" s="5">
        <f>'wastewater E opex'!F126</f>
        <v>0</v>
      </c>
    </row>
    <row r="284" spans="1:6" x14ac:dyDescent="0.3">
      <c r="A284" t="s">
        <v>2</v>
      </c>
      <c r="B284" t="s">
        <v>216</v>
      </c>
      <c r="C284" t="s">
        <v>217</v>
      </c>
      <c r="D284" t="s">
        <v>75</v>
      </c>
      <c r="E284" s="5">
        <f>'wastewater E opex'!E127</f>
        <v>0</v>
      </c>
      <c r="F284" s="5">
        <f>'wastewater E opex'!F127</f>
        <v>0</v>
      </c>
    </row>
    <row r="285" spans="1:6" x14ac:dyDescent="0.3">
      <c r="A285" t="s">
        <v>2</v>
      </c>
      <c r="B285" t="s">
        <v>218</v>
      </c>
      <c r="C285" t="s">
        <v>219</v>
      </c>
      <c r="D285" t="s">
        <v>75</v>
      </c>
      <c r="E285" s="5">
        <f>'wastewater E opex'!E128</f>
        <v>0</v>
      </c>
      <c r="F285" s="5">
        <f>'wastewater E opex'!F128</f>
        <v>0</v>
      </c>
    </row>
    <row r="286" spans="1:6" x14ac:dyDescent="0.3">
      <c r="A286" t="s">
        <v>2</v>
      </c>
      <c r="B286" t="s">
        <v>220</v>
      </c>
      <c r="C286" t="s">
        <v>221</v>
      </c>
      <c r="D286" t="s">
        <v>75</v>
      </c>
      <c r="E286" s="5">
        <f>'wastewater E opex'!E129</f>
        <v>0</v>
      </c>
      <c r="F286" s="5">
        <f>'wastewater E opex'!F129</f>
        <v>0</v>
      </c>
    </row>
    <row r="287" spans="1:6" x14ac:dyDescent="0.3">
      <c r="A287" t="s">
        <v>2</v>
      </c>
      <c r="B287" t="s">
        <v>222</v>
      </c>
      <c r="C287" t="s">
        <v>223</v>
      </c>
      <c r="D287" t="s">
        <v>75</v>
      </c>
      <c r="E287" s="5">
        <f>'wastewater E opex'!E130</f>
        <v>0</v>
      </c>
      <c r="F287" s="5">
        <f>'wastewater E opex'!F130</f>
        <v>0</v>
      </c>
    </row>
    <row r="288" spans="1:6" x14ac:dyDescent="0.3">
      <c r="A288" t="s">
        <v>2</v>
      </c>
      <c r="B288" t="s">
        <v>224</v>
      </c>
      <c r="C288" t="s">
        <v>225</v>
      </c>
      <c r="D288" t="s">
        <v>75</v>
      </c>
      <c r="E288" s="5">
        <f>'wastewater E opex'!E131</f>
        <v>0</v>
      </c>
      <c r="F288" s="5">
        <f>'wastewater E opex'!F131</f>
        <v>0</v>
      </c>
    </row>
    <row r="289" spans="1:10" x14ac:dyDescent="0.3">
      <c r="A289" t="s">
        <v>2</v>
      </c>
      <c r="B289" t="s">
        <v>226</v>
      </c>
      <c r="C289" t="s">
        <v>227</v>
      </c>
      <c r="D289" t="s">
        <v>75</v>
      </c>
      <c r="E289" s="5">
        <f>'wastewater E opex'!E132</f>
        <v>0</v>
      </c>
      <c r="F289" s="5">
        <f>'wastewater E opex'!F132</f>
        <v>0</v>
      </c>
    </row>
    <row r="290" spans="1:10" x14ac:dyDescent="0.3">
      <c r="A290" t="s">
        <v>2</v>
      </c>
      <c r="B290" t="s">
        <v>228</v>
      </c>
      <c r="C290" t="s">
        <v>229</v>
      </c>
      <c r="D290" t="s">
        <v>75</v>
      </c>
      <c r="E290" s="5">
        <f>'wastewater E opex'!E133</f>
        <v>0</v>
      </c>
      <c r="F290" s="5">
        <f>'wastewater E opex'!F133</f>
        <v>0</v>
      </c>
    </row>
    <row r="291" spans="1:10" x14ac:dyDescent="0.3">
      <c r="A291" t="s">
        <v>2</v>
      </c>
      <c r="B291" t="s">
        <v>230</v>
      </c>
      <c r="C291" t="s">
        <v>231</v>
      </c>
      <c r="D291" t="s">
        <v>75</v>
      </c>
      <c r="E291" s="5">
        <f>'wastewater E opex'!E134</f>
        <v>0</v>
      </c>
      <c r="F291" s="5">
        <f>'wastewater E opex'!F134</f>
        <v>0</v>
      </c>
    </row>
    <row r="292" spans="1:10" x14ac:dyDescent="0.3">
      <c r="A292" t="s">
        <v>2</v>
      </c>
      <c r="B292" t="s">
        <v>232</v>
      </c>
      <c r="C292" t="s">
        <v>233</v>
      </c>
      <c r="D292" t="s">
        <v>75</v>
      </c>
      <c r="E292" s="5">
        <f>'wastewater E opex'!E135</f>
        <v>0</v>
      </c>
      <c r="F292" s="5">
        <f>'wastewater E opex'!F135</f>
        <v>0</v>
      </c>
    </row>
    <row r="293" spans="1:10" x14ac:dyDescent="0.3">
      <c r="A293" t="s">
        <v>2</v>
      </c>
      <c r="B293" t="s">
        <v>234</v>
      </c>
      <c r="C293" t="s">
        <v>235</v>
      </c>
      <c r="D293" t="s">
        <v>75</v>
      </c>
      <c r="E293" s="5">
        <f>'wastewater E opex'!E136</f>
        <v>0</v>
      </c>
      <c r="F293" s="5">
        <f>'wastewater E opex'!F136</f>
        <v>0</v>
      </c>
    </row>
    <row r="294" spans="1:10" x14ac:dyDescent="0.3">
      <c r="A294" t="s">
        <v>2</v>
      </c>
      <c r="B294" t="s">
        <v>236</v>
      </c>
      <c r="C294" t="s">
        <v>237</v>
      </c>
      <c r="D294" t="s">
        <v>75</v>
      </c>
      <c r="E294" s="5">
        <f>'wastewater E opex'!E137</f>
        <v>0</v>
      </c>
      <c r="F294" s="5">
        <f>'wastewater E opex'!F137</f>
        <v>0</v>
      </c>
    </row>
    <row r="295" spans="1:10" x14ac:dyDescent="0.3">
      <c r="A295" t="s">
        <v>2</v>
      </c>
      <c r="B295" t="s">
        <v>238</v>
      </c>
      <c r="C295" t="s">
        <v>239</v>
      </c>
      <c r="D295" t="s">
        <v>75</v>
      </c>
      <c r="E295" s="5">
        <f>'wastewater E opex'!E138</f>
        <v>0</v>
      </c>
      <c r="F295" s="5">
        <f>'wastewater E opex'!F138</f>
        <v>0</v>
      </c>
    </row>
    <row r="296" spans="1:10" x14ac:dyDescent="0.3">
      <c r="A296" t="s">
        <v>2</v>
      </c>
      <c r="B296" t="s">
        <v>240</v>
      </c>
      <c r="C296" t="s">
        <v>241</v>
      </c>
      <c r="D296" t="s">
        <v>75</v>
      </c>
      <c r="E296" s="5">
        <f>'wastewater E opex'!E139</f>
        <v>0</v>
      </c>
      <c r="F296" s="5">
        <f>'wastewater E opex'!F139</f>
        <v>0</v>
      </c>
    </row>
    <row r="297" spans="1:10" x14ac:dyDescent="0.3">
      <c r="A297" t="s">
        <v>2</v>
      </c>
      <c r="B297" t="s">
        <v>242</v>
      </c>
      <c r="C297" t="s">
        <v>243</v>
      </c>
      <c r="D297" t="s">
        <v>75</v>
      </c>
      <c r="E297" s="5">
        <f>'wastewater E opex'!E140</f>
        <v>0</v>
      </c>
      <c r="F297" s="5">
        <f>'wastewater E opex'!F140</f>
        <v>0</v>
      </c>
    </row>
    <row r="298" spans="1:10" x14ac:dyDescent="0.3">
      <c r="A298" t="s">
        <v>2</v>
      </c>
      <c r="B298" t="s">
        <v>244</v>
      </c>
      <c r="C298" t="s">
        <v>245</v>
      </c>
      <c r="D298" t="s">
        <v>75</v>
      </c>
      <c r="E298" s="5">
        <f>'wastewater E opex'!E141</f>
        <v>0</v>
      </c>
      <c r="F298" s="5">
        <f>'wastewater E opex'!F141</f>
        <v>0</v>
      </c>
    </row>
    <row r="299" spans="1:10" x14ac:dyDescent="0.3">
      <c r="A299" t="s">
        <v>2</v>
      </c>
      <c r="B299" t="s">
        <v>246</v>
      </c>
      <c r="C299" t="s">
        <v>247</v>
      </c>
      <c r="D299" t="s">
        <v>75</v>
      </c>
      <c r="E299" s="5">
        <f>'wastewater E opex'!E142</f>
        <v>0</v>
      </c>
      <c r="F299" s="5">
        <f>'wastewater E opex'!F142</f>
        <v>0</v>
      </c>
    </row>
    <row r="300" spans="1:10" x14ac:dyDescent="0.3">
      <c r="A300" t="s">
        <v>2</v>
      </c>
      <c r="B300" t="s">
        <v>248</v>
      </c>
      <c r="C300" t="s">
        <v>249</v>
      </c>
      <c r="D300" t="s">
        <v>75</v>
      </c>
      <c r="E300" s="5">
        <f>'wastewater E opex'!E143</f>
        <v>0</v>
      </c>
      <c r="F300" s="5">
        <f>'wastewater E opex'!F143</f>
        <v>0</v>
      </c>
    </row>
    <row r="301" spans="1:10" x14ac:dyDescent="0.3">
      <c r="A301" t="s">
        <v>2</v>
      </c>
      <c r="B301" t="s">
        <v>250</v>
      </c>
      <c r="C301" t="s">
        <v>251</v>
      </c>
      <c r="D301" t="s">
        <v>75</v>
      </c>
      <c r="E301" s="5">
        <f>'wastewater E opex'!E144</f>
        <v>0</v>
      </c>
      <c r="F301" s="5">
        <f>'wastewater E opex'!F144</f>
        <v>0</v>
      </c>
    </row>
    <row r="302" spans="1:10" x14ac:dyDescent="0.3">
      <c r="A302" t="s">
        <v>2</v>
      </c>
      <c r="B302" t="s">
        <v>252</v>
      </c>
      <c r="C302" t="s">
        <v>253</v>
      </c>
      <c r="D302" t="s">
        <v>75</v>
      </c>
      <c r="E302" s="5">
        <f>'wastewater E opex'!E145</f>
        <v>0</v>
      </c>
      <c r="F302" s="5">
        <f>'wastewater E opex'!F145</f>
        <v>0</v>
      </c>
    </row>
    <row r="303" spans="1:10" x14ac:dyDescent="0.3">
      <c r="A303" t="s">
        <v>2</v>
      </c>
      <c r="B303" t="s">
        <v>254</v>
      </c>
      <c r="C303" t="s">
        <v>255</v>
      </c>
      <c r="D303" t="s">
        <v>75</v>
      </c>
      <c r="E303" s="5">
        <f>'wastewater E opex'!E146</f>
        <v>0</v>
      </c>
      <c r="F303" s="5">
        <f>'wastewater E opex'!F146</f>
        <v>0</v>
      </c>
    </row>
    <row r="304" spans="1:10" x14ac:dyDescent="0.3">
      <c r="A304" t="s">
        <v>2</v>
      </c>
      <c r="C304" s="24" t="s">
        <v>158</v>
      </c>
      <c r="E304" s="101">
        <f>E303-E298-E286-E282-E281</f>
        <v>0</v>
      </c>
      <c r="F304" s="101">
        <f t="shared" ref="F304" si="9">F303-F298-F286-F282-F281</f>
        <v>0</v>
      </c>
      <c r="G304" s="24">
        <f>'wastewater botex plus'!F106</f>
        <v>3.0378574473614228</v>
      </c>
      <c r="H304" s="24">
        <f>'wastewater botex plus'!G106</f>
        <v>2.7849999999999997</v>
      </c>
      <c r="I304" s="25">
        <f>E304/G304</f>
        <v>0</v>
      </c>
      <c r="J304" s="25">
        <f>F304/H304</f>
        <v>0</v>
      </c>
    </row>
    <row r="305" spans="1:6" x14ac:dyDescent="0.3">
      <c r="A305" s="6" t="s">
        <v>3</v>
      </c>
      <c r="B305" s="6" t="s">
        <v>162</v>
      </c>
      <c r="C305" s="6" t="s">
        <v>163</v>
      </c>
      <c r="D305" s="6" t="s">
        <v>75</v>
      </c>
      <c r="E305" s="7">
        <f>'wastewater E opex'!E147</f>
        <v>0</v>
      </c>
      <c r="F305" s="7">
        <f>'wastewater E opex'!F147</f>
        <v>0</v>
      </c>
    </row>
    <row r="306" spans="1:6" x14ac:dyDescent="0.3">
      <c r="A306" s="6" t="s">
        <v>3</v>
      </c>
      <c r="B306" s="6" t="s">
        <v>164</v>
      </c>
      <c r="C306" s="6" t="s">
        <v>165</v>
      </c>
      <c r="D306" s="6" t="s">
        <v>75</v>
      </c>
      <c r="E306" s="7">
        <f>'wastewater E opex'!E148</f>
        <v>0</v>
      </c>
      <c r="F306" s="7">
        <f>'wastewater E opex'!F148</f>
        <v>0</v>
      </c>
    </row>
    <row r="307" spans="1:6" x14ac:dyDescent="0.3">
      <c r="A307" s="6" t="s">
        <v>3</v>
      </c>
      <c r="B307" s="6" t="s">
        <v>166</v>
      </c>
      <c r="C307" s="6" t="s">
        <v>167</v>
      </c>
      <c r="D307" s="6" t="s">
        <v>75</v>
      </c>
      <c r="E307" s="7">
        <f>'wastewater E opex'!E149</f>
        <v>0</v>
      </c>
      <c r="F307" s="7">
        <f>'wastewater E opex'!F149</f>
        <v>0</v>
      </c>
    </row>
    <row r="308" spans="1:6" x14ac:dyDescent="0.3">
      <c r="A308" s="6" t="s">
        <v>3</v>
      </c>
      <c r="B308" s="6" t="s">
        <v>168</v>
      </c>
      <c r="C308" s="6" t="s">
        <v>169</v>
      </c>
      <c r="D308" s="6" t="s">
        <v>75</v>
      </c>
      <c r="E308" s="7">
        <f>'wastewater E opex'!E150</f>
        <v>0</v>
      </c>
      <c r="F308" s="7">
        <f>'wastewater E opex'!F150</f>
        <v>0</v>
      </c>
    </row>
    <row r="309" spans="1:6" x14ac:dyDescent="0.3">
      <c r="A309" s="6" t="s">
        <v>3</v>
      </c>
      <c r="B309" s="6" t="s">
        <v>170</v>
      </c>
      <c r="C309" s="6" t="s">
        <v>171</v>
      </c>
      <c r="D309" s="6" t="s">
        <v>75</v>
      </c>
      <c r="E309" s="7">
        <f>'wastewater E opex'!E151</f>
        <v>0</v>
      </c>
      <c r="F309" s="7">
        <f>'wastewater E opex'!F151</f>
        <v>0</v>
      </c>
    </row>
    <row r="310" spans="1:6" x14ac:dyDescent="0.3">
      <c r="A310" s="6" t="s">
        <v>3</v>
      </c>
      <c r="B310" s="6" t="s">
        <v>172</v>
      </c>
      <c r="C310" s="6" t="s">
        <v>173</v>
      </c>
      <c r="D310" s="6" t="s">
        <v>75</v>
      </c>
      <c r="E310" s="7">
        <f>'wastewater E opex'!E152</f>
        <v>0</v>
      </c>
      <c r="F310" s="7">
        <f>'wastewater E opex'!F152</f>
        <v>0</v>
      </c>
    </row>
    <row r="311" spans="1:6" x14ac:dyDescent="0.3">
      <c r="A311" s="6" t="s">
        <v>3</v>
      </c>
      <c r="B311" s="6" t="s">
        <v>174</v>
      </c>
      <c r="C311" s="6" t="s">
        <v>175</v>
      </c>
      <c r="D311" s="6" t="s">
        <v>75</v>
      </c>
      <c r="E311" s="7">
        <f>'wastewater E opex'!E153</f>
        <v>0</v>
      </c>
      <c r="F311" s="7">
        <f>'wastewater E opex'!F153</f>
        <v>0</v>
      </c>
    </row>
    <row r="312" spans="1:6" x14ac:dyDescent="0.3">
      <c r="A312" s="6" t="s">
        <v>3</v>
      </c>
      <c r="B312" s="6" t="s">
        <v>176</v>
      </c>
      <c r="C312" s="6" t="s">
        <v>177</v>
      </c>
      <c r="D312" s="6" t="s">
        <v>75</v>
      </c>
      <c r="E312" s="7">
        <f>'wastewater E opex'!E154</f>
        <v>0</v>
      </c>
      <c r="F312" s="7">
        <f>'wastewater E opex'!F154</f>
        <v>0</v>
      </c>
    </row>
    <row r="313" spans="1:6" x14ac:dyDescent="0.3">
      <c r="A313" s="6" t="s">
        <v>3</v>
      </c>
      <c r="B313" s="6" t="s">
        <v>178</v>
      </c>
      <c r="C313" s="6" t="s">
        <v>179</v>
      </c>
      <c r="D313" s="6" t="s">
        <v>75</v>
      </c>
      <c r="E313" s="7">
        <f>'wastewater E opex'!E155</f>
        <v>0</v>
      </c>
      <c r="F313" s="7">
        <f>'wastewater E opex'!F155</f>
        <v>0</v>
      </c>
    </row>
    <row r="314" spans="1:6" x14ac:dyDescent="0.3">
      <c r="A314" s="6" t="s">
        <v>3</v>
      </c>
      <c r="B314" s="6" t="s">
        <v>180</v>
      </c>
      <c r="C314" s="6" t="s">
        <v>181</v>
      </c>
      <c r="D314" s="6" t="s">
        <v>75</v>
      </c>
      <c r="E314" s="7">
        <f>'wastewater E opex'!E156</f>
        <v>0</v>
      </c>
      <c r="F314" s="7">
        <f>'wastewater E opex'!F156</f>
        <v>0</v>
      </c>
    </row>
    <row r="315" spans="1:6" x14ac:dyDescent="0.3">
      <c r="A315" s="6" t="s">
        <v>3</v>
      </c>
      <c r="B315" s="6" t="s">
        <v>182</v>
      </c>
      <c r="C315" s="6" t="s">
        <v>183</v>
      </c>
      <c r="D315" s="6" t="s">
        <v>75</v>
      </c>
      <c r="E315" s="7">
        <f>'wastewater E opex'!E157</f>
        <v>0</v>
      </c>
      <c r="F315" s="7">
        <f>'wastewater E opex'!F157</f>
        <v>0</v>
      </c>
    </row>
    <row r="316" spans="1:6" x14ac:dyDescent="0.3">
      <c r="A316" s="6" t="s">
        <v>3</v>
      </c>
      <c r="B316" s="6" t="s">
        <v>184</v>
      </c>
      <c r="C316" s="6" t="s">
        <v>185</v>
      </c>
      <c r="D316" s="6" t="s">
        <v>75</v>
      </c>
      <c r="E316" s="7">
        <f>'wastewater E opex'!E158</f>
        <v>0</v>
      </c>
      <c r="F316" s="7">
        <f>'wastewater E opex'!F158</f>
        <v>0</v>
      </c>
    </row>
    <row r="317" spans="1:6" x14ac:dyDescent="0.3">
      <c r="A317" s="6" t="s">
        <v>3</v>
      </c>
      <c r="B317" s="6" t="s">
        <v>186</v>
      </c>
      <c r="C317" s="6" t="s">
        <v>187</v>
      </c>
      <c r="D317" s="6" t="s">
        <v>75</v>
      </c>
      <c r="E317" s="7">
        <f>'wastewater E opex'!E159</f>
        <v>0.42699999999999999</v>
      </c>
      <c r="F317" s="7">
        <f>'wastewater E opex'!F159</f>
        <v>0</v>
      </c>
    </row>
    <row r="318" spans="1:6" x14ac:dyDescent="0.3">
      <c r="A318" s="6" t="s">
        <v>3</v>
      </c>
      <c r="B318" s="6" t="s">
        <v>188</v>
      </c>
      <c r="C318" s="6" t="s">
        <v>189</v>
      </c>
      <c r="D318" s="6" t="s">
        <v>75</v>
      </c>
      <c r="E318" s="7">
        <f>'wastewater E opex'!E160</f>
        <v>0</v>
      </c>
      <c r="F318" s="7">
        <f>'wastewater E opex'!F160</f>
        <v>0</v>
      </c>
    </row>
    <row r="319" spans="1:6" x14ac:dyDescent="0.3">
      <c r="A319" s="6" t="s">
        <v>3</v>
      </c>
      <c r="B319" s="6" t="s">
        <v>190</v>
      </c>
      <c r="C319" s="6" t="s">
        <v>191</v>
      </c>
      <c r="D319" s="6" t="s">
        <v>75</v>
      </c>
      <c r="E319" s="7">
        <f>'wastewater E opex'!E161</f>
        <v>0</v>
      </c>
      <c r="F319" s="7">
        <f>'wastewater E opex'!F161</f>
        <v>0</v>
      </c>
    </row>
    <row r="320" spans="1:6" x14ac:dyDescent="0.3">
      <c r="A320" s="6" t="s">
        <v>3</v>
      </c>
      <c r="B320" s="6" t="s">
        <v>192</v>
      </c>
      <c r="C320" s="6" t="s">
        <v>193</v>
      </c>
      <c r="D320" s="6" t="s">
        <v>75</v>
      </c>
      <c r="E320" s="7">
        <f>'wastewater E opex'!E162</f>
        <v>0.39300000000000002</v>
      </c>
      <c r="F320" s="7">
        <f>'wastewater E opex'!F162</f>
        <v>5.0000000000000001E-3</v>
      </c>
    </row>
    <row r="321" spans="1:6" x14ac:dyDescent="0.3">
      <c r="A321" s="6" t="s">
        <v>3</v>
      </c>
      <c r="B321" s="6" t="s">
        <v>194</v>
      </c>
      <c r="C321" s="6" t="s">
        <v>195</v>
      </c>
      <c r="D321" s="6" t="s">
        <v>75</v>
      </c>
      <c r="E321" s="7">
        <f>'wastewater E opex'!E163</f>
        <v>0</v>
      </c>
      <c r="F321" s="7">
        <f>'wastewater E opex'!F163</f>
        <v>0</v>
      </c>
    </row>
    <row r="322" spans="1:6" x14ac:dyDescent="0.3">
      <c r="A322" s="6" t="s">
        <v>3</v>
      </c>
      <c r="B322" s="6" t="s">
        <v>196</v>
      </c>
      <c r="C322" s="6" t="s">
        <v>197</v>
      </c>
      <c r="D322" s="6" t="s">
        <v>75</v>
      </c>
      <c r="E322" s="7">
        <f>'wastewater E opex'!E164</f>
        <v>0</v>
      </c>
      <c r="F322" s="7">
        <f>'wastewater E opex'!F164</f>
        <v>0</v>
      </c>
    </row>
    <row r="323" spans="1:6" x14ac:dyDescent="0.3">
      <c r="A323" s="6" t="s">
        <v>3</v>
      </c>
      <c r="B323" s="6" t="s">
        <v>198</v>
      </c>
      <c r="C323" s="6" t="s">
        <v>199</v>
      </c>
      <c r="D323" s="6" t="s">
        <v>75</v>
      </c>
      <c r="E323" s="7">
        <f>'wastewater E opex'!E165</f>
        <v>0</v>
      </c>
      <c r="F323" s="7">
        <f>'wastewater E opex'!F165</f>
        <v>0</v>
      </c>
    </row>
    <row r="324" spans="1:6" x14ac:dyDescent="0.3">
      <c r="A324" s="6" t="s">
        <v>3</v>
      </c>
      <c r="B324" s="6" t="s">
        <v>200</v>
      </c>
      <c r="C324" s="6" t="s">
        <v>201</v>
      </c>
      <c r="D324" s="6" t="s">
        <v>75</v>
      </c>
      <c r="E324" s="7">
        <f>'wastewater E opex'!E166</f>
        <v>0</v>
      </c>
      <c r="F324" s="7">
        <f>'wastewater E opex'!F166</f>
        <v>0</v>
      </c>
    </row>
    <row r="325" spans="1:6" x14ac:dyDescent="0.3">
      <c r="A325" s="6" t="s">
        <v>3</v>
      </c>
      <c r="B325" s="6" t="s">
        <v>202</v>
      </c>
      <c r="C325" s="6" t="s">
        <v>203</v>
      </c>
      <c r="D325" s="6" t="s">
        <v>75</v>
      </c>
      <c r="E325" s="7">
        <f>'wastewater E opex'!E167</f>
        <v>0</v>
      </c>
      <c r="F325" s="7">
        <f>'wastewater E opex'!F167</f>
        <v>0</v>
      </c>
    </row>
    <row r="326" spans="1:6" x14ac:dyDescent="0.3">
      <c r="A326" s="6" t="s">
        <v>3</v>
      </c>
      <c r="B326" s="6" t="s">
        <v>204</v>
      </c>
      <c r="C326" s="6" t="s">
        <v>205</v>
      </c>
      <c r="D326" s="6" t="s">
        <v>75</v>
      </c>
      <c r="E326" s="7">
        <f>'wastewater E opex'!E168</f>
        <v>0</v>
      </c>
      <c r="F326" s="7">
        <f>'wastewater E opex'!F168</f>
        <v>0</v>
      </c>
    </row>
    <row r="327" spans="1:6" x14ac:dyDescent="0.3">
      <c r="A327" s="6" t="s">
        <v>3</v>
      </c>
      <c r="B327" s="6" t="s">
        <v>206</v>
      </c>
      <c r="C327" s="6" t="s">
        <v>207</v>
      </c>
      <c r="D327" s="6" t="s">
        <v>75</v>
      </c>
      <c r="E327" s="7">
        <f>'wastewater E opex'!E169</f>
        <v>0</v>
      </c>
      <c r="F327" s="7">
        <f>'wastewater E opex'!F169</f>
        <v>0</v>
      </c>
    </row>
    <row r="328" spans="1:6" x14ac:dyDescent="0.3">
      <c r="A328" s="6" t="s">
        <v>3</v>
      </c>
      <c r="B328" s="6" t="s">
        <v>208</v>
      </c>
      <c r="C328" s="6" t="s">
        <v>209</v>
      </c>
      <c r="D328" s="6" t="s">
        <v>75</v>
      </c>
      <c r="E328" s="7">
        <f>'wastewater E opex'!E170</f>
        <v>0</v>
      </c>
      <c r="F328" s="7">
        <f>'wastewater E opex'!F170</f>
        <v>0</v>
      </c>
    </row>
    <row r="329" spans="1:6" x14ac:dyDescent="0.3">
      <c r="A329" s="6" t="s">
        <v>3</v>
      </c>
      <c r="B329" s="6" t="s">
        <v>210</v>
      </c>
      <c r="C329" s="6" t="s">
        <v>211</v>
      </c>
      <c r="D329" s="6" t="s">
        <v>75</v>
      </c>
      <c r="E329" s="7">
        <f>'wastewater E opex'!E171</f>
        <v>0</v>
      </c>
      <c r="F329" s="7">
        <f>'wastewater E opex'!F171</f>
        <v>3.3000000000000002E-2</v>
      </c>
    </row>
    <row r="330" spans="1:6" x14ac:dyDescent="0.3">
      <c r="A330" s="6" t="s">
        <v>3</v>
      </c>
      <c r="B330" s="6" t="s">
        <v>212</v>
      </c>
      <c r="C330" s="6" t="s">
        <v>213</v>
      </c>
      <c r="D330" s="6" t="s">
        <v>75</v>
      </c>
      <c r="E330" s="7">
        <f>'wastewater E opex'!E172</f>
        <v>0</v>
      </c>
      <c r="F330" s="7">
        <f>'wastewater E opex'!F172</f>
        <v>0</v>
      </c>
    </row>
    <row r="331" spans="1:6" x14ac:dyDescent="0.3">
      <c r="A331" s="6" t="s">
        <v>3</v>
      </c>
      <c r="B331" s="6" t="s">
        <v>214</v>
      </c>
      <c r="C331" s="6" t="s">
        <v>215</v>
      </c>
      <c r="D331" s="6" t="s">
        <v>75</v>
      </c>
      <c r="E331" s="7">
        <f>'wastewater E opex'!E173</f>
        <v>0</v>
      </c>
      <c r="F331" s="7">
        <f>'wastewater E opex'!F173</f>
        <v>0</v>
      </c>
    </row>
    <row r="332" spans="1:6" x14ac:dyDescent="0.3">
      <c r="A332" s="6" t="s">
        <v>3</v>
      </c>
      <c r="B332" s="6" t="s">
        <v>216</v>
      </c>
      <c r="C332" s="6" t="s">
        <v>217</v>
      </c>
      <c r="D332" s="6" t="s">
        <v>75</v>
      </c>
      <c r="E332" s="7">
        <f>'wastewater E opex'!E174</f>
        <v>0</v>
      </c>
      <c r="F332" s="7">
        <f>'wastewater E opex'!F174</f>
        <v>0</v>
      </c>
    </row>
    <row r="333" spans="1:6" x14ac:dyDescent="0.3">
      <c r="A333" s="6" t="s">
        <v>3</v>
      </c>
      <c r="B333" s="6" t="s">
        <v>218</v>
      </c>
      <c r="C333" s="6" t="s">
        <v>219</v>
      </c>
      <c r="D333" s="6" t="s">
        <v>75</v>
      </c>
      <c r="E333" s="7">
        <f>'wastewater E opex'!E175</f>
        <v>0</v>
      </c>
      <c r="F333" s="7">
        <f>'wastewater E opex'!F175</f>
        <v>0</v>
      </c>
    </row>
    <row r="334" spans="1:6" x14ac:dyDescent="0.3">
      <c r="A334" s="6" t="s">
        <v>3</v>
      </c>
      <c r="B334" s="6" t="s">
        <v>220</v>
      </c>
      <c r="C334" s="6" t="s">
        <v>221</v>
      </c>
      <c r="D334" s="6" t="s">
        <v>75</v>
      </c>
      <c r="E334" s="7">
        <f>'wastewater E opex'!E176</f>
        <v>4.1929999999999996</v>
      </c>
      <c r="F334" s="7">
        <f>'wastewater E opex'!F176</f>
        <v>4.2859999999999996</v>
      </c>
    </row>
    <row r="335" spans="1:6" x14ac:dyDescent="0.3">
      <c r="A335" s="6" t="s">
        <v>3</v>
      </c>
      <c r="B335" s="6" t="s">
        <v>222</v>
      </c>
      <c r="C335" s="6" t="s">
        <v>223</v>
      </c>
      <c r="D335" s="6" t="s">
        <v>75</v>
      </c>
      <c r="E335" s="7">
        <f>'wastewater E opex'!E177</f>
        <v>0</v>
      </c>
      <c r="F335" s="7">
        <f>'wastewater E opex'!F177</f>
        <v>0</v>
      </c>
    </row>
    <row r="336" spans="1:6" x14ac:dyDescent="0.3">
      <c r="A336" s="6" t="s">
        <v>3</v>
      </c>
      <c r="B336" s="6" t="s">
        <v>224</v>
      </c>
      <c r="C336" s="6" t="s">
        <v>225</v>
      </c>
      <c r="D336" s="6" t="s">
        <v>75</v>
      </c>
      <c r="E336" s="7">
        <f>'wastewater E opex'!E178</f>
        <v>0</v>
      </c>
      <c r="F336" s="7">
        <f>'wastewater E opex'!F178</f>
        <v>0</v>
      </c>
    </row>
    <row r="337" spans="1:10" x14ac:dyDescent="0.3">
      <c r="A337" s="6" t="s">
        <v>3</v>
      </c>
      <c r="B337" s="6" t="s">
        <v>226</v>
      </c>
      <c r="C337" s="6" t="s">
        <v>227</v>
      </c>
      <c r="D337" s="6" t="s">
        <v>75</v>
      </c>
      <c r="E337" s="7">
        <f>'wastewater E opex'!E179</f>
        <v>0</v>
      </c>
      <c r="F337" s="7">
        <f>'wastewater E opex'!F179</f>
        <v>0</v>
      </c>
    </row>
    <row r="338" spans="1:10" x14ac:dyDescent="0.3">
      <c r="A338" s="6" t="s">
        <v>3</v>
      </c>
      <c r="B338" s="6" t="s">
        <v>228</v>
      </c>
      <c r="C338" s="6" t="s">
        <v>229</v>
      </c>
      <c r="D338" s="6" t="s">
        <v>75</v>
      </c>
      <c r="E338" s="7">
        <f>'wastewater E opex'!E180</f>
        <v>0</v>
      </c>
      <c r="F338" s="7">
        <f>'wastewater E opex'!F180</f>
        <v>0</v>
      </c>
    </row>
    <row r="339" spans="1:10" x14ac:dyDescent="0.3">
      <c r="A339" s="6" t="s">
        <v>3</v>
      </c>
      <c r="B339" s="6" t="s">
        <v>230</v>
      </c>
      <c r="C339" s="6" t="s">
        <v>231</v>
      </c>
      <c r="D339" s="6" t="s">
        <v>75</v>
      </c>
      <c r="E339" s="7">
        <f>'wastewater E opex'!E181</f>
        <v>0</v>
      </c>
      <c r="F339" s="7">
        <f>'wastewater E opex'!F181</f>
        <v>0</v>
      </c>
    </row>
    <row r="340" spans="1:10" x14ac:dyDescent="0.3">
      <c r="A340" s="6" t="s">
        <v>3</v>
      </c>
      <c r="B340" s="6" t="s">
        <v>232</v>
      </c>
      <c r="C340" s="6" t="s">
        <v>233</v>
      </c>
      <c r="D340" s="6" t="s">
        <v>75</v>
      </c>
      <c r="E340" s="7">
        <f>'wastewater E opex'!E182</f>
        <v>0</v>
      </c>
      <c r="F340" s="7">
        <f>'wastewater E opex'!F182</f>
        <v>0</v>
      </c>
    </row>
    <row r="341" spans="1:10" x14ac:dyDescent="0.3">
      <c r="A341" s="6" t="s">
        <v>3</v>
      </c>
      <c r="B341" s="6" t="s">
        <v>234</v>
      </c>
      <c r="C341" s="6" t="s">
        <v>235</v>
      </c>
      <c r="D341" s="6" t="s">
        <v>75</v>
      </c>
      <c r="E341" s="7">
        <f>'wastewater E opex'!E183</f>
        <v>0</v>
      </c>
      <c r="F341" s="7">
        <f>'wastewater E opex'!F183</f>
        <v>0</v>
      </c>
    </row>
    <row r="342" spans="1:10" x14ac:dyDescent="0.3">
      <c r="A342" s="6" t="s">
        <v>3</v>
      </c>
      <c r="B342" s="6" t="s">
        <v>236</v>
      </c>
      <c r="C342" s="6" t="s">
        <v>237</v>
      </c>
      <c r="D342" s="6" t="s">
        <v>75</v>
      </c>
      <c r="E342" s="7">
        <f>'wastewater E opex'!E184</f>
        <v>0</v>
      </c>
      <c r="F342" s="7">
        <f>'wastewater E opex'!F184</f>
        <v>0</v>
      </c>
    </row>
    <row r="343" spans="1:10" x14ac:dyDescent="0.3">
      <c r="A343" s="6" t="s">
        <v>3</v>
      </c>
      <c r="B343" s="6" t="s">
        <v>238</v>
      </c>
      <c r="C343" s="6" t="s">
        <v>239</v>
      </c>
      <c r="D343" s="6" t="s">
        <v>75</v>
      </c>
      <c r="E343" s="7">
        <f>'wastewater E opex'!E185</f>
        <v>0</v>
      </c>
      <c r="F343" s="7">
        <f>'wastewater E opex'!F185</f>
        <v>0</v>
      </c>
    </row>
    <row r="344" spans="1:10" x14ac:dyDescent="0.3">
      <c r="A344" s="6" t="s">
        <v>3</v>
      </c>
      <c r="B344" s="6" t="s">
        <v>240</v>
      </c>
      <c r="C344" s="6" t="s">
        <v>241</v>
      </c>
      <c r="D344" s="6" t="s">
        <v>75</v>
      </c>
      <c r="E344" s="7">
        <f>'wastewater E opex'!E186</f>
        <v>0</v>
      </c>
      <c r="F344" s="7">
        <f>'wastewater E opex'!F186</f>
        <v>0</v>
      </c>
    </row>
    <row r="345" spans="1:10" x14ac:dyDescent="0.3">
      <c r="A345" s="6" t="s">
        <v>3</v>
      </c>
      <c r="B345" s="6" t="s">
        <v>242</v>
      </c>
      <c r="C345" s="6" t="s">
        <v>243</v>
      </c>
      <c r="D345" s="6" t="s">
        <v>75</v>
      </c>
      <c r="E345" s="7">
        <f>'wastewater E opex'!E187</f>
        <v>0</v>
      </c>
      <c r="F345" s="7">
        <f>'wastewater E opex'!F187</f>
        <v>0</v>
      </c>
    </row>
    <row r="346" spans="1:10" x14ac:dyDescent="0.3">
      <c r="A346" s="6" t="s">
        <v>3</v>
      </c>
      <c r="B346" s="6" t="s">
        <v>244</v>
      </c>
      <c r="C346" s="6" t="s">
        <v>245</v>
      </c>
      <c r="D346" s="6" t="s">
        <v>75</v>
      </c>
      <c r="E346" s="7">
        <f>'wastewater E opex'!E188</f>
        <v>0.19</v>
      </c>
      <c r="F346" s="7">
        <f>'wastewater E opex'!F188</f>
        <v>0.27500000000000002</v>
      </c>
    </row>
    <row r="347" spans="1:10" x14ac:dyDescent="0.3">
      <c r="A347" s="6" t="s">
        <v>3</v>
      </c>
      <c r="B347" s="6" t="s">
        <v>246</v>
      </c>
      <c r="C347" s="6" t="s">
        <v>247</v>
      </c>
      <c r="D347" s="6" t="s">
        <v>75</v>
      </c>
      <c r="E347" s="7">
        <f>'wastewater E opex'!E189</f>
        <v>0</v>
      </c>
      <c r="F347" s="7">
        <f>'wastewater E opex'!F189</f>
        <v>0</v>
      </c>
    </row>
    <row r="348" spans="1:10" x14ac:dyDescent="0.3">
      <c r="A348" s="6" t="s">
        <v>3</v>
      </c>
      <c r="B348" s="6" t="s">
        <v>248</v>
      </c>
      <c r="C348" s="6" t="s">
        <v>249</v>
      </c>
      <c r="D348" s="6" t="s">
        <v>75</v>
      </c>
      <c r="E348" s="7">
        <f>'wastewater E opex'!E190</f>
        <v>0</v>
      </c>
      <c r="F348" s="7">
        <f>'wastewater E opex'!F190</f>
        <v>0</v>
      </c>
    </row>
    <row r="349" spans="1:10" x14ac:dyDescent="0.3">
      <c r="A349" s="6" t="s">
        <v>3</v>
      </c>
      <c r="B349" s="6" t="s">
        <v>250</v>
      </c>
      <c r="C349" s="6" t="s">
        <v>251</v>
      </c>
      <c r="D349" s="6" t="s">
        <v>75</v>
      </c>
      <c r="E349" s="7">
        <f>'wastewater E opex'!E191</f>
        <v>0</v>
      </c>
      <c r="F349" s="7">
        <f>'wastewater E opex'!F191</f>
        <v>0</v>
      </c>
    </row>
    <row r="350" spans="1:10" x14ac:dyDescent="0.3">
      <c r="A350" s="6" t="s">
        <v>3</v>
      </c>
      <c r="B350" s="6" t="s">
        <v>252</v>
      </c>
      <c r="C350" s="6" t="s">
        <v>253</v>
      </c>
      <c r="D350" s="6" t="s">
        <v>75</v>
      </c>
      <c r="E350" s="7">
        <f>'wastewater E opex'!E192</f>
        <v>0</v>
      </c>
      <c r="F350" s="7">
        <f>'wastewater E opex'!F192</f>
        <v>0</v>
      </c>
    </row>
    <row r="351" spans="1:10" x14ac:dyDescent="0.3">
      <c r="A351" s="6" t="s">
        <v>3</v>
      </c>
      <c r="B351" s="6" t="s">
        <v>254</v>
      </c>
      <c r="C351" s="6" t="s">
        <v>255</v>
      </c>
      <c r="D351" s="6" t="s">
        <v>75</v>
      </c>
      <c r="E351" s="7">
        <f>'wastewater E opex'!E193</f>
        <v>5.2030000000000003</v>
      </c>
      <c r="F351" s="7">
        <f>'wastewater E opex'!F193</f>
        <v>4.5990000000000002</v>
      </c>
    </row>
    <row r="352" spans="1:10" x14ac:dyDescent="0.3">
      <c r="A352" s="6" t="s">
        <v>3</v>
      </c>
      <c r="C352" s="24" t="s">
        <v>158</v>
      </c>
      <c r="E352" s="101">
        <f>E351-E346-E334-E330-E329</f>
        <v>0.82000000000000028</v>
      </c>
      <c r="F352" s="101">
        <f t="shared" ref="F352" si="10">F351-F346-F334-F330-F329</f>
        <v>5.0000000000002542E-3</v>
      </c>
      <c r="G352" s="24">
        <f>'wastewater botex plus'!F123</f>
        <v>158.27500000000003</v>
      </c>
      <c r="H352" s="24">
        <f>'wastewater botex plus'!G123</f>
        <v>168.52600000000001</v>
      </c>
      <c r="I352" s="25">
        <f>E352/G352</f>
        <v>5.1808561048807466E-3</v>
      </c>
      <c r="J352" s="25">
        <f>F352/H352</f>
        <v>2.9669012496589572E-5</v>
      </c>
    </row>
    <row r="353" spans="1:6" x14ac:dyDescent="0.3">
      <c r="A353" s="6" t="s">
        <v>7</v>
      </c>
      <c r="B353" s="6" t="s">
        <v>162</v>
      </c>
      <c r="C353" s="6" t="s">
        <v>163</v>
      </c>
      <c r="D353" s="6" t="s">
        <v>75</v>
      </c>
      <c r="E353" s="7">
        <f>'wastewater E opex'!E241</f>
        <v>0</v>
      </c>
      <c r="F353" s="7">
        <f>'wastewater E opex'!F241</f>
        <v>0</v>
      </c>
    </row>
    <row r="354" spans="1:6" x14ac:dyDescent="0.3">
      <c r="A354" s="6" t="s">
        <v>7</v>
      </c>
      <c r="B354" s="6" t="s">
        <v>164</v>
      </c>
      <c r="C354" s="6" t="s">
        <v>165</v>
      </c>
      <c r="D354" s="6" t="s">
        <v>75</v>
      </c>
      <c r="E354" s="7">
        <f>'wastewater E opex'!E242</f>
        <v>0</v>
      </c>
      <c r="F354" s="7">
        <f>'wastewater E opex'!F242</f>
        <v>0</v>
      </c>
    </row>
    <row r="355" spans="1:6" x14ac:dyDescent="0.3">
      <c r="A355" s="6" t="s">
        <v>7</v>
      </c>
      <c r="B355" s="6" t="s">
        <v>166</v>
      </c>
      <c r="C355" s="6" t="s">
        <v>167</v>
      </c>
      <c r="D355" s="6" t="s">
        <v>75</v>
      </c>
      <c r="E355" s="7">
        <f>'wastewater E opex'!E243</f>
        <v>0</v>
      </c>
      <c r="F355" s="7">
        <f>'wastewater E opex'!F243</f>
        <v>0</v>
      </c>
    </row>
    <row r="356" spans="1:6" x14ac:dyDescent="0.3">
      <c r="A356" s="6" t="s">
        <v>7</v>
      </c>
      <c r="B356" s="6" t="s">
        <v>168</v>
      </c>
      <c r="C356" s="6" t="s">
        <v>169</v>
      </c>
      <c r="D356" s="6" t="s">
        <v>75</v>
      </c>
      <c r="E356" s="7">
        <f>'wastewater E opex'!E244</f>
        <v>0</v>
      </c>
      <c r="F356" s="7">
        <f>'wastewater E opex'!F244</f>
        <v>0</v>
      </c>
    </row>
    <row r="357" spans="1:6" x14ac:dyDescent="0.3">
      <c r="A357" s="6" t="s">
        <v>7</v>
      </c>
      <c r="B357" s="6" t="s">
        <v>170</v>
      </c>
      <c r="C357" s="6" t="s">
        <v>171</v>
      </c>
      <c r="D357" s="6" t="s">
        <v>75</v>
      </c>
      <c r="E357" s="7">
        <f>'wastewater E opex'!E245</f>
        <v>0</v>
      </c>
      <c r="F357" s="7">
        <f>'wastewater E opex'!F245</f>
        <v>0</v>
      </c>
    </row>
    <row r="358" spans="1:6" x14ac:dyDescent="0.3">
      <c r="A358" s="6" t="s">
        <v>7</v>
      </c>
      <c r="B358" s="6" t="s">
        <v>172</v>
      </c>
      <c r="C358" s="6" t="s">
        <v>173</v>
      </c>
      <c r="D358" s="6" t="s">
        <v>75</v>
      </c>
      <c r="E358" s="7">
        <f>'wastewater E opex'!E246</f>
        <v>0</v>
      </c>
      <c r="F358" s="7">
        <f>'wastewater E opex'!F246</f>
        <v>0</v>
      </c>
    </row>
    <row r="359" spans="1:6" x14ac:dyDescent="0.3">
      <c r="A359" s="6" t="s">
        <v>7</v>
      </c>
      <c r="B359" s="6" t="s">
        <v>174</v>
      </c>
      <c r="C359" s="6" t="s">
        <v>175</v>
      </c>
      <c r="D359" s="6" t="s">
        <v>75</v>
      </c>
      <c r="E359" s="7">
        <f>'wastewater E opex'!E247</f>
        <v>0</v>
      </c>
      <c r="F359" s="7">
        <f>'wastewater E opex'!F247</f>
        <v>0</v>
      </c>
    </row>
    <row r="360" spans="1:6" x14ac:dyDescent="0.3">
      <c r="A360" s="6" t="s">
        <v>7</v>
      </c>
      <c r="B360" s="6" t="s">
        <v>176</v>
      </c>
      <c r="C360" s="6" t="s">
        <v>177</v>
      </c>
      <c r="D360" s="6" t="s">
        <v>75</v>
      </c>
      <c r="E360" s="7">
        <f>'wastewater E opex'!E248</f>
        <v>0</v>
      </c>
      <c r="F360" s="7">
        <f>'wastewater E opex'!F248</f>
        <v>0</v>
      </c>
    </row>
    <row r="361" spans="1:6" x14ac:dyDescent="0.3">
      <c r="A361" s="6" t="s">
        <v>7</v>
      </c>
      <c r="B361" s="6" t="s">
        <v>178</v>
      </c>
      <c r="C361" s="6" t="s">
        <v>179</v>
      </c>
      <c r="D361" s="6" t="s">
        <v>75</v>
      </c>
      <c r="E361" s="7">
        <f>'wastewater E opex'!E249</f>
        <v>0</v>
      </c>
      <c r="F361" s="7">
        <f>'wastewater E opex'!F249</f>
        <v>0</v>
      </c>
    </row>
    <row r="362" spans="1:6" x14ac:dyDescent="0.3">
      <c r="A362" s="6" t="s">
        <v>7</v>
      </c>
      <c r="B362" s="6" t="s">
        <v>180</v>
      </c>
      <c r="C362" s="6" t="s">
        <v>181</v>
      </c>
      <c r="D362" s="6" t="s">
        <v>75</v>
      </c>
      <c r="E362" s="7">
        <f>'wastewater E opex'!E250</f>
        <v>0</v>
      </c>
      <c r="F362" s="7">
        <f>'wastewater E opex'!F250</f>
        <v>0</v>
      </c>
    </row>
    <row r="363" spans="1:6" x14ac:dyDescent="0.3">
      <c r="A363" s="6" t="s">
        <v>7</v>
      </c>
      <c r="B363" s="6" t="s">
        <v>182</v>
      </c>
      <c r="C363" s="6" t="s">
        <v>183</v>
      </c>
      <c r="D363" s="6" t="s">
        <v>75</v>
      </c>
      <c r="E363" s="7">
        <f>'wastewater E opex'!E251</f>
        <v>0</v>
      </c>
      <c r="F363" s="7">
        <f>'wastewater E opex'!F251</f>
        <v>0</v>
      </c>
    </row>
    <row r="364" spans="1:6" x14ac:dyDescent="0.3">
      <c r="A364" s="6" t="s">
        <v>7</v>
      </c>
      <c r="B364" s="6" t="s">
        <v>184</v>
      </c>
      <c r="C364" s="6" t="s">
        <v>185</v>
      </c>
      <c r="D364" s="6" t="s">
        <v>75</v>
      </c>
      <c r="E364" s="7">
        <f>'wastewater E opex'!E252</f>
        <v>0</v>
      </c>
      <c r="F364" s="7">
        <f>'wastewater E opex'!F252</f>
        <v>0</v>
      </c>
    </row>
    <row r="365" spans="1:6" x14ac:dyDescent="0.3">
      <c r="A365" s="6" t="s">
        <v>7</v>
      </c>
      <c r="B365" s="6" t="s">
        <v>186</v>
      </c>
      <c r="C365" s="6" t="s">
        <v>187</v>
      </c>
      <c r="D365" s="6" t="s">
        <v>75</v>
      </c>
      <c r="E365" s="7">
        <f>'wastewater E opex'!E253</f>
        <v>0</v>
      </c>
      <c r="F365" s="7">
        <f>'wastewater E opex'!F253</f>
        <v>0</v>
      </c>
    </row>
    <row r="366" spans="1:6" x14ac:dyDescent="0.3">
      <c r="A366" s="6" t="s">
        <v>7</v>
      </c>
      <c r="B366" s="6" t="s">
        <v>188</v>
      </c>
      <c r="C366" s="6" t="s">
        <v>189</v>
      </c>
      <c r="D366" s="6" t="s">
        <v>75</v>
      </c>
      <c r="E366" s="7">
        <f>'wastewater E opex'!E254</f>
        <v>0</v>
      </c>
      <c r="F366" s="7">
        <f>'wastewater E opex'!F254</f>
        <v>0</v>
      </c>
    </row>
    <row r="367" spans="1:6" x14ac:dyDescent="0.3">
      <c r="A367" s="6" t="s">
        <v>7</v>
      </c>
      <c r="B367" s="6" t="s">
        <v>190</v>
      </c>
      <c r="C367" s="6" t="s">
        <v>191</v>
      </c>
      <c r="D367" s="6" t="s">
        <v>75</v>
      </c>
      <c r="E367" s="7">
        <f>'wastewater E opex'!E255</f>
        <v>0</v>
      </c>
      <c r="F367" s="7">
        <f>'wastewater E opex'!F255</f>
        <v>0</v>
      </c>
    </row>
    <row r="368" spans="1:6" x14ac:dyDescent="0.3">
      <c r="A368" s="6" t="s">
        <v>7</v>
      </c>
      <c r="B368" s="6" t="s">
        <v>192</v>
      </c>
      <c r="C368" s="6" t="s">
        <v>193</v>
      </c>
      <c r="D368" s="6" t="s">
        <v>75</v>
      </c>
      <c r="E368" s="7">
        <f>'wastewater E opex'!E256</f>
        <v>0</v>
      </c>
      <c r="F368" s="7">
        <f>'wastewater E opex'!F256</f>
        <v>0</v>
      </c>
    </row>
    <row r="369" spans="1:6" x14ac:dyDescent="0.3">
      <c r="A369" s="6" t="s">
        <v>7</v>
      </c>
      <c r="B369" s="6" t="s">
        <v>194</v>
      </c>
      <c r="C369" s="6" t="s">
        <v>195</v>
      </c>
      <c r="D369" s="6" t="s">
        <v>75</v>
      </c>
      <c r="E369" s="7">
        <f>'wastewater E opex'!E257</f>
        <v>0</v>
      </c>
      <c r="F369" s="7">
        <f>'wastewater E opex'!F257</f>
        <v>0</v>
      </c>
    </row>
    <row r="370" spans="1:6" x14ac:dyDescent="0.3">
      <c r="A370" s="6" t="s">
        <v>7</v>
      </c>
      <c r="B370" s="6" t="s">
        <v>196</v>
      </c>
      <c r="C370" s="6" t="s">
        <v>197</v>
      </c>
      <c r="D370" s="6" t="s">
        <v>75</v>
      </c>
      <c r="E370" s="7">
        <f>'wastewater E opex'!E258</f>
        <v>0</v>
      </c>
      <c r="F370" s="7">
        <f>'wastewater E opex'!F258</f>
        <v>0</v>
      </c>
    </row>
    <row r="371" spans="1:6" x14ac:dyDescent="0.3">
      <c r="A371" s="6" t="s">
        <v>7</v>
      </c>
      <c r="B371" s="6" t="s">
        <v>198</v>
      </c>
      <c r="C371" s="6" t="s">
        <v>199</v>
      </c>
      <c r="D371" s="6" t="s">
        <v>75</v>
      </c>
      <c r="E371" s="7">
        <f>'wastewater E opex'!E259</f>
        <v>0</v>
      </c>
      <c r="F371" s="7">
        <f>'wastewater E opex'!F259</f>
        <v>0</v>
      </c>
    </row>
    <row r="372" spans="1:6" x14ac:dyDescent="0.3">
      <c r="A372" s="6" t="s">
        <v>7</v>
      </c>
      <c r="B372" s="6" t="s">
        <v>200</v>
      </c>
      <c r="C372" s="6" t="s">
        <v>201</v>
      </c>
      <c r="D372" s="6" t="s">
        <v>75</v>
      </c>
      <c r="E372" s="7">
        <f>'wastewater E opex'!E260</f>
        <v>0</v>
      </c>
      <c r="F372" s="7">
        <f>'wastewater E opex'!F260</f>
        <v>0</v>
      </c>
    </row>
    <row r="373" spans="1:6" x14ac:dyDescent="0.3">
      <c r="A373" s="6" t="s">
        <v>7</v>
      </c>
      <c r="B373" s="6" t="s">
        <v>202</v>
      </c>
      <c r="C373" s="6" t="s">
        <v>203</v>
      </c>
      <c r="D373" s="6" t="s">
        <v>75</v>
      </c>
      <c r="E373" s="7">
        <f>'wastewater E opex'!E261</f>
        <v>0</v>
      </c>
      <c r="F373" s="7">
        <f>'wastewater E opex'!F261</f>
        <v>0</v>
      </c>
    </row>
    <row r="374" spans="1:6" x14ac:dyDescent="0.3">
      <c r="A374" s="6" t="s">
        <v>7</v>
      </c>
      <c r="B374" s="6" t="s">
        <v>204</v>
      </c>
      <c r="C374" s="6" t="s">
        <v>205</v>
      </c>
      <c r="D374" s="6" t="s">
        <v>75</v>
      </c>
      <c r="E374" s="7">
        <f>'wastewater E opex'!E262</f>
        <v>0</v>
      </c>
      <c r="F374" s="7">
        <f>'wastewater E opex'!F262</f>
        <v>0</v>
      </c>
    </row>
    <row r="375" spans="1:6" x14ac:dyDescent="0.3">
      <c r="A375" s="6" t="s">
        <v>7</v>
      </c>
      <c r="B375" s="6" t="s">
        <v>206</v>
      </c>
      <c r="C375" s="6" t="s">
        <v>207</v>
      </c>
      <c r="D375" s="6" t="s">
        <v>75</v>
      </c>
      <c r="E375" s="7">
        <f>'wastewater E opex'!E263</f>
        <v>0</v>
      </c>
      <c r="F375" s="7">
        <f>'wastewater E opex'!F263</f>
        <v>0</v>
      </c>
    </row>
    <row r="376" spans="1:6" x14ac:dyDescent="0.3">
      <c r="A376" s="6" t="s">
        <v>7</v>
      </c>
      <c r="B376" s="6" t="s">
        <v>208</v>
      </c>
      <c r="C376" s="6" t="s">
        <v>209</v>
      </c>
      <c r="D376" s="6" t="s">
        <v>75</v>
      </c>
      <c r="E376" s="7">
        <f>'wastewater E opex'!E264</f>
        <v>0</v>
      </c>
      <c r="F376" s="7">
        <f>'wastewater E opex'!F264</f>
        <v>0</v>
      </c>
    </row>
    <row r="377" spans="1:6" x14ac:dyDescent="0.3">
      <c r="A377" s="6" t="s">
        <v>7</v>
      </c>
      <c r="B377" s="6" t="s">
        <v>210</v>
      </c>
      <c r="C377" s="6" t="s">
        <v>211</v>
      </c>
      <c r="D377" s="6" t="s">
        <v>75</v>
      </c>
      <c r="E377" s="7">
        <f>'wastewater E opex'!E265</f>
        <v>0</v>
      </c>
      <c r="F377" s="7">
        <f>'wastewater E opex'!F265</f>
        <v>0</v>
      </c>
    </row>
    <row r="378" spans="1:6" x14ac:dyDescent="0.3">
      <c r="A378" s="6" t="s">
        <v>7</v>
      </c>
      <c r="B378" s="6" t="s">
        <v>212</v>
      </c>
      <c r="C378" s="6" t="s">
        <v>213</v>
      </c>
      <c r="D378" s="6" t="s">
        <v>75</v>
      </c>
      <c r="E378" s="7">
        <f>'wastewater E opex'!E266</f>
        <v>0</v>
      </c>
      <c r="F378" s="7">
        <f>'wastewater E opex'!F266</f>
        <v>0</v>
      </c>
    </row>
    <row r="379" spans="1:6" x14ac:dyDescent="0.3">
      <c r="A379" s="6" t="s">
        <v>7</v>
      </c>
      <c r="B379" s="6" t="s">
        <v>214</v>
      </c>
      <c r="C379" s="6" t="s">
        <v>215</v>
      </c>
      <c r="D379" s="6" t="s">
        <v>75</v>
      </c>
      <c r="E379" s="7">
        <f>'wastewater E opex'!E267</f>
        <v>0</v>
      </c>
      <c r="F379" s="7">
        <f>'wastewater E opex'!F267</f>
        <v>0</v>
      </c>
    </row>
    <row r="380" spans="1:6" x14ac:dyDescent="0.3">
      <c r="A380" s="6" t="s">
        <v>7</v>
      </c>
      <c r="B380" s="6" t="s">
        <v>216</v>
      </c>
      <c r="C380" s="6" t="s">
        <v>217</v>
      </c>
      <c r="D380" s="6" t="s">
        <v>75</v>
      </c>
      <c r="E380" s="7">
        <f>'wastewater E opex'!E268</f>
        <v>0</v>
      </c>
      <c r="F380" s="7">
        <f>'wastewater E opex'!F268</f>
        <v>0</v>
      </c>
    </row>
    <row r="381" spans="1:6" x14ac:dyDescent="0.3">
      <c r="A381" s="6" t="s">
        <v>7</v>
      </c>
      <c r="B381" s="6" t="s">
        <v>218</v>
      </c>
      <c r="C381" s="6" t="s">
        <v>219</v>
      </c>
      <c r="D381" s="6" t="s">
        <v>75</v>
      </c>
      <c r="E381" s="7">
        <f>'wastewater E opex'!E269</f>
        <v>0</v>
      </c>
      <c r="F381" s="7">
        <f>'wastewater E opex'!F269</f>
        <v>0</v>
      </c>
    </row>
    <row r="382" spans="1:6" x14ac:dyDescent="0.3">
      <c r="A382" s="6" t="s">
        <v>7</v>
      </c>
      <c r="B382" s="6" t="s">
        <v>220</v>
      </c>
      <c r="C382" s="6" t="s">
        <v>221</v>
      </c>
      <c r="D382" s="6" t="s">
        <v>75</v>
      </c>
      <c r="E382" s="7">
        <f>'wastewater E opex'!E270</f>
        <v>0</v>
      </c>
      <c r="F382" s="7">
        <f>'wastewater E opex'!F270</f>
        <v>0</v>
      </c>
    </row>
    <row r="383" spans="1:6" x14ac:dyDescent="0.3">
      <c r="A383" s="6" t="s">
        <v>7</v>
      </c>
      <c r="B383" s="6" t="s">
        <v>222</v>
      </c>
      <c r="C383" s="6" t="s">
        <v>223</v>
      </c>
      <c r="D383" s="6" t="s">
        <v>75</v>
      </c>
      <c r="E383" s="7">
        <f>'wastewater E opex'!E271</f>
        <v>0</v>
      </c>
      <c r="F383" s="7">
        <f>'wastewater E opex'!F271</f>
        <v>0</v>
      </c>
    </row>
    <row r="384" spans="1:6" x14ac:dyDescent="0.3">
      <c r="A384" s="6" t="s">
        <v>7</v>
      </c>
      <c r="B384" s="6" t="s">
        <v>224</v>
      </c>
      <c r="C384" s="6" t="s">
        <v>225</v>
      </c>
      <c r="D384" s="6" t="s">
        <v>75</v>
      </c>
      <c r="E384" s="7">
        <f>'wastewater E opex'!E272</f>
        <v>0</v>
      </c>
      <c r="F384" s="7">
        <f>'wastewater E opex'!F272</f>
        <v>0</v>
      </c>
    </row>
    <row r="385" spans="1:10" x14ac:dyDescent="0.3">
      <c r="A385" s="6" t="s">
        <v>7</v>
      </c>
      <c r="B385" s="6" t="s">
        <v>226</v>
      </c>
      <c r="C385" s="6" t="s">
        <v>227</v>
      </c>
      <c r="D385" s="6" t="s">
        <v>75</v>
      </c>
      <c r="E385" s="7">
        <f>'wastewater E opex'!E273</f>
        <v>0</v>
      </c>
      <c r="F385" s="7">
        <f>'wastewater E opex'!F273</f>
        <v>0</v>
      </c>
    </row>
    <row r="386" spans="1:10" x14ac:dyDescent="0.3">
      <c r="A386" s="6" t="s">
        <v>7</v>
      </c>
      <c r="B386" s="6" t="s">
        <v>228</v>
      </c>
      <c r="C386" s="6" t="s">
        <v>229</v>
      </c>
      <c r="D386" s="6" t="s">
        <v>75</v>
      </c>
      <c r="E386" s="7">
        <f>'wastewater E opex'!E274</f>
        <v>0</v>
      </c>
      <c r="F386" s="7">
        <f>'wastewater E opex'!F274</f>
        <v>0</v>
      </c>
    </row>
    <row r="387" spans="1:10" x14ac:dyDescent="0.3">
      <c r="A387" s="6" t="s">
        <v>7</v>
      </c>
      <c r="B387" s="6" t="s">
        <v>230</v>
      </c>
      <c r="C387" s="6" t="s">
        <v>231</v>
      </c>
      <c r="D387" s="6" t="s">
        <v>75</v>
      </c>
      <c r="E387" s="7">
        <f>'wastewater E opex'!E275</f>
        <v>0</v>
      </c>
      <c r="F387" s="7">
        <f>'wastewater E opex'!F275</f>
        <v>0</v>
      </c>
    </row>
    <row r="388" spans="1:10" x14ac:dyDescent="0.3">
      <c r="A388" s="6" t="s">
        <v>7</v>
      </c>
      <c r="B388" s="6" t="s">
        <v>232</v>
      </c>
      <c r="C388" s="6" t="s">
        <v>233</v>
      </c>
      <c r="D388" s="6" t="s">
        <v>75</v>
      </c>
      <c r="E388" s="7">
        <f>'wastewater E opex'!E276</f>
        <v>0</v>
      </c>
      <c r="F388" s="7">
        <f>'wastewater E opex'!F276</f>
        <v>0</v>
      </c>
    </row>
    <row r="389" spans="1:10" x14ac:dyDescent="0.3">
      <c r="A389" s="6" t="s">
        <v>7</v>
      </c>
      <c r="B389" s="6" t="s">
        <v>234</v>
      </c>
      <c r="C389" s="6" t="s">
        <v>235</v>
      </c>
      <c r="D389" s="6" t="s">
        <v>75</v>
      </c>
      <c r="E389" s="7">
        <f>'wastewater E opex'!E277</f>
        <v>0</v>
      </c>
      <c r="F389" s="7">
        <f>'wastewater E opex'!F277</f>
        <v>0</v>
      </c>
    </row>
    <row r="390" spans="1:10" x14ac:dyDescent="0.3">
      <c r="A390" s="6" t="s">
        <v>7</v>
      </c>
      <c r="B390" s="6" t="s">
        <v>236</v>
      </c>
      <c r="C390" s="6" t="s">
        <v>237</v>
      </c>
      <c r="D390" s="6" t="s">
        <v>75</v>
      </c>
      <c r="E390" s="7">
        <f>'wastewater E opex'!E278</f>
        <v>0</v>
      </c>
      <c r="F390" s="7">
        <f>'wastewater E opex'!F278</f>
        <v>0</v>
      </c>
    </row>
    <row r="391" spans="1:10" x14ac:dyDescent="0.3">
      <c r="A391" s="6" t="s">
        <v>7</v>
      </c>
      <c r="B391" s="6" t="s">
        <v>238</v>
      </c>
      <c r="C391" s="6" t="s">
        <v>239</v>
      </c>
      <c r="D391" s="6" t="s">
        <v>75</v>
      </c>
      <c r="E391" s="7">
        <f>'wastewater E opex'!E279</f>
        <v>0</v>
      </c>
      <c r="F391" s="7">
        <f>'wastewater E opex'!F279</f>
        <v>0</v>
      </c>
    </row>
    <row r="392" spans="1:10" x14ac:dyDescent="0.3">
      <c r="A392" s="6" t="s">
        <v>7</v>
      </c>
      <c r="B392" s="6" t="s">
        <v>240</v>
      </c>
      <c r="C392" s="6" t="s">
        <v>241</v>
      </c>
      <c r="D392" s="6" t="s">
        <v>75</v>
      </c>
      <c r="E392" s="7">
        <f>'wastewater E opex'!E280</f>
        <v>0</v>
      </c>
      <c r="F392" s="7">
        <f>'wastewater E opex'!F280</f>
        <v>0</v>
      </c>
    </row>
    <row r="393" spans="1:10" x14ac:dyDescent="0.3">
      <c r="A393" s="6" t="s">
        <v>7</v>
      </c>
      <c r="B393" s="6" t="s">
        <v>242</v>
      </c>
      <c r="C393" s="6" t="s">
        <v>243</v>
      </c>
      <c r="D393" s="6" t="s">
        <v>75</v>
      </c>
      <c r="E393" s="7">
        <f>'wastewater E opex'!E281</f>
        <v>0</v>
      </c>
      <c r="F393" s="7">
        <f>'wastewater E opex'!F281</f>
        <v>0</v>
      </c>
    </row>
    <row r="394" spans="1:10" x14ac:dyDescent="0.3">
      <c r="A394" s="6" t="s">
        <v>7</v>
      </c>
      <c r="B394" s="6" t="s">
        <v>244</v>
      </c>
      <c r="C394" s="6" t="s">
        <v>245</v>
      </c>
      <c r="D394" s="6" t="s">
        <v>75</v>
      </c>
      <c r="E394" s="7">
        <f>'wastewater E opex'!E282</f>
        <v>0</v>
      </c>
      <c r="F394" s="7">
        <f>'wastewater E opex'!F282</f>
        <v>0</v>
      </c>
    </row>
    <row r="395" spans="1:10" x14ac:dyDescent="0.3">
      <c r="A395" s="6" t="s">
        <v>7</v>
      </c>
      <c r="B395" s="6" t="s">
        <v>246</v>
      </c>
      <c r="C395" s="6" t="s">
        <v>247</v>
      </c>
      <c r="D395" s="6" t="s">
        <v>75</v>
      </c>
      <c r="E395" s="7">
        <f>'wastewater E opex'!E283</f>
        <v>0</v>
      </c>
      <c r="F395" s="7">
        <f>'wastewater E opex'!F283</f>
        <v>0</v>
      </c>
    </row>
    <row r="396" spans="1:10" x14ac:dyDescent="0.3">
      <c r="A396" s="6" t="s">
        <v>7</v>
      </c>
      <c r="B396" s="6" t="s">
        <v>248</v>
      </c>
      <c r="C396" s="6" t="s">
        <v>249</v>
      </c>
      <c r="D396" s="6" t="s">
        <v>75</v>
      </c>
      <c r="E396" s="7">
        <f>'wastewater E opex'!E284</f>
        <v>0</v>
      </c>
      <c r="F396" s="7">
        <f>'wastewater E opex'!F284</f>
        <v>0</v>
      </c>
    </row>
    <row r="397" spans="1:10" x14ac:dyDescent="0.3">
      <c r="A397" s="6" t="s">
        <v>7</v>
      </c>
      <c r="B397" s="6" t="s">
        <v>250</v>
      </c>
      <c r="C397" s="6" t="s">
        <v>251</v>
      </c>
      <c r="D397" s="6" t="s">
        <v>75</v>
      </c>
      <c r="E397" s="7">
        <f>'wastewater E opex'!E285</f>
        <v>0</v>
      </c>
      <c r="F397" s="7">
        <f>'wastewater E opex'!F285</f>
        <v>0</v>
      </c>
    </row>
    <row r="398" spans="1:10" x14ac:dyDescent="0.3">
      <c r="A398" s="6" t="s">
        <v>7</v>
      </c>
      <c r="B398" s="6" t="s">
        <v>252</v>
      </c>
      <c r="C398" s="6" t="s">
        <v>253</v>
      </c>
      <c r="D398" s="6" t="s">
        <v>75</v>
      </c>
      <c r="E398" s="7">
        <f>'wastewater E opex'!E286</f>
        <v>0</v>
      </c>
      <c r="F398" s="7">
        <f>'wastewater E opex'!F286</f>
        <v>0</v>
      </c>
    </row>
    <row r="399" spans="1:10" x14ac:dyDescent="0.3">
      <c r="A399" s="6" t="s">
        <v>7</v>
      </c>
      <c r="B399" s="6" t="s">
        <v>254</v>
      </c>
      <c r="C399" s="6" t="s">
        <v>255</v>
      </c>
      <c r="D399" s="6" t="s">
        <v>75</v>
      </c>
      <c r="E399" s="7">
        <f>'wastewater E opex'!E287</f>
        <v>0</v>
      </c>
      <c r="F399" s="7">
        <f>'wastewater E opex'!F287</f>
        <v>0</v>
      </c>
    </row>
    <row r="400" spans="1:10" x14ac:dyDescent="0.3">
      <c r="C400" s="24" t="s">
        <v>158</v>
      </c>
      <c r="E400" s="101">
        <f>E399-E394-E382-E378-E377</f>
        <v>0</v>
      </c>
      <c r="F400" s="101">
        <f t="shared" ref="F400" si="11">F399-F394-F382-F378-F377</f>
        <v>0</v>
      </c>
      <c r="G400" s="24">
        <f>'wastewater botex plus'!F140</f>
        <v>145.41900000000001</v>
      </c>
      <c r="H400" s="24">
        <f>'wastewater botex plus'!G140</f>
        <v>146.46900000000005</v>
      </c>
      <c r="I400" s="25">
        <f>E400/G400</f>
        <v>0</v>
      </c>
      <c r="J400" s="25">
        <f>F400/H400</f>
        <v>0</v>
      </c>
    </row>
    <row r="401" spans="1:6" x14ac:dyDescent="0.3">
      <c r="A401" s="6" t="s">
        <v>8</v>
      </c>
      <c r="B401" s="6" t="s">
        <v>162</v>
      </c>
      <c r="C401" s="6" t="s">
        <v>163</v>
      </c>
      <c r="D401" s="6" t="s">
        <v>75</v>
      </c>
      <c r="E401" s="7">
        <f>'wastewater E opex'!E335</f>
        <v>0.54492930221477498</v>
      </c>
      <c r="F401" s="7">
        <f>'wastewater E opex'!F335</f>
        <v>0.51028342426520901</v>
      </c>
    </row>
    <row r="402" spans="1:6" x14ac:dyDescent="0.3">
      <c r="A402" s="6" t="s">
        <v>8</v>
      </c>
      <c r="B402" s="6" t="s">
        <v>164</v>
      </c>
      <c r="C402" s="6" t="s">
        <v>165</v>
      </c>
      <c r="D402" s="6" t="s">
        <v>75</v>
      </c>
      <c r="E402" s="7">
        <f>'wastewater E opex'!E336</f>
        <v>0</v>
      </c>
      <c r="F402" s="7">
        <f>'wastewater E opex'!F336</f>
        <v>0</v>
      </c>
    </row>
    <row r="403" spans="1:6" x14ac:dyDescent="0.3">
      <c r="A403" s="6" t="s">
        <v>8</v>
      </c>
      <c r="B403" s="6" t="s">
        <v>166</v>
      </c>
      <c r="C403" s="6" t="s">
        <v>167</v>
      </c>
      <c r="D403" s="6" t="s">
        <v>75</v>
      </c>
      <c r="E403" s="7">
        <f>'wastewater E opex'!E337</f>
        <v>0</v>
      </c>
      <c r="F403" s="7">
        <f>'wastewater E opex'!F337</f>
        <v>0</v>
      </c>
    </row>
    <row r="404" spans="1:6" x14ac:dyDescent="0.3">
      <c r="A404" s="6" t="s">
        <v>8</v>
      </c>
      <c r="B404" s="6" t="s">
        <v>168</v>
      </c>
      <c r="C404" s="6" t="s">
        <v>169</v>
      </c>
      <c r="D404" s="6" t="s">
        <v>75</v>
      </c>
      <c r="E404" s="7">
        <f>'wastewater E opex'!E338</f>
        <v>0</v>
      </c>
      <c r="F404" s="7">
        <f>'wastewater E opex'!F338</f>
        <v>0</v>
      </c>
    </row>
    <row r="405" spans="1:6" x14ac:dyDescent="0.3">
      <c r="A405" s="6" t="s">
        <v>8</v>
      </c>
      <c r="B405" s="6" t="s">
        <v>170</v>
      </c>
      <c r="C405" s="6" t="s">
        <v>171</v>
      </c>
      <c r="D405" s="6" t="s">
        <v>75</v>
      </c>
      <c r="E405" s="7">
        <f>'wastewater E opex'!E339</f>
        <v>0</v>
      </c>
      <c r="F405" s="7">
        <f>'wastewater E opex'!F339</f>
        <v>0</v>
      </c>
    </row>
    <row r="406" spans="1:6" x14ac:dyDescent="0.3">
      <c r="A406" s="6" t="s">
        <v>8</v>
      </c>
      <c r="B406" s="6" t="s">
        <v>172</v>
      </c>
      <c r="C406" s="6" t="s">
        <v>173</v>
      </c>
      <c r="D406" s="6" t="s">
        <v>75</v>
      </c>
      <c r="E406" s="7">
        <f>'wastewater E opex'!E340</f>
        <v>2.0660449564170999E-2</v>
      </c>
      <c r="F406" s="7">
        <f>'wastewater E opex'!F340</f>
        <v>2.1055700801310601E-2</v>
      </c>
    </row>
    <row r="407" spans="1:6" x14ac:dyDescent="0.3">
      <c r="A407" s="6" t="s">
        <v>8</v>
      </c>
      <c r="B407" s="6" t="s">
        <v>174</v>
      </c>
      <c r="C407" s="6" t="s">
        <v>175</v>
      </c>
      <c r="D407" s="6" t="s">
        <v>75</v>
      </c>
      <c r="E407" s="7">
        <f>'wastewater E opex'!E341</f>
        <v>4.0987295375202903E-2</v>
      </c>
      <c r="F407" s="7">
        <f>'wastewater E opex'!F341</f>
        <v>0</v>
      </c>
    </row>
    <row r="408" spans="1:6" x14ac:dyDescent="0.3">
      <c r="A408" s="6" t="s">
        <v>8</v>
      </c>
      <c r="B408" s="6" t="s">
        <v>176</v>
      </c>
      <c r="C408" s="6" t="s">
        <v>177</v>
      </c>
      <c r="D408" s="6" t="s">
        <v>75</v>
      </c>
      <c r="E408" s="7">
        <f>'wastewater E opex'!E342</f>
        <v>0</v>
      </c>
      <c r="F408" s="7">
        <f>'wastewater E opex'!F342</f>
        <v>0</v>
      </c>
    </row>
    <row r="409" spans="1:6" x14ac:dyDescent="0.3">
      <c r="A409" s="6" t="s">
        <v>8</v>
      </c>
      <c r="B409" s="6" t="s">
        <v>178</v>
      </c>
      <c r="C409" s="6" t="s">
        <v>179</v>
      </c>
      <c r="D409" s="6" t="s">
        <v>75</v>
      </c>
      <c r="E409" s="7">
        <f>'wastewater E opex'!E343</f>
        <v>0</v>
      </c>
      <c r="F409" s="7">
        <f>'wastewater E opex'!F343</f>
        <v>0</v>
      </c>
    </row>
    <row r="410" spans="1:6" x14ac:dyDescent="0.3">
      <c r="A410" s="6" t="s">
        <v>8</v>
      </c>
      <c r="B410" s="6" t="s">
        <v>180</v>
      </c>
      <c r="C410" s="6" t="s">
        <v>181</v>
      </c>
      <c r="D410" s="6" t="s">
        <v>75</v>
      </c>
      <c r="E410" s="7">
        <f>'wastewater E opex'!E344</f>
        <v>0</v>
      </c>
      <c r="F410" s="7">
        <f>'wastewater E opex'!F344</f>
        <v>0</v>
      </c>
    </row>
    <row r="411" spans="1:6" x14ac:dyDescent="0.3">
      <c r="A411" s="6" t="s">
        <v>8</v>
      </c>
      <c r="B411" s="6" t="s">
        <v>182</v>
      </c>
      <c r="C411" s="6" t="s">
        <v>183</v>
      </c>
      <c r="D411" s="6" t="s">
        <v>75</v>
      </c>
      <c r="E411" s="7">
        <f>'wastewater E opex'!E345</f>
        <v>0</v>
      </c>
      <c r="F411" s="7">
        <f>'wastewater E opex'!F345</f>
        <v>0</v>
      </c>
    </row>
    <row r="412" spans="1:6" x14ac:dyDescent="0.3">
      <c r="A412" s="6" t="s">
        <v>8</v>
      </c>
      <c r="B412" s="6" t="s">
        <v>184</v>
      </c>
      <c r="C412" s="6" t="s">
        <v>185</v>
      </c>
      <c r="D412" s="6" t="s">
        <v>75</v>
      </c>
      <c r="E412" s="7">
        <f>'wastewater E opex'!E346</f>
        <v>0</v>
      </c>
      <c r="F412" s="7">
        <f>'wastewater E opex'!F346</f>
        <v>0</v>
      </c>
    </row>
    <row r="413" spans="1:6" x14ac:dyDescent="0.3">
      <c r="A413" s="6" t="s">
        <v>8</v>
      </c>
      <c r="B413" s="6" t="s">
        <v>186</v>
      </c>
      <c r="C413" s="6" t="s">
        <v>187</v>
      </c>
      <c r="D413" s="6" t="s">
        <v>75</v>
      </c>
      <c r="E413" s="7">
        <f>'wastewater E opex'!E347</f>
        <v>3.5141132300066298</v>
      </c>
      <c r="F413" s="7">
        <f>'wastewater E opex'!F347</f>
        <v>1.5416749001428101</v>
      </c>
    </row>
    <row r="414" spans="1:6" x14ac:dyDescent="0.3">
      <c r="A414" s="6" t="s">
        <v>8</v>
      </c>
      <c r="B414" s="6" t="s">
        <v>188</v>
      </c>
      <c r="C414" s="6" t="s">
        <v>189</v>
      </c>
      <c r="D414" s="6" t="s">
        <v>75</v>
      </c>
      <c r="E414" s="7">
        <f>'wastewater E opex'!E348</f>
        <v>0</v>
      </c>
      <c r="F414" s="7">
        <f>'wastewater E opex'!F348</f>
        <v>0</v>
      </c>
    </row>
    <row r="415" spans="1:6" x14ac:dyDescent="0.3">
      <c r="A415" s="6" t="s">
        <v>8</v>
      </c>
      <c r="B415" s="6" t="s">
        <v>190</v>
      </c>
      <c r="C415" s="6" t="s">
        <v>191</v>
      </c>
      <c r="D415" s="6" t="s">
        <v>75</v>
      </c>
      <c r="E415" s="7">
        <f>'wastewater E opex'!E349</f>
        <v>0</v>
      </c>
      <c r="F415" s="7">
        <f>'wastewater E opex'!F349</f>
        <v>0</v>
      </c>
    </row>
    <row r="416" spans="1:6" x14ac:dyDescent="0.3">
      <c r="A416" s="6" t="s">
        <v>8</v>
      </c>
      <c r="B416" s="6" t="s">
        <v>192</v>
      </c>
      <c r="C416" s="6" t="s">
        <v>193</v>
      </c>
      <c r="D416" s="6" t="s">
        <v>75</v>
      </c>
      <c r="E416" s="7">
        <f>'wastewater E opex'!E350</f>
        <v>1.0874469936607201</v>
      </c>
      <c r="F416" s="7">
        <f>'wastewater E opex'!F350</f>
        <v>0</v>
      </c>
    </row>
    <row r="417" spans="1:6" x14ac:dyDescent="0.3">
      <c r="A417" s="6" t="s">
        <v>8</v>
      </c>
      <c r="B417" s="6" t="s">
        <v>194</v>
      </c>
      <c r="C417" s="6" t="s">
        <v>195</v>
      </c>
      <c r="D417" s="6" t="s">
        <v>75</v>
      </c>
      <c r="E417" s="7">
        <f>'wastewater E opex'!E351</f>
        <v>0</v>
      </c>
      <c r="F417" s="7">
        <f>'wastewater E opex'!F351</f>
        <v>0</v>
      </c>
    </row>
    <row r="418" spans="1:6" x14ac:dyDescent="0.3">
      <c r="A418" s="6" t="s">
        <v>8</v>
      </c>
      <c r="B418" s="6" t="s">
        <v>196</v>
      </c>
      <c r="C418" s="6" t="s">
        <v>197</v>
      </c>
      <c r="D418" s="6" t="s">
        <v>75</v>
      </c>
      <c r="E418" s="7">
        <f>'wastewater E opex'!E352</f>
        <v>0.40170998992752699</v>
      </c>
      <c r="F418" s="7">
        <f>'wastewater E opex'!F352</f>
        <v>0</v>
      </c>
    </row>
    <row r="419" spans="1:6" x14ac:dyDescent="0.3">
      <c r="A419" s="6" t="s">
        <v>8</v>
      </c>
      <c r="B419" s="6" t="s">
        <v>198</v>
      </c>
      <c r="C419" s="6" t="s">
        <v>199</v>
      </c>
      <c r="D419" s="6" t="s">
        <v>75</v>
      </c>
      <c r="E419" s="7">
        <f>'wastewater E opex'!E353</f>
        <v>0.25109616792575401</v>
      </c>
      <c r="F419" s="7">
        <f>'wastewater E opex'!F353</f>
        <v>0.14089151764119401</v>
      </c>
    </row>
    <row r="420" spans="1:6" x14ac:dyDescent="0.3">
      <c r="A420" s="6" t="s">
        <v>8</v>
      </c>
      <c r="B420" s="6" t="s">
        <v>200</v>
      </c>
      <c r="C420" s="6" t="s">
        <v>201</v>
      </c>
      <c r="D420" s="6" t="s">
        <v>75</v>
      </c>
      <c r="E420" s="7">
        <f>'wastewater E opex'!E354</f>
        <v>0.74422182346103005</v>
      </c>
      <c r="F420" s="7">
        <f>'wastewater E opex'!F354</f>
        <v>1.36632153701545</v>
      </c>
    </row>
    <row r="421" spans="1:6" x14ac:dyDescent="0.3">
      <c r="A421" s="6" t="s">
        <v>8</v>
      </c>
      <c r="B421" s="6" t="s">
        <v>202</v>
      </c>
      <c r="C421" s="6" t="s">
        <v>203</v>
      </c>
      <c r="D421" s="6" t="s">
        <v>75</v>
      </c>
      <c r="E421" s="7">
        <f>'wastewater E opex'!E355</f>
        <v>0</v>
      </c>
      <c r="F421" s="7">
        <f>'wastewater E opex'!F355</f>
        <v>0</v>
      </c>
    </row>
    <row r="422" spans="1:6" x14ac:dyDescent="0.3">
      <c r="A422" s="6" t="s">
        <v>8</v>
      </c>
      <c r="B422" s="6" t="s">
        <v>204</v>
      </c>
      <c r="C422" s="6" t="s">
        <v>205</v>
      </c>
      <c r="D422" s="6" t="s">
        <v>75</v>
      </c>
      <c r="E422" s="7">
        <f>'wastewater E opex'!E356</f>
        <v>0</v>
      </c>
      <c r="F422" s="7">
        <f>'wastewater E opex'!F356</f>
        <v>0</v>
      </c>
    </row>
    <row r="423" spans="1:6" x14ac:dyDescent="0.3">
      <c r="A423" s="6" t="s">
        <v>8</v>
      </c>
      <c r="B423" s="6" t="s">
        <v>206</v>
      </c>
      <c r="C423" s="6" t="s">
        <v>207</v>
      </c>
      <c r="D423" s="6" t="s">
        <v>75</v>
      </c>
      <c r="E423" s="7">
        <f>'wastewater E opex'!E357</f>
        <v>0</v>
      </c>
      <c r="F423" s="7">
        <f>'wastewater E opex'!F357</f>
        <v>1.16572876054472E-2</v>
      </c>
    </row>
    <row r="424" spans="1:6" x14ac:dyDescent="0.3">
      <c r="A424" s="6" t="s">
        <v>8</v>
      </c>
      <c r="B424" s="6" t="s">
        <v>208</v>
      </c>
      <c r="C424" s="6" t="s">
        <v>209</v>
      </c>
      <c r="D424" s="6" t="s">
        <v>75</v>
      </c>
      <c r="E424" s="7">
        <f>'wastewater E opex'!E358</f>
        <v>2.7752224894710301E-2</v>
      </c>
      <c r="F424" s="7">
        <f>'wastewater E opex'!F358</f>
        <v>5.2724009282121002E-2</v>
      </c>
    </row>
    <row r="425" spans="1:6" x14ac:dyDescent="0.3">
      <c r="A425" s="6" t="s">
        <v>8</v>
      </c>
      <c r="B425" s="6" t="s">
        <v>210</v>
      </c>
      <c r="C425" s="6" t="s">
        <v>211</v>
      </c>
      <c r="D425" s="6" t="s">
        <v>75</v>
      </c>
      <c r="E425" s="7">
        <f>'wastewater E opex'!E359</f>
        <v>0.63588227717986801</v>
      </c>
      <c r="F425" s="7">
        <f>'wastewater E opex'!F359</f>
        <v>0.23498845035357299</v>
      </c>
    </row>
    <row r="426" spans="1:6" x14ac:dyDescent="0.3">
      <c r="A426" s="6" t="s">
        <v>8</v>
      </c>
      <c r="B426" s="6" t="s">
        <v>212</v>
      </c>
      <c r="C426" s="6" t="s">
        <v>213</v>
      </c>
      <c r="D426" s="6" t="s">
        <v>75</v>
      </c>
      <c r="E426" s="7">
        <f>'wastewater E opex'!E360</f>
        <v>0.75680468724331496</v>
      </c>
      <c r="F426" s="7">
        <f>'wastewater E opex'!F360</f>
        <v>0.20124422089393701</v>
      </c>
    </row>
    <row r="427" spans="1:6" x14ac:dyDescent="0.3">
      <c r="A427" s="6" t="s">
        <v>8</v>
      </c>
      <c r="B427" s="6" t="s">
        <v>214</v>
      </c>
      <c r="C427" s="6" t="s">
        <v>215</v>
      </c>
      <c r="D427" s="6" t="s">
        <v>75</v>
      </c>
      <c r="E427" s="7">
        <f>'wastewater E opex'!E361</f>
        <v>9.93036915157339E-2</v>
      </c>
      <c r="F427" s="7">
        <f>'wastewater E opex'!F361</f>
        <v>1.2871075183761601E-2</v>
      </c>
    </row>
    <row r="428" spans="1:6" x14ac:dyDescent="0.3">
      <c r="A428" s="6" t="s">
        <v>8</v>
      </c>
      <c r="B428" s="6" t="s">
        <v>216</v>
      </c>
      <c r="C428" s="6" t="s">
        <v>217</v>
      </c>
      <c r="D428" s="6" t="s">
        <v>75</v>
      </c>
      <c r="E428" s="7">
        <f>'wastewater E opex'!E362</f>
        <v>0.52313213012618398</v>
      </c>
      <c r="F428" s="7">
        <f>'wastewater E opex'!F362</f>
        <v>0.96680338498988405</v>
      </c>
    </row>
    <row r="429" spans="1:6" x14ac:dyDescent="0.3">
      <c r="A429" s="6" t="s">
        <v>8</v>
      </c>
      <c r="B429" s="6" t="s">
        <v>218</v>
      </c>
      <c r="C429" s="6" t="s">
        <v>219</v>
      </c>
      <c r="D429" s="6" t="s">
        <v>75</v>
      </c>
      <c r="E429" s="7">
        <f>'wastewater E opex'!E363</f>
        <v>0</v>
      </c>
      <c r="F429" s="7">
        <f>'wastewater E opex'!F363</f>
        <v>0</v>
      </c>
    </row>
    <row r="430" spans="1:6" x14ac:dyDescent="0.3">
      <c r="A430" s="6" t="s">
        <v>8</v>
      </c>
      <c r="B430" s="6" t="s">
        <v>220</v>
      </c>
      <c r="C430" s="6" t="s">
        <v>221</v>
      </c>
      <c r="D430" s="6" t="s">
        <v>75</v>
      </c>
      <c r="E430" s="7">
        <f>'wastewater E opex'!E364</f>
        <v>0.86332925509784697</v>
      </c>
      <c r="F430" s="7">
        <f>'wastewater E opex'!F364</f>
        <v>-0.73258676968474801</v>
      </c>
    </row>
    <row r="431" spans="1:6" x14ac:dyDescent="0.3">
      <c r="A431" s="6" t="s">
        <v>8</v>
      </c>
      <c r="B431" s="6" t="s">
        <v>222</v>
      </c>
      <c r="C431" s="6" t="s">
        <v>223</v>
      </c>
      <c r="D431" s="6" t="s">
        <v>75</v>
      </c>
      <c r="E431" s="7">
        <f>'wastewater E opex'!E365</f>
        <v>0</v>
      </c>
      <c r="F431" s="7">
        <f>'wastewater E opex'!F365</f>
        <v>0</v>
      </c>
    </row>
    <row r="432" spans="1:6" x14ac:dyDescent="0.3">
      <c r="A432" s="6" t="s">
        <v>8</v>
      </c>
      <c r="B432" s="6" t="s">
        <v>224</v>
      </c>
      <c r="C432" s="6" t="s">
        <v>225</v>
      </c>
      <c r="D432" s="6" t="s">
        <v>75</v>
      </c>
      <c r="E432" s="7">
        <f>'wastewater E opex'!E366</f>
        <v>0</v>
      </c>
      <c r="F432" s="7">
        <f>'wastewater E opex'!F366</f>
        <v>0</v>
      </c>
    </row>
    <row r="433" spans="1:10" x14ac:dyDescent="0.3">
      <c r="A433" s="6" t="s">
        <v>8</v>
      </c>
      <c r="B433" s="6" t="s">
        <v>226</v>
      </c>
      <c r="C433" s="6" t="s">
        <v>227</v>
      </c>
      <c r="D433" s="6" t="s">
        <v>75</v>
      </c>
      <c r="E433" s="7">
        <f>'wastewater E opex'!E367</f>
        <v>1.7257</v>
      </c>
      <c r="F433" s="7">
        <f>'wastewater E opex'!F367</f>
        <v>2.3228795170024199</v>
      </c>
    </row>
    <row r="434" spans="1:10" x14ac:dyDescent="0.3">
      <c r="A434" s="6" t="s">
        <v>8</v>
      </c>
      <c r="B434" s="6" t="s">
        <v>228</v>
      </c>
      <c r="C434" s="6" t="s">
        <v>229</v>
      </c>
      <c r="D434" s="6" t="s">
        <v>75</v>
      </c>
      <c r="E434" s="7">
        <f>'wastewater E opex'!E368</f>
        <v>0</v>
      </c>
      <c r="F434" s="7">
        <f>'wastewater E opex'!F368</f>
        <v>0</v>
      </c>
    </row>
    <row r="435" spans="1:10" x14ac:dyDescent="0.3">
      <c r="A435" s="6" t="s">
        <v>8</v>
      </c>
      <c r="B435" s="6" t="s">
        <v>230</v>
      </c>
      <c r="C435" s="6" t="s">
        <v>231</v>
      </c>
      <c r="D435" s="6" t="s">
        <v>75</v>
      </c>
      <c r="E435" s="7">
        <f>'wastewater E opex'!E369</f>
        <v>0</v>
      </c>
      <c r="F435" s="7">
        <f>'wastewater E opex'!F369</f>
        <v>0</v>
      </c>
    </row>
    <row r="436" spans="1:10" x14ac:dyDescent="0.3">
      <c r="A436" s="6" t="s">
        <v>8</v>
      </c>
      <c r="B436" s="6" t="s">
        <v>232</v>
      </c>
      <c r="C436" s="6" t="s">
        <v>233</v>
      </c>
      <c r="D436" s="6" t="s">
        <v>75</v>
      </c>
      <c r="E436" s="7">
        <f>'wastewater E opex'!E370</f>
        <v>0</v>
      </c>
      <c r="F436" s="7">
        <f>'wastewater E opex'!F370</f>
        <v>0</v>
      </c>
    </row>
    <row r="437" spans="1:10" x14ac:dyDescent="0.3">
      <c r="A437" s="6" t="s">
        <v>8</v>
      </c>
      <c r="B437" s="6" t="s">
        <v>234</v>
      </c>
      <c r="C437" s="6" t="s">
        <v>235</v>
      </c>
      <c r="D437" s="6" t="s">
        <v>75</v>
      </c>
      <c r="E437" s="7">
        <f>'wastewater E opex'!E371</f>
        <v>0</v>
      </c>
      <c r="F437" s="7">
        <f>'wastewater E opex'!F371</f>
        <v>0</v>
      </c>
    </row>
    <row r="438" spans="1:10" x14ac:dyDescent="0.3">
      <c r="A438" s="6" t="s">
        <v>8</v>
      </c>
      <c r="B438" s="6" t="s">
        <v>236</v>
      </c>
      <c r="C438" s="6" t="s">
        <v>237</v>
      </c>
      <c r="D438" s="6" t="s">
        <v>75</v>
      </c>
      <c r="E438" s="7">
        <f>'wastewater E opex'!E372</f>
        <v>0</v>
      </c>
      <c r="F438" s="7">
        <f>'wastewater E opex'!F372</f>
        <v>0</v>
      </c>
    </row>
    <row r="439" spans="1:10" x14ac:dyDescent="0.3">
      <c r="A439" s="6" t="s">
        <v>8</v>
      </c>
      <c r="B439" s="6" t="s">
        <v>238</v>
      </c>
      <c r="C439" s="6" t="s">
        <v>239</v>
      </c>
      <c r="D439" s="6" t="s">
        <v>75</v>
      </c>
      <c r="E439" s="7">
        <f>'wastewater E opex'!E373</f>
        <v>0</v>
      </c>
      <c r="F439" s="7">
        <f>'wastewater E opex'!F373</f>
        <v>0</v>
      </c>
    </row>
    <row r="440" spans="1:10" x14ac:dyDescent="0.3">
      <c r="A440" s="6" t="s">
        <v>8</v>
      </c>
      <c r="B440" s="6" t="s">
        <v>240</v>
      </c>
      <c r="C440" s="6" t="s">
        <v>241</v>
      </c>
      <c r="D440" s="6" t="s">
        <v>75</v>
      </c>
      <c r="E440" s="7">
        <f>'wastewater E opex'!E374</f>
        <v>0</v>
      </c>
      <c r="F440" s="7">
        <f>'wastewater E opex'!F374</f>
        <v>0</v>
      </c>
    </row>
    <row r="441" spans="1:10" x14ac:dyDescent="0.3">
      <c r="A441" s="6" t="s">
        <v>8</v>
      </c>
      <c r="B441" s="6" t="s">
        <v>242</v>
      </c>
      <c r="C441" s="6" t="s">
        <v>243</v>
      </c>
      <c r="D441" s="6" t="s">
        <v>75</v>
      </c>
      <c r="E441" s="7">
        <f>'wastewater E opex'!E375</f>
        <v>0</v>
      </c>
      <c r="F441" s="7">
        <f>'wastewater E opex'!F375</f>
        <v>0</v>
      </c>
    </row>
    <row r="442" spans="1:10" x14ac:dyDescent="0.3">
      <c r="A442" s="6" t="s">
        <v>8</v>
      </c>
      <c r="B442" s="6" t="s">
        <v>244</v>
      </c>
      <c r="C442" s="6" t="s">
        <v>245</v>
      </c>
      <c r="D442" s="6" t="s">
        <v>75</v>
      </c>
      <c r="E442" s="7">
        <f>'wastewater E opex'!E376</f>
        <v>14.3706157212</v>
      </c>
      <c r="F442" s="7">
        <f>'wastewater E opex'!F376</f>
        <v>14.371</v>
      </c>
    </row>
    <row r="443" spans="1:10" x14ac:dyDescent="0.3">
      <c r="A443" s="6" t="s">
        <v>8</v>
      </c>
      <c r="B443" s="6" t="s">
        <v>246</v>
      </c>
      <c r="C443" s="6" t="s">
        <v>247</v>
      </c>
      <c r="D443" s="6" t="s">
        <v>75</v>
      </c>
      <c r="E443" s="7">
        <f>'wastewater E opex'!E377</f>
        <v>0</v>
      </c>
      <c r="F443" s="7">
        <f>'wastewater E opex'!F377</f>
        <v>0</v>
      </c>
    </row>
    <row r="444" spans="1:10" x14ac:dyDescent="0.3">
      <c r="A444" s="6" t="s">
        <v>8</v>
      </c>
      <c r="B444" s="6" t="s">
        <v>248</v>
      </c>
      <c r="C444" s="6" t="s">
        <v>249</v>
      </c>
      <c r="D444" s="6" t="s">
        <v>75</v>
      </c>
      <c r="E444" s="7">
        <f>'wastewater E opex'!E378</f>
        <v>0</v>
      </c>
      <c r="F444" s="7">
        <f>'wastewater E opex'!F378</f>
        <v>0</v>
      </c>
    </row>
    <row r="445" spans="1:10" x14ac:dyDescent="0.3">
      <c r="A445" s="6" t="s">
        <v>8</v>
      </c>
      <c r="B445" s="6" t="s">
        <v>250</v>
      </c>
      <c r="C445" s="6" t="s">
        <v>251</v>
      </c>
      <c r="D445" s="6" t="s">
        <v>75</v>
      </c>
      <c r="E445" s="7">
        <f>'wastewater E opex'!E379</f>
        <v>0</v>
      </c>
      <c r="F445" s="7">
        <f>'wastewater E opex'!F379</f>
        <v>0</v>
      </c>
    </row>
    <row r="446" spans="1:10" x14ac:dyDescent="0.3">
      <c r="A446" s="6" t="s">
        <v>8</v>
      </c>
      <c r="B446" s="6" t="s">
        <v>252</v>
      </c>
      <c r="C446" s="6" t="s">
        <v>253</v>
      </c>
      <c r="D446" s="6" t="s">
        <v>75</v>
      </c>
      <c r="E446" s="7">
        <f>'wastewater E opex'!E380</f>
        <v>0</v>
      </c>
      <c r="F446" s="7">
        <f>'wastewater E opex'!F380</f>
        <v>0</v>
      </c>
    </row>
    <row r="447" spans="1:10" x14ac:dyDescent="0.3">
      <c r="A447" s="6" t="s">
        <v>8</v>
      </c>
      <c r="B447" s="6" t="s">
        <v>254</v>
      </c>
      <c r="C447" s="6" t="s">
        <v>255</v>
      </c>
      <c r="D447" s="6" t="s">
        <v>75</v>
      </c>
      <c r="E447" s="7">
        <f>'wastewater E opex'!E381</f>
        <v>25.607685239393501</v>
      </c>
      <c r="F447" s="7">
        <f>'wastewater E opex'!F381</f>
        <v>21.021808255492399</v>
      </c>
    </row>
    <row r="448" spans="1:10" x14ac:dyDescent="0.3">
      <c r="C448" s="24" t="s">
        <v>158</v>
      </c>
      <c r="E448" s="101">
        <f>E447-E442-E430-E426-E425</f>
        <v>8.9810532986724709</v>
      </c>
      <c r="F448" s="101">
        <f t="shared" ref="F448" si="12">F447-F442-F430-F426-F425</f>
        <v>6.9471623539296372</v>
      </c>
      <c r="G448" s="24">
        <f>'wastewater botex plus'!F174</f>
        <v>763.2160884556223</v>
      </c>
      <c r="H448" s="24">
        <f>'wastewater botex plus'!G174</f>
        <v>791.23620311237175</v>
      </c>
      <c r="I448" s="25">
        <f>E448/G448</f>
        <v>1.1767379428342174E-2</v>
      </c>
      <c r="J448" s="25">
        <f>F448/H448</f>
        <v>8.7801371153172544E-3</v>
      </c>
    </row>
    <row r="449" spans="1:10" x14ac:dyDescent="0.3">
      <c r="A449" t="s">
        <v>63</v>
      </c>
      <c r="B449" t="s">
        <v>162</v>
      </c>
      <c r="C449" t="s">
        <v>163</v>
      </c>
      <c r="D449" t="s">
        <v>75</v>
      </c>
      <c r="E449" s="5">
        <f>'wastewater E opex'!E382</f>
        <v>2.5999999999999999E-2</v>
      </c>
      <c r="F449" s="5">
        <f>'wastewater E opex'!F382</f>
        <v>2.6823668638830699E-2</v>
      </c>
      <c r="G449" s="24"/>
      <c r="H449" s="24"/>
      <c r="I449" s="25"/>
      <c r="J449" s="25"/>
    </row>
    <row r="450" spans="1:10" x14ac:dyDescent="0.3">
      <c r="A450" t="s">
        <v>63</v>
      </c>
      <c r="B450" t="s">
        <v>164</v>
      </c>
      <c r="C450" t="s">
        <v>165</v>
      </c>
      <c r="D450" t="s">
        <v>75</v>
      </c>
      <c r="E450" s="5">
        <f>'wastewater E opex'!E383</f>
        <v>1.3580000000000001</v>
      </c>
      <c r="F450" s="5">
        <f>'wastewater E opex'!F383</f>
        <v>1.97050796539102</v>
      </c>
      <c r="G450" s="24"/>
      <c r="H450" s="24"/>
      <c r="I450" s="25"/>
      <c r="J450" s="25"/>
    </row>
    <row r="451" spans="1:10" x14ac:dyDescent="0.3">
      <c r="A451" t="s">
        <v>63</v>
      </c>
      <c r="B451" t="s">
        <v>166</v>
      </c>
      <c r="C451" t="s">
        <v>167</v>
      </c>
      <c r="D451" t="s">
        <v>75</v>
      </c>
      <c r="E451" s="5">
        <f>'wastewater E opex'!E384</f>
        <v>0</v>
      </c>
      <c r="F451" s="5">
        <f>'wastewater E opex'!F384</f>
        <v>0</v>
      </c>
      <c r="G451" s="24"/>
      <c r="H451" s="24"/>
      <c r="I451" s="25"/>
      <c r="J451" s="25"/>
    </row>
    <row r="452" spans="1:10" x14ac:dyDescent="0.3">
      <c r="A452" t="s">
        <v>63</v>
      </c>
      <c r="B452" t="s">
        <v>168</v>
      </c>
      <c r="C452" t="s">
        <v>169</v>
      </c>
      <c r="D452" t="s">
        <v>75</v>
      </c>
      <c r="E452" s="5">
        <f>'wastewater E opex'!E385</f>
        <v>0</v>
      </c>
      <c r="F452" s="5">
        <f>'wastewater E opex'!F385</f>
        <v>0</v>
      </c>
      <c r="G452" s="24"/>
      <c r="H452" s="24"/>
      <c r="I452" s="25"/>
      <c r="J452" s="25"/>
    </row>
    <row r="453" spans="1:10" x14ac:dyDescent="0.3">
      <c r="A453" t="s">
        <v>63</v>
      </c>
      <c r="B453" t="s">
        <v>170</v>
      </c>
      <c r="C453" t="s">
        <v>171</v>
      </c>
      <c r="D453" t="s">
        <v>75</v>
      </c>
      <c r="E453" s="5">
        <f>'wastewater E opex'!E386</f>
        <v>0</v>
      </c>
      <c r="F453" s="5">
        <f>'wastewater E opex'!F386</f>
        <v>0</v>
      </c>
      <c r="G453" s="24"/>
      <c r="H453" s="24"/>
      <c r="I453" s="25"/>
      <c r="J453" s="25"/>
    </row>
    <row r="454" spans="1:10" x14ac:dyDescent="0.3">
      <c r="A454" t="s">
        <v>63</v>
      </c>
      <c r="B454" t="s">
        <v>172</v>
      </c>
      <c r="C454" t="s">
        <v>173</v>
      </c>
      <c r="D454" t="s">
        <v>75</v>
      </c>
      <c r="E454" s="5">
        <f>'wastewater E opex'!E387</f>
        <v>0</v>
      </c>
      <c r="F454" s="5">
        <f>'wastewater E opex'!F387</f>
        <v>0</v>
      </c>
      <c r="G454" s="24"/>
      <c r="H454" s="24"/>
      <c r="I454" s="25"/>
      <c r="J454" s="25"/>
    </row>
    <row r="455" spans="1:10" x14ac:dyDescent="0.3">
      <c r="A455" t="s">
        <v>63</v>
      </c>
      <c r="B455" t="s">
        <v>174</v>
      </c>
      <c r="C455" t="s">
        <v>175</v>
      </c>
      <c r="D455" t="s">
        <v>75</v>
      </c>
      <c r="E455" s="5">
        <f>'wastewater E opex'!E388</f>
        <v>0</v>
      </c>
      <c r="F455" s="5">
        <f>'wastewater E opex'!F388</f>
        <v>-3.0443003499302298E-4</v>
      </c>
      <c r="G455" s="24"/>
      <c r="H455" s="24"/>
      <c r="I455" s="25"/>
      <c r="J455" s="25"/>
    </row>
    <row r="456" spans="1:10" x14ac:dyDescent="0.3">
      <c r="A456" t="s">
        <v>63</v>
      </c>
      <c r="B456" t="s">
        <v>176</v>
      </c>
      <c r="C456" t="s">
        <v>177</v>
      </c>
      <c r="D456" t="s">
        <v>75</v>
      </c>
      <c r="E456" s="5">
        <f>'wastewater E opex'!E389</f>
        <v>0</v>
      </c>
      <c r="F456" s="5">
        <f>'wastewater E opex'!F389</f>
        <v>0</v>
      </c>
      <c r="G456" s="24"/>
      <c r="H456" s="24"/>
      <c r="I456" s="25"/>
      <c r="J456" s="25"/>
    </row>
    <row r="457" spans="1:10" x14ac:dyDescent="0.3">
      <c r="A457" t="s">
        <v>63</v>
      </c>
      <c r="B457" t="s">
        <v>178</v>
      </c>
      <c r="C457" t="s">
        <v>179</v>
      </c>
      <c r="D457" t="s">
        <v>75</v>
      </c>
      <c r="E457" s="5">
        <f>'wastewater E opex'!E390</f>
        <v>0</v>
      </c>
      <c r="F457" s="5">
        <f>'wastewater E opex'!F390</f>
        <v>0</v>
      </c>
      <c r="G457" s="24"/>
      <c r="H457" s="24"/>
      <c r="I457" s="25"/>
      <c r="J457" s="25"/>
    </row>
    <row r="458" spans="1:10" x14ac:dyDescent="0.3">
      <c r="A458" t="s">
        <v>63</v>
      </c>
      <c r="B458" t="s">
        <v>180</v>
      </c>
      <c r="C458" t="s">
        <v>181</v>
      </c>
      <c r="D458" t="s">
        <v>75</v>
      </c>
      <c r="E458" s="5">
        <f>'wastewater E opex'!E391</f>
        <v>0.12404347826087</v>
      </c>
      <c r="F458" s="5">
        <f>'wastewater E opex'!F391</f>
        <v>0.64692505126862598</v>
      </c>
      <c r="G458" s="24"/>
      <c r="H458" s="24"/>
      <c r="I458" s="25"/>
      <c r="J458" s="25"/>
    </row>
    <row r="459" spans="1:10" x14ac:dyDescent="0.3">
      <c r="A459" t="s">
        <v>63</v>
      </c>
      <c r="B459" t="s">
        <v>182</v>
      </c>
      <c r="C459" t="s">
        <v>183</v>
      </c>
      <c r="D459" t="s">
        <v>75</v>
      </c>
      <c r="E459" s="5">
        <f>'wastewater E opex'!E392</f>
        <v>0.15459999999999999</v>
      </c>
      <c r="F459" s="5">
        <f>'wastewater E opex'!F392</f>
        <v>0.25245198907391803</v>
      </c>
      <c r="G459" s="24"/>
      <c r="H459" s="24"/>
      <c r="I459" s="25"/>
      <c r="J459" s="25"/>
    </row>
    <row r="460" spans="1:10" x14ac:dyDescent="0.3">
      <c r="A460" t="s">
        <v>63</v>
      </c>
      <c r="B460" t="s">
        <v>184</v>
      </c>
      <c r="C460" t="s">
        <v>185</v>
      </c>
      <c r="D460" t="s">
        <v>75</v>
      </c>
      <c r="E460" s="5">
        <f>'wastewater E opex'!E393</f>
        <v>0</v>
      </c>
      <c r="F460" s="5">
        <f>'wastewater E opex'!F393</f>
        <v>0</v>
      </c>
      <c r="G460" s="24"/>
      <c r="H460" s="24"/>
      <c r="I460" s="25"/>
      <c r="J460" s="25"/>
    </row>
    <row r="461" spans="1:10" x14ac:dyDescent="0.3">
      <c r="A461" t="s">
        <v>63</v>
      </c>
      <c r="B461" t="s">
        <v>186</v>
      </c>
      <c r="C461" t="s">
        <v>187</v>
      </c>
      <c r="D461" t="s">
        <v>75</v>
      </c>
      <c r="E461" s="5">
        <f>'wastewater E opex'!E394</f>
        <v>0</v>
      </c>
      <c r="F461" s="5">
        <f>'wastewater E opex'!F394</f>
        <v>0</v>
      </c>
      <c r="G461" s="24"/>
      <c r="H461" s="24"/>
      <c r="I461" s="25"/>
      <c r="J461" s="25"/>
    </row>
    <row r="462" spans="1:10" x14ac:dyDescent="0.3">
      <c r="A462" t="s">
        <v>63</v>
      </c>
      <c r="B462" t="s">
        <v>188</v>
      </c>
      <c r="C462" t="s">
        <v>189</v>
      </c>
      <c r="D462" t="s">
        <v>75</v>
      </c>
      <c r="E462" s="5">
        <f>'wastewater E opex'!E395</f>
        <v>0</v>
      </c>
      <c r="F462" s="5">
        <f>'wastewater E opex'!F395</f>
        <v>0</v>
      </c>
      <c r="G462" s="24"/>
      <c r="H462" s="24"/>
      <c r="I462" s="25"/>
      <c r="J462" s="25"/>
    </row>
    <row r="463" spans="1:10" x14ac:dyDescent="0.3">
      <c r="A463" t="s">
        <v>63</v>
      </c>
      <c r="B463" t="s">
        <v>190</v>
      </c>
      <c r="C463" t="s">
        <v>191</v>
      </c>
      <c r="D463" t="s">
        <v>75</v>
      </c>
      <c r="E463" s="5">
        <f>'wastewater E opex'!E396</f>
        <v>0</v>
      </c>
      <c r="F463" s="5">
        <f>'wastewater E opex'!F396</f>
        <v>0</v>
      </c>
      <c r="G463" s="24"/>
      <c r="H463" s="24"/>
      <c r="I463" s="25"/>
      <c r="J463" s="25"/>
    </row>
    <row r="464" spans="1:10" x14ac:dyDescent="0.3">
      <c r="A464" t="s">
        <v>63</v>
      </c>
      <c r="B464" t="s">
        <v>192</v>
      </c>
      <c r="C464" t="s">
        <v>193</v>
      </c>
      <c r="D464" t="s">
        <v>75</v>
      </c>
      <c r="E464" s="5">
        <f>'wastewater E opex'!E397</f>
        <v>0</v>
      </c>
      <c r="F464" s="5">
        <f>'wastewater E opex'!F397</f>
        <v>0</v>
      </c>
      <c r="G464" s="24"/>
      <c r="H464" s="24"/>
      <c r="I464" s="25"/>
      <c r="J464" s="25"/>
    </row>
    <row r="465" spans="1:10" x14ac:dyDescent="0.3">
      <c r="A465" t="s">
        <v>63</v>
      </c>
      <c r="B465" t="s">
        <v>194</v>
      </c>
      <c r="C465" t="s">
        <v>195</v>
      </c>
      <c r="D465" t="s">
        <v>75</v>
      </c>
      <c r="E465" s="5">
        <f>'wastewater E opex'!E398</f>
        <v>0</v>
      </c>
      <c r="F465" s="5">
        <f>'wastewater E opex'!F398</f>
        <v>0</v>
      </c>
      <c r="G465" s="24"/>
      <c r="H465" s="24"/>
      <c r="I465" s="25"/>
      <c r="J465" s="25"/>
    </row>
    <row r="466" spans="1:10" x14ac:dyDescent="0.3">
      <c r="A466" t="s">
        <v>63</v>
      </c>
      <c r="B466" t="s">
        <v>196</v>
      </c>
      <c r="C466" t="s">
        <v>197</v>
      </c>
      <c r="D466" t="s">
        <v>75</v>
      </c>
      <c r="E466" s="5">
        <f>'wastewater E opex'!E399</f>
        <v>0</v>
      </c>
      <c r="F466" s="5">
        <f>'wastewater E opex'!F399</f>
        <v>0.17960850136499201</v>
      </c>
      <c r="G466" s="24"/>
      <c r="H466" s="24"/>
      <c r="I466" s="25"/>
      <c r="J466" s="25"/>
    </row>
    <row r="467" spans="1:10" x14ac:dyDescent="0.3">
      <c r="A467" t="s">
        <v>63</v>
      </c>
      <c r="B467" t="s">
        <v>198</v>
      </c>
      <c r="C467" t="s">
        <v>199</v>
      </c>
      <c r="D467" t="s">
        <v>75</v>
      </c>
      <c r="E467" s="5">
        <f>'wastewater E opex'!E400</f>
        <v>8.5000000000000006E-2</v>
      </c>
      <c r="F467" s="5">
        <f>'wastewater E opex'!F400</f>
        <v>0.26584973529059203</v>
      </c>
      <c r="G467" s="24"/>
      <c r="H467" s="24"/>
      <c r="I467" s="25"/>
      <c r="J467" s="25"/>
    </row>
    <row r="468" spans="1:10" x14ac:dyDescent="0.3">
      <c r="A468" t="s">
        <v>63</v>
      </c>
      <c r="B468" t="s">
        <v>200</v>
      </c>
      <c r="C468" t="s">
        <v>201</v>
      </c>
      <c r="D468" t="s">
        <v>75</v>
      </c>
      <c r="E468" s="5">
        <f>'wastewater E opex'!E401</f>
        <v>0.184719512195122</v>
      </c>
      <c r="F468" s="5">
        <f>'wastewater E opex'!F401</f>
        <v>0.46466714159639999</v>
      </c>
      <c r="G468" s="24"/>
      <c r="H468" s="24"/>
      <c r="I468" s="25"/>
      <c r="J468" s="25"/>
    </row>
    <row r="469" spans="1:10" x14ac:dyDescent="0.3">
      <c r="A469" t="s">
        <v>63</v>
      </c>
      <c r="B469" t="s">
        <v>202</v>
      </c>
      <c r="C469" t="s">
        <v>203</v>
      </c>
      <c r="D469" t="s">
        <v>75</v>
      </c>
      <c r="E469" s="5">
        <f>'wastewater E opex'!E402</f>
        <v>1.9565217391304302E-3</v>
      </c>
      <c r="F469" s="5">
        <f>'wastewater E opex'!F402</f>
        <v>0.117835132794214</v>
      </c>
      <c r="G469" s="24"/>
      <c r="H469" s="24"/>
      <c r="I469" s="25"/>
      <c r="J469" s="25"/>
    </row>
    <row r="470" spans="1:10" x14ac:dyDescent="0.3">
      <c r="A470" t="s">
        <v>63</v>
      </c>
      <c r="B470" t="s">
        <v>204</v>
      </c>
      <c r="C470" t="s">
        <v>205</v>
      </c>
      <c r="D470" t="s">
        <v>75</v>
      </c>
      <c r="E470" s="5">
        <f>'wastewater E opex'!E403</f>
        <v>0</v>
      </c>
      <c r="F470" s="5">
        <f>'wastewater E opex'!F403</f>
        <v>0</v>
      </c>
      <c r="G470" s="24"/>
      <c r="H470" s="24"/>
      <c r="I470" s="25"/>
      <c r="J470" s="25"/>
    </row>
    <row r="471" spans="1:10" x14ac:dyDescent="0.3">
      <c r="A471" t="s">
        <v>63</v>
      </c>
      <c r="B471" t="s">
        <v>206</v>
      </c>
      <c r="C471" t="s">
        <v>207</v>
      </c>
      <c r="D471" t="s">
        <v>75</v>
      </c>
      <c r="E471" s="5">
        <f>'wastewater E opex'!E404</f>
        <v>0</v>
      </c>
      <c r="F471" s="5">
        <f>'wastewater E opex'!F404</f>
        <v>0</v>
      </c>
      <c r="G471" s="24"/>
      <c r="H471" s="24"/>
      <c r="I471" s="25"/>
      <c r="J471" s="25"/>
    </row>
    <row r="472" spans="1:10" x14ac:dyDescent="0.3">
      <c r="A472" t="s">
        <v>63</v>
      </c>
      <c r="B472" t="s">
        <v>208</v>
      </c>
      <c r="C472" t="s">
        <v>209</v>
      </c>
      <c r="D472" t="s">
        <v>75</v>
      </c>
      <c r="E472" s="5">
        <f>'wastewater E opex'!E405</f>
        <v>0</v>
      </c>
      <c r="F472" s="5">
        <f>'wastewater E opex'!F405</f>
        <v>0</v>
      </c>
      <c r="G472" s="24"/>
      <c r="H472" s="24"/>
      <c r="I472" s="25"/>
      <c r="J472" s="25"/>
    </row>
    <row r="473" spans="1:10" x14ac:dyDescent="0.3">
      <c r="A473" t="s">
        <v>63</v>
      </c>
      <c r="B473" t="s">
        <v>210</v>
      </c>
      <c r="C473" t="s">
        <v>211</v>
      </c>
      <c r="D473" t="s">
        <v>75</v>
      </c>
      <c r="E473" s="5">
        <f>'wastewater E opex'!E406</f>
        <v>0</v>
      </c>
      <c r="F473" s="5">
        <f>'wastewater E opex'!F406</f>
        <v>0</v>
      </c>
      <c r="G473" s="24"/>
      <c r="H473" s="24"/>
      <c r="I473" s="25"/>
      <c r="J473" s="25"/>
    </row>
    <row r="474" spans="1:10" x14ac:dyDescent="0.3">
      <c r="A474" t="s">
        <v>63</v>
      </c>
      <c r="B474" t="s">
        <v>212</v>
      </c>
      <c r="C474" t="s">
        <v>213</v>
      </c>
      <c r="D474" t="s">
        <v>75</v>
      </c>
      <c r="E474" s="5">
        <f>'wastewater E opex'!E407</f>
        <v>0.23990975609756099</v>
      </c>
      <c r="F474" s="5">
        <f>'wastewater E opex'!F407</f>
        <v>0.70713395013654601</v>
      </c>
      <c r="G474" s="24"/>
      <c r="H474" s="24"/>
      <c r="I474" s="25"/>
      <c r="J474" s="25"/>
    </row>
    <row r="475" spans="1:10" x14ac:dyDescent="0.3">
      <c r="A475" t="s">
        <v>63</v>
      </c>
      <c r="B475" t="s">
        <v>214</v>
      </c>
      <c r="C475" t="s">
        <v>215</v>
      </c>
      <c r="D475" t="s">
        <v>75</v>
      </c>
      <c r="E475" s="5">
        <f>'wastewater E opex'!E408</f>
        <v>0</v>
      </c>
      <c r="F475" s="5">
        <f>'wastewater E opex'!F408</f>
        <v>0</v>
      </c>
      <c r="G475" s="24"/>
      <c r="H475" s="24"/>
      <c r="I475" s="25"/>
      <c r="J475" s="25"/>
    </row>
    <row r="476" spans="1:10" x14ac:dyDescent="0.3">
      <c r="A476" t="s">
        <v>63</v>
      </c>
      <c r="B476" t="s">
        <v>216</v>
      </c>
      <c r="C476" t="s">
        <v>217</v>
      </c>
      <c r="D476" t="s">
        <v>75</v>
      </c>
      <c r="E476" s="5">
        <f>'wastewater E opex'!E409</f>
        <v>0</v>
      </c>
      <c r="F476" s="5">
        <f>'wastewater E opex'!F409</f>
        <v>0</v>
      </c>
      <c r="G476" s="24"/>
      <c r="H476" s="24"/>
      <c r="I476" s="25"/>
      <c r="J476" s="25"/>
    </row>
    <row r="477" spans="1:10" x14ac:dyDescent="0.3">
      <c r="A477" t="s">
        <v>63</v>
      </c>
      <c r="B477" t="s">
        <v>218</v>
      </c>
      <c r="C477" t="s">
        <v>219</v>
      </c>
      <c r="D477" t="s">
        <v>75</v>
      </c>
      <c r="E477" s="5">
        <f>'wastewater E opex'!E410</f>
        <v>0</v>
      </c>
      <c r="F477" s="5">
        <f>'wastewater E opex'!F410</f>
        <v>0</v>
      </c>
      <c r="G477" s="24"/>
      <c r="H477" s="24"/>
      <c r="I477" s="25"/>
      <c r="J477" s="25"/>
    </row>
    <row r="478" spans="1:10" x14ac:dyDescent="0.3">
      <c r="A478" t="s">
        <v>63</v>
      </c>
      <c r="B478" t="s">
        <v>220</v>
      </c>
      <c r="C478" t="s">
        <v>221</v>
      </c>
      <c r="D478" t="s">
        <v>75</v>
      </c>
      <c r="E478" s="5">
        <f>'wastewater E opex'!E411</f>
        <v>0</v>
      </c>
      <c r="F478" s="5">
        <f>'wastewater E opex'!F411</f>
        <v>0</v>
      </c>
      <c r="G478" s="24"/>
      <c r="H478" s="24"/>
      <c r="I478" s="25"/>
      <c r="J478" s="25"/>
    </row>
    <row r="479" spans="1:10" x14ac:dyDescent="0.3">
      <c r="A479" t="s">
        <v>63</v>
      </c>
      <c r="B479" t="s">
        <v>222</v>
      </c>
      <c r="C479" t="s">
        <v>223</v>
      </c>
      <c r="D479" t="s">
        <v>75</v>
      </c>
      <c r="E479" s="5">
        <f>'wastewater E opex'!E412</f>
        <v>0</v>
      </c>
      <c r="F479" s="5">
        <f>'wastewater E opex'!F412</f>
        <v>-2.06335912606367E-4</v>
      </c>
      <c r="G479" s="24"/>
      <c r="H479" s="24"/>
      <c r="I479" s="25"/>
      <c r="J479" s="25"/>
    </row>
    <row r="480" spans="1:10" x14ac:dyDescent="0.3">
      <c r="A480" t="s">
        <v>63</v>
      </c>
      <c r="B480" t="s">
        <v>224</v>
      </c>
      <c r="C480" t="s">
        <v>225</v>
      </c>
      <c r="D480" t="s">
        <v>75</v>
      </c>
      <c r="E480" s="5">
        <f>'wastewater E opex'!E413</f>
        <v>0.20037073170731701</v>
      </c>
      <c r="F480" s="5">
        <f>'wastewater E opex'!F413</f>
        <v>0.51003218046359</v>
      </c>
      <c r="G480" s="24"/>
      <c r="H480" s="24"/>
      <c r="I480" s="25"/>
      <c r="J480" s="25"/>
    </row>
    <row r="481" spans="1:10" x14ac:dyDescent="0.3">
      <c r="A481" t="s">
        <v>63</v>
      </c>
      <c r="B481" t="s">
        <v>226</v>
      </c>
      <c r="C481" t="s">
        <v>227</v>
      </c>
      <c r="D481" t="s">
        <v>75</v>
      </c>
      <c r="E481" s="5">
        <f>'wastewater E opex'!E414</f>
        <v>0</v>
      </c>
      <c r="F481" s="5">
        <f>'wastewater E opex'!F414</f>
        <v>0</v>
      </c>
      <c r="G481" s="24"/>
      <c r="H481" s="24"/>
      <c r="I481" s="25"/>
      <c r="J481" s="25"/>
    </row>
    <row r="482" spans="1:10" x14ac:dyDescent="0.3">
      <c r="A482" t="s">
        <v>63</v>
      </c>
      <c r="B482" t="s">
        <v>228</v>
      </c>
      <c r="C482" t="s">
        <v>229</v>
      </c>
      <c r="D482" t="s">
        <v>75</v>
      </c>
      <c r="E482" s="5">
        <f>'wastewater E opex'!E415</f>
        <v>0</v>
      </c>
      <c r="F482" s="5">
        <f>'wastewater E opex'!F415</f>
        <v>0</v>
      </c>
      <c r="G482" s="24"/>
      <c r="H482" s="24"/>
      <c r="I482" s="25"/>
      <c r="J482" s="25"/>
    </row>
    <row r="483" spans="1:10" x14ac:dyDescent="0.3">
      <c r="A483" t="s">
        <v>63</v>
      </c>
      <c r="B483" t="s">
        <v>230</v>
      </c>
      <c r="C483" t="s">
        <v>231</v>
      </c>
      <c r="D483" t="s">
        <v>75</v>
      </c>
      <c r="E483" s="5">
        <f>'wastewater E opex'!E416</f>
        <v>0</v>
      </c>
      <c r="F483" s="5">
        <f>'wastewater E opex'!F416</f>
        <v>0</v>
      </c>
      <c r="G483" s="24"/>
      <c r="H483" s="24"/>
      <c r="I483" s="25"/>
      <c r="J483" s="25"/>
    </row>
    <row r="484" spans="1:10" x14ac:dyDescent="0.3">
      <c r="A484" t="s">
        <v>63</v>
      </c>
      <c r="B484" t="s">
        <v>232</v>
      </c>
      <c r="C484" t="s">
        <v>233</v>
      </c>
      <c r="D484" t="s">
        <v>75</v>
      </c>
      <c r="E484" s="5">
        <f>'wastewater E opex'!E417</f>
        <v>0</v>
      </c>
      <c r="F484" s="5">
        <f>'wastewater E opex'!F417</f>
        <v>0</v>
      </c>
      <c r="G484" s="24"/>
      <c r="H484" s="24"/>
      <c r="I484" s="25"/>
      <c r="J484" s="25"/>
    </row>
    <row r="485" spans="1:10" x14ac:dyDescent="0.3">
      <c r="A485" t="s">
        <v>63</v>
      </c>
      <c r="B485" t="s">
        <v>234</v>
      </c>
      <c r="C485" t="s">
        <v>235</v>
      </c>
      <c r="D485" t="s">
        <v>75</v>
      </c>
      <c r="E485" s="5">
        <f>'wastewater E opex'!E418</f>
        <v>0</v>
      </c>
      <c r="F485" s="5">
        <f>'wastewater E opex'!F418</f>
        <v>0</v>
      </c>
      <c r="G485" s="24"/>
      <c r="H485" s="24"/>
      <c r="I485" s="25"/>
      <c r="J485" s="25"/>
    </row>
    <row r="486" spans="1:10" x14ac:dyDescent="0.3">
      <c r="A486" t="s">
        <v>63</v>
      </c>
      <c r="B486" t="s">
        <v>236</v>
      </c>
      <c r="C486" t="s">
        <v>237</v>
      </c>
      <c r="D486" t="s">
        <v>75</v>
      </c>
      <c r="E486" s="5">
        <f>'wastewater E opex'!E419</f>
        <v>0</v>
      </c>
      <c r="F486" s="5">
        <f>'wastewater E opex'!F419</f>
        <v>0</v>
      </c>
      <c r="G486" s="24"/>
      <c r="H486" s="24"/>
      <c r="I486" s="25"/>
      <c r="J486" s="25"/>
    </row>
    <row r="487" spans="1:10" x14ac:dyDescent="0.3">
      <c r="A487" t="s">
        <v>63</v>
      </c>
      <c r="B487" t="s">
        <v>238</v>
      </c>
      <c r="C487" t="s">
        <v>239</v>
      </c>
      <c r="D487" t="s">
        <v>75</v>
      </c>
      <c r="E487" s="5">
        <f>'wastewater E opex'!E420</f>
        <v>0</v>
      </c>
      <c r="F487" s="5">
        <f>'wastewater E opex'!F420</f>
        <v>0</v>
      </c>
      <c r="G487" s="24"/>
      <c r="H487" s="24"/>
      <c r="I487" s="25"/>
      <c r="J487" s="25"/>
    </row>
    <row r="488" spans="1:10" x14ac:dyDescent="0.3">
      <c r="A488" t="s">
        <v>63</v>
      </c>
      <c r="B488" t="s">
        <v>240</v>
      </c>
      <c r="C488" t="s">
        <v>241</v>
      </c>
      <c r="D488" t="s">
        <v>75</v>
      </c>
      <c r="E488" s="5">
        <f>'wastewater E opex'!E421</f>
        <v>0</v>
      </c>
      <c r="F488" s="5">
        <f>'wastewater E opex'!F421</f>
        <v>0</v>
      </c>
      <c r="G488" s="24"/>
      <c r="H488" s="24"/>
      <c r="I488" s="25"/>
      <c r="J488" s="25"/>
    </row>
    <row r="489" spans="1:10" x14ac:dyDescent="0.3">
      <c r="A489" t="s">
        <v>63</v>
      </c>
      <c r="B489" t="s">
        <v>242</v>
      </c>
      <c r="C489" t="s">
        <v>243</v>
      </c>
      <c r="D489" t="s">
        <v>75</v>
      </c>
      <c r="E489" s="5">
        <f>'wastewater E opex'!E422</f>
        <v>0</v>
      </c>
      <c r="F489" s="5">
        <f>'wastewater E opex'!F422</f>
        <v>0</v>
      </c>
      <c r="G489" s="24"/>
      <c r="H489" s="24"/>
      <c r="I489" s="25"/>
      <c r="J489" s="25"/>
    </row>
    <row r="490" spans="1:10" x14ac:dyDescent="0.3">
      <c r="A490" t="s">
        <v>63</v>
      </c>
      <c r="B490" t="s">
        <v>244</v>
      </c>
      <c r="C490" t="s">
        <v>245</v>
      </c>
      <c r="D490" t="s">
        <v>75</v>
      </c>
      <c r="E490" s="5">
        <f>'wastewater E opex'!E423</f>
        <v>0</v>
      </c>
      <c r="F490" s="5">
        <f>'wastewater E opex'!F423</f>
        <v>0</v>
      </c>
      <c r="G490" s="24"/>
      <c r="H490" s="24"/>
      <c r="I490" s="25"/>
      <c r="J490" s="25"/>
    </row>
    <row r="491" spans="1:10" x14ac:dyDescent="0.3">
      <c r="A491" t="s">
        <v>63</v>
      </c>
      <c r="B491" t="s">
        <v>246</v>
      </c>
      <c r="C491" t="s">
        <v>247</v>
      </c>
      <c r="D491" t="s">
        <v>75</v>
      </c>
      <c r="E491" s="5">
        <f>'wastewater E opex'!E424</f>
        <v>0</v>
      </c>
      <c r="F491" s="5">
        <f>'wastewater E opex'!F424</f>
        <v>0</v>
      </c>
      <c r="G491" s="24"/>
      <c r="H491" s="24"/>
      <c r="I491" s="25"/>
      <c r="J491" s="25"/>
    </row>
    <row r="492" spans="1:10" x14ac:dyDescent="0.3">
      <c r="A492" t="s">
        <v>63</v>
      </c>
      <c r="B492" t="s">
        <v>248</v>
      </c>
      <c r="C492" t="s">
        <v>249</v>
      </c>
      <c r="D492" t="s">
        <v>75</v>
      </c>
      <c r="E492" s="5">
        <f>'wastewater E opex'!E425</f>
        <v>0</v>
      </c>
      <c r="F492" s="5">
        <f>'wastewater E opex'!F425</f>
        <v>0</v>
      </c>
      <c r="G492" s="24"/>
      <c r="H492" s="24"/>
      <c r="I492" s="25"/>
      <c r="J492" s="25"/>
    </row>
    <row r="493" spans="1:10" x14ac:dyDescent="0.3">
      <c r="A493" t="s">
        <v>63</v>
      </c>
      <c r="B493" t="s">
        <v>250</v>
      </c>
      <c r="C493" t="s">
        <v>251</v>
      </c>
      <c r="D493" t="s">
        <v>75</v>
      </c>
      <c r="E493" s="5">
        <f>'wastewater E opex'!E426</f>
        <v>0</v>
      </c>
      <c r="F493" s="5">
        <f>'wastewater E opex'!F426</f>
        <v>0</v>
      </c>
      <c r="G493" s="24"/>
      <c r="H493" s="24"/>
      <c r="I493" s="25"/>
      <c r="J493" s="25"/>
    </row>
    <row r="494" spans="1:10" x14ac:dyDescent="0.3">
      <c r="A494" t="s">
        <v>63</v>
      </c>
      <c r="B494" t="s">
        <v>252</v>
      </c>
      <c r="C494" t="s">
        <v>253</v>
      </c>
      <c r="D494" t="s">
        <v>75</v>
      </c>
      <c r="E494" s="5">
        <f>'wastewater E opex'!E427</f>
        <v>0</v>
      </c>
      <c r="F494" s="5">
        <f>'wastewater E opex'!F427</f>
        <v>0</v>
      </c>
      <c r="G494" s="24"/>
      <c r="H494" s="24"/>
      <c r="I494" s="25"/>
      <c r="J494" s="25"/>
    </row>
    <row r="495" spans="1:10" x14ac:dyDescent="0.3">
      <c r="A495" t="s">
        <v>63</v>
      </c>
      <c r="B495" t="s">
        <v>254</v>
      </c>
      <c r="C495" t="s">
        <v>255</v>
      </c>
      <c r="D495" t="s">
        <v>75</v>
      </c>
      <c r="E495" s="5">
        <f>'wastewater E opex'!E428</f>
        <v>2.3746</v>
      </c>
      <c r="F495" s="5">
        <f>'wastewater E opex'!F428</f>
        <v>5.14132455007113</v>
      </c>
      <c r="G495" s="24"/>
      <c r="H495" s="24"/>
      <c r="I495" s="25"/>
      <c r="J495" s="25"/>
    </row>
    <row r="496" spans="1:10" x14ac:dyDescent="0.3">
      <c r="C496" s="24" t="s">
        <v>158</v>
      </c>
      <c r="E496" s="101">
        <f>E495-E490-E478-E474-E473</f>
        <v>2.1346902439024391</v>
      </c>
      <c r="F496" s="101">
        <f t="shared" ref="F496" si="13">F495-F490-F478-F474-F473</f>
        <v>4.4341905999345839</v>
      </c>
      <c r="G496" s="24">
        <f>'wastewater botex plus'!F191</f>
        <v>519.02205418206188</v>
      </c>
      <c r="H496" s="24">
        <f>'wastewater botex plus'!G191</f>
        <v>479.08811440203192</v>
      </c>
      <c r="I496" s="25">
        <f>E496/G496</f>
        <v>4.1129085492649133E-3</v>
      </c>
      <c r="J496" s="25">
        <f>F496/H496</f>
        <v>9.2554802898190576E-3</v>
      </c>
    </row>
    <row r="497" spans="1:6" x14ac:dyDescent="0.3">
      <c r="A497" t="s">
        <v>12</v>
      </c>
      <c r="B497" t="s">
        <v>162</v>
      </c>
      <c r="C497" t="s">
        <v>163</v>
      </c>
      <c r="D497" t="s">
        <v>75</v>
      </c>
      <c r="E497" s="5">
        <f>'wastewater E opex'!E476</f>
        <v>0</v>
      </c>
      <c r="F497" s="5">
        <f>'wastewater E opex'!F476</f>
        <v>0</v>
      </c>
    </row>
    <row r="498" spans="1:6" x14ac:dyDescent="0.3">
      <c r="A498" t="s">
        <v>12</v>
      </c>
      <c r="B498" t="s">
        <v>164</v>
      </c>
      <c r="C498" t="s">
        <v>165</v>
      </c>
      <c r="D498" t="s">
        <v>75</v>
      </c>
      <c r="E498" s="5">
        <f>'wastewater E opex'!E477</f>
        <v>0</v>
      </c>
      <c r="F498" s="5">
        <f>'wastewater E opex'!F477</f>
        <v>0</v>
      </c>
    </row>
    <row r="499" spans="1:6" x14ac:dyDescent="0.3">
      <c r="A499" t="s">
        <v>12</v>
      </c>
      <c r="B499" t="s">
        <v>166</v>
      </c>
      <c r="C499" t="s">
        <v>167</v>
      </c>
      <c r="D499" t="s">
        <v>75</v>
      </c>
      <c r="E499" s="5">
        <f>'wastewater E opex'!E478</f>
        <v>0</v>
      </c>
      <c r="F499" s="5">
        <f>'wastewater E opex'!F478</f>
        <v>0</v>
      </c>
    </row>
    <row r="500" spans="1:6" x14ac:dyDescent="0.3">
      <c r="A500" t="s">
        <v>12</v>
      </c>
      <c r="B500" t="s">
        <v>168</v>
      </c>
      <c r="C500" t="s">
        <v>169</v>
      </c>
      <c r="D500" t="s">
        <v>75</v>
      </c>
      <c r="E500" s="5">
        <f>'wastewater E opex'!E479</f>
        <v>0</v>
      </c>
      <c r="F500" s="5">
        <f>'wastewater E opex'!F479</f>
        <v>0</v>
      </c>
    </row>
    <row r="501" spans="1:6" x14ac:dyDescent="0.3">
      <c r="A501" t="s">
        <v>12</v>
      </c>
      <c r="B501" t="s">
        <v>170</v>
      </c>
      <c r="C501" t="s">
        <v>171</v>
      </c>
      <c r="D501" t="s">
        <v>75</v>
      </c>
      <c r="E501" s="5">
        <f>'wastewater E opex'!E480</f>
        <v>0</v>
      </c>
      <c r="F501" s="5">
        <f>'wastewater E opex'!F480</f>
        <v>0</v>
      </c>
    </row>
    <row r="502" spans="1:6" x14ac:dyDescent="0.3">
      <c r="A502" t="s">
        <v>12</v>
      </c>
      <c r="B502" t="s">
        <v>172</v>
      </c>
      <c r="C502" t="s">
        <v>173</v>
      </c>
      <c r="D502" t="s">
        <v>75</v>
      </c>
      <c r="E502" s="5">
        <f>'wastewater E opex'!E481</f>
        <v>0</v>
      </c>
      <c r="F502" s="5">
        <f>'wastewater E opex'!F481</f>
        <v>0</v>
      </c>
    </row>
    <row r="503" spans="1:6" x14ac:dyDescent="0.3">
      <c r="A503" t="s">
        <v>12</v>
      </c>
      <c r="B503" t="s">
        <v>174</v>
      </c>
      <c r="C503" t="s">
        <v>175</v>
      </c>
      <c r="D503" t="s">
        <v>75</v>
      </c>
      <c r="E503" s="5">
        <f>'wastewater E opex'!E482</f>
        <v>0</v>
      </c>
      <c r="F503" s="5">
        <f>'wastewater E opex'!F482</f>
        <v>0</v>
      </c>
    </row>
    <row r="504" spans="1:6" x14ac:dyDescent="0.3">
      <c r="A504" t="s">
        <v>12</v>
      </c>
      <c r="B504" t="s">
        <v>176</v>
      </c>
      <c r="C504" t="s">
        <v>177</v>
      </c>
      <c r="D504" t="s">
        <v>75</v>
      </c>
      <c r="E504" s="5">
        <f>'wastewater E opex'!E483</f>
        <v>0</v>
      </c>
      <c r="F504" s="5">
        <f>'wastewater E opex'!F483</f>
        <v>0</v>
      </c>
    </row>
    <row r="505" spans="1:6" x14ac:dyDescent="0.3">
      <c r="A505" t="s">
        <v>12</v>
      </c>
      <c r="B505" t="s">
        <v>178</v>
      </c>
      <c r="C505" t="s">
        <v>179</v>
      </c>
      <c r="D505" t="s">
        <v>75</v>
      </c>
      <c r="E505" s="5">
        <f>'wastewater E opex'!E484</f>
        <v>0</v>
      </c>
      <c r="F505" s="5">
        <f>'wastewater E opex'!F484</f>
        <v>0</v>
      </c>
    </row>
    <row r="506" spans="1:6" x14ac:dyDescent="0.3">
      <c r="A506" t="s">
        <v>12</v>
      </c>
      <c r="B506" t="s">
        <v>180</v>
      </c>
      <c r="C506" t="s">
        <v>181</v>
      </c>
      <c r="D506" t="s">
        <v>75</v>
      </c>
      <c r="E506" s="5">
        <f>'wastewater E opex'!E485</f>
        <v>0</v>
      </c>
      <c r="F506" s="5">
        <f>'wastewater E opex'!F485</f>
        <v>0</v>
      </c>
    </row>
    <row r="507" spans="1:6" x14ac:dyDescent="0.3">
      <c r="A507" t="s">
        <v>12</v>
      </c>
      <c r="B507" t="s">
        <v>182</v>
      </c>
      <c r="C507" t="s">
        <v>183</v>
      </c>
      <c r="D507" t="s">
        <v>75</v>
      </c>
      <c r="E507" s="5">
        <f>'wastewater E opex'!E486</f>
        <v>0</v>
      </c>
      <c r="F507" s="5">
        <f>'wastewater E opex'!F486</f>
        <v>0</v>
      </c>
    </row>
    <row r="508" spans="1:6" x14ac:dyDescent="0.3">
      <c r="A508" t="s">
        <v>12</v>
      </c>
      <c r="B508" t="s">
        <v>184</v>
      </c>
      <c r="C508" t="s">
        <v>185</v>
      </c>
      <c r="D508" t="s">
        <v>75</v>
      </c>
      <c r="E508" s="5">
        <f>'wastewater E opex'!E487</f>
        <v>0</v>
      </c>
      <c r="F508" s="5">
        <f>'wastewater E opex'!F487</f>
        <v>0</v>
      </c>
    </row>
    <row r="509" spans="1:6" x14ac:dyDescent="0.3">
      <c r="A509" t="s">
        <v>12</v>
      </c>
      <c r="B509" t="s">
        <v>186</v>
      </c>
      <c r="C509" t="s">
        <v>187</v>
      </c>
      <c r="D509" t="s">
        <v>75</v>
      </c>
      <c r="E509" s="5">
        <f>'wastewater E opex'!E488</f>
        <v>0</v>
      </c>
      <c r="F509" s="5">
        <f>'wastewater E opex'!F488</f>
        <v>0</v>
      </c>
    </row>
    <row r="510" spans="1:6" x14ac:dyDescent="0.3">
      <c r="A510" t="s">
        <v>12</v>
      </c>
      <c r="B510" t="s">
        <v>188</v>
      </c>
      <c r="C510" t="s">
        <v>189</v>
      </c>
      <c r="D510" t="s">
        <v>75</v>
      </c>
      <c r="E510" s="5">
        <f>'wastewater E opex'!E489</f>
        <v>0</v>
      </c>
      <c r="F510" s="5">
        <f>'wastewater E opex'!F489</f>
        <v>0</v>
      </c>
    </row>
    <row r="511" spans="1:6" x14ac:dyDescent="0.3">
      <c r="A511" t="s">
        <v>12</v>
      </c>
      <c r="B511" t="s">
        <v>190</v>
      </c>
      <c r="C511" t="s">
        <v>191</v>
      </c>
      <c r="D511" t="s">
        <v>75</v>
      </c>
      <c r="E511" s="5">
        <f>'wastewater E opex'!E490</f>
        <v>0</v>
      </c>
      <c r="F511" s="5">
        <f>'wastewater E opex'!F490</f>
        <v>0</v>
      </c>
    </row>
    <row r="512" spans="1:6" x14ac:dyDescent="0.3">
      <c r="A512" t="s">
        <v>12</v>
      </c>
      <c r="B512" t="s">
        <v>192</v>
      </c>
      <c r="C512" t="s">
        <v>193</v>
      </c>
      <c r="D512" t="s">
        <v>75</v>
      </c>
      <c r="E512" s="5">
        <f>'wastewater E opex'!E491</f>
        <v>0</v>
      </c>
      <c r="F512" s="5">
        <f>'wastewater E opex'!F491</f>
        <v>0</v>
      </c>
    </row>
    <row r="513" spans="1:6" x14ac:dyDescent="0.3">
      <c r="A513" t="s">
        <v>12</v>
      </c>
      <c r="B513" t="s">
        <v>194</v>
      </c>
      <c r="C513" t="s">
        <v>195</v>
      </c>
      <c r="D513" t="s">
        <v>75</v>
      </c>
      <c r="E513" s="5">
        <f>'wastewater E opex'!E492</f>
        <v>0</v>
      </c>
      <c r="F513" s="5">
        <f>'wastewater E opex'!F492</f>
        <v>0</v>
      </c>
    </row>
    <row r="514" spans="1:6" x14ac:dyDescent="0.3">
      <c r="A514" t="s">
        <v>12</v>
      </c>
      <c r="B514" t="s">
        <v>196</v>
      </c>
      <c r="C514" t="s">
        <v>197</v>
      </c>
      <c r="D514" t="s">
        <v>75</v>
      </c>
      <c r="E514" s="5">
        <f>'wastewater E opex'!E493</f>
        <v>0</v>
      </c>
      <c r="F514" s="5">
        <f>'wastewater E opex'!F493</f>
        <v>0</v>
      </c>
    </row>
    <row r="515" spans="1:6" x14ac:dyDescent="0.3">
      <c r="A515" t="s">
        <v>12</v>
      </c>
      <c r="B515" t="s">
        <v>198</v>
      </c>
      <c r="C515" t="s">
        <v>199</v>
      </c>
      <c r="D515" t="s">
        <v>75</v>
      </c>
      <c r="E515" s="5">
        <f>'wastewater E opex'!E494</f>
        <v>0</v>
      </c>
      <c r="F515" s="5">
        <f>'wastewater E opex'!F494</f>
        <v>0</v>
      </c>
    </row>
    <row r="516" spans="1:6" x14ac:dyDescent="0.3">
      <c r="A516" t="s">
        <v>12</v>
      </c>
      <c r="B516" t="s">
        <v>200</v>
      </c>
      <c r="C516" t="s">
        <v>201</v>
      </c>
      <c r="D516" t="s">
        <v>75</v>
      </c>
      <c r="E516" s="5">
        <f>'wastewater E opex'!E495</f>
        <v>0</v>
      </c>
      <c r="F516" s="5">
        <f>'wastewater E opex'!F495</f>
        <v>0</v>
      </c>
    </row>
    <row r="517" spans="1:6" x14ac:dyDescent="0.3">
      <c r="A517" t="s">
        <v>12</v>
      </c>
      <c r="B517" t="s">
        <v>202</v>
      </c>
      <c r="C517" t="s">
        <v>203</v>
      </c>
      <c r="D517" t="s">
        <v>75</v>
      </c>
      <c r="E517" s="5">
        <f>'wastewater E opex'!E496</f>
        <v>0</v>
      </c>
      <c r="F517" s="5">
        <f>'wastewater E opex'!F496</f>
        <v>0</v>
      </c>
    </row>
    <row r="518" spans="1:6" x14ac:dyDescent="0.3">
      <c r="A518" t="s">
        <v>12</v>
      </c>
      <c r="B518" t="s">
        <v>204</v>
      </c>
      <c r="C518" t="s">
        <v>205</v>
      </c>
      <c r="D518" t="s">
        <v>75</v>
      </c>
      <c r="E518" s="5">
        <f>'wastewater E opex'!E497</f>
        <v>0</v>
      </c>
      <c r="F518" s="5">
        <f>'wastewater E opex'!F497</f>
        <v>0</v>
      </c>
    </row>
    <row r="519" spans="1:6" x14ac:dyDescent="0.3">
      <c r="A519" t="s">
        <v>12</v>
      </c>
      <c r="B519" t="s">
        <v>206</v>
      </c>
      <c r="C519" t="s">
        <v>207</v>
      </c>
      <c r="D519" t="s">
        <v>75</v>
      </c>
      <c r="E519" s="5">
        <f>'wastewater E opex'!E498</f>
        <v>0</v>
      </c>
      <c r="F519" s="5">
        <f>'wastewater E opex'!F498</f>
        <v>0</v>
      </c>
    </row>
    <row r="520" spans="1:6" x14ac:dyDescent="0.3">
      <c r="A520" t="s">
        <v>12</v>
      </c>
      <c r="B520" t="s">
        <v>208</v>
      </c>
      <c r="C520" t="s">
        <v>209</v>
      </c>
      <c r="D520" t="s">
        <v>75</v>
      </c>
      <c r="E520" s="5">
        <f>'wastewater E opex'!E499</f>
        <v>0</v>
      </c>
      <c r="F520" s="5">
        <f>'wastewater E opex'!F499</f>
        <v>0</v>
      </c>
    </row>
    <row r="521" spans="1:6" x14ac:dyDescent="0.3">
      <c r="A521" t="s">
        <v>12</v>
      </c>
      <c r="B521" t="s">
        <v>210</v>
      </c>
      <c r="C521" t="s">
        <v>211</v>
      </c>
      <c r="D521" t="s">
        <v>75</v>
      </c>
      <c r="E521" s="5">
        <f>'wastewater E opex'!E500</f>
        <v>0</v>
      </c>
      <c r="F521" s="5">
        <f>'wastewater E opex'!F500</f>
        <v>0</v>
      </c>
    </row>
    <row r="522" spans="1:6" x14ac:dyDescent="0.3">
      <c r="A522" t="s">
        <v>12</v>
      </c>
      <c r="B522" t="s">
        <v>212</v>
      </c>
      <c r="C522" t="s">
        <v>213</v>
      </c>
      <c r="D522" t="s">
        <v>75</v>
      </c>
      <c r="E522" s="5">
        <f>'wastewater E opex'!E501</f>
        <v>0</v>
      </c>
      <c r="F522" s="5">
        <f>'wastewater E opex'!F501</f>
        <v>0</v>
      </c>
    </row>
    <row r="523" spans="1:6" x14ac:dyDescent="0.3">
      <c r="A523" t="s">
        <v>12</v>
      </c>
      <c r="B523" t="s">
        <v>214</v>
      </c>
      <c r="C523" t="s">
        <v>215</v>
      </c>
      <c r="D523" t="s">
        <v>75</v>
      </c>
      <c r="E523" s="5">
        <f>'wastewater E opex'!E502</f>
        <v>0</v>
      </c>
      <c r="F523" s="5">
        <f>'wastewater E opex'!F502</f>
        <v>0</v>
      </c>
    </row>
    <row r="524" spans="1:6" x14ac:dyDescent="0.3">
      <c r="A524" t="s">
        <v>12</v>
      </c>
      <c r="B524" t="s">
        <v>216</v>
      </c>
      <c r="C524" t="s">
        <v>217</v>
      </c>
      <c r="D524" t="s">
        <v>75</v>
      </c>
      <c r="E524" s="5">
        <f>'wastewater E opex'!E503</f>
        <v>0</v>
      </c>
      <c r="F524" s="5">
        <f>'wastewater E opex'!F503</f>
        <v>0</v>
      </c>
    </row>
    <row r="525" spans="1:6" x14ac:dyDescent="0.3">
      <c r="A525" t="s">
        <v>12</v>
      </c>
      <c r="B525" t="s">
        <v>218</v>
      </c>
      <c r="C525" t="s">
        <v>219</v>
      </c>
      <c r="D525" t="s">
        <v>75</v>
      </c>
      <c r="E525" s="5">
        <f>'wastewater E opex'!E504</f>
        <v>0</v>
      </c>
      <c r="F525" s="5">
        <f>'wastewater E opex'!F504</f>
        <v>0</v>
      </c>
    </row>
    <row r="526" spans="1:6" x14ac:dyDescent="0.3">
      <c r="A526" t="s">
        <v>12</v>
      </c>
      <c r="B526" t="s">
        <v>220</v>
      </c>
      <c r="C526" t="s">
        <v>221</v>
      </c>
      <c r="D526" t="s">
        <v>75</v>
      </c>
      <c r="E526" s="5">
        <f>'wastewater E opex'!E505</f>
        <v>0</v>
      </c>
      <c r="F526" s="5">
        <f>'wastewater E opex'!F505</f>
        <v>0</v>
      </c>
    </row>
    <row r="527" spans="1:6" x14ac:dyDescent="0.3">
      <c r="A527" t="s">
        <v>12</v>
      </c>
      <c r="B527" t="s">
        <v>222</v>
      </c>
      <c r="C527" t="s">
        <v>223</v>
      </c>
      <c r="D527" t="s">
        <v>75</v>
      </c>
      <c r="E527" s="5">
        <f>'wastewater E opex'!E506</f>
        <v>0</v>
      </c>
      <c r="F527" s="5">
        <f>'wastewater E opex'!F506</f>
        <v>0</v>
      </c>
    </row>
    <row r="528" spans="1:6" x14ac:dyDescent="0.3">
      <c r="A528" t="s">
        <v>12</v>
      </c>
      <c r="B528" t="s">
        <v>224</v>
      </c>
      <c r="C528" t="s">
        <v>225</v>
      </c>
      <c r="D528" t="s">
        <v>75</v>
      </c>
      <c r="E528" s="5">
        <f>'wastewater E opex'!E507</f>
        <v>0</v>
      </c>
      <c r="F528" s="5">
        <f>'wastewater E opex'!F507</f>
        <v>0</v>
      </c>
    </row>
    <row r="529" spans="1:10" x14ac:dyDescent="0.3">
      <c r="A529" t="s">
        <v>12</v>
      </c>
      <c r="B529" t="s">
        <v>226</v>
      </c>
      <c r="C529" t="s">
        <v>227</v>
      </c>
      <c r="D529" t="s">
        <v>75</v>
      </c>
      <c r="E529" s="5">
        <f>'wastewater E opex'!E508</f>
        <v>0</v>
      </c>
      <c r="F529" s="5">
        <f>'wastewater E opex'!F508</f>
        <v>0</v>
      </c>
    </row>
    <row r="530" spans="1:10" x14ac:dyDescent="0.3">
      <c r="A530" t="s">
        <v>12</v>
      </c>
      <c r="B530" t="s">
        <v>228</v>
      </c>
      <c r="C530" t="s">
        <v>229</v>
      </c>
      <c r="D530" t="s">
        <v>75</v>
      </c>
      <c r="E530" s="5">
        <f>'wastewater E opex'!E509</f>
        <v>0</v>
      </c>
      <c r="F530" s="5">
        <f>'wastewater E opex'!F509</f>
        <v>0</v>
      </c>
    </row>
    <row r="531" spans="1:10" x14ac:dyDescent="0.3">
      <c r="A531" t="s">
        <v>12</v>
      </c>
      <c r="B531" t="s">
        <v>230</v>
      </c>
      <c r="C531" t="s">
        <v>231</v>
      </c>
      <c r="D531" t="s">
        <v>75</v>
      </c>
      <c r="E531" s="5">
        <f>'wastewater E opex'!E510</f>
        <v>0</v>
      </c>
      <c r="F531" s="5">
        <f>'wastewater E opex'!F510</f>
        <v>0</v>
      </c>
    </row>
    <row r="532" spans="1:10" x14ac:dyDescent="0.3">
      <c r="A532" t="s">
        <v>12</v>
      </c>
      <c r="B532" t="s">
        <v>232</v>
      </c>
      <c r="C532" t="s">
        <v>233</v>
      </c>
      <c r="D532" t="s">
        <v>75</v>
      </c>
      <c r="E532" s="5">
        <f>'wastewater E opex'!E511</f>
        <v>0</v>
      </c>
      <c r="F532" s="5">
        <f>'wastewater E opex'!F511</f>
        <v>3.93</v>
      </c>
    </row>
    <row r="533" spans="1:10" x14ac:dyDescent="0.3">
      <c r="A533" t="s">
        <v>12</v>
      </c>
      <c r="B533" t="s">
        <v>234</v>
      </c>
      <c r="C533" t="s">
        <v>235</v>
      </c>
      <c r="D533" t="s">
        <v>75</v>
      </c>
      <c r="E533" s="5">
        <f>'wastewater E opex'!E512</f>
        <v>0</v>
      </c>
      <c r="F533" s="5">
        <f>'wastewater E opex'!F512</f>
        <v>4.53</v>
      </c>
    </row>
    <row r="534" spans="1:10" x14ac:dyDescent="0.3">
      <c r="A534" t="s">
        <v>12</v>
      </c>
      <c r="B534" t="s">
        <v>236</v>
      </c>
      <c r="C534" t="s">
        <v>237</v>
      </c>
      <c r="D534" t="s">
        <v>75</v>
      </c>
      <c r="E534" s="5">
        <f>'wastewater E opex'!E513</f>
        <v>0</v>
      </c>
      <c r="F534" s="5">
        <f>'wastewater E opex'!F513</f>
        <v>0</v>
      </c>
    </row>
    <row r="535" spans="1:10" x14ac:dyDescent="0.3">
      <c r="A535" t="s">
        <v>12</v>
      </c>
      <c r="B535" t="s">
        <v>238</v>
      </c>
      <c r="C535" t="s">
        <v>239</v>
      </c>
      <c r="D535" t="s">
        <v>75</v>
      </c>
      <c r="E535" s="5">
        <f>'wastewater E opex'!E514</f>
        <v>0</v>
      </c>
      <c r="F535" s="5">
        <f>'wastewater E opex'!F514</f>
        <v>0</v>
      </c>
    </row>
    <row r="536" spans="1:10" x14ac:dyDescent="0.3">
      <c r="A536" t="s">
        <v>12</v>
      </c>
      <c r="B536" t="s">
        <v>240</v>
      </c>
      <c r="C536" t="s">
        <v>241</v>
      </c>
      <c r="D536" t="s">
        <v>75</v>
      </c>
      <c r="E536" s="5">
        <f>'wastewater E opex'!E515</f>
        <v>0</v>
      </c>
      <c r="F536" s="5">
        <f>'wastewater E opex'!F515</f>
        <v>0</v>
      </c>
    </row>
    <row r="537" spans="1:10" x14ac:dyDescent="0.3">
      <c r="A537" t="s">
        <v>12</v>
      </c>
      <c r="B537" t="s">
        <v>242</v>
      </c>
      <c r="C537" t="s">
        <v>243</v>
      </c>
      <c r="D537" t="s">
        <v>75</v>
      </c>
      <c r="E537" s="5">
        <f>'wastewater E opex'!E516</f>
        <v>0</v>
      </c>
      <c r="F537" s="5">
        <f>'wastewater E opex'!F516</f>
        <v>0</v>
      </c>
    </row>
    <row r="538" spans="1:10" x14ac:dyDescent="0.3">
      <c r="A538" t="s">
        <v>12</v>
      </c>
      <c r="B538" t="s">
        <v>244</v>
      </c>
      <c r="C538" t="s">
        <v>245</v>
      </c>
      <c r="D538" t="s">
        <v>75</v>
      </c>
      <c r="E538" s="5">
        <f>'wastewater E opex'!E517</f>
        <v>0</v>
      </c>
      <c r="F538" s="5">
        <f>'wastewater E opex'!F517</f>
        <v>0</v>
      </c>
    </row>
    <row r="539" spans="1:10" x14ac:dyDescent="0.3">
      <c r="A539" t="s">
        <v>12</v>
      </c>
      <c r="B539" t="s">
        <v>246</v>
      </c>
      <c r="C539" t="s">
        <v>247</v>
      </c>
      <c r="D539" t="s">
        <v>75</v>
      </c>
      <c r="E539" s="5">
        <f>'wastewater E opex'!E518</f>
        <v>0</v>
      </c>
      <c r="F539" s="5">
        <f>'wastewater E opex'!F518</f>
        <v>0</v>
      </c>
    </row>
    <row r="540" spans="1:10" x14ac:dyDescent="0.3">
      <c r="A540" t="s">
        <v>12</v>
      </c>
      <c r="B540" t="s">
        <v>248</v>
      </c>
      <c r="C540" t="s">
        <v>249</v>
      </c>
      <c r="D540" t="s">
        <v>75</v>
      </c>
      <c r="E540" s="5">
        <f>'wastewater E opex'!E519</f>
        <v>0</v>
      </c>
      <c r="F540" s="5">
        <f>'wastewater E opex'!F519</f>
        <v>0</v>
      </c>
    </row>
    <row r="541" spans="1:10" x14ac:dyDescent="0.3">
      <c r="A541" t="s">
        <v>12</v>
      </c>
      <c r="B541" t="s">
        <v>250</v>
      </c>
      <c r="C541" t="s">
        <v>251</v>
      </c>
      <c r="D541" t="s">
        <v>75</v>
      </c>
      <c r="E541" s="5">
        <f>'wastewater E opex'!E520</f>
        <v>0</v>
      </c>
      <c r="F541" s="5">
        <f>'wastewater E opex'!F520</f>
        <v>0</v>
      </c>
    </row>
    <row r="542" spans="1:10" x14ac:dyDescent="0.3">
      <c r="A542" t="s">
        <v>12</v>
      </c>
      <c r="B542" t="s">
        <v>252</v>
      </c>
      <c r="C542" t="s">
        <v>253</v>
      </c>
      <c r="D542" t="s">
        <v>75</v>
      </c>
      <c r="E542" s="5">
        <f>'wastewater E opex'!E521</f>
        <v>0</v>
      </c>
      <c r="F542" s="5">
        <f>'wastewater E opex'!F521</f>
        <v>0</v>
      </c>
    </row>
    <row r="543" spans="1:10" x14ac:dyDescent="0.3">
      <c r="A543" t="s">
        <v>12</v>
      </c>
      <c r="B543" t="s">
        <v>254</v>
      </c>
      <c r="C543" t="s">
        <v>255</v>
      </c>
      <c r="D543" t="s">
        <v>75</v>
      </c>
      <c r="E543" s="5">
        <f>'wastewater E opex'!E522</f>
        <v>0</v>
      </c>
      <c r="F543" s="5">
        <f>'wastewater E opex'!F522</f>
        <v>8.4600000000000009</v>
      </c>
    </row>
    <row r="544" spans="1:10" x14ac:dyDescent="0.3">
      <c r="C544" s="24" t="s">
        <v>158</v>
      </c>
      <c r="E544" s="23">
        <f>E543-E538-E526-E522-E521</f>
        <v>0</v>
      </c>
      <c r="F544" s="23">
        <f t="shared" ref="F544" si="14">F543-F538-F526-F522-F521</f>
        <v>8.4600000000000009</v>
      </c>
      <c r="G544" s="24">
        <f>'wastewater botex plus'!F208</f>
        <v>346.39299999999992</v>
      </c>
      <c r="H544" s="24">
        <f>'wastewater botex plus'!G208</f>
        <v>385.34535708228799</v>
      </c>
      <c r="I544" s="25">
        <f>E544/G544</f>
        <v>0</v>
      </c>
      <c r="J544" s="25">
        <f>F544/H544</f>
        <v>2.1954332249015326E-2</v>
      </c>
    </row>
    <row r="545" spans="1:15" ht="14.5" thickBot="1" x14ac:dyDescent="0.35">
      <c r="C545" s="24"/>
      <c r="E545" s="23"/>
      <c r="F545" s="23"/>
      <c r="G545" s="24"/>
      <c r="H545" s="24"/>
      <c r="I545" s="25"/>
      <c r="J545" s="25"/>
    </row>
    <row r="546" spans="1:15" ht="14.5" thickBot="1" x14ac:dyDescent="0.35">
      <c r="A546" t="s">
        <v>408</v>
      </c>
      <c r="C546" s="6" t="s">
        <v>409</v>
      </c>
      <c r="E546" s="13">
        <f>E544+E496+E448+E400+E352+E304+E249+E201+E153+E105+E57</f>
        <v>16.835326118944437</v>
      </c>
      <c r="F546" s="13">
        <f t="shared" ref="F546:H546" si="15">F544+F496+F448+F400+F352+F304+F249+F201+F153+F105+F57</f>
        <v>28.607657958837272</v>
      </c>
      <c r="G546" s="13">
        <f t="shared" si="15"/>
        <v>3680.4450342363475</v>
      </c>
      <c r="H546" s="13">
        <f t="shared" si="15"/>
        <v>3790.5735306822426</v>
      </c>
      <c r="I546" s="25">
        <f>E546/G546</f>
        <v>4.5742636997260803E-3</v>
      </c>
      <c r="J546" s="25">
        <f>F546/H546</f>
        <v>7.5470526365672037E-3</v>
      </c>
      <c r="L546" s="102"/>
      <c r="M546" s="102"/>
      <c r="N546" s="102"/>
      <c r="O546" s="10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"/>
  <sheetViews>
    <sheetView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zoomScale="90" zoomScaleNormal="90" workbookViewId="0"/>
  </sheetViews>
  <sheetFormatPr defaultColWidth="9" defaultRowHeight="13" x14ac:dyDescent="0.3"/>
  <cols>
    <col min="1" max="1" width="2.58203125" style="26" customWidth="1"/>
    <col min="2" max="2" width="9" style="26"/>
    <col min="3" max="5" width="10.08203125" style="26" customWidth="1"/>
    <col min="6" max="6" width="2.58203125" style="26" customWidth="1"/>
    <col min="7" max="12" width="8.58203125" style="26" customWidth="1"/>
    <col min="13" max="13" width="2.58203125" style="26" customWidth="1"/>
    <col min="14" max="14" width="11" style="26" customWidth="1"/>
    <col min="15" max="18" width="8.58203125" style="26" customWidth="1"/>
    <col min="19" max="19" width="10.75" style="26" customWidth="1"/>
    <col min="20" max="20" width="2.58203125" style="26" customWidth="1"/>
    <col min="21" max="22" width="10.08203125" style="26" customWidth="1"/>
    <col min="23" max="16384" width="9" style="26"/>
  </cols>
  <sheetData>
    <row r="1" spans="1:22" x14ac:dyDescent="0.3">
      <c r="A1" s="79" t="s">
        <v>412</v>
      </c>
    </row>
    <row r="4" spans="1:22" ht="25.5" customHeight="1" x14ac:dyDescent="0.3">
      <c r="B4" s="80"/>
      <c r="C4" s="81" t="s">
        <v>413</v>
      </c>
      <c r="D4" s="81"/>
      <c r="E4" s="81"/>
      <c r="G4" s="82" t="s">
        <v>414</v>
      </c>
      <c r="H4" s="82"/>
      <c r="I4" s="82"/>
      <c r="J4" s="82"/>
      <c r="K4" s="82"/>
      <c r="L4" s="82"/>
      <c r="N4" s="83" t="s">
        <v>415</v>
      </c>
      <c r="O4" s="82"/>
      <c r="P4" s="82"/>
      <c r="Q4" s="82"/>
      <c r="R4" s="82"/>
      <c r="S4" s="82"/>
      <c r="U4" s="81" t="s">
        <v>416</v>
      </c>
      <c r="V4" s="81"/>
    </row>
    <row r="5" spans="1:22" s="84" customFormat="1" ht="26" x14ac:dyDescent="0.3">
      <c r="B5" s="85"/>
      <c r="C5" s="86" t="s">
        <v>417</v>
      </c>
      <c r="D5" s="86" t="s">
        <v>392</v>
      </c>
      <c r="E5" s="86" t="s">
        <v>418</v>
      </c>
      <c r="G5" s="87" t="s">
        <v>52</v>
      </c>
      <c r="H5" s="87" t="s">
        <v>53</v>
      </c>
      <c r="I5" s="87" t="s">
        <v>54</v>
      </c>
      <c r="J5" s="87" t="s">
        <v>55</v>
      </c>
      <c r="K5" s="87" t="s">
        <v>56</v>
      </c>
      <c r="L5" s="88" t="s">
        <v>419</v>
      </c>
      <c r="N5" s="87" t="s">
        <v>52</v>
      </c>
      <c r="O5" s="87" t="s">
        <v>53</v>
      </c>
      <c r="P5" s="87" t="s">
        <v>54</v>
      </c>
      <c r="Q5" s="87" t="s">
        <v>55</v>
      </c>
      <c r="R5" s="87" t="s">
        <v>56</v>
      </c>
      <c r="S5" s="88" t="s">
        <v>419</v>
      </c>
      <c r="U5" s="86" t="s">
        <v>417</v>
      </c>
      <c r="V5" s="86" t="s">
        <v>420</v>
      </c>
    </row>
    <row r="6" spans="1:22" s="84" customFormat="1" x14ac:dyDescent="0.3">
      <c r="B6" s="85" t="s">
        <v>0</v>
      </c>
      <c r="C6" s="89">
        <f t="shared" ref="C6:C23" si="0">(L6-S6)*U6</f>
        <v>30.279036417862791</v>
      </c>
      <c r="D6" s="89">
        <f t="shared" ref="D6:D23" si="1">(L6-S6)*V6</f>
        <v>91.68871908376228</v>
      </c>
      <c r="E6" s="89">
        <f>C6+D6</f>
        <v>121.96775550162508</v>
      </c>
      <c r="G6" s="89">
        <f>IF(OR($B6="NWT",$B6="SVE"),SUMIFS('Water E opex'!N$7:N$669,'Water E opex'!$A$7:$A$669,$B6,'Water E opex'!$B$7:$B$669,"WS2047CAW"),SUMIFS('Water E opex'!H$7:H$669,'Water E opex'!$A$7:$A$669,$B6,'Water E opex'!$B$7:$B$669,"WS2047CAW"))</f>
        <v>29.480248937852501</v>
      </c>
      <c r="H6" s="89">
        <f>IF(OR($B6="NWT",$B6="SVE"),SUMIFS('Water E opex'!O$7:O$669,'Water E opex'!$A$7:$A$669,$B6,'Water E opex'!$B$7:$B$669,"WS2047CAW"),SUMIFS('Water E opex'!I$7:I$669,'Water E opex'!$A$7:$A$669,$B6,'Water E opex'!$B$7:$B$669,"WS2047CAW"))</f>
        <v>21.5306215879931</v>
      </c>
      <c r="I6" s="89">
        <f>IF(OR($B6="NWT",$B6="SVE"),SUMIFS('Water E opex'!P$7:P$669,'Water E opex'!$A$7:$A$669,$B6,'Water E opex'!$B$7:$B$669,"WS2047CAW"),SUMIFS('Water E opex'!J$7:J$669,'Water E opex'!$A$7:$A$669,$B6,'Water E opex'!$B$7:$B$669,"WS2047CAW"))</f>
        <v>21.383660589292401</v>
      </c>
      <c r="J6" s="89">
        <f>IF(OR($B6="NWT",$B6="SVE"),SUMIFS('Water E opex'!Q$7:Q$669,'Water E opex'!$A$7:$A$669,$B6,'Water E opex'!$B$7:$B$669,"WS2047CAW"),SUMIFS('Water E opex'!K$7:K$669,'Water E opex'!$A$7:$A$669,$B6,'Water E opex'!$B$7:$B$669,"WS2047CAW"))</f>
        <v>23.121192117340701</v>
      </c>
      <c r="K6" s="89">
        <f>IF(OR($B6="NWT",$B6="SVE"),SUMIFS('Water E opex'!R$7:R$669,'Water E opex'!$A$7:$A$669,$B6,'Water E opex'!$B$7:$B$669,"WS2047CAW"),SUMIFS('Water E opex'!L$7:L$669,'Water E opex'!$A$7:$A$669,$B6,'Water E opex'!$B$7:$B$669,"WS2047CAW"))</f>
        <v>27.127018369537598</v>
      </c>
      <c r="L6" s="90">
        <f>SUM(G6:K6)</f>
        <v>122.6427416020163</v>
      </c>
      <c r="N6" s="89">
        <f>IF(OR($B6="NWT",$B6="SVE"),
SUMIFS('Water E opex'!N$7:N$669,'Water E opex'!$A$7:$A$669,$B6,'Water E opex'!$B$7:$B$669,"WS2012CAW")+SUMIFS('Water E opex'!N$7:N$669,'Water E opex'!$A$7:$A$669,$B6,'Water E opex'!$B$7:$B$669,"WS2019CAW")+SUMIFS('Water E opex'!N$7:N$669,'Water E opex'!$A$7:$A$669,$B6,'Water E opex'!$B$7:$B$669,"WS2020CAW"),
SUMIFS('Water E opex'!H$7:H$669,'Water E opex'!$A$7:$A$669,$B6,'Water E opex'!$B$7:$B$669,"WS2012CAW")+SUMIFS('Water E opex'!H$7:H$669,'Water E opex'!$A$7:$A$669,$B6,'Water E opex'!$B$7:$B$669,"WS2019CAW")+SUMIFS('Water E opex'!H$7:H$669,'Water E opex'!$A$7:$A$669,$B6,'Water E opex'!$B$7:$B$669,"WS2020CAW"))</f>
        <v>7.2129555361375206E-2</v>
      </c>
      <c r="O6" s="89">
        <f>IF(OR($B6="NWT",$B6="SVE"),
SUMIFS('Water E opex'!O$7:O$669,'Water E opex'!$A$7:$A$669,$B6,'Water E opex'!$B$7:$B$669,"WS2012CAW")+SUMIFS('Water E opex'!O$7:O$669,'Water E opex'!$A$7:$A$669,$B6,'Water E opex'!$B$7:$B$669,"WS2019CAW")+SUMIFS('Water E opex'!O$7:O$669,'Water E opex'!$A$7:$A$669,$B6,'Water E opex'!$B$7:$B$669,"WS2020CAW"),
SUMIFS('Water E opex'!I$7:I$669,'Water E opex'!$A$7:$A$669,$B6,'Water E opex'!$B$7:$B$669,"WS2012CAW")+SUMIFS('Water E opex'!I$7:I$669,'Water E opex'!$A$7:$A$669,$B6,'Water E opex'!$B$7:$B$669,"WS2019CAW")+SUMIFS('Water E opex'!I$7:I$669,'Water E opex'!$A$7:$A$669,$B6,'Water E opex'!$B$7:$B$669,"WS2020CAW"))</f>
        <v>0.13789312598252576</v>
      </c>
      <c r="P6" s="89">
        <f>IF(OR($B6="NWT",$B6="SVE"),
SUMIFS('Water E opex'!P$7:P$669,'Water E opex'!$A$7:$A$669,$B6,'Water E opex'!$B$7:$B$669,"WS2012CAW")+SUMIFS('Water E opex'!P$7:P$669,'Water E opex'!$A$7:$A$669,$B6,'Water E opex'!$B$7:$B$669,"WS2019CAW")+SUMIFS('Water E opex'!P$7:P$669,'Water E opex'!$A$7:$A$669,$B6,'Water E opex'!$B$7:$B$669,"WS2020CAW"),
SUMIFS('Water E opex'!J$7:J$669,'Water E opex'!$A$7:$A$669,$B6,'Water E opex'!$B$7:$B$669,"WS2012CAW")+SUMIFS('Water E opex'!J$7:J$669,'Water E opex'!$A$7:$A$669,$B6,'Water E opex'!$B$7:$B$669,"WS2019CAW")+SUMIFS('Water E opex'!J$7:J$669,'Water E opex'!$A$7:$A$669,$B6,'Water E opex'!$B$7:$B$669,"WS2020CAW"))</f>
        <v>0.13962083355223504</v>
      </c>
      <c r="Q6" s="89">
        <f>IF(OR($B6="NWT",$B6="SVE"),
SUMIFS('Water E opex'!Q$7:Q$669,'Water E opex'!$A$7:$A$669,$B6,'Water E opex'!$B$7:$B$669,"WS2012CAW")+SUMIFS('Water E opex'!Q$7:Q$669,'Water E opex'!$A$7:$A$669,$B6,'Water E opex'!$B$7:$B$669,"WS2019CAW")+SUMIFS('Water E opex'!Q$7:Q$669,'Water E opex'!$A$7:$A$669,$B6,'Water E opex'!$B$7:$B$669,"WS2020CAW"),
SUMIFS('Water E opex'!K$7:K$669,'Water E opex'!$A$7:$A$669,$B6,'Water E opex'!$B$7:$B$669,"WS2012CAW")+SUMIFS('Water E opex'!K$7:K$669,'Water E opex'!$A$7:$A$669,$B6,'Water E opex'!$B$7:$B$669,"WS2019CAW")+SUMIFS('Water E opex'!K$7:K$669,'Water E opex'!$A$7:$A$669,$B6,'Water E opex'!$B$7:$B$669,"WS2020CAW"))</f>
        <v>0.15527598765686901</v>
      </c>
      <c r="R6" s="89">
        <f>IF(OR($B6="NWT",$B6="SVE"),
SUMIFS('Water E opex'!R$7:R$669,'Water E opex'!$A$7:$A$669,$B6,'Water E opex'!$B$7:$B$669,"WS2012CAW")+SUMIFS('Water E opex'!R$7:R$669,'Water E opex'!$A$7:$A$669,$B6,'Water E opex'!$B$7:$B$669,"WS2019CAW")+SUMIFS('Water E opex'!R$7:R$669,'Water E opex'!$A$7:$A$669,$B6,'Water E opex'!$B$7:$B$669,"WS2020CAW"),
SUMIFS('Water E opex'!L$7:L$669,'Water E opex'!$A$7:$A$669,$B6,'Water E opex'!$B$7:$B$669,"WS2012CAW")+SUMIFS('Water E opex'!L$7:L$669,'Water E opex'!$A$7:$A$669,$B6,'Water E opex'!$B$7:$B$669,"WS2019CAW")+SUMIFS('Water E opex'!L$7:L$669,'Water E opex'!$A$7:$A$669,$B6,'Water E opex'!$B$7:$B$669,"WS2020CAW"))</f>
        <v>0.17006659783823252</v>
      </c>
      <c r="S6" s="90">
        <f>SUM(N6:R6)</f>
        <v>0.67498610039123752</v>
      </c>
      <c r="U6" s="91">
        <f>Allowance!D7/Allowance!C7</f>
        <v>0.24825443653801896</v>
      </c>
      <c r="V6" s="91">
        <f>Allowance!E7/Allowance!C7</f>
        <v>0.75174556346198107</v>
      </c>
    </row>
    <row r="7" spans="1:22" s="84" customFormat="1" x14ac:dyDescent="0.3">
      <c r="B7" s="85" t="s">
        <v>2</v>
      </c>
      <c r="C7" s="89">
        <f t="shared" si="0"/>
        <v>0.90768522052583289</v>
      </c>
      <c r="D7" s="89">
        <f t="shared" si="1"/>
        <v>2.7485846660621771</v>
      </c>
      <c r="E7" s="89">
        <f t="shared" ref="E7:E23" si="2">C7+D7</f>
        <v>3.6562698865880101</v>
      </c>
      <c r="G7" s="89">
        <f>IF(OR($B7="NWT",$B7="SVE"),SUMIFS('Water E opex'!N$7:N$669,'Water E opex'!$A$7:$A$669,$B7,'Water E opex'!$B$7:$B$669,"WS2047CAW"),SUMIFS('Water E opex'!H$7:H$669,'Water E opex'!$A$7:$A$669,$B7,'Water E opex'!$B$7:$B$669,"WS2047CAW"))</f>
        <v>0.16918615116595001</v>
      </c>
      <c r="H7" s="89">
        <f>IF(OR($B7="NWT",$B7="SVE"),SUMIFS('Water E opex'!O$7:O$669,'Water E opex'!$A$7:$A$669,$B7,'Water E opex'!$B$7:$B$669,"WS2047CAW"),SUMIFS('Water E opex'!I$7:I$669,'Water E opex'!$A$7:$A$669,$B7,'Water E opex'!$B$7:$B$669,"WS2047CAW"))</f>
        <v>0.19486043316595</v>
      </c>
      <c r="I7" s="89">
        <f>IF(OR($B7="NWT",$B7="SVE"),SUMIFS('Water E opex'!P$7:P$669,'Water E opex'!$A$7:$A$669,$B7,'Water E opex'!$B$7:$B$669,"WS2047CAW"),SUMIFS('Water E opex'!J$7:J$669,'Water E opex'!$A$7:$A$669,$B7,'Water E opex'!$B$7:$B$669,"WS2047CAW"))</f>
        <v>1.0966492008059501</v>
      </c>
      <c r="J7" s="89">
        <f>IF(OR($B7="NWT",$B7="SVE"),SUMIFS('Water E opex'!Q$7:Q$669,'Water E opex'!$A$7:$A$669,$B7,'Water E opex'!$B$7:$B$669,"WS2047CAW"),SUMIFS('Water E opex'!K$7:K$669,'Water E opex'!$A$7:$A$669,$B7,'Water E opex'!$B$7:$B$669,"WS2047CAW"))</f>
        <v>1.09240274379875</v>
      </c>
      <c r="K7" s="89">
        <f>IF(OR($B7="NWT",$B7="SVE"),SUMIFS('Water E opex'!R$7:R$669,'Water E opex'!$A$7:$A$669,$B7,'Water E opex'!$B$7:$B$669,"WS2047CAW"),SUMIFS('Water E opex'!L$7:L$669,'Water E opex'!$A$7:$A$669,$B7,'Water E opex'!$B$7:$B$669,"WS2047CAW"))</f>
        <v>1.1031713576514099</v>
      </c>
      <c r="L7" s="90">
        <f t="shared" ref="L7:L23" si="3">SUM(G7:K7)</f>
        <v>3.6562698865880101</v>
      </c>
      <c r="N7" s="89">
        <f>IF(OR($B7="NWT",$B7="SVE"),
SUMIFS('Water E opex'!N$7:N$669,'Water E opex'!$A$7:$A$669,$B7,'Water E opex'!$B$7:$B$669,"WS2012CAW")+SUMIFS('Water E opex'!N$7:N$669,'Water E opex'!$A$7:$A$669,$B7,'Water E opex'!$B$7:$B$669,"WS2019CAW")+SUMIFS('Water E opex'!N$7:N$669,'Water E opex'!$A$7:$A$669,$B7,'Water E opex'!$B$7:$B$669,"WS2020CAW"),
SUMIFS('Water E opex'!H$7:H$669,'Water E opex'!$A$7:$A$669,$B7,'Water E opex'!$B$7:$B$669,"WS2012CAW")+SUMIFS('Water E opex'!H$7:H$669,'Water E opex'!$A$7:$A$669,$B7,'Water E opex'!$B$7:$B$669,"WS2019CAW")+SUMIFS('Water E opex'!H$7:H$669,'Water E opex'!$A$7:$A$669,$B7,'Water E opex'!$B$7:$B$669,"WS2020CAW"))</f>
        <v>0</v>
      </c>
      <c r="O7" s="89">
        <f>IF(OR($B7="NWT",$B7="SVE"),
SUMIFS('Water E opex'!O$7:O$669,'Water E opex'!$A$7:$A$669,$B7,'Water E opex'!$B$7:$B$669,"WS2012CAW")+SUMIFS('Water E opex'!O$7:O$669,'Water E opex'!$A$7:$A$669,$B7,'Water E opex'!$B$7:$B$669,"WS2019CAW")+SUMIFS('Water E opex'!O$7:O$669,'Water E opex'!$A$7:$A$669,$B7,'Water E opex'!$B$7:$B$669,"WS2020CAW"),
SUMIFS('Water E opex'!I$7:I$669,'Water E opex'!$A$7:$A$669,$B7,'Water E opex'!$B$7:$B$669,"WS2012CAW")+SUMIFS('Water E opex'!I$7:I$669,'Water E opex'!$A$7:$A$669,$B7,'Water E opex'!$B$7:$B$669,"WS2019CAW")+SUMIFS('Water E opex'!I$7:I$669,'Water E opex'!$A$7:$A$669,$B7,'Water E opex'!$B$7:$B$669,"WS2020CAW"))</f>
        <v>0</v>
      </c>
      <c r="P7" s="89">
        <f>IF(OR($B7="NWT",$B7="SVE"),
SUMIFS('Water E opex'!P$7:P$669,'Water E opex'!$A$7:$A$669,$B7,'Water E opex'!$B$7:$B$669,"WS2012CAW")+SUMIFS('Water E opex'!P$7:P$669,'Water E opex'!$A$7:$A$669,$B7,'Water E opex'!$B$7:$B$669,"WS2019CAW")+SUMIFS('Water E opex'!P$7:P$669,'Water E opex'!$A$7:$A$669,$B7,'Water E opex'!$B$7:$B$669,"WS2020CAW"),
SUMIFS('Water E opex'!J$7:J$669,'Water E opex'!$A$7:$A$669,$B7,'Water E opex'!$B$7:$B$669,"WS2012CAW")+SUMIFS('Water E opex'!J$7:J$669,'Water E opex'!$A$7:$A$669,$B7,'Water E opex'!$B$7:$B$669,"WS2019CAW")+SUMIFS('Water E opex'!J$7:J$669,'Water E opex'!$A$7:$A$669,$B7,'Water E opex'!$B$7:$B$669,"WS2020CAW"))</f>
        <v>0</v>
      </c>
      <c r="Q7" s="89">
        <f>IF(OR($B7="NWT",$B7="SVE"),
SUMIFS('Water E opex'!Q$7:Q$669,'Water E opex'!$A$7:$A$669,$B7,'Water E opex'!$B$7:$B$669,"WS2012CAW")+SUMIFS('Water E opex'!Q$7:Q$669,'Water E opex'!$A$7:$A$669,$B7,'Water E opex'!$B$7:$B$669,"WS2019CAW")+SUMIFS('Water E opex'!Q$7:Q$669,'Water E opex'!$A$7:$A$669,$B7,'Water E opex'!$B$7:$B$669,"WS2020CAW"),
SUMIFS('Water E opex'!K$7:K$669,'Water E opex'!$A$7:$A$669,$B7,'Water E opex'!$B$7:$B$669,"WS2012CAW")+SUMIFS('Water E opex'!K$7:K$669,'Water E opex'!$A$7:$A$669,$B7,'Water E opex'!$B$7:$B$669,"WS2019CAW")+SUMIFS('Water E opex'!K$7:K$669,'Water E opex'!$A$7:$A$669,$B7,'Water E opex'!$B$7:$B$669,"WS2020CAW"))</f>
        <v>0</v>
      </c>
      <c r="R7" s="89">
        <f>IF(OR($B7="NWT",$B7="SVE"),
SUMIFS('Water E opex'!R$7:R$669,'Water E opex'!$A$7:$A$669,$B7,'Water E opex'!$B$7:$B$669,"WS2012CAW")+SUMIFS('Water E opex'!R$7:R$669,'Water E opex'!$A$7:$A$669,$B7,'Water E opex'!$B$7:$B$669,"WS2019CAW")+SUMIFS('Water E opex'!R$7:R$669,'Water E opex'!$A$7:$A$669,$B7,'Water E opex'!$B$7:$B$669,"WS2020CAW"),
SUMIFS('Water E opex'!L$7:L$669,'Water E opex'!$A$7:$A$669,$B7,'Water E opex'!$B$7:$B$669,"WS2012CAW")+SUMIFS('Water E opex'!L$7:L$669,'Water E opex'!$A$7:$A$669,$B7,'Water E opex'!$B$7:$B$669,"WS2019CAW")+SUMIFS('Water E opex'!L$7:L$669,'Water E opex'!$A$7:$A$669,$B7,'Water E opex'!$B$7:$B$669,"WS2020CAW"))</f>
        <v>0</v>
      </c>
      <c r="S7" s="90">
        <f t="shared" ref="S7:S23" si="4">SUM(N7:R7)</f>
        <v>0</v>
      </c>
      <c r="U7" s="91">
        <f>Allowance!D8/Allowance!C8</f>
        <v>0.24825443653801896</v>
      </c>
      <c r="V7" s="91">
        <f>Allowance!E8/Allowance!C8</f>
        <v>0.75174556346198107</v>
      </c>
    </row>
    <row r="8" spans="1:22" s="84" customFormat="1" x14ac:dyDescent="0.3">
      <c r="B8" s="85" t="s">
        <v>3</v>
      </c>
      <c r="C8" s="89">
        <f t="shared" si="0"/>
        <v>1.035469254800077</v>
      </c>
      <c r="D8" s="89">
        <f t="shared" si="1"/>
        <v>3.1355307451999224</v>
      </c>
      <c r="E8" s="89">
        <f t="shared" si="2"/>
        <v>4.1709999999999994</v>
      </c>
      <c r="G8" s="89">
        <f>IF(OR($B8="NWT",$B8="SVE"),SUMIFS('Water E opex'!N$7:N$669,'Water E opex'!$A$7:$A$669,$B8,'Water E opex'!$B$7:$B$669,"WS2047CAW"),SUMIFS('Water E opex'!H$7:H$669,'Water E opex'!$A$7:$A$669,$B8,'Water E opex'!$B$7:$B$669,"WS2047CAW"))</f>
        <v>0.85699999999999998</v>
      </c>
      <c r="H8" s="89">
        <f>IF(OR($B8="NWT",$B8="SVE"),SUMIFS('Water E opex'!O$7:O$669,'Water E opex'!$A$7:$A$669,$B8,'Water E opex'!$B$7:$B$669,"WS2047CAW"),SUMIFS('Water E opex'!I$7:I$669,'Water E opex'!$A$7:$A$669,$B8,'Water E opex'!$B$7:$B$669,"WS2047CAW"))</f>
        <v>0.84399999999999997</v>
      </c>
      <c r="I8" s="89">
        <f>IF(OR($B8="NWT",$B8="SVE"),SUMIFS('Water E opex'!P$7:P$669,'Water E opex'!$A$7:$A$669,$B8,'Water E opex'!$B$7:$B$669,"WS2047CAW"),SUMIFS('Water E opex'!J$7:J$669,'Water E opex'!$A$7:$A$669,$B8,'Water E opex'!$B$7:$B$669,"WS2047CAW"))</f>
        <v>0.83299999999999996</v>
      </c>
      <c r="J8" s="89">
        <f>IF(OR($B8="NWT",$B8="SVE"),SUMIFS('Water E opex'!Q$7:Q$669,'Water E opex'!$A$7:$A$669,$B8,'Water E opex'!$B$7:$B$669,"WS2047CAW"),SUMIFS('Water E opex'!K$7:K$669,'Water E opex'!$A$7:$A$669,$B8,'Water E opex'!$B$7:$B$669,"WS2047CAW"))</f>
        <v>0.82299999999999995</v>
      </c>
      <c r="K8" s="89">
        <f>IF(OR($B8="NWT",$B8="SVE"),SUMIFS('Water E opex'!R$7:R$669,'Water E opex'!$A$7:$A$669,$B8,'Water E opex'!$B$7:$B$669,"WS2047CAW"),SUMIFS('Water E opex'!L$7:L$669,'Water E opex'!$A$7:$A$669,$B8,'Water E opex'!$B$7:$B$669,"WS2047CAW"))</f>
        <v>0.81399999999999995</v>
      </c>
      <c r="L8" s="90">
        <f t="shared" si="3"/>
        <v>4.1709999999999994</v>
      </c>
      <c r="N8" s="89">
        <f>IF(OR($B8="NWT",$B8="SVE"),
SUMIFS('Water E opex'!N$7:N$669,'Water E opex'!$A$7:$A$669,$B8,'Water E opex'!$B$7:$B$669,"WS2012CAW")+SUMIFS('Water E opex'!N$7:N$669,'Water E opex'!$A$7:$A$669,$B8,'Water E opex'!$B$7:$B$669,"WS2019CAW")+SUMIFS('Water E opex'!N$7:N$669,'Water E opex'!$A$7:$A$669,$B8,'Water E opex'!$B$7:$B$669,"WS2020CAW"),
SUMIFS('Water E opex'!H$7:H$669,'Water E opex'!$A$7:$A$669,$B8,'Water E opex'!$B$7:$B$669,"WS2012CAW")+SUMIFS('Water E opex'!H$7:H$669,'Water E opex'!$A$7:$A$669,$B8,'Water E opex'!$B$7:$B$669,"WS2019CAW")+SUMIFS('Water E opex'!H$7:H$669,'Water E opex'!$A$7:$A$669,$B8,'Water E opex'!$B$7:$B$669,"WS2020CAW"))</f>
        <v>0</v>
      </c>
      <c r="O8" s="89">
        <f>IF(OR($B8="NWT",$B8="SVE"),
SUMIFS('Water E opex'!O$7:O$669,'Water E opex'!$A$7:$A$669,$B8,'Water E opex'!$B$7:$B$669,"WS2012CAW")+SUMIFS('Water E opex'!O$7:O$669,'Water E opex'!$A$7:$A$669,$B8,'Water E opex'!$B$7:$B$669,"WS2019CAW")+SUMIFS('Water E opex'!O$7:O$669,'Water E opex'!$A$7:$A$669,$B8,'Water E opex'!$B$7:$B$669,"WS2020CAW"),
SUMIFS('Water E opex'!I$7:I$669,'Water E opex'!$A$7:$A$669,$B8,'Water E opex'!$B$7:$B$669,"WS2012CAW")+SUMIFS('Water E opex'!I$7:I$669,'Water E opex'!$A$7:$A$669,$B8,'Water E opex'!$B$7:$B$669,"WS2019CAW")+SUMIFS('Water E opex'!I$7:I$669,'Water E opex'!$A$7:$A$669,$B8,'Water E opex'!$B$7:$B$669,"WS2020CAW"))</f>
        <v>0</v>
      </c>
      <c r="P8" s="89">
        <f>IF(OR($B8="NWT",$B8="SVE"),
SUMIFS('Water E opex'!P$7:P$669,'Water E opex'!$A$7:$A$669,$B8,'Water E opex'!$B$7:$B$669,"WS2012CAW")+SUMIFS('Water E opex'!P$7:P$669,'Water E opex'!$A$7:$A$669,$B8,'Water E opex'!$B$7:$B$669,"WS2019CAW")+SUMIFS('Water E opex'!P$7:P$669,'Water E opex'!$A$7:$A$669,$B8,'Water E opex'!$B$7:$B$669,"WS2020CAW"),
SUMIFS('Water E opex'!J$7:J$669,'Water E opex'!$A$7:$A$669,$B8,'Water E opex'!$B$7:$B$669,"WS2012CAW")+SUMIFS('Water E opex'!J$7:J$669,'Water E opex'!$A$7:$A$669,$B8,'Water E opex'!$B$7:$B$669,"WS2019CAW")+SUMIFS('Water E opex'!J$7:J$669,'Water E opex'!$A$7:$A$669,$B8,'Water E opex'!$B$7:$B$669,"WS2020CAW"))</f>
        <v>0</v>
      </c>
      <c r="Q8" s="89">
        <f>IF(OR($B8="NWT",$B8="SVE"),
SUMIFS('Water E opex'!Q$7:Q$669,'Water E opex'!$A$7:$A$669,$B8,'Water E opex'!$B$7:$B$669,"WS2012CAW")+SUMIFS('Water E opex'!Q$7:Q$669,'Water E opex'!$A$7:$A$669,$B8,'Water E opex'!$B$7:$B$669,"WS2019CAW")+SUMIFS('Water E opex'!Q$7:Q$669,'Water E opex'!$A$7:$A$669,$B8,'Water E opex'!$B$7:$B$669,"WS2020CAW"),
SUMIFS('Water E opex'!K$7:K$669,'Water E opex'!$A$7:$A$669,$B8,'Water E opex'!$B$7:$B$669,"WS2012CAW")+SUMIFS('Water E opex'!K$7:K$669,'Water E opex'!$A$7:$A$669,$B8,'Water E opex'!$B$7:$B$669,"WS2019CAW")+SUMIFS('Water E opex'!K$7:K$669,'Water E opex'!$A$7:$A$669,$B8,'Water E opex'!$B$7:$B$669,"WS2020CAW"))</f>
        <v>0</v>
      </c>
      <c r="R8" s="89">
        <f>IF(OR($B8="NWT",$B8="SVE"),
SUMIFS('Water E opex'!R$7:R$669,'Water E opex'!$A$7:$A$669,$B8,'Water E opex'!$B$7:$B$669,"WS2012CAW")+SUMIFS('Water E opex'!R$7:R$669,'Water E opex'!$A$7:$A$669,$B8,'Water E opex'!$B$7:$B$669,"WS2019CAW")+SUMIFS('Water E opex'!R$7:R$669,'Water E opex'!$A$7:$A$669,$B8,'Water E opex'!$B$7:$B$669,"WS2020CAW"),
SUMIFS('Water E opex'!L$7:L$669,'Water E opex'!$A$7:$A$669,$B8,'Water E opex'!$B$7:$B$669,"WS2012CAW")+SUMIFS('Water E opex'!L$7:L$669,'Water E opex'!$A$7:$A$669,$B8,'Water E opex'!$B$7:$B$669,"WS2019CAW")+SUMIFS('Water E opex'!L$7:L$669,'Water E opex'!$A$7:$A$669,$B8,'Water E opex'!$B$7:$B$669,"WS2020CAW"))</f>
        <v>0</v>
      </c>
      <c r="S8" s="90">
        <f t="shared" si="4"/>
        <v>0</v>
      </c>
      <c r="U8" s="91">
        <f>Allowance!D9/Allowance!C9</f>
        <v>0.24825443653801896</v>
      </c>
      <c r="V8" s="91">
        <f>Allowance!E9/Allowance!C9</f>
        <v>0.75174556346198107</v>
      </c>
    </row>
    <row r="9" spans="1:22" s="84" customFormat="1" x14ac:dyDescent="0.3">
      <c r="B9" s="85" t="s">
        <v>63</v>
      </c>
      <c r="C9" s="89">
        <f t="shared" si="0"/>
        <v>5.9808756206541451</v>
      </c>
      <c r="D9" s="89">
        <f t="shared" si="1"/>
        <v>18.11084134545213</v>
      </c>
      <c r="E9" s="89">
        <f t="shared" si="2"/>
        <v>24.091716966106276</v>
      </c>
      <c r="G9" s="89">
        <f>IF(OR($B9="NWT",$B9="SVE"),SUMIFS('Water E opex'!N$7:N$669,'Water E opex'!$A$7:$A$669,$B9,'Water E opex'!$B$7:$B$669,"WS2047CAW"),SUMIFS('Water E opex'!H$7:H$669,'Water E opex'!$A$7:$A$669,$B9,'Water E opex'!$B$7:$B$669,"WS2047CAW"))</f>
        <v>6.0228048335070401</v>
      </c>
      <c r="H9" s="89">
        <f>IF(OR($B9="NWT",$B9="SVE"),SUMIFS('Water E opex'!O$7:O$669,'Water E opex'!$A$7:$A$669,$B9,'Water E opex'!$B$7:$B$669,"WS2047CAW"),SUMIFS('Water E opex'!I$7:I$669,'Water E opex'!$A$7:$A$669,$B9,'Water E opex'!$B$7:$B$669,"WS2047CAW"))</f>
        <v>6.2916997922496467</v>
      </c>
      <c r="I9" s="89">
        <f>IF(OR($B9="NWT",$B9="SVE"),SUMIFS('Water E opex'!P$7:P$669,'Water E opex'!$A$7:$A$669,$B9,'Water E opex'!$B$7:$B$669,"WS2047CAW"),SUMIFS('Water E opex'!J$7:J$669,'Water E opex'!$A$7:$A$669,$B9,'Water E opex'!$B$7:$B$669,"WS2047CAW"))</f>
        <v>5.2042592929594385</v>
      </c>
      <c r="J9" s="89">
        <f>IF(OR($B9="NWT",$B9="SVE"),SUMIFS('Water E opex'!Q$7:Q$669,'Water E opex'!$A$7:$A$669,$B9,'Water E opex'!$B$7:$B$669,"WS2047CAW"),SUMIFS('Water E opex'!K$7:K$669,'Water E opex'!$A$7:$A$669,$B9,'Water E opex'!$B$7:$B$669,"WS2047CAW"))</f>
        <v>5.4757122039964923</v>
      </c>
      <c r="K9" s="89">
        <f>IF(OR($B9="NWT",$B9="SVE"),SUMIFS('Water E opex'!R$7:R$669,'Water E opex'!$A$7:$A$669,$B9,'Water E opex'!$B$7:$B$669,"WS2047CAW"),SUMIFS('Water E opex'!L$7:L$669,'Water E opex'!$A$7:$A$669,$B9,'Water E opex'!$B$7:$B$669,"WS2047CAW"))</f>
        <v>5.7490965317009666</v>
      </c>
      <c r="L9" s="90">
        <f t="shared" si="3"/>
        <v>28.743572654413587</v>
      </c>
      <c r="N9" s="89">
        <f>IF(OR($B9="NWT",$B9="SVE"),
SUMIFS('Water E opex'!N$7:N$669,'Water E opex'!$A$7:$A$669,$B9,'Water E opex'!$B$7:$B$669,"WS2012CAW")+SUMIFS('Water E opex'!N$7:N$669,'Water E opex'!$A$7:$A$669,$B9,'Water E opex'!$B$7:$B$669,"WS2019CAW")+SUMIFS('Water E opex'!N$7:N$669,'Water E opex'!$A$7:$A$669,$B9,'Water E opex'!$B$7:$B$669,"WS2020CAW"),
SUMIFS('Water E opex'!H$7:H$669,'Water E opex'!$A$7:$A$669,$B9,'Water E opex'!$B$7:$B$669,"WS2012CAW")+SUMIFS('Water E opex'!H$7:H$669,'Water E opex'!$A$7:$A$669,$B9,'Water E opex'!$B$7:$B$669,"WS2019CAW")+SUMIFS('Water E opex'!H$7:H$669,'Water E opex'!$A$7:$A$669,$B9,'Water E opex'!$B$7:$B$669,"WS2020CAW"))</f>
        <v>0.3657205874146745</v>
      </c>
      <c r="O9" s="89">
        <f>IF(OR($B9="NWT",$B9="SVE"),
SUMIFS('Water E opex'!O$7:O$669,'Water E opex'!$A$7:$A$669,$B9,'Water E opex'!$B$7:$B$669,"WS2012CAW")+SUMIFS('Water E opex'!O$7:O$669,'Water E opex'!$A$7:$A$669,$B9,'Water E opex'!$B$7:$B$669,"WS2019CAW")+SUMIFS('Water E opex'!O$7:O$669,'Water E opex'!$A$7:$A$669,$B9,'Water E opex'!$B$7:$B$669,"WS2020CAW"),
SUMIFS('Water E opex'!I$7:I$669,'Water E opex'!$A$7:$A$669,$B9,'Water E opex'!$B$7:$B$669,"WS2012CAW")+SUMIFS('Water E opex'!I$7:I$669,'Water E opex'!$A$7:$A$669,$B9,'Water E opex'!$B$7:$B$669,"WS2019CAW")+SUMIFS('Water E opex'!I$7:I$669,'Water E opex'!$A$7:$A$669,$B9,'Water E opex'!$B$7:$B$669,"WS2020CAW"))</f>
        <v>0.64303647977887435</v>
      </c>
      <c r="P9" s="89">
        <f>IF(OR($B9="NWT",$B9="SVE"),
SUMIFS('Water E opex'!P$7:P$669,'Water E opex'!$A$7:$A$669,$B9,'Water E opex'!$B$7:$B$669,"WS2012CAW")+SUMIFS('Water E opex'!P$7:P$669,'Water E opex'!$A$7:$A$669,$B9,'Water E opex'!$B$7:$B$669,"WS2019CAW")+SUMIFS('Water E opex'!P$7:P$669,'Water E opex'!$A$7:$A$669,$B9,'Water E opex'!$B$7:$B$669,"WS2020CAW"),
SUMIFS('Water E opex'!J$7:J$669,'Water E opex'!$A$7:$A$669,$B9,'Water E opex'!$B$7:$B$669,"WS2012CAW")+SUMIFS('Water E opex'!J$7:J$669,'Water E opex'!$A$7:$A$669,$B9,'Water E opex'!$B$7:$B$669,"WS2019CAW")+SUMIFS('Water E opex'!J$7:J$669,'Water E opex'!$A$7:$A$669,$B9,'Water E opex'!$B$7:$B$669,"WS2020CAW"))</f>
        <v>0.92830656639882436</v>
      </c>
      <c r="Q9" s="89">
        <f>IF(OR($B9="NWT",$B9="SVE"),
SUMIFS('Water E opex'!Q$7:Q$669,'Water E opex'!$A$7:$A$669,$B9,'Water E opex'!$B$7:$B$669,"WS2012CAW")+SUMIFS('Water E opex'!Q$7:Q$669,'Water E opex'!$A$7:$A$669,$B9,'Water E opex'!$B$7:$B$669,"WS2019CAW")+SUMIFS('Water E opex'!Q$7:Q$669,'Water E opex'!$A$7:$A$669,$B9,'Water E opex'!$B$7:$B$669,"WS2020CAW"),
SUMIFS('Water E opex'!K$7:K$669,'Water E opex'!$A$7:$A$669,$B9,'Water E opex'!$B$7:$B$669,"WS2012CAW")+SUMIFS('Water E opex'!K$7:K$669,'Water E opex'!$A$7:$A$669,$B9,'Water E opex'!$B$7:$B$669,"WS2019CAW")+SUMIFS('Water E opex'!K$7:K$669,'Water E opex'!$A$7:$A$669,$B9,'Water E opex'!$B$7:$B$669,"WS2020CAW"))</f>
        <v>1.2135351646927943</v>
      </c>
      <c r="R9" s="89">
        <f>IF(OR($B9="NWT",$B9="SVE"),
SUMIFS('Water E opex'!R$7:R$669,'Water E opex'!$A$7:$A$669,$B9,'Water E opex'!$B$7:$B$669,"WS2012CAW")+SUMIFS('Water E opex'!R$7:R$669,'Water E opex'!$A$7:$A$669,$B9,'Water E opex'!$B$7:$B$669,"WS2019CAW")+SUMIFS('Water E opex'!R$7:R$669,'Water E opex'!$A$7:$A$669,$B9,'Water E opex'!$B$7:$B$669,"WS2020CAW"),
SUMIFS('Water E opex'!L$7:L$669,'Water E opex'!$A$7:$A$669,$B9,'Water E opex'!$B$7:$B$669,"WS2012CAW")+SUMIFS('Water E opex'!L$7:L$669,'Water E opex'!$A$7:$A$669,$B9,'Water E opex'!$B$7:$B$669,"WS2019CAW")+SUMIFS('Water E opex'!L$7:L$669,'Water E opex'!$A$7:$A$669,$B9,'Water E opex'!$B$7:$B$669,"WS2020CAW"))</f>
        <v>1.5012568900221446</v>
      </c>
      <c r="S9" s="90">
        <f t="shared" si="4"/>
        <v>4.6518556883073119</v>
      </c>
      <c r="U9" s="91">
        <f>Allowance!D10/Allowance!C10</f>
        <v>0.24825443653801896</v>
      </c>
      <c r="V9" s="91">
        <f>Allowance!E10/Allowance!C10</f>
        <v>0.75174556346198107</v>
      </c>
    </row>
    <row r="10" spans="1:22" s="84" customFormat="1" x14ac:dyDescent="0.3">
      <c r="B10" s="85" t="s">
        <v>5</v>
      </c>
      <c r="C10" s="89">
        <f t="shared" si="0"/>
        <v>19.613341758686186</v>
      </c>
      <c r="D10" s="89">
        <f t="shared" si="1"/>
        <v>59.391658241313813</v>
      </c>
      <c r="E10" s="89">
        <f t="shared" si="2"/>
        <v>79.004999999999995</v>
      </c>
      <c r="G10" s="89">
        <f>IF(OR($B10="NWT",$B10="SVE"),SUMIFS('Water E opex'!N$7:N$669,'Water E opex'!$A$7:$A$669,$B10,'Water E opex'!$B$7:$B$669,"WS2047CAW"),SUMIFS('Water E opex'!H$7:H$669,'Water E opex'!$A$7:$A$669,$B10,'Water E opex'!$B$7:$B$669,"WS2047CAW"))</f>
        <v>15.847</v>
      </c>
      <c r="H10" s="89">
        <f>IF(OR($B10="NWT",$B10="SVE"),SUMIFS('Water E opex'!O$7:O$669,'Water E opex'!$A$7:$A$669,$B10,'Water E opex'!$B$7:$B$669,"WS2047CAW"),SUMIFS('Water E opex'!I$7:I$669,'Water E opex'!$A$7:$A$669,$B10,'Water E opex'!$B$7:$B$669,"WS2047CAW"))</f>
        <v>15.847</v>
      </c>
      <c r="I10" s="89">
        <f>IF(OR($B10="NWT",$B10="SVE"),SUMIFS('Water E opex'!P$7:P$669,'Water E opex'!$A$7:$A$669,$B10,'Water E opex'!$B$7:$B$669,"WS2047CAW"),SUMIFS('Water E opex'!J$7:J$669,'Water E opex'!$A$7:$A$669,$B10,'Water E opex'!$B$7:$B$669,"WS2047CAW"))</f>
        <v>15.189</v>
      </c>
      <c r="J10" s="89">
        <f>IF(OR($B10="NWT",$B10="SVE"),SUMIFS('Water E opex'!Q$7:Q$669,'Water E opex'!$A$7:$A$669,$B10,'Water E opex'!$B$7:$B$669,"WS2047CAW"),SUMIFS('Water E opex'!K$7:K$669,'Water E opex'!$A$7:$A$669,$B10,'Water E opex'!$B$7:$B$669,"WS2047CAW"))</f>
        <v>16.061</v>
      </c>
      <c r="K10" s="89">
        <f>IF(OR($B10="NWT",$B10="SVE"),SUMIFS('Water E opex'!R$7:R$669,'Water E opex'!$A$7:$A$669,$B10,'Water E opex'!$B$7:$B$669,"WS2047CAW"),SUMIFS('Water E opex'!L$7:L$669,'Water E opex'!$A$7:$A$669,$B10,'Water E opex'!$B$7:$B$669,"WS2047CAW"))</f>
        <v>16.061</v>
      </c>
      <c r="L10" s="90">
        <f t="shared" si="3"/>
        <v>79.004999999999995</v>
      </c>
      <c r="N10" s="89">
        <f>IF(OR($B10="NWT",$B10="SVE"),
SUMIFS('Water E opex'!N$7:N$669,'Water E opex'!$A$7:$A$669,$B10,'Water E opex'!$B$7:$B$669,"WS2012CAW")+SUMIFS('Water E opex'!N$7:N$669,'Water E opex'!$A$7:$A$669,$B10,'Water E opex'!$B$7:$B$669,"WS2019CAW")+SUMIFS('Water E opex'!N$7:N$669,'Water E opex'!$A$7:$A$669,$B10,'Water E opex'!$B$7:$B$669,"WS2020CAW"),
SUMIFS('Water E opex'!H$7:H$669,'Water E opex'!$A$7:$A$669,$B10,'Water E opex'!$B$7:$B$669,"WS2012CAW")+SUMIFS('Water E opex'!H$7:H$669,'Water E opex'!$A$7:$A$669,$B10,'Water E opex'!$B$7:$B$669,"WS2019CAW")+SUMIFS('Water E opex'!H$7:H$669,'Water E opex'!$A$7:$A$669,$B10,'Water E opex'!$B$7:$B$669,"WS2020CAW"))</f>
        <v>0</v>
      </c>
      <c r="O10" s="89">
        <f>IF(OR($B10="NWT",$B10="SVE"),
SUMIFS('Water E opex'!O$7:O$669,'Water E opex'!$A$7:$A$669,$B10,'Water E opex'!$B$7:$B$669,"WS2012CAW")+SUMIFS('Water E opex'!O$7:O$669,'Water E opex'!$A$7:$A$669,$B10,'Water E opex'!$B$7:$B$669,"WS2019CAW")+SUMIFS('Water E opex'!O$7:O$669,'Water E opex'!$A$7:$A$669,$B10,'Water E opex'!$B$7:$B$669,"WS2020CAW"),
SUMIFS('Water E opex'!I$7:I$669,'Water E opex'!$A$7:$A$669,$B10,'Water E opex'!$B$7:$B$669,"WS2012CAW")+SUMIFS('Water E opex'!I$7:I$669,'Water E opex'!$A$7:$A$669,$B10,'Water E opex'!$B$7:$B$669,"WS2019CAW")+SUMIFS('Water E opex'!I$7:I$669,'Water E opex'!$A$7:$A$669,$B10,'Water E opex'!$B$7:$B$669,"WS2020CAW"))</f>
        <v>0</v>
      </c>
      <c r="P10" s="89">
        <f>IF(OR($B10="NWT",$B10="SVE"),
SUMIFS('Water E opex'!P$7:P$669,'Water E opex'!$A$7:$A$669,$B10,'Water E opex'!$B$7:$B$669,"WS2012CAW")+SUMIFS('Water E opex'!P$7:P$669,'Water E opex'!$A$7:$A$669,$B10,'Water E opex'!$B$7:$B$669,"WS2019CAW")+SUMIFS('Water E opex'!P$7:P$669,'Water E opex'!$A$7:$A$669,$B10,'Water E opex'!$B$7:$B$669,"WS2020CAW"),
SUMIFS('Water E opex'!J$7:J$669,'Water E opex'!$A$7:$A$669,$B10,'Water E opex'!$B$7:$B$669,"WS2012CAW")+SUMIFS('Water E opex'!J$7:J$669,'Water E opex'!$A$7:$A$669,$B10,'Water E opex'!$B$7:$B$669,"WS2019CAW")+SUMIFS('Water E opex'!J$7:J$669,'Water E opex'!$A$7:$A$669,$B10,'Water E opex'!$B$7:$B$669,"WS2020CAW"))</f>
        <v>0</v>
      </c>
      <c r="Q10" s="89">
        <f>IF(OR($B10="NWT",$B10="SVE"),
SUMIFS('Water E opex'!Q$7:Q$669,'Water E opex'!$A$7:$A$669,$B10,'Water E opex'!$B$7:$B$669,"WS2012CAW")+SUMIFS('Water E opex'!Q$7:Q$669,'Water E opex'!$A$7:$A$669,$B10,'Water E opex'!$B$7:$B$669,"WS2019CAW")+SUMIFS('Water E opex'!Q$7:Q$669,'Water E opex'!$A$7:$A$669,$B10,'Water E opex'!$B$7:$B$669,"WS2020CAW"),
SUMIFS('Water E opex'!K$7:K$669,'Water E opex'!$A$7:$A$669,$B10,'Water E opex'!$B$7:$B$669,"WS2012CAW")+SUMIFS('Water E opex'!K$7:K$669,'Water E opex'!$A$7:$A$669,$B10,'Water E opex'!$B$7:$B$669,"WS2019CAW")+SUMIFS('Water E opex'!K$7:K$669,'Water E opex'!$A$7:$A$669,$B10,'Water E opex'!$B$7:$B$669,"WS2020CAW"))</f>
        <v>0</v>
      </c>
      <c r="R10" s="89">
        <f>IF(OR($B10="NWT",$B10="SVE"),
SUMIFS('Water E opex'!R$7:R$669,'Water E opex'!$A$7:$A$669,$B10,'Water E opex'!$B$7:$B$669,"WS2012CAW")+SUMIFS('Water E opex'!R$7:R$669,'Water E opex'!$A$7:$A$669,$B10,'Water E opex'!$B$7:$B$669,"WS2019CAW")+SUMIFS('Water E opex'!R$7:R$669,'Water E opex'!$A$7:$A$669,$B10,'Water E opex'!$B$7:$B$669,"WS2020CAW"),
SUMIFS('Water E opex'!L$7:L$669,'Water E opex'!$A$7:$A$669,$B10,'Water E opex'!$B$7:$B$669,"WS2012CAW")+SUMIFS('Water E opex'!L$7:L$669,'Water E opex'!$A$7:$A$669,$B10,'Water E opex'!$B$7:$B$669,"WS2019CAW")+SUMIFS('Water E opex'!L$7:L$669,'Water E opex'!$A$7:$A$669,$B10,'Water E opex'!$B$7:$B$669,"WS2020CAW"))</f>
        <v>0</v>
      </c>
      <c r="S10" s="90">
        <f t="shared" si="4"/>
        <v>0</v>
      </c>
      <c r="U10" s="91">
        <f>Allowance!D11/Allowance!C11</f>
        <v>0.24825443653801896</v>
      </c>
      <c r="V10" s="91">
        <f>Allowance!E11/Allowance!C11</f>
        <v>0.75174556346198107</v>
      </c>
    </row>
    <row r="11" spans="1:22" s="84" customFormat="1" x14ac:dyDescent="0.3">
      <c r="B11" s="85" t="s">
        <v>6</v>
      </c>
      <c r="C11" s="89">
        <f t="shared" si="0"/>
        <v>16.365638747914456</v>
      </c>
      <c r="D11" s="89">
        <f t="shared" si="1"/>
        <v>49.55720628212044</v>
      </c>
      <c r="E11" s="89">
        <f t="shared" si="2"/>
        <v>65.922845030034892</v>
      </c>
      <c r="G11" s="89">
        <f>IF(OR($B11="NWT",$B11="SVE"),SUMIFS('Water E opex'!N$7:N$669,'Water E opex'!$A$7:$A$669,$B11,'Water E opex'!$B$7:$B$669,"WS2047CAW"),SUMIFS('Water E opex'!H$7:H$669,'Water E opex'!$A$7:$A$669,$B11,'Water E opex'!$B$7:$B$669,"WS2047CAW"))</f>
        <v>13.336449357343257</v>
      </c>
      <c r="H11" s="89">
        <f>IF(OR($B11="NWT",$B11="SVE"),SUMIFS('Water E opex'!O$7:O$669,'Water E opex'!$A$7:$A$669,$B11,'Water E opex'!$B$7:$B$669,"WS2047CAW"),SUMIFS('Water E opex'!I$7:I$669,'Water E opex'!$A$7:$A$669,$B11,'Water E opex'!$B$7:$B$669,"WS2047CAW"))</f>
        <v>13.45501805943195</v>
      </c>
      <c r="I11" s="89">
        <f>IF(OR($B11="NWT",$B11="SVE"),SUMIFS('Water E opex'!P$7:P$669,'Water E opex'!$A$7:$A$669,$B11,'Water E opex'!$B$7:$B$669,"WS2047CAW"),SUMIFS('Water E opex'!J$7:J$669,'Water E opex'!$A$7:$A$669,$B11,'Water E opex'!$B$7:$B$669,"WS2047CAW"))</f>
        <v>12.721812734574266</v>
      </c>
      <c r="J11" s="89">
        <f>IF(OR($B11="NWT",$B11="SVE"),SUMIFS('Water E opex'!Q$7:Q$669,'Water E opex'!$A$7:$A$669,$B11,'Water E opex'!$B$7:$B$669,"WS2047CAW"),SUMIFS('Water E opex'!K$7:K$669,'Water E opex'!$A$7:$A$669,$B11,'Water E opex'!$B$7:$B$669,"WS2047CAW"))</f>
        <v>12.066591089269437</v>
      </c>
      <c r="K11" s="89">
        <f>IF(OR($B11="NWT",$B11="SVE"),SUMIFS('Water E opex'!R$7:R$669,'Water E opex'!$A$7:$A$669,$B11,'Water E opex'!$B$7:$B$669,"WS2047CAW"),SUMIFS('Water E opex'!L$7:L$669,'Water E opex'!$A$7:$A$669,$B11,'Water E opex'!$B$7:$B$669,"WS2047CAW"))</f>
        <v>14.342973789415986</v>
      </c>
      <c r="L11" s="90">
        <f t="shared" si="3"/>
        <v>65.922845030034892</v>
      </c>
      <c r="N11" s="89">
        <f>IF(OR($B11="NWT",$B11="SVE"),
SUMIFS('Water E opex'!N$7:N$669,'Water E opex'!$A$7:$A$669,$B11,'Water E opex'!$B$7:$B$669,"WS2012CAW")+SUMIFS('Water E opex'!N$7:N$669,'Water E opex'!$A$7:$A$669,$B11,'Water E opex'!$B$7:$B$669,"WS2019CAW")+SUMIFS('Water E opex'!N$7:N$669,'Water E opex'!$A$7:$A$669,$B11,'Water E opex'!$B$7:$B$669,"WS2020CAW"),
SUMIFS('Water E opex'!H$7:H$669,'Water E opex'!$A$7:$A$669,$B11,'Water E opex'!$B$7:$B$669,"WS2012CAW")+SUMIFS('Water E opex'!H$7:H$669,'Water E opex'!$A$7:$A$669,$B11,'Water E opex'!$B$7:$B$669,"WS2019CAW")+SUMIFS('Water E opex'!H$7:H$669,'Water E opex'!$A$7:$A$669,$B11,'Water E opex'!$B$7:$B$669,"WS2020CAW"))</f>
        <v>0</v>
      </c>
      <c r="O11" s="89">
        <f>IF(OR($B11="NWT",$B11="SVE"),
SUMIFS('Water E opex'!O$7:O$669,'Water E opex'!$A$7:$A$669,$B11,'Water E opex'!$B$7:$B$669,"WS2012CAW")+SUMIFS('Water E opex'!O$7:O$669,'Water E opex'!$A$7:$A$669,$B11,'Water E opex'!$B$7:$B$669,"WS2019CAW")+SUMIFS('Water E opex'!O$7:O$669,'Water E opex'!$A$7:$A$669,$B11,'Water E opex'!$B$7:$B$669,"WS2020CAW"),
SUMIFS('Water E opex'!I$7:I$669,'Water E opex'!$A$7:$A$669,$B11,'Water E opex'!$B$7:$B$669,"WS2012CAW")+SUMIFS('Water E opex'!I$7:I$669,'Water E opex'!$A$7:$A$669,$B11,'Water E opex'!$B$7:$B$669,"WS2019CAW")+SUMIFS('Water E opex'!I$7:I$669,'Water E opex'!$A$7:$A$669,$B11,'Water E opex'!$B$7:$B$669,"WS2020CAW"))</f>
        <v>0</v>
      </c>
      <c r="P11" s="89">
        <f>IF(OR($B11="NWT",$B11="SVE"),
SUMIFS('Water E opex'!P$7:P$669,'Water E opex'!$A$7:$A$669,$B11,'Water E opex'!$B$7:$B$669,"WS2012CAW")+SUMIFS('Water E opex'!P$7:P$669,'Water E opex'!$A$7:$A$669,$B11,'Water E opex'!$B$7:$B$669,"WS2019CAW")+SUMIFS('Water E opex'!P$7:P$669,'Water E opex'!$A$7:$A$669,$B11,'Water E opex'!$B$7:$B$669,"WS2020CAW"),
SUMIFS('Water E opex'!J$7:J$669,'Water E opex'!$A$7:$A$669,$B11,'Water E opex'!$B$7:$B$669,"WS2012CAW")+SUMIFS('Water E opex'!J$7:J$669,'Water E opex'!$A$7:$A$669,$B11,'Water E opex'!$B$7:$B$669,"WS2019CAW")+SUMIFS('Water E opex'!J$7:J$669,'Water E opex'!$A$7:$A$669,$B11,'Water E opex'!$B$7:$B$669,"WS2020CAW"))</f>
        <v>0</v>
      </c>
      <c r="Q11" s="89">
        <f>IF(OR($B11="NWT",$B11="SVE"),
SUMIFS('Water E opex'!Q$7:Q$669,'Water E opex'!$A$7:$A$669,$B11,'Water E opex'!$B$7:$B$669,"WS2012CAW")+SUMIFS('Water E opex'!Q$7:Q$669,'Water E opex'!$A$7:$A$669,$B11,'Water E opex'!$B$7:$B$669,"WS2019CAW")+SUMIFS('Water E opex'!Q$7:Q$669,'Water E opex'!$A$7:$A$669,$B11,'Water E opex'!$B$7:$B$669,"WS2020CAW"),
SUMIFS('Water E opex'!K$7:K$669,'Water E opex'!$A$7:$A$669,$B11,'Water E opex'!$B$7:$B$669,"WS2012CAW")+SUMIFS('Water E opex'!K$7:K$669,'Water E opex'!$A$7:$A$669,$B11,'Water E opex'!$B$7:$B$669,"WS2019CAW")+SUMIFS('Water E opex'!K$7:K$669,'Water E opex'!$A$7:$A$669,$B11,'Water E opex'!$B$7:$B$669,"WS2020CAW"))</f>
        <v>0</v>
      </c>
      <c r="R11" s="89">
        <f>IF(OR($B11="NWT",$B11="SVE"),
SUMIFS('Water E opex'!R$7:R$669,'Water E opex'!$A$7:$A$669,$B11,'Water E opex'!$B$7:$B$669,"WS2012CAW")+SUMIFS('Water E opex'!R$7:R$669,'Water E opex'!$A$7:$A$669,$B11,'Water E opex'!$B$7:$B$669,"WS2019CAW")+SUMIFS('Water E opex'!R$7:R$669,'Water E opex'!$A$7:$A$669,$B11,'Water E opex'!$B$7:$B$669,"WS2020CAW"),
SUMIFS('Water E opex'!L$7:L$669,'Water E opex'!$A$7:$A$669,$B11,'Water E opex'!$B$7:$B$669,"WS2012CAW")+SUMIFS('Water E opex'!L$7:L$669,'Water E opex'!$A$7:$A$669,$B11,'Water E opex'!$B$7:$B$669,"WS2019CAW")+SUMIFS('Water E opex'!L$7:L$669,'Water E opex'!$A$7:$A$669,$B11,'Water E opex'!$B$7:$B$669,"WS2020CAW"))</f>
        <v>0</v>
      </c>
      <c r="S11" s="90">
        <f t="shared" si="4"/>
        <v>0</v>
      </c>
      <c r="U11" s="91">
        <f>Allowance!D12/Allowance!C12</f>
        <v>0.24825443653801896</v>
      </c>
      <c r="V11" s="91">
        <f>Allowance!E12/Allowance!C12</f>
        <v>0.75174556346198107</v>
      </c>
    </row>
    <row r="12" spans="1:22" s="84" customFormat="1" x14ac:dyDescent="0.3">
      <c r="B12" s="85" t="s">
        <v>7</v>
      </c>
      <c r="C12" s="89">
        <f t="shared" si="0"/>
        <v>4.8871368376874411</v>
      </c>
      <c r="D12" s="89">
        <f t="shared" si="1"/>
        <v>14.798863162312559</v>
      </c>
      <c r="E12" s="89">
        <f t="shared" si="2"/>
        <v>19.686</v>
      </c>
      <c r="G12" s="89">
        <f>IF(OR($B12="NWT",$B12="SVE"),SUMIFS('Water E opex'!N$7:N$669,'Water E opex'!$A$7:$A$669,$B12,'Water E opex'!$B$7:$B$669,"WS2047CAW"),SUMIFS('Water E opex'!H$7:H$669,'Water E opex'!$A$7:$A$669,$B12,'Water E opex'!$B$7:$B$669,"WS2047CAW"))</f>
        <v>2.5790000000000002</v>
      </c>
      <c r="H12" s="89">
        <f>IF(OR($B12="NWT",$B12="SVE"),SUMIFS('Water E opex'!O$7:O$669,'Water E opex'!$A$7:$A$669,$B12,'Water E opex'!$B$7:$B$669,"WS2047CAW"),SUMIFS('Water E opex'!I$7:I$669,'Water E opex'!$A$7:$A$669,$B12,'Water E opex'!$B$7:$B$669,"WS2047CAW"))</f>
        <v>3.2610000000000001</v>
      </c>
      <c r="I12" s="89">
        <f>IF(OR($B12="NWT",$B12="SVE"),SUMIFS('Water E opex'!P$7:P$669,'Water E opex'!$A$7:$A$669,$B12,'Water E opex'!$B$7:$B$669,"WS2047CAW"),SUMIFS('Water E opex'!J$7:J$669,'Water E opex'!$A$7:$A$669,$B12,'Water E opex'!$B$7:$B$669,"WS2047CAW"))</f>
        <v>4.4050000000000002</v>
      </c>
      <c r="J12" s="89">
        <f>IF(OR($B12="NWT",$B12="SVE"),SUMIFS('Water E opex'!Q$7:Q$669,'Water E opex'!$A$7:$A$669,$B12,'Water E opex'!$B$7:$B$669,"WS2047CAW"),SUMIFS('Water E opex'!K$7:K$669,'Water E opex'!$A$7:$A$669,$B12,'Water E opex'!$B$7:$B$669,"WS2047CAW"))</f>
        <v>4.5949999999999998</v>
      </c>
      <c r="K12" s="89">
        <f>IF(OR($B12="NWT",$B12="SVE"),SUMIFS('Water E opex'!R$7:R$669,'Water E opex'!$A$7:$A$669,$B12,'Water E opex'!$B$7:$B$669,"WS2047CAW"),SUMIFS('Water E opex'!L$7:L$669,'Water E opex'!$A$7:$A$669,$B12,'Water E opex'!$B$7:$B$669,"WS2047CAW"))</f>
        <v>4.8460000000000001</v>
      </c>
      <c r="L12" s="90">
        <f t="shared" si="3"/>
        <v>19.686</v>
      </c>
      <c r="N12" s="89">
        <f>IF(OR($B12="NWT",$B12="SVE"),
SUMIFS('Water E opex'!N$7:N$669,'Water E opex'!$A$7:$A$669,$B12,'Water E opex'!$B$7:$B$669,"WS2012CAW")+SUMIFS('Water E opex'!N$7:N$669,'Water E opex'!$A$7:$A$669,$B12,'Water E opex'!$B$7:$B$669,"WS2019CAW")+SUMIFS('Water E opex'!N$7:N$669,'Water E opex'!$A$7:$A$669,$B12,'Water E opex'!$B$7:$B$669,"WS2020CAW"),
SUMIFS('Water E opex'!H$7:H$669,'Water E opex'!$A$7:$A$669,$B12,'Water E opex'!$B$7:$B$669,"WS2012CAW")+SUMIFS('Water E opex'!H$7:H$669,'Water E opex'!$A$7:$A$669,$B12,'Water E opex'!$B$7:$B$669,"WS2019CAW")+SUMIFS('Water E opex'!H$7:H$669,'Water E opex'!$A$7:$A$669,$B12,'Water E opex'!$B$7:$B$669,"WS2020CAW"))</f>
        <v>0</v>
      </c>
      <c r="O12" s="89">
        <f>IF(OR($B12="NWT",$B12="SVE"),
SUMIFS('Water E opex'!O$7:O$669,'Water E opex'!$A$7:$A$669,$B12,'Water E opex'!$B$7:$B$669,"WS2012CAW")+SUMIFS('Water E opex'!O$7:O$669,'Water E opex'!$A$7:$A$669,$B12,'Water E opex'!$B$7:$B$669,"WS2019CAW")+SUMIFS('Water E opex'!O$7:O$669,'Water E opex'!$A$7:$A$669,$B12,'Water E opex'!$B$7:$B$669,"WS2020CAW"),
SUMIFS('Water E opex'!I$7:I$669,'Water E opex'!$A$7:$A$669,$B12,'Water E opex'!$B$7:$B$669,"WS2012CAW")+SUMIFS('Water E opex'!I$7:I$669,'Water E opex'!$A$7:$A$669,$B12,'Water E opex'!$B$7:$B$669,"WS2019CAW")+SUMIFS('Water E opex'!I$7:I$669,'Water E opex'!$A$7:$A$669,$B12,'Water E opex'!$B$7:$B$669,"WS2020CAW"))</f>
        <v>0</v>
      </c>
      <c r="P12" s="89">
        <f>IF(OR($B12="NWT",$B12="SVE"),
SUMIFS('Water E opex'!P$7:P$669,'Water E opex'!$A$7:$A$669,$B12,'Water E opex'!$B$7:$B$669,"WS2012CAW")+SUMIFS('Water E opex'!P$7:P$669,'Water E opex'!$A$7:$A$669,$B12,'Water E opex'!$B$7:$B$669,"WS2019CAW")+SUMIFS('Water E opex'!P$7:P$669,'Water E opex'!$A$7:$A$669,$B12,'Water E opex'!$B$7:$B$669,"WS2020CAW"),
SUMIFS('Water E opex'!J$7:J$669,'Water E opex'!$A$7:$A$669,$B12,'Water E opex'!$B$7:$B$669,"WS2012CAW")+SUMIFS('Water E opex'!J$7:J$669,'Water E opex'!$A$7:$A$669,$B12,'Water E opex'!$B$7:$B$669,"WS2019CAW")+SUMIFS('Water E opex'!J$7:J$669,'Water E opex'!$A$7:$A$669,$B12,'Water E opex'!$B$7:$B$669,"WS2020CAW"))</f>
        <v>0</v>
      </c>
      <c r="Q12" s="89">
        <f>IF(OR($B12="NWT",$B12="SVE"),
SUMIFS('Water E opex'!Q$7:Q$669,'Water E opex'!$A$7:$A$669,$B12,'Water E opex'!$B$7:$B$669,"WS2012CAW")+SUMIFS('Water E opex'!Q$7:Q$669,'Water E opex'!$A$7:$A$669,$B12,'Water E opex'!$B$7:$B$669,"WS2019CAW")+SUMIFS('Water E opex'!Q$7:Q$669,'Water E opex'!$A$7:$A$669,$B12,'Water E opex'!$B$7:$B$669,"WS2020CAW"),
SUMIFS('Water E opex'!K$7:K$669,'Water E opex'!$A$7:$A$669,$B12,'Water E opex'!$B$7:$B$669,"WS2012CAW")+SUMIFS('Water E opex'!K$7:K$669,'Water E opex'!$A$7:$A$669,$B12,'Water E opex'!$B$7:$B$669,"WS2019CAW")+SUMIFS('Water E opex'!K$7:K$669,'Water E opex'!$A$7:$A$669,$B12,'Water E opex'!$B$7:$B$669,"WS2020CAW"))</f>
        <v>0</v>
      </c>
      <c r="R12" s="89">
        <f>IF(OR($B12="NWT",$B12="SVE"),
SUMIFS('Water E opex'!R$7:R$669,'Water E opex'!$A$7:$A$669,$B12,'Water E opex'!$B$7:$B$669,"WS2012CAW")+SUMIFS('Water E opex'!R$7:R$669,'Water E opex'!$A$7:$A$669,$B12,'Water E opex'!$B$7:$B$669,"WS2019CAW")+SUMIFS('Water E opex'!R$7:R$669,'Water E opex'!$A$7:$A$669,$B12,'Water E opex'!$B$7:$B$669,"WS2020CAW"),
SUMIFS('Water E opex'!L$7:L$669,'Water E opex'!$A$7:$A$669,$B12,'Water E opex'!$B$7:$B$669,"WS2012CAW")+SUMIFS('Water E opex'!L$7:L$669,'Water E opex'!$A$7:$A$669,$B12,'Water E opex'!$B$7:$B$669,"WS2019CAW")+SUMIFS('Water E opex'!L$7:L$669,'Water E opex'!$A$7:$A$669,$B12,'Water E opex'!$B$7:$B$669,"WS2020CAW"))</f>
        <v>0</v>
      </c>
      <c r="S12" s="90">
        <f t="shared" si="4"/>
        <v>0</v>
      </c>
      <c r="U12" s="91">
        <f>Allowance!D13/Allowance!C13</f>
        <v>0.24825443653801896</v>
      </c>
      <c r="V12" s="91">
        <f>Allowance!E13/Allowance!C13</f>
        <v>0.75174556346198107</v>
      </c>
    </row>
    <row r="13" spans="1:22" s="84" customFormat="1" x14ac:dyDescent="0.3">
      <c r="B13" s="85" t="s">
        <v>8</v>
      </c>
      <c r="C13" s="89">
        <f t="shared" si="0"/>
        <v>42.103741344313192</v>
      </c>
      <c r="D13" s="89">
        <f t="shared" si="1"/>
        <v>127.49540834848679</v>
      </c>
      <c r="E13" s="89">
        <f t="shared" si="2"/>
        <v>169.59914969279998</v>
      </c>
      <c r="G13" s="89">
        <f>IF(OR($B13="NWT",$B13="SVE"),SUMIFS('Water E opex'!N$7:N$669,'Water E opex'!$A$7:$A$669,$B13,'Water E opex'!$B$7:$B$669,"WS2047CAW"),SUMIFS('Water E opex'!H$7:H$669,'Water E opex'!$A$7:$A$669,$B13,'Water E opex'!$B$7:$B$669,"WS2047CAW"))</f>
        <v>34.340356871799997</v>
      </c>
      <c r="H13" s="89">
        <f>IF(OR($B13="NWT",$B13="SVE"),SUMIFS('Water E opex'!O$7:O$669,'Water E opex'!$A$7:$A$669,$B13,'Water E opex'!$B$7:$B$669,"WS2047CAW"),SUMIFS('Water E opex'!I$7:I$669,'Water E opex'!$A$7:$A$669,$B13,'Water E opex'!$B$7:$B$669,"WS2047CAW"))</f>
        <v>35.458323388399997</v>
      </c>
      <c r="I13" s="89">
        <f>IF(OR($B13="NWT",$B13="SVE"),SUMIFS('Water E opex'!P$7:P$669,'Water E opex'!$A$7:$A$669,$B13,'Water E opex'!$B$7:$B$669,"WS2047CAW"),SUMIFS('Water E opex'!J$7:J$669,'Water E opex'!$A$7:$A$669,$B13,'Water E opex'!$B$7:$B$669,"WS2047CAW"))</f>
        <v>34.067546627399999</v>
      </c>
      <c r="J13" s="89">
        <f>IF(OR($B13="NWT",$B13="SVE"),SUMIFS('Water E opex'!Q$7:Q$669,'Water E opex'!$A$7:$A$669,$B13,'Water E opex'!$B$7:$B$669,"WS2047CAW"),SUMIFS('Water E opex'!K$7:K$669,'Water E opex'!$A$7:$A$669,$B13,'Water E opex'!$B$7:$B$669,"WS2047CAW"))</f>
        <v>32.275102639399996</v>
      </c>
      <c r="K13" s="89">
        <f>IF(OR($B13="NWT",$B13="SVE"),SUMIFS('Water E opex'!R$7:R$669,'Water E opex'!$A$7:$A$669,$B13,'Water E opex'!$B$7:$B$669,"WS2047CAW"),SUMIFS('Water E opex'!L$7:L$669,'Water E opex'!$A$7:$A$669,$B13,'Water E opex'!$B$7:$B$669,"WS2047CAW"))</f>
        <v>33.842229009599997</v>
      </c>
      <c r="L13" s="90">
        <f t="shared" si="3"/>
        <v>169.98355853659999</v>
      </c>
      <c r="N13" s="89">
        <f>IF(OR($B13="NWT",$B13="SVE"),
SUMIFS('Water E opex'!N$7:N$669,'Water E opex'!$A$7:$A$669,$B13,'Water E opex'!$B$7:$B$669,"WS2012CAW")+SUMIFS('Water E opex'!N$7:N$669,'Water E opex'!$A$7:$A$669,$B13,'Water E opex'!$B$7:$B$669,"WS2019CAW")+SUMIFS('Water E opex'!N$7:N$669,'Water E opex'!$A$7:$A$669,$B13,'Water E opex'!$B$7:$B$669,"WS2020CAW"),
SUMIFS('Water E opex'!H$7:H$669,'Water E opex'!$A$7:$A$669,$B13,'Water E opex'!$B$7:$B$669,"WS2012CAW")+SUMIFS('Water E opex'!H$7:H$669,'Water E opex'!$A$7:$A$669,$B13,'Water E opex'!$B$7:$B$669,"WS2019CAW")+SUMIFS('Water E opex'!H$7:H$669,'Water E opex'!$A$7:$A$669,$B13,'Water E opex'!$B$7:$B$669,"WS2020CAW"))</f>
        <v>0</v>
      </c>
      <c r="O13" s="89">
        <f>IF(OR($B13="NWT",$B13="SVE"),
SUMIFS('Water E opex'!O$7:O$669,'Water E opex'!$A$7:$A$669,$B13,'Water E opex'!$B$7:$B$669,"WS2012CAW")+SUMIFS('Water E opex'!O$7:O$669,'Water E opex'!$A$7:$A$669,$B13,'Water E opex'!$B$7:$B$669,"WS2019CAW")+SUMIFS('Water E opex'!O$7:O$669,'Water E opex'!$A$7:$A$669,$B13,'Water E opex'!$B$7:$B$669,"WS2020CAW"),
SUMIFS('Water E opex'!I$7:I$669,'Water E opex'!$A$7:$A$669,$B13,'Water E opex'!$B$7:$B$669,"WS2012CAW")+SUMIFS('Water E opex'!I$7:I$669,'Water E opex'!$A$7:$A$669,$B13,'Water E opex'!$B$7:$B$669,"WS2019CAW")+SUMIFS('Water E opex'!I$7:I$669,'Water E opex'!$A$7:$A$669,$B13,'Water E opex'!$B$7:$B$669,"WS2020CAW"))</f>
        <v>3.91074727E-2</v>
      </c>
      <c r="P13" s="89">
        <f>IF(OR($B13="NWT",$B13="SVE"),
SUMIFS('Water E opex'!P$7:P$669,'Water E opex'!$A$7:$A$669,$B13,'Water E opex'!$B$7:$B$669,"WS2012CAW")+SUMIFS('Water E opex'!P$7:P$669,'Water E opex'!$A$7:$A$669,$B13,'Water E opex'!$B$7:$B$669,"WS2019CAW")+SUMIFS('Water E opex'!P$7:P$669,'Water E opex'!$A$7:$A$669,$B13,'Water E opex'!$B$7:$B$669,"WS2020CAW"),
SUMIFS('Water E opex'!J$7:J$669,'Water E opex'!$A$7:$A$669,$B13,'Water E opex'!$B$7:$B$669,"WS2012CAW")+SUMIFS('Water E opex'!J$7:J$669,'Water E opex'!$A$7:$A$669,$B13,'Water E opex'!$B$7:$B$669,"WS2019CAW")+SUMIFS('Water E opex'!J$7:J$669,'Water E opex'!$A$7:$A$669,$B13,'Water E opex'!$B$7:$B$669,"WS2020CAW"))</f>
        <v>3.8718336899999997E-2</v>
      </c>
      <c r="Q13" s="89">
        <f>IF(OR($B13="NWT",$B13="SVE"),
SUMIFS('Water E opex'!Q$7:Q$669,'Water E opex'!$A$7:$A$669,$B13,'Water E opex'!$B$7:$B$669,"WS2012CAW")+SUMIFS('Water E opex'!Q$7:Q$669,'Water E opex'!$A$7:$A$669,$B13,'Water E opex'!$B$7:$B$669,"WS2019CAW")+SUMIFS('Water E opex'!Q$7:Q$669,'Water E opex'!$A$7:$A$669,$B13,'Water E opex'!$B$7:$B$669,"WS2020CAW"),
SUMIFS('Water E opex'!K$7:K$669,'Water E opex'!$A$7:$A$669,$B13,'Water E opex'!$B$7:$B$669,"WS2012CAW")+SUMIFS('Water E opex'!K$7:K$669,'Water E opex'!$A$7:$A$669,$B13,'Water E opex'!$B$7:$B$669,"WS2019CAW")+SUMIFS('Water E opex'!K$7:K$669,'Water E opex'!$A$7:$A$669,$B13,'Water E opex'!$B$7:$B$669,"WS2020CAW"))</f>
        <v>3.8361636300000002E-2</v>
      </c>
      <c r="R13" s="89">
        <f>IF(OR($B13="NWT",$B13="SVE"),
SUMIFS('Water E opex'!R$7:R$669,'Water E opex'!$A$7:$A$669,$B13,'Water E opex'!$B$7:$B$669,"WS2012CAW")+SUMIFS('Water E opex'!R$7:R$669,'Water E opex'!$A$7:$A$669,$B13,'Water E opex'!$B$7:$B$669,"WS2019CAW")+SUMIFS('Water E opex'!R$7:R$669,'Water E opex'!$A$7:$A$669,$B13,'Water E opex'!$B$7:$B$669,"WS2020CAW"),
SUMIFS('Water E opex'!L$7:L$669,'Water E opex'!$A$7:$A$669,$B13,'Water E opex'!$B$7:$B$669,"WS2012CAW")+SUMIFS('Water E opex'!L$7:L$669,'Water E opex'!$A$7:$A$669,$B13,'Water E opex'!$B$7:$B$669,"WS2019CAW")+SUMIFS('Water E opex'!L$7:L$669,'Water E opex'!$A$7:$A$669,$B13,'Water E opex'!$B$7:$B$669,"WS2020CAW"))</f>
        <v>0.26822139789999999</v>
      </c>
      <c r="S13" s="90">
        <f t="shared" si="4"/>
        <v>0.38440884379999996</v>
      </c>
      <c r="U13" s="91">
        <f>Allowance!D14/Allowance!C14</f>
        <v>0.24825443653801896</v>
      </c>
      <c r="V13" s="91">
        <f>Allowance!E14/Allowance!C14</f>
        <v>0.75174556346198107</v>
      </c>
    </row>
    <row r="14" spans="1:22" s="84" customFormat="1" x14ac:dyDescent="0.3">
      <c r="B14" s="85" t="s">
        <v>10</v>
      </c>
      <c r="C14" s="89">
        <f t="shared" si="0"/>
        <v>0.29765706940908426</v>
      </c>
      <c r="D14" s="89">
        <f t="shared" si="1"/>
        <v>0.90134293059091386</v>
      </c>
      <c r="E14" s="89">
        <f t="shared" si="2"/>
        <v>1.1989999999999981</v>
      </c>
      <c r="G14" s="89">
        <f>IF(OR($B14="NWT",$B14="SVE"),SUMIFS('Water E opex'!N$7:N$669,'Water E opex'!$A$7:$A$669,$B14,'Water E opex'!$B$7:$B$669,"WS2047CAW"),SUMIFS('Water E opex'!H$7:H$669,'Water E opex'!$A$7:$A$669,$B14,'Water E opex'!$B$7:$B$669,"WS2047CAW"))</f>
        <v>4.8250000000000002</v>
      </c>
      <c r="H14" s="89">
        <f>IF(OR($B14="NWT",$B14="SVE"),SUMIFS('Water E opex'!O$7:O$669,'Water E opex'!$A$7:$A$669,$B14,'Water E opex'!$B$7:$B$669,"WS2047CAW"),SUMIFS('Water E opex'!I$7:I$669,'Water E opex'!$A$7:$A$669,$B14,'Water E opex'!$B$7:$B$669,"WS2047CAW"))</f>
        <v>4.8230000000000004</v>
      </c>
      <c r="I14" s="89">
        <f>IF(OR($B14="NWT",$B14="SVE"),SUMIFS('Water E opex'!P$7:P$669,'Water E opex'!$A$7:$A$669,$B14,'Water E opex'!$B$7:$B$669,"WS2047CAW"),SUMIFS('Water E opex'!J$7:J$669,'Water E opex'!$A$7:$A$669,$B14,'Water E opex'!$B$7:$B$669,"WS2047CAW"))</f>
        <v>4.8209999999999997</v>
      </c>
      <c r="J14" s="89">
        <f>IF(OR($B14="NWT",$B14="SVE"),SUMIFS('Water E opex'!Q$7:Q$669,'Water E opex'!$A$7:$A$669,$B14,'Water E opex'!$B$7:$B$669,"WS2047CAW"),SUMIFS('Water E opex'!K$7:K$669,'Water E opex'!$A$7:$A$669,$B14,'Water E opex'!$B$7:$B$669,"WS2047CAW"))</f>
        <v>4.8179999999999996</v>
      </c>
      <c r="K14" s="89">
        <f>IF(OR($B14="NWT",$B14="SVE"),SUMIFS('Water E opex'!R$7:R$669,'Water E opex'!$A$7:$A$669,$B14,'Water E opex'!$B$7:$B$669,"WS2047CAW"),SUMIFS('Water E opex'!L$7:L$669,'Water E opex'!$A$7:$A$669,$B14,'Water E opex'!$B$7:$B$669,"WS2047CAW"))</f>
        <v>4.8170000000000002</v>
      </c>
      <c r="L14" s="90">
        <f t="shared" si="3"/>
        <v>24.103999999999999</v>
      </c>
      <c r="N14" s="89">
        <f>IF(OR($B14="NWT",$B14="SVE"),
SUMIFS('Water E opex'!N$7:N$669,'Water E opex'!$A$7:$A$669,$B14,'Water E opex'!$B$7:$B$669,"WS2012CAW")+SUMIFS('Water E opex'!N$7:N$669,'Water E opex'!$A$7:$A$669,$B14,'Water E opex'!$B$7:$B$669,"WS2019CAW")+SUMIFS('Water E opex'!N$7:N$669,'Water E opex'!$A$7:$A$669,$B14,'Water E opex'!$B$7:$B$669,"WS2020CAW"),
SUMIFS('Water E opex'!H$7:H$669,'Water E opex'!$A$7:$A$669,$B14,'Water E opex'!$B$7:$B$669,"WS2012CAW")+SUMIFS('Water E opex'!H$7:H$669,'Water E opex'!$A$7:$A$669,$B14,'Water E opex'!$B$7:$B$669,"WS2019CAW")+SUMIFS('Water E opex'!H$7:H$669,'Water E opex'!$A$7:$A$669,$B14,'Water E opex'!$B$7:$B$669,"WS2020CAW"))</f>
        <v>4.5810000000000004</v>
      </c>
      <c r="O14" s="89">
        <f>IF(OR($B14="NWT",$B14="SVE"),
SUMIFS('Water E opex'!O$7:O$669,'Water E opex'!$A$7:$A$669,$B14,'Water E opex'!$B$7:$B$669,"WS2012CAW")+SUMIFS('Water E opex'!O$7:O$669,'Water E opex'!$A$7:$A$669,$B14,'Water E opex'!$B$7:$B$669,"WS2019CAW")+SUMIFS('Water E opex'!O$7:O$669,'Water E opex'!$A$7:$A$669,$B14,'Water E opex'!$B$7:$B$669,"WS2020CAW"),
SUMIFS('Water E opex'!I$7:I$669,'Water E opex'!$A$7:$A$669,$B14,'Water E opex'!$B$7:$B$669,"WS2012CAW")+SUMIFS('Water E opex'!I$7:I$669,'Water E opex'!$A$7:$A$669,$B14,'Water E opex'!$B$7:$B$669,"WS2019CAW")+SUMIFS('Water E opex'!I$7:I$669,'Water E opex'!$A$7:$A$669,$B14,'Water E opex'!$B$7:$B$669,"WS2020CAW"))</f>
        <v>4.5810000000000004</v>
      </c>
      <c r="P14" s="89">
        <f>IF(OR($B14="NWT",$B14="SVE"),
SUMIFS('Water E opex'!P$7:P$669,'Water E opex'!$A$7:$A$669,$B14,'Water E opex'!$B$7:$B$669,"WS2012CAW")+SUMIFS('Water E opex'!P$7:P$669,'Water E opex'!$A$7:$A$669,$B14,'Water E opex'!$B$7:$B$669,"WS2019CAW")+SUMIFS('Water E opex'!P$7:P$669,'Water E opex'!$A$7:$A$669,$B14,'Water E opex'!$B$7:$B$669,"WS2020CAW"),
SUMIFS('Water E opex'!J$7:J$669,'Water E opex'!$A$7:$A$669,$B14,'Water E opex'!$B$7:$B$669,"WS2012CAW")+SUMIFS('Water E opex'!J$7:J$669,'Water E opex'!$A$7:$A$669,$B14,'Water E opex'!$B$7:$B$669,"WS2019CAW")+SUMIFS('Water E opex'!J$7:J$669,'Water E opex'!$A$7:$A$669,$B14,'Water E opex'!$B$7:$B$669,"WS2020CAW"))</f>
        <v>4.5810000000000004</v>
      </c>
      <c r="Q14" s="89">
        <f>IF(OR($B14="NWT",$B14="SVE"),
SUMIFS('Water E opex'!Q$7:Q$669,'Water E opex'!$A$7:$A$669,$B14,'Water E opex'!$B$7:$B$669,"WS2012CAW")+SUMIFS('Water E opex'!Q$7:Q$669,'Water E opex'!$A$7:$A$669,$B14,'Water E opex'!$B$7:$B$669,"WS2019CAW")+SUMIFS('Water E opex'!Q$7:Q$669,'Water E opex'!$A$7:$A$669,$B14,'Water E opex'!$B$7:$B$669,"WS2020CAW"),
SUMIFS('Water E opex'!K$7:K$669,'Water E opex'!$A$7:$A$669,$B14,'Water E opex'!$B$7:$B$669,"WS2012CAW")+SUMIFS('Water E opex'!K$7:K$669,'Water E opex'!$A$7:$A$669,$B14,'Water E opex'!$B$7:$B$669,"WS2019CAW")+SUMIFS('Water E opex'!K$7:K$669,'Water E opex'!$A$7:$A$669,$B14,'Water E opex'!$B$7:$B$669,"WS2020CAW"))</f>
        <v>4.5810000000000004</v>
      </c>
      <c r="R14" s="89">
        <f>IF(OR($B14="NWT",$B14="SVE"),
SUMIFS('Water E opex'!R$7:R$669,'Water E opex'!$A$7:$A$669,$B14,'Water E opex'!$B$7:$B$669,"WS2012CAW")+SUMIFS('Water E opex'!R$7:R$669,'Water E opex'!$A$7:$A$669,$B14,'Water E opex'!$B$7:$B$669,"WS2019CAW")+SUMIFS('Water E opex'!R$7:R$669,'Water E opex'!$A$7:$A$669,$B14,'Water E opex'!$B$7:$B$669,"WS2020CAW"),
SUMIFS('Water E opex'!L$7:L$669,'Water E opex'!$A$7:$A$669,$B14,'Water E opex'!$B$7:$B$669,"WS2012CAW")+SUMIFS('Water E opex'!L$7:L$669,'Water E opex'!$A$7:$A$669,$B14,'Water E opex'!$B$7:$B$669,"WS2019CAW")+SUMIFS('Water E opex'!L$7:L$669,'Water E opex'!$A$7:$A$669,$B14,'Water E opex'!$B$7:$B$669,"WS2020CAW"))</f>
        <v>4.5810000000000004</v>
      </c>
      <c r="S14" s="90">
        <f t="shared" si="4"/>
        <v>22.905000000000001</v>
      </c>
      <c r="U14" s="91">
        <f>Allowance!D15/Allowance!C15</f>
        <v>0.24825443653801896</v>
      </c>
      <c r="V14" s="91">
        <f>Allowance!E15/Allowance!C15</f>
        <v>0.75174556346198107</v>
      </c>
    </row>
    <row r="15" spans="1:22" s="84" customFormat="1" x14ac:dyDescent="0.3">
      <c r="B15" s="85" t="s">
        <v>11</v>
      </c>
      <c r="C15" s="89">
        <f t="shared" si="0"/>
        <v>5.1285732868860707</v>
      </c>
      <c r="D15" s="89">
        <f t="shared" si="1"/>
        <v>15.529963005175944</v>
      </c>
      <c r="E15" s="89">
        <f t="shared" si="2"/>
        <v>20.658536292062013</v>
      </c>
      <c r="G15" s="89">
        <f>IF(OR($B15="NWT",$B15="SVE"),SUMIFS('Water E opex'!N$7:N$669,'Water E opex'!$A$7:$A$669,$B15,'Water E opex'!$B$7:$B$669,"WS2047CAW"),SUMIFS('Water E opex'!H$7:H$669,'Water E opex'!$A$7:$A$669,$B15,'Water E opex'!$B$7:$B$669,"WS2047CAW"))</f>
        <v>4.6306201276015901</v>
      </c>
      <c r="H15" s="89">
        <f>IF(OR($B15="NWT",$B15="SVE"),SUMIFS('Water E opex'!O$7:O$669,'Water E opex'!$A$7:$A$669,$B15,'Water E opex'!$B$7:$B$669,"WS2047CAW"),SUMIFS('Water E opex'!I$7:I$669,'Water E opex'!$A$7:$A$669,$B15,'Water E opex'!$B$7:$B$669,"WS2047CAW"))</f>
        <v>5.0467813573346003</v>
      </c>
      <c r="I15" s="89">
        <f>IF(OR($B15="NWT",$B15="SVE"),SUMIFS('Water E opex'!P$7:P$669,'Water E opex'!$A$7:$A$669,$B15,'Water E opex'!$B$7:$B$669,"WS2047CAW"),SUMIFS('Water E opex'!J$7:J$669,'Water E opex'!$A$7:$A$669,$B15,'Water E opex'!$B$7:$B$669,"WS2047CAW"))</f>
        <v>5.8528238655539697</v>
      </c>
      <c r="J15" s="89">
        <f>IF(OR($B15="NWT",$B15="SVE"),SUMIFS('Water E opex'!Q$7:Q$669,'Water E opex'!$A$7:$A$669,$B15,'Water E opex'!$B$7:$B$669,"WS2047CAW"),SUMIFS('Water E opex'!K$7:K$669,'Water E opex'!$A$7:$A$669,$B15,'Water E opex'!$B$7:$B$669,"WS2047CAW"))</f>
        <v>6.89815014044507</v>
      </c>
      <c r="K15" s="89">
        <f>IF(OR($B15="NWT",$B15="SVE"),SUMIFS('Water E opex'!R$7:R$669,'Water E opex'!$A$7:$A$669,$B15,'Water E opex'!$B$7:$B$669,"WS2047CAW"),SUMIFS('Water E opex'!L$7:L$669,'Water E opex'!$A$7:$A$669,$B15,'Water E opex'!$B$7:$B$669,"WS2047CAW"))</f>
        <v>7.9902112990928398</v>
      </c>
      <c r="L15" s="92">
        <f t="shared" si="3"/>
        <v>30.418586790028073</v>
      </c>
      <c r="N15" s="89">
        <f>IF(OR($B15="NWT",$B15="SVE"),
SUMIFS('Water E opex'!N$7:N$669,'Water E opex'!$A$7:$A$669,$B15,'Water E opex'!$B$7:$B$669,"WS2012CAW")+SUMIFS('Water E opex'!N$7:N$669,'Water E opex'!$A$7:$A$669,$B15,'Water E opex'!$B$7:$B$669,"WS2019CAW")+SUMIFS('Water E opex'!N$7:N$669,'Water E opex'!$A$7:$A$669,$B15,'Water E opex'!$B$7:$B$669,"WS2020CAW"),
SUMIFS('Water E opex'!H$7:H$669,'Water E opex'!$A$7:$A$669,$B15,'Water E opex'!$B$7:$B$669,"WS2012CAW")+SUMIFS('Water E opex'!H$7:H$669,'Water E opex'!$A$7:$A$669,$B15,'Water E opex'!$B$7:$B$669,"WS2019CAW")+SUMIFS('Water E opex'!H$7:H$669,'Water E opex'!$A$7:$A$669,$B15,'Water E opex'!$B$7:$B$669,"WS2020CAW"))</f>
        <v>2.1583391780053298</v>
      </c>
      <c r="O15" s="89">
        <f>IF(OR($B15="NWT",$B15="SVE"),
SUMIFS('Water E opex'!O$7:O$669,'Water E opex'!$A$7:$A$669,$B15,'Water E opex'!$B$7:$B$669,"WS2012CAW")+SUMIFS('Water E opex'!O$7:O$669,'Water E opex'!$A$7:$A$669,$B15,'Water E opex'!$B$7:$B$669,"WS2019CAW")+SUMIFS('Water E opex'!O$7:O$669,'Water E opex'!$A$7:$A$669,$B15,'Water E opex'!$B$7:$B$669,"WS2020CAW"),
SUMIFS('Water E opex'!I$7:I$669,'Water E opex'!$A$7:$A$669,$B15,'Water E opex'!$B$7:$B$669,"WS2012CAW")+SUMIFS('Water E opex'!I$7:I$669,'Water E opex'!$A$7:$A$669,$B15,'Water E opex'!$B$7:$B$669,"WS2019CAW")+SUMIFS('Water E opex'!I$7:I$669,'Water E opex'!$A$7:$A$669,$B15,'Water E opex'!$B$7:$B$669,"WS2020CAW"))</f>
        <v>2.0092860148688501</v>
      </c>
      <c r="P15" s="89">
        <f>IF(OR($B15="NWT",$B15="SVE"),
SUMIFS('Water E opex'!P$7:P$669,'Water E opex'!$A$7:$A$669,$B15,'Water E opex'!$B$7:$B$669,"WS2012CAW")+SUMIFS('Water E opex'!P$7:P$669,'Water E opex'!$A$7:$A$669,$B15,'Water E opex'!$B$7:$B$669,"WS2019CAW")+SUMIFS('Water E opex'!P$7:P$669,'Water E opex'!$A$7:$A$669,$B15,'Water E opex'!$B$7:$B$669,"WS2020CAW"),
SUMIFS('Water E opex'!J$7:J$669,'Water E opex'!$A$7:$A$669,$B15,'Water E opex'!$B$7:$B$669,"WS2012CAW")+SUMIFS('Water E opex'!J$7:J$669,'Water E opex'!$A$7:$A$669,$B15,'Water E opex'!$B$7:$B$669,"WS2019CAW")+SUMIFS('Water E opex'!J$7:J$669,'Water E opex'!$A$7:$A$669,$B15,'Water E opex'!$B$7:$B$669,"WS2020CAW"))</f>
        <v>1.9268901669238301</v>
      </c>
      <c r="Q15" s="89">
        <f>IF(OR($B15="NWT",$B15="SVE"),
SUMIFS('Water E opex'!Q$7:Q$669,'Water E opex'!$A$7:$A$669,$B15,'Water E opex'!$B$7:$B$669,"WS2012CAW")+SUMIFS('Water E opex'!Q$7:Q$669,'Water E opex'!$A$7:$A$669,$B15,'Water E opex'!$B$7:$B$669,"WS2019CAW")+SUMIFS('Water E opex'!Q$7:Q$669,'Water E opex'!$A$7:$A$669,$B15,'Water E opex'!$B$7:$B$669,"WS2020CAW"),
SUMIFS('Water E opex'!K$7:K$669,'Water E opex'!$A$7:$A$669,$B15,'Water E opex'!$B$7:$B$669,"WS2012CAW")+SUMIFS('Water E opex'!K$7:K$669,'Water E opex'!$A$7:$A$669,$B15,'Water E opex'!$B$7:$B$669,"WS2019CAW")+SUMIFS('Water E opex'!K$7:K$669,'Water E opex'!$A$7:$A$669,$B15,'Water E opex'!$B$7:$B$669,"WS2020CAW"))</f>
        <v>1.87473698976014</v>
      </c>
      <c r="R15" s="89">
        <f>IF(OR($B15="NWT",$B15="SVE"),
SUMIFS('Water E opex'!R$7:R$669,'Water E opex'!$A$7:$A$669,$B15,'Water E opex'!$B$7:$B$669,"WS2012CAW")+SUMIFS('Water E opex'!R$7:R$669,'Water E opex'!$A$7:$A$669,$B15,'Water E opex'!$B$7:$B$669,"WS2019CAW")+SUMIFS('Water E opex'!R$7:R$669,'Water E opex'!$A$7:$A$669,$B15,'Water E opex'!$B$7:$B$669,"WS2020CAW"),
SUMIFS('Water E opex'!L$7:L$669,'Water E opex'!$A$7:$A$669,$B15,'Water E opex'!$B$7:$B$669,"WS2012CAW")+SUMIFS('Water E opex'!L$7:L$669,'Water E opex'!$A$7:$A$669,$B15,'Water E opex'!$B$7:$B$669,"WS2019CAW")+SUMIFS('Water E opex'!L$7:L$669,'Water E opex'!$A$7:$A$669,$B15,'Water E opex'!$B$7:$B$669,"WS2020CAW"))</f>
        <v>1.7907981484079101</v>
      </c>
      <c r="S15" s="90">
        <f t="shared" si="4"/>
        <v>9.7600504979660592</v>
      </c>
      <c r="U15" s="91">
        <f>Allowance!D16/Allowance!C16</f>
        <v>0.24825443653801896</v>
      </c>
      <c r="V15" s="91">
        <f>Allowance!E16/Allowance!C16</f>
        <v>0.75174556346198107</v>
      </c>
    </row>
    <row r="16" spans="1:22" s="84" customFormat="1" x14ac:dyDescent="0.3">
      <c r="B16" s="85" t="s">
        <v>12</v>
      </c>
      <c r="C16" s="89">
        <f t="shared" si="0"/>
        <v>24.674256701950242</v>
      </c>
      <c r="D16" s="89">
        <f t="shared" si="1"/>
        <v>74.716743298049749</v>
      </c>
      <c r="E16" s="89">
        <f t="shared" si="2"/>
        <v>99.390999999999991</v>
      </c>
      <c r="G16" s="89">
        <f>IF(OR($B16="NWT",$B16="SVE"),SUMIFS('Water E opex'!N$7:N$669,'Water E opex'!$A$7:$A$669,$B16,'Water E opex'!$B$7:$B$669,"WS2047CAW"),SUMIFS('Water E opex'!H$7:H$669,'Water E opex'!$A$7:$A$669,$B16,'Water E opex'!$B$7:$B$669,"WS2047CAW"))</f>
        <v>20.087</v>
      </c>
      <c r="H16" s="89">
        <f>IF(OR($B16="NWT",$B16="SVE"),SUMIFS('Water E opex'!O$7:O$669,'Water E opex'!$A$7:$A$669,$B16,'Water E opex'!$B$7:$B$669,"WS2047CAW"),SUMIFS('Water E opex'!I$7:I$669,'Water E opex'!$A$7:$A$669,$B16,'Water E opex'!$B$7:$B$669,"WS2047CAW"))</f>
        <v>19.782</v>
      </c>
      <c r="I16" s="89">
        <f>IF(OR($B16="NWT",$B16="SVE"),SUMIFS('Water E opex'!P$7:P$669,'Water E opex'!$A$7:$A$669,$B16,'Water E opex'!$B$7:$B$669,"WS2047CAW"),SUMIFS('Water E opex'!J$7:J$669,'Water E opex'!$A$7:$A$669,$B16,'Water E opex'!$B$7:$B$669,"WS2047CAW"))</f>
        <v>19.643000000000001</v>
      </c>
      <c r="J16" s="89">
        <f>IF(OR($B16="NWT",$B16="SVE"),SUMIFS('Water E opex'!Q$7:Q$669,'Water E opex'!$A$7:$A$669,$B16,'Water E opex'!$B$7:$B$669,"WS2047CAW"),SUMIFS('Water E opex'!K$7:K$669,'Water E opex'!$A$7:$A$669,$B16,'Water E opex'!$B$7:$B$669,"WS2047CAW"))</f>
        <v>19.283999999999999</v>
      </c>
      <c r="K16" s="89">
        <f>IF(OR($B16="NWT",$B16="SVE"),SUMIFS('Water E opex'!R$7:R$669,'Water E opex'!$A$7:$A$669,$B16,'Water E opex'!$B$7:$B$669,"WS2047CAW"),SUMIFS('Water E opex'!L$7:L$669,'Water E opex'!$A$7:$A$669,$B16,'Water E opex'!$B$7:$B$669,"WS2047CAW"))</f>
        <v>20.594999999999999</v>
      </c>
      <c r="L16" s="90">
        <f t="shared" si="3"/>
        <v>99.390999999999991</v>
      </c>
      <c r="N16" s="89">
        <f>IF(OR($B16="NWT",$B16="SVE"),
SUMIFS('Water E opex'!N$7:N$669,'Water E opex'!$A$7:$A$669,$B16,'Water E opex'!$B$7:$B$669,"WS2012CAW")+SUMIFS('Water E opex'!N$7:N$669,'Water E opex'!$A$7:$A$669,$B16,'Water E opex'!$B$7:$B$669,"WS2019CAW")+SUMIFS('Water E opex'!N$7:N$669,'Water E opex'!$A$7:$A$669,$B16,'Water E opex'!$B$7:$B$669,"WS2020CAW"),
SUMIFS('Water E opex'!H$7:H$669,'Water E opex'!$A$7:$A$669,$B16,'Water E opex'!$B$7:$B$669,"WS2012CAW")+SUMIFS('Water E opex'!H$7:H$669,'Water E opex'!$A$7:$A$669,$B16,'Water E opex'!$B$7:$B$669,"WS2019CAW")+SUMIFS('Water E opex'!H$7:H$669,'Water E opex'!$A$7:$A$669,$B16,'Water E opex'!$B$7:$B$669,"WS2020CAW"))</f>
        <v>0</v>
      </c>
      <c r="O16" s="89">
        <f>IF(OR($B16="NWT",$B16="SVE"),
SUMIFS('Water E opex'!O$7:O$669,'Water E opex'!$A$7:$A$669,$B16,'Water E opex'!$B$7:$B$669,"WS2012CAW")+SUMIFS('Water E opex'!O$7:O$669,'Water E opex'!$A$7:$A$669,$B16,'Water E opex'!$B$7:$B$669,"WS2019CAW")+SUMIFS('Water E opex'!O$7:O$669,'Water E opex'!$A$7:$A$669,$B16,'Water E opex'!$B$7:$B$669,"WS2020CAW"),
SUMIFS('Water E opex'!I$7:I$669,'Water E opex'!$A$7:$A$669,$B16,'Water E opex'!$B$7:$B$669,"WS2012CAW")+SUMIFS('Water E opex'!I$7:I$669,'Water E opex'!$A$7:$A$669,$B16,'Water E opex'!$B$7:$B$669,"WS2019CAW")+SUMIFS('Water E opex'!I$7:I$669,'Water E opex'!$A$7:$A$669,$B16,'Water E opex'!$B$7:$B$669,"WS2020CAW"))</f>
        <v>0</v>
      </c>
      <c r="P16" s="89">
        <f>IF(OR($B16="NWT",$B16="SVE"),
SUMIFS('Water E opex'!P$7:P$669,'Water E opex'!$A$7:$A$669,$B16,'Water E opex'!$B$7:$B$669,"WS2012CAW")+SUMIFS('Water E opex'!P$7:P$669,'Water E opex'!$A$7:$A$669,$B16,'Water E opex'!$B$7:$B$669,"WS2019CAW")+SUMIFS('Water E opex'!P$7:P$669,'Water E opex'!$A$7:$A$669,$B16,'Water E opex'!$B$7:$B$669,"WS2020CAW"),
SUMIFS('Water E opex'!J$7:J$669,'Water E opex'!$A$7:$A$669,$B16,'Water E opex'!$B$7:$B$669,"WS2012CAW")+SUMIFS('Water E opex'!J$7:J$669,'Water E opex'!$A$7:$A$669,$B16,'Water E opex'!$B$7:$B$669,"WS2019CAW")+SUMIFS('Water E opex'!J$7:J$669,'Water E opex'!$A$7:$A$669,$B16,'Water E opex'!$B$7:$B$669,"WS2020CAW"))</f>
        <v>0</v>
      </c>
      <c r="Q16" s="89">
        <f>IF(OR($B16="NWT",$B16="SVE"),
SUMIFS('Water E opex'!Q$7:Q$669,'Water E opex'!$A$7:$A$669,$B16,'Water E opex'!$B$7:$B$669,"WS2012CAW")+SUMIFS('Water E opex'!Q$7:Q$669,'Water E opex'!$A$7:$A$669,$B16,'Water E opex'!$B$7:$B$669,"WS2019CAW")+SUMIFS('Water E opex'!Q$7:Q$669,'Water E opex'!$A$7:$A$669,$B16,'Water E opex'!$B$7:$B$669,"WS2020CAW"),
SUMIFS('Water E opex'!K$7:K$669,'Water E opex'!$A$7:$A$669,$B16,'Water E opex'!$B$7:$B$669,"WS2012CAW")+SUMIFS('Water E opex'!K$7:K$669,'Water E opex'!$A$7:$A$669,$B16,'Water E opex'!$B$7:$B$669,"WS2019CAW")+SUMIFS('Water E opex'!K$7:K$669,'Water E opex'!$A$7:$A$669,$B16,'Water E opex'!$B$7:$B$669,"WS2020CAW"))</f>
        <v>0</v>
      </c>
      <c r="R16" s="89">
        <f>IF(OR($B16="NWT",$B16="SVE"),
SUMIFS('Water E opex'!R$7:R$669,'Water E opex'!$A$7:$A$669,$B16,'Water E opex'!$B$7:$B$669,"WS2012CAW")+SUMIFS('Water E opex'!R$7:R$669,'Water E opex'!$A$7:$A$669,$B16,'Water E opex'!$B$7:$B$669,"WS2019CAW")+SUMIFS('Water E opex'!R$7:R$669,'Water E opex'!$A$7:$A$669,$B16,'Water E opex'!$B$7:$B$669,"WS2020CAW"),
SUMIFS('Water E opex'!L$7:L$669,'Water E opex'!$A$7:$A$669,$B16,'Water E opex'!$B$7:$B$669,"WS2012CAW")+SUMIFS('Water E opex'!L$7:L$669,'Water E opex'!$A$7:$A$669,$B16,'Water E opex'!$B$7:$B$669,"WS2019CAW")+SUMIFS('Water E opex'!L$7:L$669,'Water E opex'!$A$7:$A$669,$B16,'Water E opex'!$B$7:$B$669,"WS2020CAW"))</f>
        <v>0</v>
      </c>
      <c r="S16" s="90">
        <f t="shared" si="4"/>
        <v>0</v>
      </c>
      <c r="U16" s="91">
        <f>Allowance!D17/Allowance!C17</f>
        <v>0.24825443653801896</v>
      </c>
      <c r="V16" s="91">
        <f>Allowance!E17/Allowance!C17</f>
        <v>0.75174556346198107</v>
      </c>
    </row>
    <row r="17" spans="2:22" s="84" customFormat="1" x14ac:dyDescent="0.3">
      <c r="B17" s="85" t="s">
        <v>13</v>
      </c>
      <c r="C17" s="89">
        <f t="shared" si="0"/>
        <v>20.307957672119564</v>
      </c>
      <c r="D17" s="89">
        <f t="shared" si="1"/>
        <v>61.495042327880434</v>
      </c>
      <c r="E17" s="89">
        <f t="shared" si="2"/>
        <v>81.802999999999997</v>
      </c>
      <c r="G17" s="89">
        <f>IF(OR($B17="NWT",$B17="SVE"),SUMIFS('Water E opex'!N$7:N$669,'Water E opex'!$A$7:$A$669,$B17,'Water E opex'!$B$7:$B$669,"WS2047CAW"),SUMIFS('Water E opex'!H$7:H$669,'Water E opex'!$A$7:$A$669,$B17,'Water E opex'!$B$7:$B$669,"WS2047CAW"))</f>
        <v>24.096</v>
      </c>
      <c r="H17" s="89">
        <f>IF(OR($B17="NWT",$B17="SVE"),SUMIFS('Water E opex'!O$7:O$669,'Water E opex'!$A$7:$A$669,$B17,'Water E opex'!$B$7:$B$669,"WS2047CAW"),SUMIFS('Water E opex'!I$7:I$669,'Water E opex'!$A$7:$A$669,$B17,'Water E opex'!$B$7:$B$669,"WS2047CAW"))</f>
        <v>23.507000000000001</v>
      </c>
      <c r="I17" s="89">
        <f>IF(OR($B17="NWT",$B17="SVE"),SUMIFS('Water E opex'!P$7:P$669,'Water E opex'!$A$7:$A$669,$B17,'Water E opex'!$B$7:$B$669,"WS2047CAW"),SUMIFS('Water E opex'!J$7:J$669,'Water E opex'!$A$7:$A$669,$B17,'Water E opex'!$B$7:$B$669,"WS2047CAW"))</f>
        <v>23.212</v>
      </c>
      <c r="J17" s="89">
        <f>IF(OR($B17="NWT",$B17="SVE"),SUMIFS('Water E opex'!Q$7:Q$669,'Water E opex'!$A$7:$A$669,$B17,'Water E opex'!$B$7:$B$669,"WS2047CAW"),SUMIFS('Water E opex'!K$7:K$669,'Water E opex'!$A$7:$A$669,$B17,'Water E opex'!$B$7:$B$669,"WS2047CAW"))</f>
        <v>28.117000000000001</v>
      </c>
      <c r="K17" s="89">
        <f>IF(OR($B17="NWT",$B17="SVE"),SUMIFS('Water E opex'!R$7:R$669,'Water E opex'!$A$7:$A$669,$B17,'Water E opex'!$B$7:$B$669,"WS2047CAW"),SUMIFS('Water E opex'!L$7:L$669,'Water E opex'!$A$7:$A$669,$B17,'Water E opex'!$B$7:$B$669,"WS2047CAW"))</f>
        <v>30.24</v>
      </c>
      <c r="L17" s="90">
        <f t="shared" si="3"/>
        <v>129.172</v>
      </c>
      <c r="N17" s="89">
        <f>IF(OR($B17="NWT",$B17="SVE"),
SUMIFS('Water E opex'!N$7:N$669,'Water E opex'!$A$7:$A$669,$B17,'Water E opex'!$B$7:$B$669,"WS2012CAW")+SUMIFS('Water E opex'!N$7:N$669,'Water E opex'!$A$7:$A$669,$B17,'Water E opex'!$B$7:$B$669,"WS2019CAW")+SUMIFS('Water E opex'!N$7:N$669,'Water E opex'!$A$7:$A$669,$B17,'Water E opex'!$B$7:$B$669,"WS2020CAW"),
SUMIFS('Water E opex'!H$7:H$669,'Water E opex'!$A$7:$A$669,$B17,'Water E opex'!$B$7:$B$669,"WS2012CAW")+SUMIFS('Water E opex'!H$7:H$669,'Water E opex'!$A$7:$A$669,$B17,'Water E opex'!$B$7:$B$669,"WS2019CAW")+SUMIFS('Water E opex'!H$7:H$669,'Water E opex'!$A$7:$A$669,$B17,'Water E opex'!$B$7:$B$669,"WS2020CAW"))</f>
        <v>9.0589999999999993</v>
      </c>
      <c r="O17" s="89">
        <f>IF(OR($B17="NWT",$B17="SVE"),
SUMIFS('Water E opex'!O$7:O$669,'Water E opex'!$A$7:$A$669,$B17,'Water E opex'!$B$7:$B$669,"WS2012CAW")+SUMIFS('Water E opex'!O$7:O$669,'Water E opex'!$A$7:$A$669,$B17,'Water E opex'!$B$7:$B$669,"WS2019CAW")+SUMIFS('Water E opex'!O$7:O$669,'Water E opex'!$A$7:$A$669,$B17,'Water E opex'!$B$7:$B$669,"WS2020CAW"),
SUMIFS('Water E opex'!I$7:I$669,'Water E opex'!$A$7:$A$669,$B17,'Water E opex'!$B$7:$B$669,"WS2012CAW")+SUMIFS('Water E opex'!I$7:I$669,'Water E opex'!$A$7:$A$669,$B17,'Water E opex'!$B$7:$B$669,"WS2019CAW")+SUMIFS('Water E opex'!I$7:I$669,'Water E opex'!$A$7:$A$669,$B17,'Water E opex'!$B$7:$B$669,"WS2020CAW"))</f>
        <v>9.57</v>
      </c>
      <c r="P17" s="89">
        <f>IF(OR($B17="NWT",$B17="SVE"),
SUMIFS('Water E opex'!P$7:P$669,'Water E opex'!$A$7:$A$669,$B17,'Water E opex'!$B$7:$B$669,"WS2012CAW")+SUMIFS('Water E opex'!P$7:P$669,'Water E opex'!$A$7:$A$669,$B17,'Water E opex'!$B$7:$B$669,"WS2019CAW")+SUMIFS('Water E opex'!P$7:P$669,'Water E opex'!$A$7:$A$669,$B17,'Water E opex'!$B$7:$B$669,"WS2020CAW"),
SUMIFS('Water E opex'!J$7:J$669,'Water E opex'!$A$7:$A$669,$B17,'Water E opex'!$B$7:$B$669,"WS2012CAW")+SUMIFS('Water E opex'!J$7:J$669,'Water E opex'!$A$7:$A$669,$B17,'Water E opex'!$B$7:$B$669,"WS2019CAW")+SUMIFS('Water E opex'!J$7:J$669,'Water E opex'!$A$7:$A$669,$B17,'Water E opex'!$B$7:$B$669,"WS2020CAW"))</f>
        <v>9.5749999999999993</v>
      </c>
      <c r="Q17" s="89">
        <f>IF(OR($B17="NWT",$B17="SVE"),
SUMIFS('Water E opex'!Q$7:Q$669,'Water E opex'!$A$7:$A$669,$B17,'Water E opex'!$B$7:$B$669,"WS2012CAW")+SUMIFS('Water E opex'!Q$7:Q$669,'Water E opex'!$A$7:$A$669,$B17,'Water E opex'!$B$7:$B$669,"WS2019CAW")+SUMIFS('Water E opex'!Q$7:Q$669,'Water E opex'!$A$7:$A$669,$B17,'Water E opex'!$B$7:$B$669,"WS2020CAW"),
SUMIFS('Water E opex'!K$7:K$669,'Water E opex'!$A$7:$A$669,$B17,'Water E opex'!$B$7:$B$669,"WS2012CAW")+SUMIFS('Water E opex'!K$7:K$669,'Water E opex'!$A$7:$A$669,$B17,'Water E opex'!$B$7:$B$669,"WS2019CAW")+SUMIFS('Water E opex'!K$7:K$669,'Water E opex'!$A$7:$A$669,$B17,'Water E opex'!$B$7:$B$669,"WS2020CAW"))</f>
        <v>9.58</v>
      </c>
      <c r="R17" s="89">
        <f>IF(OR($B17="NWT",$B17="SVE"),
SUMIFS('Water E opex'!R$7:R$669,'Water E opex'!$A$7:$A$669,$B17,'Water E opex'!$B$7:$B$669,"WS2012CAW")+SUMIFS('Water E opex'!R$7:R$669,'Water E opex'!$A$7:$A$669,$B17,'Water E opex'!$B$7:$B$669,"WS2019CAW")+SUMIFS('Water E opex'!R$7:R$669,'Water E opex'!$A$7:$A$669,$B17,'Water E opex'!$B$7:$B$669,"WS2020CAW"),
SUMIFS('Water E opex'!L$7:L$669,'Water E opex'!$A$7:$A$669,$B17,'Water E opex'!$B$7:$B$669,"WS2012CAW")+SUMIFS('Water E opex'!L$7:L$669,'Water E opex'!$A$7:$A$669,$B17,'Water E opex'!$B$7:$B$669,"WS2019CAW")+SUMIFS('Water E opex'!L$7:L$669,'Water E opex'!$A$7:$A$669,$B17,'Water E opex'!$B$7:$B$669,"WS2020CAW"))</f>
        <v>9.5850000000000009</v>
      </c>
      <c r="S17" s="90">
        <f t="shared" si="4"/>
        <v>47.369</v>
      </c>
      <c r="U17" s="91">
        <f>Allowance!D18/Allowance!C18</f>
        <v>0.24825443653801896</v>
      </c>
      <c r="V17" s="91">
        <f>Allowance!E18/Allowance!C18</f>
        <v>0.75174556346198107</v>
      </c>
    </row>
    <row r="18" spans="2:22" s="84" customFormat="1" x14ac:dyDescent="0.3">
      <c r="B18" s="85" t="s">
        <v>14</v>
      </c>
      <c r="C18" s="89">
        <f t="shared" si="0"/>
        <v>0.27382464350143493</v>
      </c>
      <c r="D18" s="89">
        <f t="shared" si="1"/>
        <v>0.82917535649856511</v>
      </c>
      <c r="E18" s="89">
        <f t="shared" si="2"/>
        <v>1.103</v>
      </c>
      <c r="G18" s="89">
        <f>IF(OR($B18="NWT",$B18="SVE"),SUMIFS('Water E opex'!N$7:N$669,'Water E opex'!$A$7:$A$669,$B18,'Water E opex'!$B$7:$B$669,"WS2047CAW"),SUMIFS('Water E opex'!H$7:H$669,'Water E opex'!$A$7:$A$669,$B18,'Water E opex'!$B$7:$B$669,"WS2047CAW"))</f>
        <v>0.27100000000000002</v>
      </c>
      <c r="H18" s="89">
        <f>IF(OR($B18="NWT",$B18="SVE"),SUMIFS('Water E opex'!O$7:O$669,'Water E opex'!$A$7:$A$669,$B18,'Water E opex'!$B$7:$B$669,"WS2047CAW"),SUMIFS('Water E opex'!I$7:I$669,'Water E opex'!$A$7:$A$669,$B18,'Water E opex'!$B$7:$B$669,"WS2047CAW"))</f>
        <v>0.23799999999999999</v>
      </c>
      <c r="I18" s="89">
        <f>IF(OR($B18="NWT",$B18="SVE"),SUMIFS('Water E opex'!P$7:P$669,'Water E opex'!$A$7:$A$669,$B18,'Water E opex'!$B$7:$B$669,"WS2047CAW"),SUMIFS('Water E opex'!J$7:J$669,'Water E opex'!$A$7:$A$669,$B18,'Water E opex'!$B$7:$B$669,"WS2047CAW"))</f>
        <v>0.20699999999999999</v>
      </c>
      <c r="J18" s="89">
        <f>IF(OR($B18="NWT",$B18="SVE"),SUMIFS('Water E opex'!Q$7:Q$669,'Water E opex'!$A$7:$A$669,$B18,'Water E opex'!$B$7:$B$669,"WS2047CAW"),SUMIFS('Water E opex'!K$7:K$669,'Water E opex'!$A$7:$A$669,$B18,'Water E opex'!$B$7:$B$669,"WS2047CAW"))</f>
        <v>0.17299999999999999</v>
      </c>
      <c r="K18" s="89">
        <f>IF(OR($B18="NWT",$B18="SVE"),SUMIFS('Water E opex'!R$7:R$669,'Water E opex'!$A$7:$A$669,$B18,'Water E opex'!$B$7:$B$669,"WS2047CAW"),SUMIFS('Water E opex'!L$7:L$669,'Water E opex'!$A$7:$A$669,$B18,'Water E opex'!$B$7:$B$669,"WS2047CAW"))</f>
        <v>0.214</v>
      </c>
      <c r="L18" s="90">
        <f t="shared" si="3"/>
        <v>1.103</v>
      </c>
      <c r="N18" s="89">
        <f>IF(OR($B18="NWT",$B18="SVE"),
SUMIFS('Water E opex'!N$7:N$669,'Water E opex'!$A$7:$A$669,$B18,'Water E opex'!$B$7:$B$669,"WS2012CAW")+SUMIFS('Water E opex'!N$7:N$669,'Water E opex'!$A$7:$A$669,$B18,'Water E opex'!$B$7:$B$669,"WS2019CAW")+SUMIFS('Water E opex'!N$7:N$669,'Water E opex'!$A$7:$A$669,$B18,'Water E opex'!$B$7:$B$669,"WS2020CAW"),
SUMIFS('Water E opex'!H$7:H$669,'Water E opex'!$A$7:$A$669,$B18,'Water E opex'!$B$7:$B$669,"WS2012CAW")+SUMIFS('Water E opex'!H$7:H$669,'Water E opex'!$A$7:$A$669,$B18,'Water E opex'!$B$7:$B$669,"WS2019CAW")+SUMIFS('Water E opex'!H$7:H$669,'Water E opex'!$A$7:$A$669,$B18,'Water E opex'!$B$7:$B$669,"WS2020CAW"))</f>
        <v>0</v>
      </c>
      <c r="O18" s="89">
        <f>IF(OR($B18="NWT",$B18="SVE"),
SUMIFS('Water E opex'!O$7:O$669,'Water E opex'!$A$7:$A$669,$B18,'Water E opex'!$B$7:$B$669,"WS2012CAW")+SUMIFS('Water E opex'!O$7:O$669,'Water E opex'!$A$7:$A$669,$B18,'Water E opex'!$B$7:$B$669,"WS2019CAW")+SUMIFS('Water E opex'!O$7:O$669,'Water E opex'!$A$7:$A$669,$B18,'Water E opex'!$B$7:$B$669,"WS2020CAW"),
SUMIFS('Water E opex'!I$7:I$669,'Water E opex'!$A$7:$A$669,$B18,'Water E opex'!$B$7:$B$669,"WS2012CAW")+SUMIFS('Water E opex'!I$7:I$669,'Water E opex'!$A$7:$A$669,$B18,'Water E opex'!$B$7:$B$669,"WS2019CAW")+SUMIFS('Water E opex'!I$7:I$669,'Water E opex'!$A$7:$A$669,$B18,'Water E opex'!$B$7:$B$669,"WS2020CAW"))</f>
        <v>0</v>
      </c>
      <c r="P18" s="89">
        <f>IF(OR($B18="NWT",$B18="SVE"),
SUMIFS('Water E opex'!P$7:P$669,'Water E opex'!$A$7:$A$669,$B18,'Water E opex'!$B$7:$B$669,"WS2012CAW")+SUMIFS('Water E opex'!P$7:P$669,'Water E opex'!$A$7:$A$669,$B18,'Water E opex'!$B$7:$B$669,"WS2019CAW")+SUMIFS('Water E opex'!P$7:P$669,'Water E opex'!$A$7:$A$669,$B18,'Water E opex'!$B$7:$B$669,"WS2020CAW"),
SUMIFS('Water E opex'!J$7:J$669,'Water E opex'!$A$7:$A$669,$B18,'Water E opex'!$B$7:$B$669,"WS2012CAW")+SUMIFS('Water E opex'!J$7:J$669,'Water E opex'!$A$7:$A$669,$B18,'Water E opex'!$B$7:$B$669,"WS2019CAW")+SUMIFS('Water E opex'!J$7:J$669,'Water E opex'!$A$7:$A$669,$B18,'Water E opex'!$B$7:$B$669,"WS2020CAW"))</f>
        <v>0</v>
      </c>
      <c r="Q18" s="89">
        <f>IF(OR($B18="NWT",$B18="SVE"),
SUMIFS('Water E opex'!Q$7:Q$669,'Water E opex'!$A$7:$A$669,$B18,'Water E opex'!$B$7:$B$669,"WS2012CAW")+SUMIFS('Water E opex'!Q$7:Q$669,'Water E opex'!$A$7:$A$669,$B18,'Water E opex'!$B$7:$B$669,"WS2019CAW")+SUMIFS('Water E opex'!Q$7:Q$669,'Water E opex'!$A$7:$A$669,$B18,'Water E opex'!$B$7:$B$669,"WS2020CAW"),
SUMIFS('Water E opex'!K$7:K$669,'Water E opex'!$A$7:$A$669,$B18,'Water E opex'!$B$7:$B$669,"WS2012CAW")+SUMIFS('Water E opex'!K$7:K$669,'Water E opex'!$A$7:$A$669,$B18,'Water E opex'!$B$7:$B$669,"WS2019CAW")+SUMIFS('Water E opex'!K$7:K$669,'Water E opex'!$A$7:$A$669,$B18,'Water E opex'!$B$7:$B$669,"WS2020CAW"))</f>
        <v>0</v>
      </c>
      <c r="R18" s="89">
        <f>IF(OR($B18="NWT",$B18="SVE"),
SUMIFS('Water E opex'!R$7:R$669,'Water E opex'!$A$7:$A$669,$B18,'Water E opex'!$B$7:$B$669,"WS2012CAW")+SUMIFS('Water E opex'!R$7:R$669,'Water E opex'!$A$7:$A$669,$B18,'Water E opex'!$B$7:$B$669,"WS2019CAW")+SUMIFS('Water E opex'!R$7:R$669,'Water E opex'!$A$7:$A$669,$B18,'Water E opex'!$B$7:$B$669,"WS2020CAW"),
SUMIFS('Water E opex'!L$7:L$669,'Water E opex'!$A$7:$A$669,$B18,'Water E opex'!$B$7:$B$669,"WS2012CAW")+SUMIFS('Water E opex'!L$7:L$669,'Water E opex'!$A$7:$A$669,$B18,'Water E opex'!$B$7:$B$669,"WS2019CAW")+SUMIFS('Water E opex'!L$7:L$669,'Water E opex'!$A$7:$A$669,$B18,'Water E opex'!$B$7:$B$669,"WS2020CAW"))</f>
        <v>0</v>
      </c>
      <c r="S18" s="90">
        <f t="shared" si="4"/>
        <v>0</v>
      </c>
      <c r="U18" s="91">
        <f>Allowance!D19/Allowance!C19</f>
        <v>0.24825443653801896</v>
      </c>
      <c r="V18" s="91">
        <f>Allowance!E19/Allowance!C19</f>
        <v>0.75174556346198107</v>
      </c>
    </row>
    <row r="19" spans="2:22" s="84" customFormat="1" x14ac:dyDescent="0.3">
      <c r="B19" s="85" t="s">
        <v>15</v>
      </c>
      <c r="C19" s="89">
        <f t="shared" si="0"/>
        <v>0.52009304454714977</v>
      </c>
      <c r="D19" s="89">
        <f t="shared" si="1"/>
        <v>1.5749069554528505</v>
      </c>
      <c r="E19" s="89">
        <f t="shared" si="2"/>
        <v>2.0950000000000002</v>
      </c>
      <c r="G19" s="89">
        <f>IF(OR($B19="NWT",$B19="SVE"),SUMIFS('Water E opex'!N$7:N$669,'Water E opex'!$A$7:$A$669,$B19,'Water E opex'!$B$7:$B$669,"WS2047CAW"),SUMIFS('Water E opex'!H$7:H$669,'Water E opex'!$A$7:$A$669,$B19,'Water E opex'!$B$7:$B$669,"WS2047CAW"))</f>
        <v>0.995</v>
      </c>
      <c r="H19" s="89">
        <f>IF(OR($B19="NWT",$B19="SVE"),SUMIFS('Water E opex'!O$7:O$669,'Water E opex'!$A$7:$A$669,$B19,'Water E opex'!$B$7:$B$669,"WS2047CAW"),SUMIFS('Water E opex'!I$7:I$669,'Water E opex'!$A$7:$A$669,$B19,'Water E opex'!$B$7:$B$669,"WS2047CAW"))</f>
        <v>0.98499999999999999</v>
      </c>
      <c r="I19" s="89">
        <f>IF(OR($B19="NWT",$B19="SVE"),SUMIFS('Water E opex'!P$7:P$669,'Water E opex'!$A$7:$A$669,$B19,'Water E opex'!$B$7:$B$669,"WS2047CAW"),SUMIFS('Water E opex'!J$7:J$669,'Water E opex'!$A$7:$A$669,$B19,'Water E opex'!$B$7:$B$669,"WS2047CAW"))</f>
        <v>1.014</v>
      </c>
      <c r="J19" s="89">
        <f>IF(OR($B19="NWT",$B19="SVE"),SUMIFS('Water E opex'!Q$7:Q$669,'Water E opex'!$A$7:$A$669,$B19,'Water E opex'!$B$7:$B$669,"WS2047CAW"),SUMIFS('Water E opex'!K$7:K$669,'Water E opex'!$A$7:$A$669,$B19,'Water E opex'!$B$7:$B$669,"WS2047CAW"))</f>
        <v>1.0249999999999999</v>
      </c>
      <c r="K19" s="89">
        <f>IF(OR($B19="NWT",$B19="SVE"),SUMIFS('Water E opex'!R$7:R$669,'Water E opex'!$A$7:$A$669,$B19,'Water E opex'!$B$7:$B$669,"WS2047CAW"),SUMIFS('Water E opex'!L$7:L$669,'Water E opex'!$A$7:$A$669,$B19,'Water E opex'!$B$7:$B$669,"WS2047CAW"))</f>
        <v>1.0449999999999999</v>
      </c>
      <c r="L19" s="90">
        <f t="shared" si="3"/>
        <v>5.0640000000000001</v>
      </c>
      <c r="N19" s="89">
        <f>IF(OR($B19="NWT",$B19="SVE"),
SUMIFS('Water E opex'!N$7:N$669,'Water E opex'!$A$7:$A$669,$B19,'Water E opex'!$B$7:$B$669,"WS2012CAW")+SUMIFS('Water E opex'!N$7:N$669,'Water E opex'!$A$7:$A$669,$B19,'Water E opex'!$B$7:$B$669,"WS2019CAW")+SUMIFS('Water E opex'!N$7:N$669,'Water E opex'!$A$7:$A$669,$B19,'Water E opex'!$B$7:$B$669,"WS2020CAW"),
SUMIFS('Water E opex'!H$7:H$669,'Water E opex'!$A$7:$A$669,$B19,'Water E opex'!$B$7:$B$669,"WS2012CAW")+SUMIFS('Water E opex'!H$7:H$669,'Water E opex'!$A$7:$A$669,$B19,'Water E opex'!$B$7:$B$669,"WS2019CAW")+SUMIFS('Water E opex'!H$7:H$669,'Water E opex'!$A$7:$A$669,$B19,'Water E opex'!$B$7:$B$669,"WS2020CAW"))</f>
        <v>0.59099999999999997</v>
      </c>
      <c r="O19" s="89">
        <f>IF(OR($B19="NWT",$B19="SVE"),
SUMIFS('Water E opex'!O$7:O$669,'Water E opex'!$A$7:$A$669,$B19,'Water E opex'!$B$7:$B$669,"WS2012CAW")+SUMIFS('Water E opex'!O$7:O$669,'Water E opex'!$A$7:$A$669,$B19,'Water E opex'!$B$7:$B$669,"WS2019CAW")+SUMIFS('Water E opex'!O$7:O$669,'Water E opex'!$A$7:$A$669,$B19,'Water E opex'!$B$7:$B$669,"WS2020CAW"),
SUMIFS('Water E opex'!I$7:I$669,'Water E opex'!$A$7:$A$669,$B19,'Water E opex'!$B$7:$B$669,"WS2012CAW")+SUMIFS('Water E opex'!I$7:I$669,'Water E opex'!$A$7:$A$669,$B19,'Water E opex'!$B$7:$B$669,"WS2019CAW")+SUMIFS('Water E opex'!I$7:I$669,'Water E opex'!$A$7:$A$669,$B19,'Water E opex'!$B$7:$B$669,"WS2020CAW"))</f>
        <v>0.58099999999999996</v>
      </c>
      <c r="P19" s="89">
        <f>IF(OR($B19="NWT",$B19="SVE"),
SUMIFS('Water E opex'!P$7:P$669,'Water E opex'!$A$7:$A$669,$B19,'Water E opex'!$B$7:$B$669,"WS2012CAW")+SUMIFS('Water E opex'!P$7:P$669,'Water E opex'!$A$7:$A$669,$B19,'Water E opex'!$B$7:$B$669,"WS2019CAW")+SUMIFS('Water E opex'!P$7:P$669,'Water E opex'!$A$7:$A$669,$B19,'Water E opex'!$B$7:$B$669,"WS2020CAW"),
SUMIFS('Water E opex'!J$7:J$669,'Water E opex'!$A$7:$A$669,$B19,'Water E opex'!$B$7:$B$669,"WS2012CAW")+SUMIFS('Water E opex'!J$7:J$669,'Water E opex'!$A$7:$A$669,$B19,'Water E opex'!$B$7:$B$669,"WS2019CAW")+SUMIFS('Water E opex'!J$7:J$669,'Water E opex'!$A$7:$A$669,$B19,'Water E opex'!$B$7:$B$669,"WS2020CAW"))</f>
        <v>0.58499999999999996</v>
      </c>
      <c r="Q19" s="89">
        <f>IF(OR($B19="NWT",$B19="SVE"),
SUMIFS('Water E opex'!Q$7:Q$669,'Water E opex'!$A$7:$A$669,$B19,'Water E opex'!$B$7:$B$669,"WS2012CAW")+SUMIFS('Water E opex'!Q$7:Q$669,'Water E opex'!$A$7:$A$669,$B19,'Water E opex'!$B$7:$B$669,"WS2019CAW")+SUMIFS('Water E opex'!Q$7:Q$669,'Water E opex'!$A$7:$A$669,$B19,'Water E opex'!$B$7:$B$669,"WS2020CAW"),
SUMIFS('Water E opex'!K$7:K$669,'Water E opex'!$A$7:$A$669,$B19,'Water E opex'!$B$7:$B$669,"WS2012CAW")+SUMIFS('Water E opex'!K$7:K$669,'Water E opex'!$A$7:$A$669,$B19,'Water E opex'!$B$7:$B$669,"WS2019CAW")+SUMIFS('Water E opex'!K$7:K$669,'Water E opex'!$A$7:$A$669,$B19,'Water E opex'!$B$7:$B$669,"WS2020CAW"))</f>
        <v>0.59599999999999997</v>
      </c>
      <c r="R19" s="89">
        <f>IF(OR($B19="NWT",$B19="SVE"),
SUMIFS('Water E opex'!R$7:R$669,'Water E opex'!$A$7:$A$669,$B19,'Water E opex'!$B$7:$B$669,"WS2012CAW")+SUMIFS('Water E opex'!R$7:R$669,'Water E opex'!$A$7:$A$669,$B19,'Water E opex'!$B$7:$B$669,"WS2019CAW")+SUMIFS('Water E opex'!R$7:R$669,'Water E opex'!$A$7:$A$669,$B19,'Water E opex'!$B$7:$B$669,"WS2020CAW"),
SUMIFS('Water E opex'!L$7:L$669,'Water E opex'!$A$7:$A$669,$B19,'Water E opex'!$B$7:$B$669,"WS2012CAW")+SUMIFS('Water E opex'!L$7:L$669,'Water E opex'!$A$7:$A$669,$B19,'Water E opex'!$B$7:$B$669,"WS2019CAW")+SUMIFS('Water E opex'!L$7:L$669,'Water E opex'!$A$7:$A$669,$B19,'Water E opex'!$B$7:$B$669,"WS2020CAW"))</f>
        <v>0.61599999999999999</v>
      </c>
      <c r="S19" s="90">
        <f t="shared" si="4"/>
        <v>2.9689999999999999</v>
      </c>
      <c r="U19" s="91">
        <f>Allowance!D20/Allowance!C20</f>
        <v>0.24825443653801896</v>
      </c>
      <c r="V19" s="91">
        <f>Allowance!E20/Allowance!C20</f>
        <v>0.75174556346198107</v>
      </c>
    </row>
    <row r="20" spans="2:22" s="84" customFormat="1" x14ac:dyDescent="0.3">
      <c r="B20" s="85" t="s">
        <v>16</v>
      </c>
      <c r="C20" s="89">
        <f t="shared" si="0"/>
        <v>1.9696506994926422</v>
      </c>
      <c r="D20" s="89">
        <f t="shared" si="1"/>
        <v>5.9643493005073571</v>
      </c>
      <c r="E20" s="89">
        <f t="shared" si="2"/>
        <v>7.9339999999999993</v>
      </c>
      <c r="G20" s="89">
        <f>IF(OR($B20="NWT",$B20="SVE"),SUMIFS('Water E opex'!N$7:N$669,'Water E opex'!$A$7:$A$669,$B20,'Water E opex'!$B$7:$B$669,"WS2047CAW"),SUMIFS('Water E opex'!H$7:H$669,'Water E opex'!$A$7:$A$669,$B20,'Water E opex'!$B$7:$B$669,"WS2047CAW"))</f>
        <v>3.1110000000000002</v>
      </c>
      <c r="H20" s="89">
        <f>IF(OR($B20="NWT",$B20="SVE"),SUMIFS('Water E opex'!O$7:O$669,'Water E opex'!$A$7:$A$669,$B20,'Water E opex'!$B$7:$B$669,"WS2047CAW"),SUMIFS('Water E opex'!I$7:I$669,'Water E opex'!$A$7:$A$669,$B20,'Water E opex'!$B$7:$B$669,"WS2047CAW"))</f>
        <v>3.1829999999999998</v>
      </c>
      <c r="I20" s="89">
        <f>IF(OR($B20="NWT",$B20="SVE"),SUMIFS('Water E opex'!P$7:P$669,'Water E opex'!$A$7:$A$669,$B20,'Water E opex'!$B$7:$B$669,"WS2047CAW"),SUMIFS('Water E opex'!J$7:J$669,'Water E opex'!$A$7:$A$669,$B20,'Water E opex'!$B$7:$B$669,"WS2047CAW"))</f>
        <v>3.286</v>
      </c>
      <c r="J20" s="89">
        <f>IF(OR($B20="NWT",$B20="SVE"),SUMIFS('Water E opex'!Q$7:Q$669,'Water E opex'!$A$7:$A$669,$B20,'Water E opex'!$B$7:$B$669,"WS2047CAW"),SUMIFS('Water E opex'!K$7:K$669,'Water E opex'!$A$7:$A$669,$B20,'Water E opex'!$B$7:$B$669,"WS2047CAW"))</f>
        <v>3.3809999999999998</v>
      </c>
      <c r="K20" s="89">
        <f>IF(OR($B20="NWT",$B20="SVE"),SUMIFS('Water E opex'!R$7:R$669,'Water E opex'!$A$7:$A$669,$B20,'Water E opex'!$B$7:$B$669,"WS2047CAW"),SUMIFS('Water E opex'!L$7:L$669,'Water E opex'!$A$7:$A$669,$B20,'Water E opex'!$B$7:$B$669,"WS2047CAW"))</f>
        <v>3.419</v>
      </c>
      <c r="L20" s="90">
        <f t="shared" si="3"/>
        <v>16.38</v>
      </c>
      <c r="N20" s="89">
        <f>IF(OR($B20="NWT",$B20="SVE"),
SUMIFS('Water E opex'!N$7:N$669,'Water E opex'!$A$7:$A$669,$B20,'Water E opex'!$B$7:$B$669,"WS2012CAW")+SUMIFS('Water E opex'!N$7:N$669,'Water E opex'!$A$7:$A$669,$B20,'Water E opex'!$B$7:$B$669,"WS2019CAW")+SUMIFS('Water E opex'!N$7:N$669,'Water E opex'!$A$7:$A$669,$B20,'Water E opex'!$B$7:$B$669,"WS2020CAW"),
SUMIFS('Water E opex'!H$7:H$669,'Water E opex'!$A$7:$A$669,$B20,'Water E opex'!$B$7:$B$669,"WS2012CAW")+SUMIFS('Water E opex'!H$7:H$669,'Water E opex'!$A$7:$A$669,$B20,'Water E opex'!$B$7:$B$669,"WS2019CAW")+SUMIFS('Water E opex'!H$7:H$669,'Water E opex'!$A$7:$A$669,$B20,'Water E opex'!$B$7:$B$669,"WS2020CAW"))</f>
        <v>1.61</v>
      </c>
      <c r="O20" s="89">
        <f>IF(OR($B20="NWT",$B20="SVE"),
SUMIFS('Water E opex'!O$7:O$669,'Water E opex'!$A$7:$A$669,$B20,'Water E opex'!$B$7:$B$669,"WS2012CAW")+SUMIFS('Water E opex'!O$7:O$669,'Water E opex'!$A$7:$A$669,$B20,'Water E opex'!$B$7:$B$669,"WS2019CAW")+SUMIFS('Water E opex'!O$7:O$669,'Water E opex'!$A$7:$A$669,$B20,'Water E opex'!$B$7:$B$669,"WS2020CAW"),
SUMIFS('Water E opex'!I$7:I$669,'Water E opex'!$A$7:$A$669,$B20,'Water E opex'!$B$7:$B$669,"WS2012CAW")+SUMIFS('Water E opex'!I$7:I$669,'Water E opex'!$A$7:$A$669,$B20,'Water E opex'!$B$7:$B$669,"WS2019CAW")+SUMIFS('Water E opex'!I$7:I$669,'Water E opex'!$A$7:$A$669,$B20,'Water E opex'!$B$7:$B$669,"WS2020CAW"))</f>
        <v>1.6379999999999999</v>
      </c>
      <c r="P20" s="89">
        <f>IF(OR($B20="NWT",$B20="SVE"),
SUMIFS('Water E opex'!P$7:P$669,'Water E opex'!$A$7:$A$669,$B20,'Water E opex'!$B$7:$B$669,"WS2012CAW")+SUMIFS('Water E opex'!P$7:P$669,'Water E opex'!$A$7:$A$669,$B20,'Water E opex'!$B$7:$B$669,"WS2019CAW")+SUMIFS('Water E opex'!P$7:P$669,'Water E opex'!$A$7:$A$669,$B20,'Water E opex'!$B$7:$B$669,"WS2020CAW"),
SUMIFS('Water E opex'!J$7:J$669,'Water E opex'!$A$7:$A$669,$B20,'Water E opex'!$B$7:$B$669,"WS2012CAW")+SUMIFS('Water E opex'!J$7:J$669,'Water E opex'!$A$7:$A$669,$B20,'Water E opex'!$B$7:$B$669,"WS2019CAW")+SUMIFS('Water E opex'!J$7:J$669,'Water E opex'!$A$7:$A$669,$B20,'Water E opex'!$B$7:$B$669,"WS2020CAW"))</f>
        <v>1.6990000000000001</v>
      </c>
      <c r="Q20" s="89">
        <f>IF(OR($B20="NWT",$B20="SVE"),
SUMIFS('Water E opex'!Q$7:Q$669,'Water E opex'!$A$7:$A$669,$B20,'Water E opex'!$B$7:$B$669,"WS2012CAW")+SUMIFS('Water E opex'!Q$7:Q$669,'Water E opex'!$A$7:$A$669,$B20,'Water E opex'!$B$7:$B$669,"WS2019CAW")+SUMIFS('Water E opex'!Q$7:Q$669,'Water E opex'!$A$7:$A$669,$B20,'Water E opex'!$B$7:$B$669,"WS2020CAW"),
SUMIFS('Water E opex'!K$7:K$669,'Water E opex'!$A$7:$A$669,$B20,'Water E opex'!$B$7:$B$669,"WS2012CAW")+SUMIFS('Water E opex'!K$7:K$669,'Water E opex'!$A$7:$A$669,$B20,'Water E opex'!$B$7:$B$669,"WS2019CAW")+SUMIFS('Water E opex'!K$7:K$669,'Water E opex'!$A$7:$A$669,$B20,'Water E opex'!$B$7:$B$669,"WS2020CAW"))</f>
        <v>1.752</v>
      </c>
      <c r="R20" s="89">
        <f>IF(OR($B20="NWT",$B20="SVE"),
SUMIFS('Water E opex'!R$7:R$669,'Water E opex'!$A$7:$A$669,$B20,'Water E opex'!$B$7:$B$669,"WS2012CAW")+SUMIFS('Water E opex'!R$7:R$669,'Water E opex'!$A$7:$A$669,$B20,'Water E opex'!$B$7:$B$669,"WS2019CAW")+SUMIFS('Water E opex'!R$7:R$669,'Water E opex'!$A$7:$A$669,$B20,'Water E opex'!$B$7:$B$669,"WS2020CAW"),
SUMIFS('Water E opex'!L$7:L$669,'Water E opex'!$A$7:$A$669,$B20,'Water E opex'!$B$7:$B$669,"WS2012CAW")+SUMIFS('Water E opex'!L$7:L$669,'Water E opex'!$A$7:$A$669,$B20,'Water E opex'!$B$7:$B$669,"WS2019CAW")+SUMIFS('Water E opex'!L$7:L$669,'Water E opex'!$A$7:$A$669,$B20,'Water E opex'!$B$7:$B$669,"WS2020CAW"))</f>
        <v>1.7470000000000001</v>
      </c>
      <c r="S20" s="90">
        <f t="shared" si="4"/>
        <v>8.4459999999999997</v>
      </c>
      <c r="U20" s="91">
        <f>Allowance!D21/Allowance!C21</f>
        <v>0.24825443653801896</v>
      </c>
      <c r="V20" s="91">
        <f>Allowance!E21/Allowance!C21</f>
        <v>0.75174556346198107</v>
      </c>
    </row>
    <row r="21" spans="2:22" s="84" customFormat="1" x14ac:dyDescent="0.3">
      <c r="B21" s="85" t="s">
        <v>17</v>
      </c>
      <c r="C21" s="89">
        <f t="shared" si="0"/>
        <v>5.6400680007779709</v>
      </c>
      <c r="D21" s="89">
        <f t="shared" si="1"/>
        <v>17.078833137225345</v>
      </c>
      <c r="E21" s="89">
        <f t="shared" si="2"/>
        <v>22.718901138003318</v>
      </c>
      <c r="G21" s="89">
        <f>IF(OR($B21="NWT",$B21="SVE"),SUMIFS('Water E opex'!N$7:N$669,'Water E opex'!$A$7:$A$669,$B21,'Water E opex'!$B$7:$B$669,"WS2047CAW"),SUMIFS('Water E opex'!H$7:H$669,'Water E opex'!$A$7:$A$669,$B21,'Water E opex'!$B$7:$B$669,"WS2047CAW"))</f>
        <v>2.8602212224579899</v>
      </c>
      <c r="H21" s="89">
        <f>IF(OR($B21="NWT",$B21="SVE"),SUMIFS('Water E opex'!O$7:O$669,'Water E opex'!$A$7:$A$669,$B21,'Water E opex'!$B$7:$B$669,"WS2047CAW"),SUMIFS('Water E opex'!I$7:I$669,'Water E opex'!$A$7:$A$669,$B21,'Water E opex'!$B$7:$B$669,"WS2047CAW"))</f>
        <v>3.1583204079227101</v>
      </c>
      <c r="I21" s="89">
        <f>IF(OR($B21="NWT",$B21="SVE"),SUMIFS('Water E opex'!P$7:P$669,'Water E opex'!$A$7:$A$669,$B21,'Water E opex'!$B$7:$B$669,"WS2047CAW"),SUMIFS('Water E opex'!J$7:J$669,'Water E opex'!$A$7:$A$669,$B21,'Water E opex'!$B$7:$B$669,"WS2047CAW"))</f>
        <v>4.1761236294752297</v>
      </c>
      <c r="J21" s="89">
        <f>IF(OR($B21="NWT",$B21="SVE"),SUMIFS('Water E opex'!Q$7:Q$669,'Water E opex'!$A$7:$A$669,$B21,'Water E opex'!$B$7:$B$669,"WS2047CAW"),SUMIFS('Water E opex'!K$7:K$669,'Water E opex'!$A$7:$A$669,$B21,'Water E opex'!$B$7:$B$669,"WS2047CAW"))</f>
        <v>5.5963755515451403</v>
      </c>
      <c r="K21" s="89">
        <f>IF(OR($B21="NWT",$B21="SVE"),SUMIFS('Water E opex'!R$7:R$669,'Water E opex'!$A$7:$A$669,$B21,'Water E opex'!$B$7:$B$669,"WS2047CAW"),SUMIFS('Water E opex'!L$7:L$669,'Water E opex'!$A$7:$A$669,$B21,'Water E opex'!$B$7:$B$669,"WS2047CAW"))</f>
        <v>7.3304361836619103</v>
      </c>
      <c r="L21" s="90">
        <f t="shared" si="3"/>
        <v>23.121476995062981</v>
      </c>
      <c r="N21" s="89">
        <f>IF(OR($B21="NWT",$B21="SVE"),
SUMIFS('Water E opex'!N$7:N$669,'Water E opex'!$A$7:$A$669,$B21,'Water E opex'!$B$7:$B$669,"WS2012CAW")+SUMIFS('Water E opex'!N$7:N$669,'Water E opex'!$A$7:$A$669,$B21,'Water E opex'!$B$7:$B$669,"WS2019CAW")+SUMIFS('Water E opex'!N$7:N$669,'Water E opex'!$A$7:$A$669,$B21,'Water E opex'!$B$7:$B$669,"WS2020CAW"),
SUMIFS('Water E opex'!H$7:H$669,'Water E opex'!$A$7:$A$669,$B21,'Water E opex'!$B$7:$B$669,"WS2012CAW")+SUMIFS('Water E opex'!H$7:H$669,'Water E opex'!$A$7:$A$669,$B21,'Water E opex'!$B$7:$B$669,"WS2019CAW")+SUMIFS('Water E opex'!H$7:H$669,'Water E opex'!$A$7:$A$669,$B21,'Water E opex'!$B$7:$B$669,"WS2020CAW"))</f>
        <v>8.8231235503198294E-2</v>
      </c>
      <c r="O21" s="89">
        <f>IF(OR($B21="NWT",$B21="SVE"),
SUMIFS('Water E opex'!O$7:O$669,'Water E opex'!$A$7:$A$669,$B21,'Water E opex'!$B$7:$B$669,"WS2012CAW")+SUMIFS('Water E opex'!O$7:O$669,'Water E opex'!$A$7:$A$669,$B21,'Water E opex'!$B$7:$B$669,"WS2019CAW")+SUMIFS('Water E opex'!O$7:O$669,'Water E opex'!$A$7:$A$669,$B21,'Water E opex'!$B$7:$B$669,"WS2020CAW"),
SUMIFS('Water E opex'!I$7:I$669,'Water E opex'!$A$7:$A$669,$B21,'Water E opex'!$B$7:$B$669,"WS2012CAW")+SUMIFS('Water E opex'!I$7:I$669,'Water E opex'!$A$7:$A$669,$B21,'Water E opex'!$B$7:$B$669,"WS2019CAW")+SUMIFS('Water E opex'!I$7:I$669,'Water E opex'!$A$7:$A$669,$B21,'Water E opex'!$B$7:$B$669,"WS2020CAW"))</f>
        <v>8.4192527470470901E-2</v>
      </c>
      <c r="P21" s="89">
        <f>IF(OR($B21="NWT",$B21="SVE"),
SUMIFS('Water E opex'!P$7:P$669,'Water E opex'!$A$7:$A$669,$B21,'Water E opex'!$B$7:$B$669,"WS2012CAW")+SUMIFS('Water E opex'!P$7:P$669,'Water E opex'!$A$7:$A$669,$B21,'Water E opex'!$B$7:$B$669,"WS2019CAW")+SUMIFS('Water E opex'!P$7:P$669,'Water E opex'!$A$7:$A$669,$B21,'Water E opex'!$B$7:$B$669,"WS2020CAW"),
SUMIFS('Water E opex'!J$7:J$669,'Water E opex'!$A$7:$A$669,$B21,'Water E opex'!$B$7:$B$669,"WS2012CAW")+SUMIFS('Water E opex'!J$7:J$669,'Water E opex'!$A$7:$A$669,$B21,'Water E opex'!$B$7:$B$669,"WS2019CAW")+SUMIFS('Water E opex'!J$7:J$669,'Water E opex'!$A$7:$A$669,$B21,'Water E opex'!$B$7:$B$669,"WS2020CAW"))</f>
        <v>8.0338687783750404E-2</v>
      </c>
      <c r="Q21" s="89">
        <f>IF(OR($B21="NWT",$B21="SVE"),
SUMIFS('Water E opex'!Q$7:Q$669,'Water E opex'!$A$7:$A$669,$B21,'Water E opex'!$B$7:$B$669,"WS2012CAW")+SUMIFS('Water E opex'!Q$7:Q$669,'Water E opex'!$A$7:$A$669,$B21,'Water E opex'!$B$7:$B$669,"WS2019CAW")+SUMIFS('Water E opex'!Q$7:Q$669,'Water E opex'!$A$7:$A$669,$B21,'Water E opex'!$B$7:$B$669,"WS2020CAW"),
SUMIFS('Water E opex'!K$7:K$669,'Water E opex'!$A$7:$A$669,$B21,'Water E opex'!$B$7:$B$669,"WS2012CAW")+SUMIFS('Water E opex'!K$7:K$669,'Water E opex'!$A$7:$A$669,$B21,'Water E opex'!$B$7:$B$669,"WS2019CAW")+SUMIFS('Water E opex'!K$7:K$669,'Water E opex'!$A$7:$A$669,$B21,'Water E opex'!$B$7:$B$669,"WS2020CAW"))</f>
        <v>7.66612542553574E-2</v>
      </c>
      <c r="R21" s="89">
        <f>IF(OR($B21="NWT",$B21="SVE"),
SUMIFS('Water E opex'!R$7:R$669,'Water E opex'!$A$7:$A$669,$B21,'Water E opex'!$B$7:$B$669,"WS2012CAW")+SUMIFS('Water E opex'!R$7:R$669,'Water E opex'!$A$7:$A$669,$B21,'Water E opex'!$B$7:$B$669,"WS2019CAW")+SUMIFS('Water E opex'!R$7:R$669,'Water E opex'!$A$7:$A$669,$B21,'Water E opex'!$B$7:$B$669,"WS2020CAW"),
SUMIFS('Water E opex'!L$7:L$669,'Water E opex'!$A$7:$A$669,$B21,'Water E opex'!$B$7:$B$669,"WS2012CAW")+SUMIFS('Water E opex'!L$7:L$669,'Water E opex'!$A$7:$A$669,$B21,'Water E opex'!$B$7:$B$669,"WS2019CAW")+SUMIFS('Water E opex'!L$7:L$669,'Water E opex'!$A$7:$A$669,$B21,'Water E opex'!$B$7:$B$669,"WS2020CAW"))</f>
        <v>7.3152152046890101E-2</v>
      </c>
      <c r="S21" s="90">
        <f t="shared" si="4"/>
        <v>0.40257585705966714</v>
      </c>
      <c r="U21" s="91">
        <f>Allowance!D22/Allowance!C22</f>
        <v>0.24825443653801896</v>
      </c>
      <c r="V21" s="91">
        <f>Allowance!E22/Allowance!C22</f>
        <v>0.75174556346198107</v>
      </c>
    </row>
    <row r="22" spans="2:22" s="84" customFormat="1" x14ac:dyDescent="0.3">
      <c r="B22" s="85" t="s">
        <v>18</v>
      </c>
      <c r="C22" s="89">
        <f t="shared" si="0"/>
        <v>2.3973869355708706</v>
      </c>
      <c r="D22" s="89">
        <f t="shared" si="1"/>
        <v>7.2595882589236789</v>
      </c>
      <c r="E22" s="89">
        <f t="shared" si="2"/>
        <v>9.6569751944945494</v>
      </c>
      <c r="G22" s="89">
        <f>IF(OR($B22="NWT",$B22="SVE"),SUMIFS('Water E opex'!N$7:N$669,'Water E opex'!$A$7:$A$669,$B22,'Water E opex'!$B$7:$B$669,"WS2047CAW"),SUMIFS('Water E opex'!H$7:H$669,'Water E opex'!$A$7:$A$669,$B22,'Water E opex'!$B$7:$B$669,"WS2047CAW"))</f>
        <v>1.35138405132906</v>
      </c>
      <c r="H22" s="89">
        <f>IF(OR($B22="NWT",$B22="SVE"),SUMIFS('Water E opex'!O$7:O$669,'Water E opex'!$A$7:$A$669,$B22,'Water E opex'!$B$7:$B$669,"WS2047CAW"),SUMIFS('Water E opex'!I$7:I$669,'Water E opex'!$A$7:$A$669,$B22,'Water E opex'!$B$7:$B$669,"WS2047CAW"))</f>
        <v>1.3280843263061399</v>
      </c>
      <c r="I22" s="89">
        <f>IF(OR($B22="NWT",$B22="SVE"),SUMIFS('Water E opex'!P$7:P$669,'Water E opex'!$A$7:$A$669,$B22,'Water E opex'!$B$7:$B$669,"WS2047CAW"),SUMIFS('Water E opex'!J$7:J$669,'Water E opex'!$A$7:$A$669,$B22,'Water E opex'!$B$7:$B$669,"WS2047CAW"))</f>
        <v>2.38408491817707</v>
      </c>
      <c r="J22" s="89">
        <f>IF(OR($B22="NWT",$B22="SVE"),SUMIFS('Water E opex'!Q$7:Q$669,'Water E opex'!$A$7:$A$669,$B22,'Water E opex'!$B$7:$B$669,"WS2047CAW"),SUMIFS('Water E opex'!K$7:K$669,'Water E opex'!$A$7:$A$669,$B22,'Water E opex'!$B$7:$B$669,"WS2047CAW"))</f>
        <v>2.3258356056197802</v>
      </c>
      <c r="K22" s="89">
        <f>IF(OR($B22="NWT",$B22="SVE"),SUMIFS('Water E opex'!R$7:R$669,'Water E opex'!$A$7:$A$669,$B22,'Water E opex'!$B$7:$B$669,"WS2047CAW"),SUMIFS('Water E opex'!L$7:L$669,'Water E opex'!$A$7:$A$669,$B22,'Water E opex'!$B$7:$B$669,"WS2047CAW"))</f>
        <v>2.2675862930625001</v>
      </c>
      <c r="L22" s="90">
        <f t="shared" si="3"/>
        <v>9.6569751944945494</v>
      </c>
      <c r="N22" s="89">
        <f>IF(OR($B22="NWT",$B22="SVE"),
SUMIFS('Water E opex'!N$7:N$669,'Water E opex'!$A$7:$A$669,$B22,'Water E opex'!$B$7:$B$669,"WS2012CAW")+SUMIFS('Water E opex'!N$7:N$669,'Water E opex'!$A$7:$A$669,$B22,'Water E opex'!$B$7:$B$669,"WS2019CAW")+SUMIFS('Water E opex'!N$7:N$669,'Water E opex'!$A$7:$A$669,$B22,'Water E opex'!$B$7:$B$669,"WS2020CAW"),
SUMIFS('Water E opex'!H$7:H$669,'Water E opex'!$A$7:$A$669,$B22,'Water E opex'!$B$7:$B$669,"WS2012CAW")+SUMIFS('Water E opex'!H$7:H$669,'Water E opex'!$A$7:$A$669,$B22,'Water E opex'!$B$7:$B$669,"WS2019CAW")+SUMIFS('Water E opex'!H$7:H$669,'Water E opex'!$A$7:$A$669,$B22,'Water E opex'!$B$7:$B$669,"WS2020CAW"))</f>
        <v>0</v>
      </c>
      <c r="O22" s="89">
        <f>IF(OR($B22="NWT",$B22="SVE"),
SUMIFS('Water E opex'!O$7:O$669,'Water E opex'!$A$7:$A$669,$B22,'Water E opex'!$B$7:$B$669,"WS2012CAW")+SUMIFS('Water E opex'!O$7:O$669,'Water E opex'!$A$7:$A$669,$B22,'Water E opex'!$B$7:$B$669,"WS2019CAW")+SUMIFS('Water E opex'!O$7:O$669,'Water E opex'!$A$7:$A$669,$B22,'Water E opex'!$B$7:$B$669,"WS2020CAW"),
SUMIFS('Water E opex'!I$7:I$669,'Water E opex'!$A$7:$A$669,$B22,'Water E opex'!$B$7:$B$669,"WS2012CAW")+SUMIFS('Water E opex'!I$7:I$669,'Water E opex'!$A$7:$A$669,$B22,'Water E opex'!$B$7:$B$669,"WS2019CAW")+SUMIFS('Water E opex'!I$7:I$669,'Water E opex'!$A$7:$A$669,$B22,'Water E opex'!$B$7:$B$669,"WS2020CAW"))</f>
        <v>0</v>
      </c>
      <c r="P22" s="89">
        <f>IF(OR($B22="NWT",$B22="SVE"),
SUMIFS('Water E opex'!P$7:P$669,'Water E opex'!$A$7:$A$669,$B22,'Water E opex'!$B$7:$B$669,"WS2012CAW")+SUMIFS('Water E opex'!P$7:P$669,'Water E opex'!$A$7:$A$669,$B22,'Water E opex'!$B$7:$B$669,"WS2019CAW")+SUMIFS('Water E opex'!P$7:P$669,'Water E opex'!$A$7:$A$669,$B22,'Water E opex'!$B$7:$B$669,"WS2020CAW"),
SUMIFS('Water E opex'!J$7:J$669,'Water E opex'!$A$7:$A$669,$B22,'Water E opex'!$B$7:$B$669,"WS2012CAW")+SUMIFS('Water E opex'!J$7:J$669,'Water E opex'!$A$7:$A$669,$B22,'Water E opex'!$B$7:$B$669,"WS2019CAW")+SUMIFS('Water E opex'!J$7:J$669,'Water E opex'!$A$7:$A$669,$B22,'Water E opex'!$B$7:$B$669,"WS2020CAW"))</f>
        <v>0</v>
      </c>
      <c r="Q22" s="89">
        <f>IF(OR($B22="NWT",$B22="SVE"),
SUMIFS('Water E opex'!Q$7:Q$669,'Water E opex'!$A$7:$A$669,$B22,'Water E opex'!$B$7:$B$669,"WS2012CAW")+SUMIFS('Water E opex'!Q$7:Q$669,'Water E opex'!$A$7:$A$669,$B22,'Water E opex'!$B$7:$B$669,"WS2019CAW")+SUMIFS('Water E opex'!Q$7:Q$669,'Water E opex'!$A$7:$A$669,$B22,'Water E opex'!$B$7:$B$669,"WS2020CAW"),
SUMIFS('Water E opex'!K$7:K$669,'Water E opex'!$A$7:$A$669,$B22,'Water E opex'!$B$7:$B$669,"WS2012CAW")+SUMIFS('Water E opex'!K$7:K$669,'Water E opex'!$A$7:$A$669,$B22,'Water E opex'!$B$7:$B$669,"WS2019CAW")+SUMIFS('Water E opex'!K$7:K$669,'Water E opex'!$A$7:$A$669,$B22,'Water E opex'!$B$7:$B$669,"WS2020CAW"))</f>
        <v>0</v>
      </c>
      <c r="R22" s="89">
        <f>IF(OR($B22="NWT",$B22="SVE"),
SUMIFS('Water E opex'!R$7:R$669,'Water E opex'!$A$7:$A$669,$B22,'Water E opex'!$B$7:$B$669,"WS2012CAW")+SUMIFS('Water E opex'!R$7:R$669,'Water E opex'!$A$7:$A$669,$B22,'Water E opex'!$B$7:$B$669,"WS2019CAW")+SUMIFS('Water E opex'!R$7:R$669,'Water E opex'!$A$7:$A$669,$B22,'Water E opex'!$B$7:$B$669,"WS2020CAW"),
SUMIFS('Water E opex'!L$7:L$669,'Water E opex'!$A$7:$A$669,$B22,'Water E opex'!$B$7:$B$669,"WS2012CAW")+SUMIFS('Water E opex'!L$7:L$669,'Water E opex'!$A$7:$A$669,$B22,'Water E opex'!$B$7:$B$669,"WS2019CAW")+SUMIFS('Water E opex'!L$7:L$669,'Water E opex'!$A$7:$A$669,$B22,'Water E opex'!$B$7:$B$669,"WS2020CAW"))</f>
        <v>0</v>
      </c>
      <c r="S22" s="90">
        <f t="shared" si="4"/>
        <v>0</v>
      </c>
      <c r="U22" s="91">
        <f>Allowance!D23/Allowance!C23</f>
        <v>0.24825443653801896</v>
      </c>
      <c r="V22" s="91">
        <f>Allowance!E23/Allowance!C23</f>
        <v>0.75174556346198107</v>
      </c>
    </row>
    <row r="23" spans="2:22" s="84" customFormat="1" x14ac:dyDescent="0.3">
      <c r="B23" s="88" t="s">
        <v>421</v>
      </c>
      <c r="C23" s="93">
        <f t="shared" si="0"/>
        <v>182.38239325669915</v>
      </c>
      <c r="D23" s="93">
        <f t="shared" si="1"/>
        <v>552.27675644501494</v>
      </c>
      <c r="E23" s="93">
        <f t="shared" si="2"/>
        <v>734.65914970171411</v>
      </c>
      <c r="G23" s="90">
        <f>SUM(G6:G22)</f>
        <v>164.85927155305737</v>
      </c>
      <c r="H23" s="90">
        <f t="shared" ref="H23:K23" si="5">SUM(H6:H22)</f>
        <v>158.93370935280407</v>
      </c>
      <c r="I23" s="90">
        <f t="shared" si="5"/>
        <v>159.49696085823834</v>
      </c>
      <c r="J23" s="90">
        <f t="shared" si="5"/>
        <v>167.12836209141537</v>
      </c>
      <c r="K23" s="90">
        <f t="shared" si="5"/>
        <v>181.80372283372321</v>
      </c>
      <c r="L23" s="90">
        <f t="shared" si="3"/>
        <v>832.22202668923842</v>
      </c>
      <c r="N23" s="90">
        <f>SUM(N6:N22)</f>
        <v>18.525420556284576</v>
      </c>
      <c r="O23" s="90">
        <f t="shared" ref="O23:R23" si="6">SUM(O6:O22)</f>
        <v>19.283515620800721</v>
      </c>
      <c r="P23" s="90">
        <f t="shared" si="6"/>
        <v>19.553874591558642</v>
      </c>
      <c r="Q23" s="90">
        <f t="shared" si="6"/>
        <v>19.867571032665158</v>
      </c>
      <c r="R23" s="90">
        <f t="shared" si="6"/>
        <v>20.33249518621518</v>
      </c>
      <c r="S23" s="90">
        <f t="shared" si="4"/>
        <v>97.562876987524277</v>
      </c>
      <c r="U23" s="94">
        <f>Allowance!D24/Allowance!C24</f>
        <v>0.24825443653801896</v>
      </c>
      <c r="V23" s="94">
        <f>Allowance!E24/Allowance!C24</f>
        <v>0.75174556346198107</v>
      </c>
    </row>
    <row r="26" spans="2:22" ht="27" customHeight="1" x14ac:dyDescent="0.3">
      <c r="C26" s="81" t="s">
        <v>422</v>
      </c>
      <c r="D26" s="81"/>
      <c r="E26" s="81"/>
      <c r="G26" s="82" t="s">
        <v>423</v>
      </c>
      <c r="H26" s="82"/>
      <c r="I26" s="82"/>
      <c r="J26" s="82"/>
      <c r="K26" s="82"/>
      <c r="L26" s="82"/>
      <c r="N26" s="83" t="s">
        <v>424</v>
      </c>
      <c r="O26" s="82"/>
      <c r="P26" s="82"/>
      <c r="Q26" s="82"/>
      <c r="R26" s="82"/>
      <c r="S26" s="82"/>
      <c r="U26" s="81" t="s">
        <v>416</v>
      </c>
      <c r="V26" s="81"/>
    </row>
    <row r="27" spans="2:22" ht="26" x14ac:dyDescent="0.3">
      <c r="B27" s="27"/>
      <c r="C27" s="86" t="s">
        <v>425</v>
      </c>
      <c r="D27" s="86" t="s">
        <v>420</v>
      </c>
      <c r="E27" s="86" t="s">
        <v>426</v>
      </c>
      <c r="G27" s="87" t="s">
        <v>52</v>
      </c>
      <c r="H27" s="87" t="s">
        <v>53</v>
      </c>
      <c r="I27" s="87" t="s">
        <v>54</v>
      </c>
      <c r="J27" s="87" t="s">
        <v>55</v>
      </c>
      <c r="K27" s="87" t="s">
        <v>56</v>
      </c>
      <c r="L27" s="87" t="s">
        <v>419</v>
      </c>
      <c r="N27" s="87" t="s">
        <v>52</v>
      </c>
      <c r="O27" s="87" t="s">
        <v>53</v>
      </c>
      <c r="P27" s="87" t="s">
        <v>54</v>
      </c>
      <c r="Q27" s="87" t="s">
        <v>55</v>
      </c>
      <c r="R27" s="87" t="s">
        <v>56</v>
      </c>
      <c r="S27" s="88" t="s">
        <v>419</v>
      </c>
      <c r="U27" s="86" t="s">
        <v>357</v>
      </c>
      <c r="V27" s="86" t="s">
        <v>420</v>
      </c>
    </row>
    <row r="28" spans="2:22" x14ac:dyDescent="0.3">
      <c r="B28" s="85" t="s">
        <v>0</v>
      </c>
      <c r="C28" s="95">
        <f t="shared" ref="C28:C39" si="7">(L28-S28)*U28</f>
        <v>0</v>
      </c>
      <c r="D28" s="95">
        <f t="shared" ref="D28:D39" si="8">(L28-S28)*V28</f>
        <v>67.70902251446492</v>
      </c>
      <c r="E28" s="95">
        <f>C28+D28</f>
        <v>67.70902251446492</v>
      </c>
      <c r="G28" s="95">
        <f xml:space="preserve"> IF(OR($B28="NWT",$B28="SVE"),
SUMIFS('wastewater E opex'!N$6:N$522, 'wastewater E opex'!$A$6:$A$522,$B28, 'wastewater E opex'!$B$6:$B$522, "WWS2054CAS"),
SUMIFS('wastewater E opex'!H$6:H$522, 'wastewater E opex'!$A$6:$A$522, $B28, 'wastewater E opex'!$B$6:$B$522, "WWS2054CAS"))</f>
        <v>9.6638947790366192</v>
      </c>
      <c r="H28" s="95">
        <f xml:space="preserve"> IF(OR($B28="NWT",$B28="SVE"),
SUMIFS('wastewater E opex'!O$6:O$522, 'wastewater E opex'!$A$6:$A$522,$B28, 'wastewater E opex'!$B$6:$B$522, "WWS2054CAS"),
SUMIFS('wastewater E opex'!I$6:I$522, 'wastewater E opex'!$A$6:$A$522, $B28, 'wastewater E opex'!$B$6:$B$522, "WWS2054CAS"))</f>
        <v>11.6987901394698</v>
      </c>
      <c r="I28" s="95">
        <f xml:space="preserve"> IF(OR($B28="NWT",$B28="SVE"),
SUMIFS('wastewater E opex'!P$6:P$522, 'wastewater E opex'!$A$6:$A$522,$B28, 'wastewater E opex'!$B$6:$B$522, "WWS2054CAS"),
SUMIFS('wastewater E opex'!J$6:J$522, 'wastewater E opex'!$A$6:$A$522, $B28, 'wastewater E opex'!$B$6:$B$522, "WWS2054CAS"))</f>
        <v>15.6077976356714</v>
      </c>
      <c r="J28" s="95">
        <f xml:space="preserve"> IF(OR($B28="NWT",$B28="SVE"),
SUMIFS('wastewater E opex'!Q$6:Q$522, 'wastewater E opex'!$A$6:$A$522,$B28, 'wastewater E opex'!$B$6:$B$522, "WWS2054CAS"),
SUMIFS('wastewater E opex'!K$6:K$522, 'wastewater E opex'!$A$6:$A$522, $B28, 'wastewater E opex'!$B$6:$B$522, "WWS2054CAS"))</f>
        <v>20.3515842409833</v>
      </c>
      <c r="K28" s="95">
        <f xml:space="preserve"> IF(OR($B28="NWT",$B28="SVE"),
SUMIFS('wastewater E opex'!R$6:R$522, 'wastewater E opex'!$A$6:$A$522,$B28, 'wastewater E opex'!$B$6:$B$522, "WWS2054CAS"),
SUMIFS('wastewater E opex'!L$6:L$522, 'wastewater E opex'!$A$6:$A$522, $B28, 'wastewater E opex'!$B$6:$B$522, "WWS2054CAS"))</f>
        <v>23.7509528770284</v>
      </c>
      <c r="L28" s="96">
        <f>SUM(G28:K28)</f>
        <v>81.073019672189517</v>
      </c>
      <c r="N28" s="89">
        <f xml:space="preserve"> IF(OR($B28="NWT",$B28="SVE"),
SUMIFS('wastewater E opex'!N$6:N$522,'wastewater E opex'!$A$6:$A$522,$B28,'wastewater E opex'!$B$6:$B$522,"WWS2033CAS")+SUMIFS('wastewater E opex'!N$6:N$522,'wastewater E opex'!$A$6:$A$522,$B28,'wastewater E opex'!$B$6:$B$522,"WWS2034CAS")+SUMIFS('wastewater E opex'!N$6:N$522,'wastewater E opex'!$A$6:$A$522,$B28,'wastewater E opex'!$B$6:$B$522,"WWS2038CAS")+SUMIFS('wastewater E opex'!N$6:N$522,'wastewater E opex'!$A$6:$A$522,$B28,'wastewater E opex'!$B$6:$B$522,"WWS2055CAS"),
SUMIFS('wastewater E opex'!H$6:H$522,'wastewater E opex'!$A$6:$A$522,$B28,'wastewater E opex'!$B$6:$B$522,"WWS2033CAS")+SUMIFS('wastewater E opex'!H$6:H$522,'wastewater E opex'!$A$6:$A$522,$B28,'wastewater E opex'!$B$6:$B$522,"WWS2034CAS")+SUMIFS('wastewater E opex'!H$6:H$522,'wastewater E opex'!$A$6:$A$522,$B28,'wastewater E opex'!$B$6:$B$522,"WWS2038CAS")+SUMIFS('wastewater E opex'!H$6:H$522,'wastewater E opex'!$A$6:$A$522,$B28,'wastewater E opex'!$B$6:$B$522,"WWS2055CAS"))</f>
        <v>1.3842362544760571</v>
      </c>
      <c r="O28" s="89">
        <f xml:space="preserve"> IF(OR($B28="NWT",$B28="SVE"),
SUMIFS('wastewater E opex'!O$6:O$522,'wastewater E opex'!$A$6:$A$522,$B28,'wastewater E opex'!$B$6:$B$522,"WWS2033CAS")+SUMIFS('wastewater E opex'!O$6:O$522,'wastewater E opex'!$A$6:$A$522,$B28,'wastewater E opex'!$B$6:$B$522,"WWS2034CAS")+SUMIFS('wastewater E opex'!O$6:O$522,'wastewater E opex'!$A$6:$A$522,$B28,'wastewater E opex'!$B$6:$B$522,"WWS2038CAS")+SUMIFS('wastewater E opex'!O$6:O$522,'wastewater E opex'!$A$6:$A$522,$B28,'wastewater E opex'!$B$6:$B$522,"WWS2055CAS"),
SUMIFS('wastewater E opex'!I$6:I$522,'wastewater E opex'!$A$6:$A$522,$B28,'wastewater E opex'!$B$6:$B$522,"WWS2033CAS")+SUMIFS('wastewater E opex'!I$6:I$522,'wastewater E opex'!$A$6:$A$522,$B28,'wastewater E opex'!$B$6:$B$522,"WWS2034CAS")+SUMIFS('wastewater E opex'!I$6:I$522,'wastewater E opex'!$A$6:$A$522,$B28,'wastewater E opex'!$B$6:$B$522,"WWS2038CAS")+SUMIFS('wastewater E opex'!I$6:I$522,'wastewater E opex'!$A$6:$A$522,$B28,'wastewater E opex'!$B$6:$B$522,"WWS2055CAS"))</f>
        <v>1.8406010182214771</v>
      </c>
      <c r="P28" s="89">
        <f xml:space="preserve"> IF(OR($B28="NWT",$B28="SVE"),
SUMIFS('wastewater E opex'!P$6:P$522,'wastewater E opex'!$A$6:$A$522,$B28,'wastewater E opex'!$B$6:$B$522,"WWS2033CAS")+SUMIFS('wastewater E opex'!P$6:P$522,'wastewater E opex'!$A$6:$A$522,$B28,'wastewater E opex'!$B$6:$B$522,"WWS2034CAS")+SUMIFS('wastewater E opex'!P$6:P$522,'wastewater E opex'!$A$6:$A$522,$B28,'wastewater E opex'!$B$6:$B$522,"WWS2038CAS")+SUMIFS('wastewater E opex'!P$6:P$522,'wastewater E opex'!$A$6:$A$522,$B28,'wastewater E opex'!$B$6:$B$522,"WWS2055CAS"),
SUMIFS('wastewater E opex'!J$6:J$522,'wastewater E opex'!$A$6:$A$522,$B28,'wastewater E opex'!$B$6:$B$522,"WWS2033CAS")+SUMIFS('wastewater E opex'!J$6:J$522,'wastewater E opex'!$A$6:$A$522,$B28,'wastewater E opex'!$B$6:$B$522,"WWS2034CAS")+SUMIFS('wastewater E opex'!J$6:J$522,'wastewater E opex'!$A$6:$A$522,$B28,'wastewater E opex'!$B$6:$B$522,"WWS2038CAS")+SUMIFS('wastewater E opex'!J$6:J$522,'wastewater E opex'!$A$6:$A$522,$B28,'wastewater E opex'!$B$6:$B$522,"WWS2055CAS"))</f>
        <v>2.476840468965066</v>
      </c>
      <c r="Q28" s="89">
        <f xml:space="preserve"> IF(OR($B28="NWT",$B28="SVE"),
SUMIFS('wastewater E opex'!Q$6:Q$522,'wastewater E opex'!$A$6:$A$522,$B28,'wastewater E opex'!$B$6:$B$522,"WWS2033CAS")+SUMIFS('wastewater E opex'!Q$6:Q$522,'wastewater E opex'!$A$6:$A$522,$B28,'wastewater E opex'!$B$6:$B$522,"WWS2034CAS")+SUMIFS('wastewater E opex'!Q$6:Q$522,'wastewater E opex'!$A$6:$A$522,$B28,'wastewater E opex'!$B$6:$B$522,"WWS2038CAS")+SUMIFS('wastewater E opex'!Q$6:Q$522,'wastewater E opex'!$A$6:$A$522,$B28,'wastewater E opex'!$B$6:$B$522,"WWS2055CAS"),
SUMIFS('wastewater E opex'!K$6:K$522,'wastewater E opex'!$A$6:$A$522,$B28,'wastewater E opex'!$B$6:$B$522,"WWS2033CAS")+SUMIFS('wastewater E opex'!K$6:K$522,'wastewater E opex'!$A$6:$A$522,$B28,'wastewater E opex'!$B$6:$B$522,"WWS2034CAS")+SUMIFS('wastewater E opex'!K$6:K$522,'wastewater E opex'!$A$6:$A$522,$B28,'wastewater E opex'!$B$6:$B$522,"WWS2038CAS")+SUMIFS('wastewater E opex'!K$6:K$522,'wastewater E opex'!$A$6:$A$522,$B28,'wastewater E opex'!$B$6:$B$522,"WWS2055CAS"))</f>
        <v>3.3901447951394732</v>
      </c>
      <c r="R28" s="89">
        <f xml:space="preserve"> IF(OR($B28="NWT",$B28="SVE"),
SUMIFS('wastewater E opex'!R$6:R$522,'wastewater E opex'!$A$6:$A$522,$B28,'wastewater E opex'!$B$6:$B$522,"WWS2033CAS")+SUMIFS('wastewater E opex'!R$6:R$522,'wastewater E opex'!$A$6:$A$522,$B28,'wastewater E opex'!$B$6:$B$522,"WWS2034CAS")+SUMIFS('wastewater E opex'!R$6:R$522,'wastewater E opex'!$A$6:$A$522,$B28,'wastewater E opex'!$B$6:$B$522,"WWS2038CAS")+SUMIFS('wastewater E opex'!R$6:R$522,'wastewater E opex'!$A$6:$A$522,$B28,'wastewater E opex'!$B$6:$B$522,"WWS2055CAS"),
SUMIFS('wastewater E opex'!L$6:L$522,'wastewater E opex'!$A$6:$A$522,$B28,'wastewater E opex'!$B$6:$B$522,"WWS2033CAS")+SUMIFS('wastewater E opex'!L$6:L$522,'wastewater E opex'!$A$6:$A$522,$B28,'wastewater E opex'!$B$6:$B$522,"WWS2034CAS")+SUMIFS('wastewater E opex'!L$6:L$522,'wastewater E opex'!$A$6:$A$522,$B28,'wastewater E opex'!$B$6:$B$522,"WWS2038CAS")+SUMIFS('wastewater E opex'!L$6:L$522,'wastewater E opex'!$A$6:$A$522,$B28,'wastewater E opex'!$B$6:$B$522,"WWS2055CAS"))</f>
        <v>4.2721746209225229</v>
      </c>
      <c r="S28" s="90">
        <f>SUM(N28:R28)</f>
        <v>13.363997157724597</v>
      </c>
      <c r="U28" s="91">
        <f>Allowance!G7/Allowance!F7</f>
        <v>0</v>
      </c>
      <c r="V28" s="91">
        <f>Allowance!H7/Allowance!F7</f>
        <v>1</v>
      </c>
    </row>
    <row r="29" spans="2:22" x14ac:dyDescent="0.3">
      <c r="B29" s="85" t="s">
        <v>2</v>
      </c>
      <c r="C29" s="95">
        <f t="shared" si="7"/>
        <v>0</v>
      </c>
      <c r="D29" s="95">
        <f t="shared" si="8"/>
        <v>0.19840000000000002</v>
      </c>
      <c r="E29" s="95">
        <f t="shared" ref="E29:E39" si="9">C29+D29</f>
        <v>0.19840000000000002</v>
      </c>
      <c r="G29" s="95">
        <f xml:space="preserve"> IF(OR($B29="NWT",$B29="SVE"),
SUMIFS('wastewater E opex'!N$6:N$522, 'wastewater E opex'!$A$6:$A$522,$B29, 'wastewater E opex'!$B$6:$B$522, "WWS2054CAS"),
SUMIFS('wastewater E opex'!H$6:H$522, 'wastewater E opex'!$A$6:$A$522, $B29, 'wastewater E opex'!$B$6:$B$522, "WWS2054CAS"))</f>
        <v>3.5000000000000003E-2</v>
      </c>
      <c r="H29" s="95">
        <f xml:space="preserve"> IF(OR($B29="NWT",$B29="SVE"),
SUMIFS('wastewater E opex'!O$6:O$522, 'wastewater E opex'!$A$6:$A$522,$B29, 'wastewater E opex'!$B$6:$B$522, "WWS2054CAS"),
SUMIFS('wastewater E opex'!I$6:I$522, 'wastewater E opex'!$A$6:$A$522, $B29, 'wastewater E opex'!$B$6:$B$522, "WWS2054CAS"))</f>
        <v>3.1E-2</v>
      </c>
      <c r="I29" s="95">
        <f xml:space="preserve"> IF(OR($B29="NWT",$B29="SVE"),
SUMIFS('wastewater E opex'!P$6:P$522, 'wastewater E opex'!$A$6:$A$522,$B29, 'wastewater E opex'!$B$6:$B$522, "WWS2054CAS"),
SUMIFS('wastewater E opex'!J$6:J$522, 'wastewater E opex'!$A$6:$A$522, $B29, 'wastewater E opex'!$B$6:$B$522, "WWS2054CAS"))</f>
        <v>4.3799999999999999E-2</v>
      </c>
      <c r="J29" s="95">
        <f xml:space="preserve"> IF(OR($B29="NWT",$B29="SVE"),
SUMIFS('wastewater E opex'!Q$6:Q$522, 'wastewater E opex'!$A$6:$A$522,$B29, 'wastewater E opex'!$B$6:$B$522, "WWS2054CAS"),
SUMIFS('wastewater E opex'!K$6:K$522, 'wastewater E opex'!$A$6:$A$522, $B29, 'wastewater E opex'!$B$6:$B$522, "WWS2054CAS"))</f>
        <v>4.3799999999999999E-2</v>
      </c>
      <c r="K29" s="95">
        <f xml:space="preserve"> IF(OR($B29="NWT",$B29="SVE"),
SUMIFS('wastewater E opex'!R$6:R$522, 'wastewater E opex'!$A$6:$A$522,$B29, 'wastewater E opex'!$B$6:$B$522, "WWS2054CAS"),
SUMIFS('wastewater E opex'!L$6:L$522, 'wastewater E opex'!$A$6:$A$522, $B29, 'wastewater E opex'!$B$6:$B$522, "WWS2054CAS"))</f>
        <v>4.48E-2</v>
      </c>
      <c r="L29" s="96">
        <f t="shared" ref="L29:L39" si="10">SUM(G29:K29)</f>
        <v>0.19840000000000002</v>
      </c>
      <c r="N29" s="89">
        <f xml:space="preserve"> IF(OR($B29="NWT",$B29="SVE"),
SUMIFS('wastewater E opex'!N$6:N$522,'wastewater E opex'!$A$6:$A$522,$B29,'wastewater E opex'!$B$6:$B$522,"WWS2033CAS")+SUMIFS('wastewater E opex'!N$6:N$522,'wastewater E opex'!$A$6:$A$522,$B29,'wastewater E opex'!$B$6:$B$522,"WWS2034CAS")+SUMIFS('wastewater E opex'!N$6:N$522,'wastewater E opex'!$A$6:$A$522,$B29,'wastewater E opex'!$B$6:$B$522,"WWS2038CAS")+SUMIFS('wastewater E opex'!N$6:N$522,'wastewater E opex'!$A$6:$A$522,$B29,'wastewater E opex'!$B$6:$B$522,"WWS2055CAS"),
SUMIFS('wastewater E opex'!H$6:H$522,'wastewater E opex'!$A$6:$A$522,$B29,'wastewater E opex'!$B$6:$B$522,"WWS2033CAS")+SUMIFS('wastewater E opex'!H$6:H$522,'wastewater E opex'!$A$6:$A$522,$B29,'wastewater E opex'!$B$6:$B$522,"WWS2034CAS")+SUMIFS('wastewater E opex'!H$6:H$522,'wastewater E opex'!$A$6:$A$522,$B29,'wastewater E opex'!$B$6:$B$522,"WWS2038CAS")+SUMIFS('wastewater E opex'!H$6:H$522,'wastewater E opex'!$A$6:$A$522,$B29,'wastewater E opex'!$B$6:$B$522,"WWS2055CAS"))</f>
        <v>0</v>
      </c>
      <c r="O29" s="89">
        <f xml:space="preserve"> IF(OR($B29="NWT",$B29="SVE"),
SUMIFS('wastewater E opex'!O$6:O$522,'wastewater E opex'!$A$6:$A$522,$B29,'wastewater E opex'!$B$6:$B$522,"WWS2033CAS")+SUMIFS('wastewater E opex'!O$6:O$522,'wastewater E opex'!$A$6:$A$522,$B29,'wastewater E opex'!$B$6:$B$522,"WWS2034CAS")+SUMIFS('wastewater E opex'!O$6:O$522,'wastewater E opex'!$A$6:$A$522,$B29,'wastewater E opex'!$B$6:$B$522,"WWS2038CAS")+SUMIFS('wastewater E opex'!O$6:O$522,'wastewater E opex'!$A$6:$A$522,$B29,'wastewater E opex'!$B$6:$B$522,"WWS2055CAS"),
SUMIFS('wastewater E opex'!I$6:I$522,'wastewater E opex'!$A$6:$A$522,$B29,'wastewater E opex'!$B$6:$B$522,"WWS2033CAS")+SUMIFS('wastewater E opex'!I$6:I$522,'wastewater E opex'!$A$6:$A$522,$B29,'wastewater E opex'!$B$6:$B$522,"WWS2034CAS")+SUMIFS('wastewater E opex'!I$6:I$522,'wastewater E opex'!$A$6:$A$522,$B29,'wastewater E opex'!$B$6:$B$522,"WWS2038CAS")+SUMIFS('wastewater E opex'!I$6:I$522,'wastewater E opex'!$A$6:$A$522,$B29,'wastewater E opex'!$B$6:$B$522,"WWS2055CAS"))</f>
        <v>0</v>
      </c>
      <c r="P29" s="89">
        <f xml:space="preserve"> IF(OR($B29="NWT",$B29="SVE"),
SUMIFS('wastewater E opex'!P$6:P$522,'wastewater E opex'!$A$6:$A$522,$B29,'wastewater E opex'!$B$6:$B$522,"WWS2033CAS")+SUMIFS('wastewater E opex'!P$6:P$522,'wastewater E opex'!$A$6:$A$522,$B29,'wastewater E opex'!$B$6:$B$522,"WWS2034CAS")+SUMIFS('wastewater E opex'!P$6:P$522,'wastewater E opex'!$A$6:$A$522,$B29,'wastewater E opex'!$B$6:$B$522,"WWS2038CAS")+SUMIFS('wastewater E opex'!P$6:P$522,'wastewater E opex'!$A$6:$A$522,$B29,'wastewater E opex'!$B$6:$B$522,"WWS2055CAS"),
SUMIFS('wastewater E opex'!J$6:J$522,'wastewater E opex'!$A$6:$A$522,$B29,'wastewater E opex'!$B$6:$B$522,"WWS2033CAS")+SUMIFS('wastewater E opex'!J$6:J$522,'wastewater E opex'!$A$6:$A$522,$B29,'wastewater E opex'!$B$6:$B$522,"WWS2034CAS")+SUMIFS('wastewater E opex'!J$6:J$522,'wastewater E opex'!$A$6:$A$522,$B29,'wastewater E opex'!$B$6:$B$522,"WWS2038CAS")+SUMIFS('wastewater E opex'!J$6:J$522,'wastewater E opex'!$A$6:$A$522,$B29,'wastewater E opex'!$B$6:$B$522,"WWS2055CAS"))</f>
        <v>0</v>
      </c>
      <c r="Q29" s="89">
        <f xml:space="preserve"> IF(OR($B29="NWT",$B29="SVE"),
SUMIFS('wastewater E opex'!Q$6:Q$522,'wastewater E opex'!$A$6:$A$522,$B29,'wastewater E opex'!$B$6:$B$522,"WWS2033CAS")+SUMIFS('wastewater E opex'!Q$6:Q$522,'wastewater E opex'!$A$6:$A$522,$B29,'wastewater E opex'!$B$6:$B$522,"WWS2034CAS")+SUMIFS('wastewater E opex'!Q$6:Q$522,'wastewater E opex'!$A$6:$A$522,$B29,'wastewater E opex'!$B$6:$B$522,"WWS2038CAS")+SUMIFS('wastewater E opex'!Q$6:Q$522,'wastewater E opex'!$A$6:$A$522,$B29,'wastewater E opex'!$B$6:$B$522,"WWS2055CAS"),
SUMIFS('wastewater E opex'!K$6:K$522,'wastewater E opex'!$A$6:$A$522,$B29,'wastewater E opex'!$B$6:$B$522,"WWS2033CAS")+SUMIFS('wastewater E opex'!K$6:K$522,'wastewater E opex'!$A$6:$A$522,$B29,'wastewater E opex'!$B$6:$B$522,"WWS2034CAS")+SUMIFS('wastewater E opex'!K$6:K$522,'wastewater E opex'!$A$6:$A$522,$B29,'wastewater E opex'!$B$6:$B$522,"WWS2038CAS")+SUMIFS('wastewater E opex'!K$6:K$522,'wastewater E opex'!$A$6:$A$522,$B29,'wastewater E opex'!$B$6:$B$522,"WWS2055CAS"))</f>
        <v>0</v>
      </c>
      <c r="R29" s="89">
        <f xml:space="preserve"> IF(OR($B29="NWT",$B29="SVE"),
SUMIFS('wastewater E opex'!R$6:R$522,'wastewater E opex'!$A$6:$A$522,$B29,'wastewater E opex'!$B$6:$B$522,"WWS2033CAS")+SUMIFS('wastewater E opex'!R$6:R$522,'wastewater E opex'!$A$6:$A$522,$B29,'wastewater E opex'!$B$6:$B$522,"WWS2034CAS")+SUMIFS('wastewater E opex'!R$6:R$522,'wastewater E opex'!$A$6:$A$522,$B29,'wastewater E opex'!$B$6:$B$522,"WWS2038CAS")+SUMIFS('wastewater E opex'!R$6:R$522,'wastewater E opex'!$A$6:$A$522,$B29,'wastewater E opex'!$B$6:$B$522,"WWS2055CAS"),
SUMIFS('wastewater E opex'!L$6:L$522,'wastewater E opex'!$A$6:$A$522,$B29,'wastewater E opex'!$B$6:$B$522,"WWS2033CAS")+SUMIFS('wastewater E opex'!L$6:L$522,'wastewater E opex'!$A$6:$A$522,$B29,'wastewater E opex'!$B$6:$B$522,"WWS2034CAS")+SUMIFS('wastewater E opex'!L$6:L$522,'wastewater E opex'!$A$6:$A$522,$B29,'wastewater E opex'!$B$6:$B$522,"WWS2038CAS")+SUMIFS('wastewater E opex'!L$6:L$522,'wastewater E opex'!$A$6:$A$522,$B29,'wastewater E opex'!$B$6:$B$522,"WWS2055CAS"))</f>
        <v>0</v>
      </c>
      <c r="S29" s="90">
        <f t="shared" ref="S29:S38" si="11">SUM(N29:R29)</f>
        <v>0</v>
      </c>
      <c r="U29" s="91">
        <f>Allowance!G8/Allowance!F8</f>
        <v>0</v>
      </c>
      <c r="V29" s="91">
        <f>Allowance!H8/Allowance!F8</f>
        <v>1</v>
      </c>
    </row>
    <row r="30" spans="2:22" x14ac:dyDescent="0.3">
      <c r="B30" s="85" t="s">
        <v>3</v>
      </c>
      <c r="C30" s="95">
        <f t="shared" si="7"/>
        <v>0</v>
      </c>
      <c r="D30" s="95">
        <f t="shared" si="8"/>
        <v>0</v>
      </c>
      <c r="E30" s="95">
        <f t="shared" si="9"/>
        <v>0</v>
      </c>
      <c r="G30" s="95">
        <f xml:space="preserve"> IF(OR($B30="NWT",$B30="SVE"),
SUMIFS('wastewater E opex'!N$6:N$522, 'wastewater E opex'!$A$6:$A$522,$B30, 'wastewater E opex'!$B$6:$B$522, "WWS2054CAS"),
SUMIFS('wastewater E opex'!H$6:H$522, 'wastewater E opex'!$A$6:$A$522, $B30, 'wastewater E opex'!$B$6:$B$522, "WWS2054CAS"))</f>
        <v>0</v>
      </c>
      <c r="H30" s="95">
        <f xml:space="preserve"> IF(OR($B30="NWT",$B30="SVE"),
SUMIFS('wastewater E opex'!O$6:O$522, 'wastewater E opex'!$A$6:$A$522,$B30, 'wastewater E opex'!$B$6:$B$522, "WWS2054CAS"),
SUMIFS('wastewater E opex'!I$6:I$522, 'wastewater E opex'!$A$6:$A$522, $B30, 'wastewater E opex'!$B$6:$B$522, "WWS2054CAS"))</f>
        <v>0</v>
      </c>
      <c r="I30" s="95">
        <f xml:space="preserve"> IF(OR($B30="NWT",$B30="SVE"),
SUMIFS('wastewater E opex'!P$6:P$522, 'wastewater E opex'!$A$6:$A$522,$B30, 'wastewater E opex'!$B$6:$B$522, "WWS2054CAS"),
SUMIFS('wastewater E opex'!J$6:J$522, 'wastewater E opex'!$A$6:$A$522, $B30, 'wastewater E opex'!$B$6:$B$522, "WWS2054CAS"))</f>
        <v>0</v>
      </c>
      <c r="J30" s="95">
        <f xml:space="preserve"> IF(OR($B30="NWT",$B30="SVE"),
SUMIFS('wastewater E opex'!Q$6:Q$522, 'wastewater E opex'!$A$6:$A$522,$B30, 'wastewater E opex'!$B$6:$B$522, "WWS2054CAS"),
SUMIFS('wastewater E opex'!K$6:K$522, 'wastewater E opex'!$A$6:$A$522, $B30, 'wastewater E opex'!$B$6:$B$522, "WWS2054CAS"))</f>
        <v>0</v>
      </c>
      <c r="K30" s="95">
        <f xml:space="preserve"> IF(OR($B30="NWT",$B30="SVE"),
SUMIFS('wastewater E opex'!R$6:R$522, 'wastewater E opex'!$A$6:$A$522,$B30, 'wastewater E opex'!$B$6:$B$522, "WWS2054CAS"),
SUMIFS('wastewater E opex'!L$6:L$522, 'wastewater E opex'!$A$6:$A$522, $B30, 'wastewater E opex'!$B$6:$B$522, "WWS2054CAS"))</f>
        <v>0</v>
      </c>
      <c r="L30" s="96">
        <f t="shared" si="10"/>
        <v>0</v>
      </c>
      <c r="N30" s="89">
        <f xml:space="preserve"> IF(OR($B30="NWT",$B30="SVE"),
SUMIFS('wastewater E opex'!N$6:N$522,'wastewater E opex'!$A$6:$A$522,$B30,'wastewater E opex'!$B$6:$B$522,"WWS2033CAS")+SUMIFS('wastewater E opex'!N$6:N$522,'wastewater E opex'!$A$6:$A$522,$B30,'wastewater E opex'!$B$6:$B$522,"WWS2034CAS")+SUMIFS('wastewater E opex'!N$6:N$522,'wastewater E opex'!$A$6:$A$522,$B30,'wastewater E opex'!$B$6:$B$522,"WWS2038CAS")+SUMIFS('wastewater E opex'!N$6:N$522,'wastewater E opex'!$A$6:$A$522,$B30,'wastewater E opex'!$B$6:$B$522,"WWS2055CAS"),
SUMIFS('wastewater E opex'!H$6:H$522,'wastewater E opex'!$A$6:$A$522,$B30,'wastewater E opex'!$B$6:$B$522,"WWS2033CAS")+SUMIFS('wastewater E opex'!H$6:H$522,'wastewater E opex'!$A$6:$A$522,$B30,'wastewater E opex'!$B$6:$B$522,"WWS2034CAS")+SUMIFS('wastewater E opex'!H$6:H$522,'wastewater E opex'!$A$6:$A$522,$B30,'wastewater E opex'!$B$6:$B$522,"WWS2038CAS")+SUMIFS('wastewater E opex'!H$6:H$522,'wastewater E opex'!$A$6:$A$522,$B30,'wastewater E opex'!$B$6:$B$522,"WWS2055CAS"))</f>
        <v>0</v>
      </c>
      <c r="O30" s="89">
        <f xml:space="preserve"> IF(OR($B30="NWT",$B30="SVE"),
SUMIFS('wastewater E opex'!O$6:O$522,'wastewater E opex'!$A$6:$A$522,$B30,'wastewater E opex'!$B$6:$B$522,"WWS2033CAS")+SUMIFS('wastewater E opex'!O$6:O$522,'wastewater E opex'!$A$6:$A$522,$B30,'wastewater E opex'!$B$6:$B$522,"WWS2034CAS")+SUMIFS('wastewater E opex'!O$6:O$522,'wastewater E opex'!$A$6:$A$522,$B30,'wastewater E opex'!$B$6:$B$522,"WWS2038CAS")+SUMIFS('wastewater E opex'!O$6:O$522,'wastewater E opex'!$A$6:$A$522,$B30,'wastewater E opex'!$B$6:$B$522,"WWS2055CAS"),
SUMIFS('wastewater E opex'!I$6:I$522,'wastewater E opex'!$A$6:$A$522,$B30,'wastewater E opex'!$B$6:$B$522,"WWS2033CAS")+SUMIFS('wastewater E opex'!I$6:I$522,'wastewater E opex'!$A$6:$A$522,$B30,'wastewater E opex'!$B$6:$B$522,"WWS2034CAS")+SUMIFS('wastewater E opex'!I$6:I$522,'wastewater E opex'!$A$6:$A$522,$B30,'wastewater E opex'!$B$6:$B$522,"WWS2038CAS")+SUMIFS('wastewater E opex'!I$6:I$522,'wastewater E opex'!$A$6:$A$522,$B30,'wastewater E opex'!$B$6:$B$522,"WWS2055CAS"))</f>
        <v>0</v>
      </c>
      <c r="P30" s="89">
        <f xml:space="preserve"> IF(OR($B30="NWT",$B30="SVE"),
SUMIFS('wastewater E opex'!P$6:P$522,'wastewater E opex'!$A$6:$A$522,$B30,'wastewater E opex'!$B$6:$B$522,"WWS2033CAS")+SUMIFS('wastewater E opex'!P$6:P$522,'wastewater E opex'!$A$6:$A$522,$B30,'wastewater E opex'!$B$6:$B$522,"WWS2034CAS")+SUMIFS('wastewater E opex'!P$6:P$522,'wastewater E opex'!$A$6:$A$522,$B30,'wastewater E opex'!$B$6:$B$522,"WWS2038CAS")+SUMIFS('wastewater E opex'!P$6:P$522,'wastewater E opex'!$A$6:$A$522,$B30,'wastewater E opex'!$B$6:$B$522,"WWS2055CAS"),
SUMIFS('wastewater E opex'!J$6:J$522,'wastewater E opex'!$A$6:$A$522,$B30,'wastewater E opex'!$B$6:$B$522,"WWS2033CAS")+SUMIFS('wastewater E opex'!J$6:J$522,'wastewater E opex'!$A$6:$A$522,$B30,'wastewater E opex'!$B$6:$B$522,"WWS2034CAS")+SUMIFS('wastewater E opex'!J$6:J$522,'wastewater E opex'!$A$6:$A$522,$B30,'wastewater E opex'!$B$6:$B$522,"WWS2038CAS")+SUMIFS('wastewater E opex'!J$6:J$522,'wastewater E opex'!$A$6:$A$522,$B30,'wastewater E opex'!$B$6:$B$522,"WWS2055CAS"))</f>
        <v>0</v>
      </c>
      <c r="Q30" s="89">
        <f xml:space="preserve"> IF(OR($B30="NWT",$B30="SVE"),
SUMIFS('wastewater E opex'!Q$6:Q$522,'wastewater E opex'!$A$6:$A$522,$B30,'wastewater E opex'!$B$6:$B$522,"WWS2033CAS")+SUMIFS('wastewater E opex'!Q$6:Q$522,'wastewater E opex'!$A$6:$A$522,$B30,'wastewater E opex'!$B$6:$B$522,"WWS2034CAS")+SUMIFS('wastewater E opex'!Q$6:Q$522,'wastewater E opex'!$A$6:$A$522,$B30,'wastewater E opex'!$B$6:$B$522,"WWS2038CAS")+SUMIFS('wastewater E opex'!Q$6:Q$522,'wastewater E opex'!$A$6:$A$522,$B30,'wastewater E opex'!$B$6:$B$522,"WWS2055CAS"),
SUMIFS('wastewater E opex'!K$6:K$522,'wastewater E opex'!$A$6:$A$522,$B30,'wastewater E opex'!$B$6:$B$522,"WWS2033CAS")+SUMIFS('wastewater E opex'!K$6:K$522,'wastewater E opex'!$A$6:$A$522,$B30,'wastewater E opex'!$B$6:$B$522,"WWS2034CAS")+SUMIFS('wastewater E opex'!K$6:K$522,'wastewater E opex'!$A$6:$A$522,$B30,'wastewater E opex'!$B$6:$B$522,"WWS2038CAS")+SUMIFS('wastewater E opex'!K$6:K$522,'wastewater E opex'!$A$6:$A$522,$B30,'wastewater E opex'!$B$6:$B$522,"WWS2055CAS"))</f>
        <v>0</v>
      </c>
      <c r="R30" s="89">
        <f xml:space="preserve"> IF(OR($B30="NWT",$B30="SVE"),
SUMIFS('wastewater E opex'!R$6:R$522,'wastewater E opex'!$A$6:$A$522,$B30,'wastewater E opex'!$B$6:$B$522,"WWS2033CAS")+SUMIFS('wastewater E opex'!R$6:R$522,'wastewater E opex'!$A$6:$A$522,$B30,'wastewater E opex'!$B$6:$B$522,"WWS2034CAS")+SUMIFS('wastewater E opex'!R$6:R$522,'wastewater E opex'!$A$6:$A$522,$B30,'wastewater E opex'!$B$6:$B$522,"WWS2038CAS")+SUMIFS('wastewater E opex'!R$6:R$522,'wastewater E opex'!$A$6:$A$522,$B30,'wastewater E opex'!$B$6:$B$522,"WWS2055CAS"),
SUMIFS('wastewater E opex'!L$6:L$522,'wastewater E opex'!$A$6:$A$522,$B30,'wastewater E opex'!$B$6:$B$522,"WWS2033CAS")+SUMIFS('wastewater E opex'!L$6:L$522,'wastewater E opex'!$A$6:$A$522,$B30,'wastewater E opex'!$B$6:$B$522,"WWS2034CAS")+SUMIFS('wastewater E opex'!L$6:L$522,'wastewater E opex'!$A$6:$A$522,$B30,'wastewater E opex'!$B$6:$B$522,"WWS2038CAS")+SUMIFS('wastewater E opex'!L$6:L$522,'wastewater E opex'!$A$6:$A$522,$B30,'wastewater E opex'!$B$6:$B$522,"WWS2055CAS"))</f>
        <v>0</v>
      </c>
      <c r="S30" s="90">
        <f t="shared" si="11"/>
        <v>0</v>
      </c>
      <c r="U30" s="91">
        <f>Allowance!G9/Allowance!F9</f>
        <v>0</v>
      </c>
      <c r="V30" s="91">
        <f>Allowance!H9/Allowance!F9</f>
        <v>1</v>
      </c>
    </row>
    <row r="31" spans="2:22" x14ac:dyDescent="0.3">
      <c r="B31" s="85" t="s">
        <v>63</v>
      </c>
      <c r="C31" s="95">
        <f t="shared" si="7"/>
        <v>0</v>
      </c>
      <c r="D31" s="95">
        <f t="shared" si="8"/>
        <v>33.90844420699559</v>
      </c>
      <c r="E31" s="95">
        <f t="shared" si="9"/>
        <v>33.90844420699559</v>
      </c>
      <c r="G31" s="95">
        <f xml:space="preserve"> IF(OR($B31="NWT",$B31="SVE"),
SUMIFS('wastewater E opex'!N$6:N$522, 'wastewater E opex'!$A$6:$A$522,$B31, 'wastewater E opex'!$B$6:$B$522, "WWS2054CAS"),
SUMIFS('wastewater E opex'!H$6:H$522, 'wastewater E opex'!$A$6:$A$522, $B31, 'wastewater E opex'!$B$6:$B$522, "WWS2054CAS"))</f>
        <v>1.6874145119093158</v>
      </c>
      <c r="H31" s="95">
        <f xml:space="preserve"> IF(OR($B31="NWT",$B31="SVE"),
SUMIFS('wastewater E opex'!O$6:O$522, 'wastewater E opex'!$A$6:$A$522,$B31, 'wastewater E opex'!$B$6:$B$522, "WWS2054CAS"),
SUMIFS('wastewater E opex'!I$6:I$522, 'wastewater E opex'!$A$6:$A$522, $B31, 'wastewater E opex'!$B$6:$B$522, "WWS2054CAS"))</f>
        <v>2.5534341480978924</v>
      </c>
      <c r="I31" s="95">
        <f xml:space="preserve"> IF(OR($B31="NWT",$B31="SVE"),
SUMIFS('wastewater E opex'!P$6:P$522, 'wastewater E opex'!$A$6:$A$522,$B31, 'wastewater E opex'!$B$6:$B$522, "WWS2054CAS"),
SUMIFS('wastewater E opex'!J$6:J$522, 'wastewater E opex'!$A$6:$A$522, $B31, 'wastewater E opex'!$B$6:$B$522, "WWS2054CAS"))</f>
        <v>5.0647902590149894</v>
      </c>
      <c r="J31" s="95">
        <f xml:space="preserve"> IF(OR($B31="NWT",$B31="SVE"),
SUMIFS('wastewater E opex'!Q$6:Q$522, 'wastewater E opex'!$A$6:$A$522,$B31, 'wastewater E opex'!$B$6:$B$522, "WWS2054CAS"),
SUMIFS('wastewater E opex'!K$6:K$522, 'wastewater E opex'!$A$6:$A$522, $B31, 'wastewater E opex'!$B$6:$B$522, "WWS2054CAS"))</f>
        <v>7.5768479785153842</v>
      </c>
      <c r="K31" s="95">
        <f xml:space="preserve"> IF(OR($B31="NWT",$B31="SVE"),
SUMIFS('wastewater E opex'!R$6:R$522, 'wastewater E opex'!$A$6:$A$522,$B31, 'wastewater E opex'!$B$6:$B$522, "WWS2054CAS"),
SUMIFS('wastewater E opex'!L$6:L$522, 'wastewater E opex'!$A$6:$A$522, $B31, 'wastewater E opex'!$B$6:$B$522, "WWS2054CAS"))</f>
        <v>17.340370464325503</v>
      </c>
      <c r="L31" s="96">
        <f t="shared" si="10"/>
        <v>34.222857361863085</v>
      </c>
      <c r="N31" s="89">
        <f xml:space="preserve"> IF(OR($B31="NWT",$B31="SVE"),
SUMIFS('wastewater E opex'!N$6:N$522,'wastewater E opex'!$A$6:$A$522,$B31,'wastewater E opex'!$B$6:$B$522,"WWS2033CAS")+SUMIFS('wastewater E opex'!N$6:N$522,'wastewater E opex'!$A$6:$A$522,$B31,'wastewater E opex'!$B$6:$B$522,"WWS2034CAS")+SUMIFS('wastewater E opex'!N$6:N$522,'wastewater E opex'!$A$6:$A$522,$B31,'wastewater E opex'!$B$6:$B$522,"WWS2038CAS")+SUMIFS('wastewater E opex'!N$6:N$522,'wastewater E opex'!$A$6:$A$522,$B31,'wastewater E opex'!$B$6:$B$522,"WWS2055CAS"),
SUMIFS('wastewater E opex'!H$6:H$522,'wastewater E opex'!$A$6:$A$522,$B31,'wastewater E opex'!$B$6:$B$522,"WWS2033CAS")+SUMIFS('wastewater E opex'!H$6:H$522,'wastewater E opex'!$A$6:$A$522,$B31,'wastewater E opex'!$B$6:$B$522,"WWS2034CAS")+SUMIFS('wastewater E opex'!H$6:H$522,'wastewater E opex'!$A$6:$A$522,$B31,'wastewater E opex'!$B$6:$B$522,"WWS2038CAS")+SUMIFS('wastewater E opex'!H$6:H$522,'wastewater E opex'!$A$6:$A$522,$B31,'wastewater E opex'!$B$6:$B$522,"WWS2055CAS"))</f>
        <v>4.298790178019285E-2</v>
      </c>
      <c r="O31" s="89">
        <f xml:space="preserve"> IF(OR($B31="NWT",$B31="SVE"),
SUMIFS('wastewater E opex'!O$6:O$522,'wastewater E opex'!$A$6:$A$522,$B31,'wastewater E opex'!$B$6:$B$522,"WWS2033CAS")+SUMIFS('wastewater E opex'!O$6:O$522,'wastewater E opex'!$A$6:$A$522,$B31,'wastewater E opex'!$B$6:$B$522,"WWS2034CAS")+SUMIFS('wastewater E opex'!O$6:O$522,'wastewater E opex'!$A$6:$A$522,$B31,'wastewater E opex'!$B$6:$B$522,"WWS2038CAS")+SUMIFS('wastewater E opex'!O$6:O$522,'wastewater E opex'!$A$6:$A$522,$B31,'wastewater E opex'!$B$6:$B$522,"WWS2055CAS"),
SUMIFS('wastewater E opex'!I$6:I$522,'wastewater E opex'!$A$6:$A$522,$B31,'wastewater E opex'!$B$6:$B$522,"WWS2033CAS")+SUMIFS('wastewater E opex'!I$6:I$522,'wastewater E opex'!$A$6:$A$522,$B31,'wastewater E opex'!$B$6:$B$522,"WWS2034CAS")+SUMIFS('wastewater E opex'!I$6:I$522,'wastewater E opex'!$A$6:$A$522,$B31,'wastewater E opex'!$B$6:$B$522,"WWS2038CAS")+SUMIFS('wastewater E opex'!I$6:I$522,'wastewater E opex'!$A$6:$A$522,$B31,'wastewater E opex'!$B$6:$B$522,"WWS2055CAS"))</f>
        <v>4.3449592369352974E-2</v>
      </c>
      <c r="P31" s="89">
        <f xml:space="preserve"> IF(OR($B31="NWT",$B31="SVE"),
SUMIFS('wastewater E opex'!P$6:P$522,'wastewater E opex'!$A$6:$A$522,$B31,'wastewater E opex'!$B$6:$B$522,"WWS2033CAS")+SUMIFS('wastewater E opex'!P$6:P$522,'wastewater E opex'!$A$6:$A$522,$B31,'wastewater E opex'!$B$6:$B$522,"WWS2034CAS")+SUMIFS('wastewater E opex'!P$6:P$522,'wastewater E opex'!$A$6:$A$522,$B31,'wastewater E opex'!$B$6:$B$522,"WWS2038CAS")+SUMIFS('wastewater E opex'!P$6:P$522,'wastewater E opex'!$A$6:$A$522,$B31,'wastewater E opex'!$B$6:$B$522,"WWS2055CAS"),
SUMIFS('wastewater E opex'!J$6:J$522,'wastewater E opex'!$A$6:$A$522,$B31,'wastewater E opex'!$B$6:$B$522,"WWS2033CAS")+SUMIFS('wastewater E opex'!J$6:J$522,'wastewater E opex'!$A$6:$A$522,$B31,'wastewater E opex'!$B$6:$B$522,"WWS2034CAS")+SUMIFS('wastewater E opex'!J$6:J$522,'wastewater E opex'!$A$6:$A$522,$B31,'wastewater E opex'!$B$6:$B$522,"WWS2038CAS")+SUMIFS('wastewater E opex'!J$6:J$522,'wastewater E opex'!$A$6:$A$522,$B31,'wastewater E opex'!$B$6:$B$522,"WWS2055CAS"))</f>
        <v>6.6971120820782826E-2</v>
      </c>
      <c r="Q31" s="89">
        <f xml:space="preserve"> IF(OR($B31="NWT",$B31="SVE"),
SUMIFS('wastewater E opex'!Q$6:Q$522,'wastewater E opex'!$A$6:$A$522,$B31,'wastewater E opex'!$B$6:$B$522,"WWS2033CAS")+SUMIFS('wastewater E opex'!Q$6:Q$522,'wastewater E opex'!$A$6:$A$522,$B31,'wastewater E opex'!$B$6:$B$522,"WWS2034CAS")+SUMIFS('wastewater E opex'!Q$6:Q$522,'wastewater E opex'!$A$6:$A$522,$B31,'wastewater E opex'!$B$6:$B$522,"WWS2038CAS")+SUMIFS('wastewater E opex'!Q$6:Q$522,'wastewater E opex'!$A$6:$A$522,$B31,'wastewater E opex'!$B$6:$B$522,"WWS2055CAS"),
SUMIFS('wastewater E opex'!K$6:K$522,'wastewater E opex'!$A$6:$A$522,$B31,'wastewater E opex'!$B$6:$B$522,"WWS2033CAS")+SUMIFS('wastewater E opex'!K$6:K$522,'wastewater E opex'!$A$6:$A$522,$B31,'wastewater E opex'!$B$6:$B$522,"WWS2034CAS")+SUMIFS('wastewater E opex'!K$6:K$522,'wastewater E opex'!$A$6:$A$522,$B31,'wastewater E opex'!$B$6:$B$522,"WWS2038CAS")+SUMIFS('wastewater E opex'!K$6:K$522,'wastewater E opex'!$A$6:$A$522,$B31,'wastewater E opex'!$B$6:$B$522,"WWS2055CAS"))</f>
        <v>7.5803097987162893E-2</v>
      </c>
      <c r="R31" s="89">
        <f xml:space="preserve"> IF(OR($B31="NWT",$B31="SVE"),
SUMIFS('wastewater E opex'!R$6:R$522,'wastewater E opex'!$A$6:$A$522,$B31,'wastewater E opex'!$B$6:$B$522,"WWS2033CAS")+SUMIFS('wastewater E opex'!R$6:R$522,'wastewater E opex'!$A$6:$A$522,$B31,'wastewater E opex'!$B$6:$B$522,"WWS2034CAS")+SUMIFS('wastewater E opex'!R$6:R$522,'wastewater E opex'!$A$6:$A$522,$B31,'wastewater E opex'!$B$6:$B$522,"WWS2038CAS")+SUMIFS('wastewater E opex'!R$6:R$522,'wastewater E opex'!$A$6:$A$522,$B31,'wastewater E opex'!$B$6:$B$522,"WWS2055CAS"),
SUMIFS('wastewater E opex'!L$6:L$522,'wastewater E opex'!$A$6:$A$522,$B31,'wastewater E opex'!$B$6:$B$522,"WWS2033CAS")+SUMIFS('wastewater E opex'!L$6:L$522,'wastewater E opex'!$A$6:$A$522,$B31,'wastewater E opex'!$B$6:$B$522,"WWS2034CAS")+SUMIFS('wastewater E opex'!L$6:L$522,'wastewater E opex'!$A$6:$A$522,$B31,'wastewater E opex'!$B$6:$B$522,"WWS2038CAS")+SUMIFS('wastewater E opex'!L$6:L$522,'wastewater E opex'!$A$6:$A$522,$B31,'wastewater E opex'!$B$6:$B$522,"WWS2055CAS"))</f>
        <v>8.5201441910002895E-2</v>
      </c>
      <c r="S31" s="90">
        <f t="shared" si="11"/>
        <v>0.31441315486749444</v>
      </c>
      <c r="U31" s="91">
        <f>Allowance!G10/Allowance!F10</f>
        <v>0</v>
      </c>
      <c r="V31" s="91">
        <f>Allowance!H10/Allowance!F10</f>
        <v>1</v>
      </c>
    </row>
    <row r="32" spans="2:22" x14ac:dyDescent="0.3">
      <c r="B32" s="85" t="s">
        <v>5</v>
      </c>
      <c r="C32" s="95">
        <f t="shared" si="7"/>
        <v>0</v>
      </c>
      <c r="D32" s="95">
        <f t="shared" si="8"/>
        <v>70.114000000000004</v>
      </c>
      <c r="E32" s="95">
        <f t="shared" si="9"/>
        <v>70.114000000000004</v>
      </c>
      <c r="G32" s="95">
        <f xml:space="preserve"> IF(OR($B32="NWT",$B32="SVE"),
SUMIFS('wastewater E opex'!N$6:N$522, 'wastewater E opex'!$A$6:$A$522,$B32, 'wastewater E opex'!$B$6:$B$522, "WWS2054CAS"),
SUMIFS('wastewater E opex'!H$6:H$522, 'wastewater E opex'!$A$6:$A$522, $B32, 'wastewater E opex'!$B$6:$B$522, "WWS2054CAS"))</f>
        <v>11.972</v>
      </c>
      <c r="H32" s="95">
        <f xml:space="preserve"> IF(OR($B32="NWT",$B32="SVE"),
SUMIFS('wastewater E opex'!O$6:O$522, 'wastewater E opex'!$A$6:$A$522,$B32, 'wastewater E opex'!$B$6:$B$522, "WWS2054CAS"),
SUMIFS('wastewater E opex'!I$6:I$522, 'wastewater E opex'!$A$6:$A$522, $B32, 'wastewater E opex'!$B$6:$B$522, "WWS2054CAS"))</f>
        <v>12.000999999999999</v>
      </c>
      <c r="I32" s="95">
        <f xml:space="preserve"> IF(OR($B32="NWT",$B32="SVE"),
SUMIFS('wastewater E opex'!P$6:P$522, 'wastewater E opex'!$A$6:$A$522,$B32, 'wastewater E opex'!$B$6:$B$522, "WWS2054CAS"),
SUMIFS('wastewater E opex'!J$6:J$522, 'wastewater E opex'!$A$6:$A$522, $B32, 'wastewater E opex'!$B$6:$B$522, "WWS2054CAS"))</f>
        <v>14.314</v>
      </c>
      <c r="J32" s="95">
        <f xml:space="preserve"> IF(OR($B32="NWT",$B32="SVE"),
SUMIFS('wastewater E opex'!Q$6:Q$522, 'wastewater E opex'!$A$6:$A$522,$B32, 'wastewater E opex'!$B$6:$B$522, "WWS2054CAS"),
SUMIFS('wastewater E opex'!K$6:K$522, 'wastewater E opex'!$A$6:$A$522, $B32, 'wastewater E opex'!$B$6:$B$522, "WWS2054CAS"))</f>
        <v>20.132000000000001</v>
      </c>
      <c r="K32" s="95">
        <f xml:space="preserve"> IF(OR($B32="NWT",$B32="SVE"),
SUMIFS('wastewater E opex'!R$6:R$522, 'wastewater E opex'!$A$6:$A$522,$B32, 'wastewater E opex'!$B$6:$B$522, "WWS2054CAS"),
SUMIFS('wastewater E opex'!L$6:L$522, 'wastewater E opex'!$A$6:$A$522, $B32, 'wastewater E opex'!$B$6:$B$522, "WWS2054CAS"))</f>
        <v>22.459</v>
      </c>
      <c r="L32" s="96">
        <f t="shared" si="10"/>
        <v>80.878</v>
      </c>
      <c r="N32" s="89">
        <f xml:space="preserve"> IF(OR($B32="NWT",$B32="SVE"),
SUMIFS('wastewater E opex'!N$6:N$522,'wastewater E opex'!$A$6:$A$522,$B32,'wastewater E opex'!$B$6:$B$522,"WWS2033CAS")+SUMIFS('wastewater E opex'!N$6:N$522,'wastewater E opex'!$A$6:$A$522,$B32,'wastewater E opex'!$B$6:$B$522,"WWS2034CAS")+SUMIFS('wastewater E opex'!N$6:N$522,'wastewater E opex'!$A$6:$A$522,$B32,'wastewater E opex'!$B$6:$B$522,"WWS2038CAS")+SUMIFS('wastewater E opex'!N$6:N$522,'wastewater E opex'!$A$6:$A$522,$B32,'wastewater E opex'!$B$6:$B$522,"WWS2055CAS"),
SUMIFS('wastewater E opex'!H$6:H$522,'wastewater E opex'!$A$6:$A$522,$B32,'wastewater E opex'!$B$6:$B$522,"WWS2033CAS")+SUMIFS('wastewater E opex'!H$6:H$522,'wastewater E opex'!$A$6:$A$522,$B32,'wastewater E opex'!$B$6:$B$522,"WWS2034CAS")+SUMIFS('wastewater E opex'!H$6:H$522,'wastewater E opex'!$A$6:$A$522,$B32,'wastewater E opex'!$B$6:$B$522,"WWS2038CAS")+SUMIFS('wastewater E opex'!H$6:H$522,'wastewater E opex'!$A$6:$A$522,$B32,'wastewater E opex'!$B$6:$B$522,"WWS2055CAS"))</f>
        <v>2.1120000000000001</v>
      </c>
      <c r="O32" s="89">
        <f xml:space="preserve"> IF(OR($B32="NWT",$B32="SVE"),
SUMIFS('wastewater E opex'!O$6:O$522,'wastewater E opex'!$A$6:$A$522,$B32,'wastewater E opex'!$B$6:$B$522,"WWS2033CAS")+SUMIFS('wastewater E opex'!O$6:O$522,'wastewater E opex'!$A$6:$A$522,$B32,'wastewater E opex'!$B$6:$B$522,"WWS2034CAS")+SUMIFS('wastewater E opex'!O$6:O$522,'wastewater E opex'!$A$6:$A$522,$B32,'wastewater E opex'!$B$6:$B$522,"WWS2038CAS")+SUMIFS('wastewater E opex'!O$6:O$522,'wastewater E opex'!$A$6:$A$522,$B32,'wastewater E opex'!$B$6:$B$522,"WWS2055CAS"),
SUMIFS('wastewater E opex'!I$6:I$522,'wastewater E opex'!$A$6:$A$522,$B32,'wastewater E opex'!$B$6:$B$522,"WWS2033CAS")+SUMIFS('wastewater E opex'!I$6:I$522,'wastewater E opex'!$A$6:$A$522,$B32,'wastewater E opex'!$B$6:$B$522,"WWS2034CAS")+SUMIFS('wastewater E opex'!I$6:I$522,'wastewater E opex'!$A$6:$A$522,$B32,'wastewater E opex'!$B$6:$B$522,"WWS2038CAS")+SUMIFS('wastewater E opex'!I$6:I$522,'wastewater E opex'!$A$6:$A$522,$B32,'wastewater E opex'!$B$6:$B$522,"WWS2055CAS"))</f>
        <v>2.1120000000000001</v>
      </c>
      <c r="P32" s="89">
        <f xml:space="preserve"> IF(OR($B32="NWT",$B32="SVE"),
SUMIFS('wastewater E opex'!P$6:P$522,'wastewater E opex'!$A$6:$A$522,$B32,'wastewater E opex'!$B$6:$B$522,"WWS2033CAS")+SUMIFS('wastewater E opex'!P$6:P$522,'wastewater E opex'!$A$6:$A$522,$B32,'wastewater E opex'!$B$6:$B$522,"WWS2034CAS")+SUMIFS('wastewater E opex'!P$6:P$522,'wastewater E opex'!$A$6:$A$522,$B32,'wastewater E opex'!$B$6:$B$522,"WWS2038CAS")+SUMIFS('wastewater E opex'!P$6:P$522,'wastewater E opex'!$A$6:$A$522,$B32,'wastewater E opex'!$B$6:$B$522,"WWS2055CAS"),
SUMIFS('wastewater E opex'!J$6:J$522,'wastewater E opex'!$A$6:$A$522,$B32,'wastewater E opex'!$B$6:$B$522,"WWS2033CAS")+SUMIFS('wastewater E opex'!J$6:J$522,'wastewater E opex'!$A$6:$A$522,$B32,'wastewater E opex'!$B$6:$B$522,"WWS2034CAS")+SUMIFS('wastewater E opex'!J$6:J$522,'wastewater E opex'!$A$6:$A$522,$B32,'wastewater E opex'!$B$6:$B$522,"WWS2038CAS")+SUMIFS('wastewater E opex'!J$6:J$522,'wastewater E opex'!$A$6:$A$522,$B32,'wastewater E opex'!$B$6:$B$522,"WWS2055CAS"))</f>
        <v>2.1120000000000001</v>
      </c>
      <c r="Q32" s="89">
        <f xml:space="preserve"> IF(OR($B32="NWT",$B32="SVE"),
SUMIFS('wastewater E opex'!Q$6:Q$522,'wastewater E opex'!$A$6:$A$522,$B32,'wastewater E opex'!$B$6:$B$522,"WWS2033CAS")+SUMIFS('wastewater E opex'!Q$6:Q$522,'wastewater E opex'!$A$6:$A$522,$B32,'wastewater E opex'!$B$6:$B$522,"WWS2034CAS")+SUMIFS('wastewater E opex'!Q$6:Q$522,'wastewater E opex'!$A$6:$A$522,$B32,'wastewater E opex'!$B$6:$B$522,"WWS2038CAS")+SUMIFS('wastewater E opex'!Q$6:Q$522,'wastewater E opex'!$A$6:$A$522,$B32,'wastewater E opex'!$B$6:$B$522,"WWS2055CAS"),
SUMIFS('wastewater E opex'!K$6:K$522,'wastewater E opex'!$A$6:$A$522,$B32,'wastewater E opex'!$B$6:$B$522,"WWS2033CAS")+SUMIFS('wastewater E opex'!K$6:K$522,'wastewater E opex'!$A$6:$A$522,$B32,'wastewater E opex'!$B$6:$B$522,"WWS2034CAS")+SUMIFS('wastewater E opex'!K$6:K$522,'wastewater E opex'!$A$6:$A$522,$B32,'wastewater E opex'!$B$6:$B$522,"WWS2038CAS")+SUMIFS('wastewater E opex'!K$6:K$522,'wastewater E opex'!$A$6:$A$522,$B32,'wastewater E opex'!$B$6:$B$522,"WWS2055CAS"))</f>
        <v>2.1480000000000001</v>
      </c>
      <c r="R32" s="89">
        <f xml:space="preserve"> IF(OR($B32="NWT",$B32="SVE"),
SUMIFS('wastewater E opex'!R$6:R$522,'wastewater E opex'!$A$6:$A$522,$B32,'wastewater E opex'!$B$6:$B$522,"WWS2033CAS")+SUMIFS('wastewater E opex'!R$6:R$522,'wastewater E opex'!$A$6:$A$522,$B32,'wastewater E opex'!$B$6:$B$522,"WWS2034CAS")+SUMIFS('wastewater E opex'!R$6:R$522,'wastewater E opex'!$A$6:$A$522,$B32,'wastewater E opex'!$B$6:$B$522,"WWS2038CAS")+SUMIFS('wastewater E opex'!R$6:R$522,'wastewater E opex'!$A$6:$A$522,$B32,'wastewater E opex'!$B$6:$B$522,"WWS2055CAS"),
SUMIFS('wastewater E opex'!L$6:L$522,'wastewater E opex'!$A$6:$A$522,$B32,'wastewater E opex'!$B$6:$B$522,"WWS2033CAS")+SUMIFS('wastewater E opex'!L$6:L$522,'wastewater E opex'!$A$6:$A$522,$B32,'wastewater E opex'!$B$6:$B$522,"WWS2034CAS")+SUMIFS('wastewater E opex'!L$6:L$522,'wastewater E opex'!$A$6:$A$522,$B32,'wastewater E opex'!$B$6:$B$522,"WWS2038CAS")+SUMIFS('wastewater E opex'!L$6:L$522,'wastewater E opex'!$A$6:$A$522,$B32,'wastewater E opex'!$B$6:$B$522,"WWS2055CAS"))</f>
        <v>2.2799999999999998</v>
      </c>
      <c r="S32" s="90">
        <f t="shared" si="11"/>
        <v>10.763999999999999</v>
      </c>
      <c r="U32" s="91">
        <f>Allowance!G11/Allowance!F11</f>
        <v>0</v>
      </c>
      <c r="V32" s="91">
        <f>Allowance!H11/Allowance!F11</f>
        <v>1</v>
      </c>
    </row>
    <row r="33" spans="2:22" x14ac:dyDescent="0.3">
      <c r="B33" s="85" t="s">
        <v>6</v>
      </c>
      <c r="C33" s="95">
        <f t="shared" si="7"/>
        <v>0</v>
      </c>
      <c r="D33" s="95">
        <f t="shared" si="8"/>
        <v>18.489293076991089</v>
      </c>
      <c r="E33" s="95">
        <f t="shared" si="9"/>
        <v>18.489293076991089</v>
      </c>
      <c r="G33" s="95">
        <f xml:space="preserve"> IF(OR($B33="NWT",$B33="SVE"),
SUMIFS('wastewater E opex'!N$6:N$522, 'wastewater E opex'!$A$6:$A$522,$B33, 'wastewater E opex'!$B$6:$B$522, "WWS2054CAS"),
SUMIFS('wastewater E opex'!H$6:H$522, 'wastewater E opex'!$A$6:$A$522, $B33, 'wastewater E opex'!$B$6:$B$522, "WWS2054CAS"))</f>
        <v>0.86610419815227324</v>
      </c>
      <c r="H33" s="95">
        <f xml:space="preserve"> IF(OR($B33="NWT",$B33="SVE"),
SUMIFS('wastewater E opex'!O$6:O$522, 'wastewater E opex'!$A$6:$A$522,$B33, 'wastewater E opex'!$B$6:$B$522, "WWS2054CAS"),
SUMIFS('wastewater E opex'!I$6:I$522, 'wastewater E opex'!$A$6:$A$522, $B33, 'wastewater E opex'!$B$6:$B$522, "WWS2054CAS"))</f>
        <v>2.2434864937785832</v>
      </c>
      <c r="I33" s="95">
        <f xml:space="preserve"> IF(OR($B33="NWT",$B33="SVE"),
SUMIFS('wastewater E opex'!P$6:P$522, 'wastewater E opex'!$A$6:$A$522,$B33, 'wastewater E opex'!$B$6:$B$522, "WWS2054CAS"),
SUMIFS('wastewater E opex'!J$6:J$522, 'wastewater E opex'!$A$6:$A$522, $B33, 'wastewater E opex'!$B$6:$B$522, "WWS2054CAS"))</f>
        <v>2.452552932415804</v>
      </c>
      <c r="J33" s="95">
        <f xml:space="preserve"> IF(OR($B33="NWT",$B33="SVE"),
SUMIFS('wastewater E opex'!Q$6:Q$522, 'wastewater E opex'!$A$6:$A$522,$B33, 'wastewater E opex'!$B$6:$B$522, "WWS2054CAS"),
SUMIFS('wastewater E opex'!K$6:K$522, 'wastewater E opex'!$A$6:$A$522, $B33, 'wastewater E opex'!$B$6:$B$522, "WWS2054CAS"))</f>
        <v>2.6278391499732532</v>
      </c>
      <c r="K33" s="95">
        <f xml:space="preserve"> IF(OR($B33="NWT",$B33="SVE"),
SUMIFS('wastewater E opex'!R$6:R$522, 'wastewater E opex'!$A$6:$A$522,$B33, 'wastewater E opex'!$B$6:$B$522, "WWS2054CAS"),
SUMIFS('wastewater E opex'!L$6:L$522, 'wastewater E opex'!$A$6:$A$522, $B33, 'wastewater E opex'!$B$6:$B$522, "WWS2054CAS"))</f>
        <v>10.305377538773355</v>
      </c>
      <c r="L33" s="96">
        <f t="shared" si="10"/>
        <v>18.495360313093268</v>
      </c>
      <c r="N33" s="89">
        <f xml:space="preserve"> IF(OR($B33="NWT",$B33="SVE"),
SUMIFS('wastewater E opex'!N$6:N$522,'wastewater E opex'!$A$6:$A$522,$B33,'wastewater E opex'!$B$6:$B$522,"WWS2033CAS")+SUMIFS('wastewater E opex'!N$6:N$522,'wastewater E opex'!$A$6:$A$522,$B33,'wastewater E opex'!$B$6:$B$522,"WWS2034CAS")+SUMIFS('wastewater E opex'!N$6:N$522,'wastewater E opex'!$A$6:$A$522,$B33,'wastewater E opex'!$B$6:$B$522,"WWS2038CAS")+SUMIFS('wastewater E opex'!N$6:N$522,'wastewater E opex'!$A$6:$A$522,$B33,'wastewater E opex'!$B$6:$B$522,"WWS2055CAS"),
SUMIFS('wastewater E opex'!H$6:H$522,'wastewater E opex'!$A$6:$A$522,$B33,'wastewater E opex'!$B$6:$B$522,"WWS2033CAS")+SUMIFS('wastewater E opex'!H$6:H$522,'wastewater E opex'!$A$6:$A$522,$B33,'wastewater E opex'!$B$6:$B$522,"WWS2034CAS")+SUMIFS('wastewater E opex'!H$6:H$522,'wastewater E opex'!$A$6:$A$522,$B33,'wastewater E opex'!$B$6:$B$522,"WWS2038CAS")+SUMIFS('wastewater E opex'!H$6:H$522,'wastewater E opex'!$A$6:$A$522,$B33,'wastewater E opex'!$B$6:$B$522,"WWS2055CAS"))</f>
        <v>1.2134472204356761E-3</v>
      </c>
      <c r="O33" s="89">
        <f xml:space="preserve"> IF(OR($B33="NWT",$B33="SVE"),
SUMIFS('wastewater E opex'!O$6:O$522,'wastewater E opex'!$A$6:$A$522,$B33,'wastewater E opex'!$B$6:$B$522,"WWS2033CAS")+SUMIFS('wastewater E opex'!O$6:O$522,'wastewater E opex'!$A$6:$A$522,$B33,'wastewater E opex'!$B$6:$B$522,"WWS2034CAS")+SUMIFS('wastewater E opex'!O$6:O$522,'wastewater E opex'!$A$6:$A$522,$B33,'wastewater E opex'!$B$6:$B$522,"WWS2038CAS")+SUMIFS('wastewater E opex'!O$6:O$522,'wastewater E opex'!$A$6:$A$522,$B33,'wastewater E opex'!$B$6:$B$522,"WWS2055CAS"),
SUMIFS('wastewater E opex'!I$6:I$522,'wastewater E opex'!$A$6:$A$522,$B33,'wastewater E opex'!$B$6:$B$522,"WWS2033CAS")+SUMIFS('wastewater E opex'!I$6:I$522,'wastewater E opex'!$A$6:$A$522,$B33,'wastewater E opex'!$B$6:$B$522,"WWS2034CAS")+SUMIFS('wastewater E opex'!I$6:I$522,'wastewater E opex'!$A$6:$A$522,$B33,'wastewater E opex'!$B$6:$B$522,"WWS2038CAS")+SUMIFS('wastewater E opex'!I$6:I$522,'wastewater E opex'!$A$6:$A$522,$B33,'wastewater E opex'!$B$6:$B$522,"WWS2055CAS"))</f>
        <v>1.2134472204356761E-3</v>
      </c>
      <c r="P33" s="89">
        <f xml:space="preserve"> IF(OR($B33="NWT",$B33="SVE"),
SUMIFS('wastewater E opex'!P$6:P$522,'wastewater E opex'!$A$6:$A$522,$B33,'wastewater E opex'!$B$6:$B$522,"WWS2033CAS")+SUMIFS('wastewater E opex'!P$6:P$522,'wastewater E opex'!$A$6:$A$522,$B33,'wastewater E opex'!$B$6:$B$522,"WWS2034CAS")+SUMIFS('wastewater E opex'!P$6:P$522,'wastewater E opex'!$A$6:$A$522,$B33,'wastewater E opex'!$B$6:$B$522,"WWS2038CAS")+SUMIFS('wastewater E opex'!P$6:P$522,'wastewater E opex'!$A$6:$A$522,$B33,'wastewater E opex'!$B$6:$B$522,"WWS2055CAS"),
SUMIFS('wastewater E opex'!J$6:J$522,'wastewater E opex'!$A$6:$A$522,$B33,'wastewater E opex'!$B$6:$B$522,"WWS2033CAS")+SUMIFS('wastewater E opex'!J$6:J$522,'wastewater E opex'!$A$6:$A$522,$B33,'wastewater E opex'!$B$6:$B$522,"WWS2034CAS")+SUMIFS('wastewater E opex'!J$6:J$522,'wastewater E opex'!$A$6:$A$522,$B33,'wastewater E opex'!$B$6:$B$522,"WWS2038CAS")+SUMIFS('wastewater E opex'!J$6:J$522,'wastewater E opex'!$A$6:$A$522,$B33,'wastewater E opex'!$B$6:$B$522,"WWS2055CAS"))</f>
        <v>1.2134472204356761E-3</v>
      </c>
      <c r="Q33" s="89">
        <f xml:space="preserve"> IF(OR($B33="NWT",$B33="SVE"),
SUMIFS('wastewater E opex'!Q$6:Q$522,'wastewater E opex'!$A$6:$A$522,$B33,'wastewater E opex'!$B$6:$B$522,"WWS2033CAS")+SUMIFS('wastewater E opex'!Q$6:Q$522,'wastewater E opex'!$A$6:$A$522,$B33,'wastewater E opex'!$B$6:$B$522,"WWS2034CAS")+SUMIFS('wastewater E opex'!Q$6:Q$522,'wastewater E opex'!$A$6:$A$522,$B33,'wastewater E opex'!$B$6:$B$522,"WWS2038CAS")+SUMIFS('wastewater E opex'!Q$6:Q$522,'wastewater E opex'!$A$6:$A$522,$B33,'wastewater E opex'!$B$6:$B$522,"WWS2055CAS"),
SUMIFS('wastewater E opex'!K$6:K$522,'wastewater E opex'!$A$6:$A$522,$B33,'wastewater E opex'!$B$6:$B$522,"WWS2033CAS")+SUMIFS('wastewater E opex'!K$6:K$522,'wastewater E opex'!$A$6:$A$522,$B33,'wastewater E opex'!$B$6:$B$522,"WWS2034CAS")+SUMIFS('wastewater E opex'!K$6:K$522,'wastewater E opex'!$A$6:$A$522,$B33,'wastewater E opex'!$B$6:$B$522,"WWS2038CAS")+SUMIFS('wastewater E opex'!K$6:K$522,'wastewater E opex'!$A$6:$A$522,$B33,'wastewater E opex'!$B$6:$B$522,"WWS2055CAS"))</f>
        <v>1.2134472204356761E-3</v>
      </c>
      <c r="R33" s="89">
        <f xml:space="preserve"> IF(OR($B33="NWT",$B33="SVE"),
SUMIFS('wastewater E opex'!R$6:R$522,'wastewater E opex'!$A$6:$A$522,$B33,'wastewater E opex'!$B$6:$B$522,"WWS2033CAS")+SUMIFS('wastewater E opex'!R$6:R$522,'wastewater E opex'!$A$6:$A$522,$B33,'wastewater E opex'!$B$6:$B$522,"WWS2034CAS")+SUMIFS('wastewater E opex'!R$6:R$522,'wastewater E opex'!$A$6:$A$522,$B33,'wastewater E opex'!$B$6:$B$522,"WWS2038CAS")+SUMIFS('wastewater E opex'!R$6:R$522,'wastewater E opex'!$A$6:$A$522,$B33,'wastewater E opex'!$B$6:$B$522,"WWS2055CAS"),
SUMIFS('wastewater E opex'!L$6:L$522,'wastewater E opex'!$A$6:$A$522,$B33,'wastewater E opex'!$B$6:$B$522,"WWS2033CAS")+SUMIFS('wastewater E opex'!L$6:L$522,'wastewater E opex'!$A$6:$A$522,$B33,'wastewater E opex'!$B$6:$B$522,"WWS2034CAS")+SUMIFS('wastewater E opex'!L$6:L$522,'wastewater E opex'!$A$6:$A$522,$B33,'wastewater E opex'!$B$6:$B$522,"WWS2038CAS")+SUMIFS('wastewater E opex'!L$6:L$522,'wastewater E opex'!$A$6:$A$522,$B33,'wastewater E opex'!$B$6:$B$522,"WWS2055CAS"))</f>
        <v>1.2134472204356761E-3</v>
      </c>
      <c r="S33" s="90">
        <f t="shared" si="11"/>
        <v>6.0672361021783805E-3</v>
      </c>
      <c r="U33" s="91">
        <f>Allowance!G12/Allowance!F12</f>
        <v>0</v>
      </c>
      <c r="V33" s="91">
        <f>Allowance!H12/Allowance!F12</f>
        <v>1</v>
      </c>
    </row>
    <row r="34" spans="2:22" x14ac:dyDescent="0.3">
      <c r="B34" s="85" t="s">
        <v>7</v>
      </c>
      <c r="C34" s="95">
        <f t="shared" si="7"/>
        <v>0</v>
      </c>
      <c r="D34" s="95">
        <f t="shared" si="8"/>
        <v>10.860000000000003</v>
      </c>
      <c r="E34" s="95">
        <f t="shared" si="9"/>
        <v>10.860000000000003</v>
      </c>
      <c r="G34" s="95">
        <f xml:space="preserve"> IF(OR($B34="NWT",$B34="SVE"),
SUMIFS('wastewater E opex'!N$6:N$522, 'wastewater E opex'!$A$6:$A$522,$B34, 'wastewater E opex'!$B$6:$B$522, "WWS2054CAS"),
SUMIFS('wastewater E opex'!H$6:H$522, 'wastewater E opex'!$A$6:$A$522, $B34, 'wastewater E opex'!$B$6:$B$522, "WWS2054CAS"))</f>
        <v>3.2749999999999999</v>
      </c>
      <c r="H34" s="95">
        <f xml:space="preserve"> IF(OR($B34="NWT",$B34="SVE"),
SUMIFS('wastewater E opex'!O$6:O$522, 'wastewater E opex'!$A$6:$A$522,$B34, 'wastewater E opex'!$B$6:$B$522, "WWS2054CAS"),
SUMIFS('wastewater E opex'!I$6:I$522, 'wastewater E opex'!$A$6:$A$522, $B34, 'wastewater E opex'!$B$6:$B$522, "WWS2054CAS"))</f>
        <v>3.8919999999999999</v>
      </c>
      <c r="I34" s="95">
        <f xml:space="preserve"> IF(OR($B34="NWT",$B34="SVE"),
SUMIFS('wastewater E opex'!P$6:P$522, 'wastewater E opex'!$A$6:$A$522,$B34, 'wastewater E opex'!$B$6:$B$522, "WWS2054CAS"),
SUMIFS('wastewater E opex'!J$6:J$522, 'wastewater E opex'!$A$6:$A$522, $B34, 'wastewater E opex'!$B$6:$B$522, "WWS2054CAS"))</f>
        <v>4.5659999999999998</v>
      </c>
      <c r="J34" s="95">
        <f xml:space="preserve"> IF(OR($B34="NWT",$B34="SVE"),
SUMIFS('wastewater E opex'!Q$6:Q$522, 'wastewater E opex'!$A$6:$A$522,$B34, 'wastewater E opex'!$B$6:$B$522, "WWS2054CAS"),
SUMIFS('wastewater E opex'!K$6:K$522, 'wastewater E opex'!$A$6:$A$522, $B34, 'wastewater E opex'!$B$6:$B$522, "WWS2054CAS"))</f>
        <v>5.1479999999999997</v>
      </c>
      <c r="K34" s="95">
        <f xml:space="preserve"> IF(OR($B34="NWT",$B34="SVE"),
SUMIFS('wastewater E opex'!R$6:R$522, 'wastewater E opex'!$A$6:$A$522,$B34, 'wastewater E opex'!$B$6:$B$522, "WWS2054CAS"),
SUMIFS('wastewater E opex'!L$6:L$522, 'wastewater E opex'!$A$6:$A$522, $B34, 'wastewater E opex'!$B$6:$B$522, "WWS2054CAS"))</f>
        <v>4.9290000000000003</v>
      </c>
      <c r="L34" s="96">
        <f t="shared" si="10"/>
        <v>21.810000000000002</v>
      </c>
      <c r="N34" s="89">
        <f xml:space="preserve"> IF(OR($B34="NWT",$B34="SVE"),
SUMIFS('wastewater E opex'!N$6:N$522,'wastewater E opex'!$A$6:$A$522,$B34,'wastewater E opex'!$B$6:$B$522,"WWS2033CAS")+SUMIFS('wastewater E opex'!N$6:N$522,'wastewater E opex'!$A$6:$A$522,$B34,'wastewater E opex'!$B$6:$B$522,"WWS2034CAS")+SUMIFS('wastewater E opex'!N$6:N$522,'wastewater E opex'!$A$6:$A$522,$B34,'wastewater E opex'!$B$6:$B$522,"WWS2038CAS")+SUMIFS('wastewater E opex'!N$6:N$522,'wastewater E opex'!$A$6:$A$522,$B34,'wastewater E opex'!$B$6:$B$522,"WWS2055CAS"),
SUMIFS('wastewater E opex'!H$6:H$522,'wastewater E opex'!$A$6:$A$522,$B34,'wastewater E opex'!$B$6:$B$522,"WWS2033CAS")+SUMIFS('wastewater E opex'!H$6:H$522,'wastewater E opex'!$A$6:$A$522,$B34,'wastewater E opex'!$B$6:$B$522,"WWS2034CAS")+SUMIFS('wastewater E opex'!H$6:H$522,'wastewater E opex'!$A$6:$A$522,$B34,'wastewater E opex'!$B$6:$B$522,"WWS2038CAS")+SUMIFS('wastewater E opex'!H$6:H$522,'wastewater E opex'!$A$6:$A$522,$B34,'wastewater E opex'!$B$6:$B$522,"WWS2055CAS"))</f>
        <v>1.7210000000000001</v>
      </c>
      <c r="O34" s="89">
        <f xml:space="preserve"> IF(OR($B34="NWT",$B34="SVE"),
SUMIFS('wastewater E opex'!O$6:O$522,'wastewater E opex'!$A$6:$A$522,$B34,'wastewater E opex'!$B$6:$B$522,"WWS2033CAS")+SUMIFS('wastewater E opex'!O$6:O$522,'wastewater E opex'!$A$6:$A$522,$B34,'wastewater E opex'!$B$6:$B$522,"WWS2034CAS")+SUMIFS('wastewater E opex'!O$6:O$522,'wastewater E opex'!$A$6:$A$522,$B34,'wastewater E opex'!$B$6:$B$522,"WWS2038CAS")+SUMIFS('wastewater E opex'!O$6:O$522,'wastewater E opex'!$A$6:$A$522,$B34,'wastewater E opex'!$B$6:$B$522,"WWS2055CAS"),
SUMIFS('wastewater E opex'!I$6:I$522,'wastewater E opex'!$A$6:$A$522,$B34,'wastewater E opex'!$B$6:$B$522,"WWS2033CAS")+SUMIFS('wastewater E opex'!I$6:I$522,'wastewater E opex'!$A$6:$A$522,$B34,'wastewater E opex'!$B$6:$B$522,"WWS2034CAS")+SUMIFS('wastewater E opex'!I$6:I$522,'wastewater E opex'!$A$6:$A$522,$B34,'wastewater E opex'!$B$6:$B$522,"WWS2038CAS")+SUMIFS('wastewater E opex'!I$6:I$522,'wastewater E opex'!$A$6:$A$522,$B34,'wastewater E opex'!$B$6:$B$522,"WWS2055CAS"))</f>
        <v>2.0329999999999999</v>
      </c>
      <c r="P34" s="89">
        <f xml:space="preserve"> IF(OR($B34="NWT",$B34="SVE"),
SUMIFS('wastewater E opex'!P$6:P$522,'wastewater E opex'!$A$6:$A$522,$B34,'wastewater E opex'!$B$6:$B$522,"WWS2033CAS")+SUMIFS('wastewater E opex'!P$6:P$522,'wastewater E opex'!$A$6:$A$522,$B34,'wastewater E opex'!$B$6:$B$522,"WWS2034CAS")+SUMIFS('wastewater E opex'!P$6:P$522,'wastewater E opex'!$A$6:$A$522,$B34,'wastewater E opex'!$B$6:$B$522,"WWS2038CAS")+SUMIFS('wastewater E opex'!P$6:P$522,'wastewater E opex'!$A$6:$A$522,$B34,'wastewater E opex'!$B$6:$B$522,"WWS2055CAS"),
SUMIFS('wastewater E opex'!J$6:J$522,'wastewater E opex'!$A$6:$A$522,$B34,'wastewater E opex'!$B$6:$B$522,"WWS2033CAS")+SUMIFS('wastewater E opex'!J$6:J$522,'wastewater E opex'!$A$6:$A$522,$B34,'wastewater E opex'!$B$6:$B$522,"WWS2034CAS")+SUMIFS('wastewater E opex'!J$6:J$522,'wastewater E opex'!$A$6:$A$522,$B34,'wastewater E opex'!$B$6:$B$522,"WWS2038CAS")+SUMIFS('wastewater E opex'!J$6:J$522,'wastewater E opex'!$A$6:$A$522,$B34,'wastewater E opex'!$B$6:$B$522,"WWS2055CAS"))</f>
        <v>2.343</v>
      </c>
      <c r="Q34" s="89">
        <f xml:space="preserve"> IF(OR($B34="NWT",$B34="SVE"),
SUMIFS('wastewater E opex'!Q$6:Q$522,'wastewater E opex'!$A$6:$A$522,$B34,'wastewater E opex'!$B$6:$B$522,"WWS2033CAS")+SUMIFS('wastewater E opex'!Q$6:Q$522,'wastewater E opex'!$A$6:$A$522,$B34,'wastewater E opex'!$B$6:$B$522,"WWS2034CAS")+SUMIFS('wastewater E opex'!Q$6:Q$522,'wastewater E opex'!$A$6:$A$522,$B34,'wastewater E opex'!$B$6:$B$522,"WWS2038CAS")+SUMIFS('wastewater E opex'!Q$6:Q$522,'wastewater E opex'!$A$6:$A$522,$B34,'wastewater E opex'!$B$6:$B$522,"WWS2055CAS"),
SUMIFS('wastewater E opex'!K$6:K$522,'wastewater E opex'!$A$6:$A$522,$B34,'wastewater E opex'!$B$6:$B$522,"WWS2033CAS")+SUMIFS('wastewater E opex'!K$6:K$522,'wastewater E opex'!$A$6:$A$522,$B34,'wastewater E opex'!$B$6:$B$522,"WWS2034CAS")+SUMIFS('wastewater E opex'!K$6:K$522,'wastewater E opex'!$A$6:$A$522,$B34,'wastewater E opex'!$B$6:$B$522,"WWS2038CAS")+SUMIFS('wastewater E opex'!K$6:K$522,'wastewater E opex'!$A$6:$A$522,$B34,'wastewater E opex'!$B$6:$B$522,"WWS2055CAS"))</f>
        <v>2.6440000000000001</v>
      </c>
      <c r="R34" s="89">
        <f xml:space="preserve"> IF(OR($B34="NWT",$B34="SVE"),
SUMIFS('wastewater E opex'!R$6:R$522,'wastewater E opex'!$A$6:$A$522,$B34,'wastewater E opex'!$B$6:$B$522,"WWS2033CAS")+SUMIFS('wastewater E opex'!R$6:R$522,'wastewater E opex'!$A$6:$A$522,$B34,'wastewater E opex'!$B$6:$B$522,"WWS2034CAS")+SUMIFS('wastewater E opex'!R$6:R$522,'wastewater E opex'!$A$6:$A$522,$B34,'wastewater E opex'!$B$6:$B$522,"WWS2038CAS")+SUMIFS('wastewater E opex'!R$6:R$522,'wastewater E opex'!$A$6:$A$522,$B34,'wastewater E opex'!$B$6:$B$522,"WWS2055CAS"),
SUMIFS('wastewater E opex'!L$6:L$522,'wastewater E opex'!$A$6:$A$522,$B34,'wastewater E opex'!$B$6:$B$522,"WWS2033CAS")+SUMIFS('wastewater E opex'!L$6:L$522,'wastewater E opex'!$A$6:$A$522,$B34,'wastewater E opex'!$B$6:$B$522,"WWS2034CAS")+SUMIFS('wastewater E opex'!L$6:L$522,'wastewater E opex'!$A$6:$A$522,$B34,'wastewater E opex'!$B$6:$B$522,"WWS2038CAS")+SUMIFS('wastewater E opex'!L$6:L$522,'wastewater E opex'!$A$6:$A$522,$B34,'wastewater E opex'!$B$6:$B$522,"WWS2055CAS"))</f>
        <v>2.2090000000000001</v>
      </c>
      <c r="S34" s="90">
        <f t="shared" si="11"/>
        <v>10.95</v>
      </c>
      <c r="U34" s="91">
        <f>Allowance!G13/Allowance!F13</f>
        <v>0</v>
      </c>
      <c r="V34" s="91">
        <f>Allowance!H13/Allowance!F13</f>
        <v>1</v>
      </c>
    </row>
    <row r="35" spans="2:22" x14ac:dyDescent="0.3">
      <c r="B35" s="85" t="s">
        <v>8</v>
      </c>
      <c r="C35" s="95">
        <f t="shared" si="7"/>
        <v>0</v>
      </c>
      <c r="D35" s="95">
        <f t="shared" si="8"/>
        <v>14.680690146600014</v>
      </c>
      <c r="E35" s="95">
        <f t="shared" si="9"/>
        <v>14.680690146600014</v>
      </c>
      <c r="G35" s="95">
        <f xml:space="preserve"> IF(OR($B35="NWT",$B35="SVE"),
SUMIFS('wastewater E opex'!N$6:N$522, 'wastewater E opex'!$A$6:$A$522,$B35, 'wastewater E opex'!$B$6:$B$522, "WWS2054CAS"),
SUMIFS('wastewater E opex'!H$6:H$522, 'wastewater E opex'!$A$6:$A$522, $B35, 'wastewater E opex'!$B$6:$B$522, "WWS2054CAS"))</f>
        <v>23.0695074749</v>
      </c>
      <c r="H35" s="95">
        <f xml:space="preserve"> IF(OR($B35="NWT",$B35="SVE"),
SUMIFS('wastewater E opex'!O$6:O$522, 'wastewater E opex'!$A$6:$A$522,$B35, 'wastewater E opex'!$B$6:$B$522, "WWS2054CAS"),
SUMIFS('wastewater E opex'!I$6:I$522, 'wastewater E opex'!$A$6:$A$522, $B35, 'wastewater E opex'!$B$6:$B$522, "WWS2054CAS"))</f>
        <v>19.6369215436</v>
      </c>
      <c r="I35" s="95">
        <f xml:space="preserve"> IF(OR($B35="NWT",$B35="SVE"),
SUMIFS('wastewater E opex'!P$6:P$522, 'wastewater E opex'!$A$6:$A$522,$B35, 'wastewater E opex'!$B$6:$B$522, "WWS2054CAS"),
SUMIFS('wastewater E opex'!J$6:J$522, 'wastewater E opex'!$A$6:$A$522, $B35, 'wastewater E opex'!$B$6:$B$522, "WWS2054CAS"))</f>
        <v>23.0645912309</v>
      </c>
      <c r="J35" s="95">
        <f xml:space="preserve"> IF(OR($B35="NWT",$B35="SVE"),
SUMIFS('wastewater E opex'!Q$6:Q$522, 'wastewater E opex'!$A$6:$A$522,$B35, 'wastewater E opex'!$B$6:$B$522, "WWS2054CAS"),
SUMIFS('wastewater E opex'!K$6:K$522, 'wastewater E opex'!$A$6:$A$522, $B35, 'wastewater E opex'!$B$6:$B$522, "WWS2054CAS"))</f>
        <v>29.669983837</v>
      </c>
      <c r="K35" s="95">
        <f xml:space="preserve"> IF(OR($B35="NWT",$B35="SVE"),
SUMIFS('wastewater E opex'!R$6:R$522, 'wastewater E opex'!$A$6:$A$522,$B35, 'wastewater E opex'!$B$6:$B$522, "WWS2054CAS"),
SUMIFS('wastewater E opex'!L$6:L$522, 'wastewater E opex'!$A$6:$A$522, $B35, 'wastewater E opex'!$B$6:$B$522, "WWS2054CAS"))</f>
        <v>35.255058447899998</v>
      </c>
      <c r="L35" s="96">
        <f t="shared" si="10"/>
        <v>130.69606253430001</v>
      </c>
      <c r="N35" s="89">
        <f xml:space="preserve"> IF(OR($B35="NWT",$B35="SVE"),
SUMIFS('wastewater E opex'!N$6:N$522,'wastewater E opex'!$A$6:$A$522,$B35,'wastewater E opex'!$B$6:$B$522,"WWS2033CAS")+SUMIFS('wastewater E opex'!N$6:N$522,'wastewater E opex'!$A$6:$A$522,$B35,'wastewater E opex'!$B$6:$B$522,"WWS2034CAS")+SUMIFS('wastewater E opex'!N$6:N$522,'wastewater E opex'!$A$6:$A$522,$B35,'wastewater E opex'!$B$6:$B$522,"WWS2038CAS")+SUMIFS('wastewater E opex'!N$6:N$522,'wastewater E opex'!$A$6:$A$522,$B35,'wastewater E opex'!$B$6:$B$522,"WWS2055CAS"),
SUMIFS('wastewater E opex'!H$6:H$522,'wastewater E opex'!$A$6:$A$522,$B35,'wastewater E opex'!$B$6:$B$522,"WWS2033CAS")+SUMIFS('wastewater E opex'!H$6:H$522,'wastewater E opex'!$A$6:$A$522,$B35,'wastewater E opex'!$B$6:$B$522,"WWS2034CAS")+SUMIFS('wastewater E opex'!H$6:H$522,'wastewater E opex'!$A$6:$A$522,$B35,'wastewater E opex'!$B$6:$B$522,"WWS2038CAS")+SUMIFS('wastewater E opex'!H$6:H$522,'wastewater E opex'!$A$6:$A$522,$B35,'wastewater E opex'!$B$6:$B$522,"WWS2055CAS"))</f>
        <v>19.740926267199999</v>
      </c>
      <c r="O35" s="89">
        <f xml:space="preserve"> IF(OR($B35="NWT",$B35="SVE"),
SUMIFS('wastewater E opex'!O$6:O$522,'wastewater E opex'!$A$6:$A$522,$B35,'wastewater E opex'!$B$6:$B$522,"WWS2033CAS")+SUMIFS('wastewater E opex'!O$6:O$522,'wastewater E opex'!$A$6:$A$522,$B35,'wastewater E opex'!$B$6:$B$522,"WWS2034CAS")+SUMIFS('wastewater E opex'!O$6:O$522,'wastewater E opex'!$A$6:$A$522,$B35,'wastewater E opex'!$B$6:$B$522,"WWS2038CAS")+SUMIFS('wastewater E opex'!O$6:O$522,'wastewater E opex'!$A$6:$A$522,$B35,'wastewater E opex'!$B$6:$B$522,"WWS2055CAS"),
SUMIFS('wastewater E opex'!I$6:I$522,'wastewater E opex'!$A$6:$A$522,$B35,'wastewater E opex'!$B$6:$B$522,"WWS2033CAS")+SUMIFS('wastewater E opex'!I$6:I$522,'wastewater E opex'!$A$6:$A$522,$B35,'wastewater E opex'!$B$6:$B$522,"WWS2034CAS")+SUMIFS('wastewater E opex'!I$6:I$522,'wastewater E opex'!$A$6:$A$522,$B35,'wastewater E opex'!$B$6:$B$522,"WWS2038CAS")+SUMIFS('wastewater E opex'!I$6:I$522,'wastewater E opex'!$A$6:$A$522,$B35,'wastewater E opex'!$B$6:$B$522,"WWS2055CAS"))</f>
        <v>18.4622402163</v>
      </c>
      <c r="P35" s="89">
        <f xml:space="preserve"> IF(OR($B35="NWT",$B35="SVE"),
SUMIFS('wastewater E opex'!P$6:P$522,'wastewater E opex'!$A$6:$A$522,$B35,'wastewater E opex'!$B$6:$B$522,"WWS2033CAS")+SUMIFS('wastewater E opex'!P$6:P$522,'wastewater E opex'!$A$6:$A$522,$B35,'wastewater E opex'!$B$6:$B$522,"WWS2034CAS")+SUMIFS('wastewater E opex'!P$6:P$522,'wastewater E opex'!$A$6:$A$522,$B35,'wastewater E opex'!$B$6:$B$522,"WWS2038CAS")+SUMIFS('wastewater E opex'!P$6:P$522,'wastewater E opex'!$A$6:$A$522,$B35,'wastewater E opex'!$B$6:$B$522,"WWS2055CAS"),
SUMIFS('wastewater E opex'!J$6:J$522,'wastewater E opex'!$A$6:$A$522,$B35,'wastewater E opex'!$B$6:$B$522,"WWS2033CAS")+SUMIFS('wastewater E opex'!J$6:J$522,'wastewater E opex'!$A$6:$A$522,$B35,'wastewater E opex'!$B$6:$B$522,"WWS2034CAS")+SUMIFS('wastewater E opex'!J$6:J$522,'wastewater E opex'!$A$6:$A$522,$B35,'wastewater E opex'!$B$6:$B$522,"WWS2038CAS")+SUMIFS('wastewater E opex'!J$6:J$522,'wastewater E opex'!$A$6:$A$522,$B35,'wastewater E opex'!$B$6:$B$522,"WWS2055CAS"))</f>
        <v>20.402288306999999</v>
      </c>
      <c r="Q35" s="89">
        <f xml:space="preserve"> IF(OR($B35="NWT",$B35="SVE"),
SUMIFS('wastewater E opex'!Q$6:Q$522,'wastewater E opex'!$A$6:$A$522,$B35,'wastewater E opex'!$B$6:$B$522,"WWS2033CAS")+SUMIFS('wastewater E opex'!Q$6:Q$522,'wastewater E opex'!$A$6:$A$522,$B35,'wastewater E opex'!$B$6:$B$522,"WWS2034CAS")+SUMIFS('wastewater E opex'!Q$6:Q$522,'wastewater E opex'!$A$6:$A$522,$B35,'wastewater E opex'!$B$6:$B$522,"WWS2038CAS")+SUMIFS('wastewater E opex'!Q$6:Q$522,'wastewater E opex'!$A$6:$A$522,$B35,'wastewater E opex'!$B$6:$B$522,"WWS2055CAS"),
SUMIFS('wastewater E opex'!K$6:K$522,'wastewater E opex'!$A$6:$A$522,$B35,'wastewater E opex'!$B$6:$B$522,"WWS2033CAS")+SUMIFS('wastewater E opex'!K$6:K$522,'wastewater E opex'!$A$6:$A$522,$B35,'wastewater E opex'!$B$6:$B$522,"WWS2034CAS")+SUMIFS('wastewater E opex'!K$6:K$522,'wastewater E opex'!$A$6:$A$522,$B35,'wastewater E opex'!$B$6:$B$522,"WWS2038CAS")+SUMIFS('wastewater E opex'!K$6:K$522,'wastewater E opex'!$A$6:$A$522,$B35,'wastewater E opex'!$B$6:$B$522,"WWS2055CAS"))</f>
        <v>26.610539243199998</v>
      </c>
      <c r="R35" s="89">
        <f xml:space="preserve"> IF(OR($B35="NWT",$B35="SVE"),
SUMIFS('wastewater E opex'!R$6:R$522,'wastewater E opex'!$A$6:$A$522,$B35,'wastewater E opex'!$B$6:$B$522,"WWS2033CAS")+SUMIFS('wastewater E opex'!R$6:R$522,'wastewater E opex'!$A$6:$A$522,$B35,'wastewater E opex'!$B$6:$B$522,"WWS2034CAS")+SUMIFS('wastewater E opex'!R$6:R$522,'wastewater E opex'!$A$6:$A$522,$B35,'wastewater E opex'!$B$6:$B$522,"WWS2038CAS")+SUMIFS('wastewater E opex'!R$6:R$522,'wastewater E opex'!$A$6:$A$522,$B35,'wastewater E opex'!$B$6:$B$522,"WWS2055CAS"),
SUMIFS('wastewater E opex'!L$6:L$522,'wastewater E opex'!$A$6:$A$522,$B35,'wastewater E opex'!$B$6:$B$522,"WWS2033CAS")+SUMIFS('wastewater E opex'!L$6:L$522,'wastewater E opex'!$A$6:$A$522,$B35,'wastewater E opex'!$B$6:$B$522,"WWS2034CAS")+SUMIFS('wastewater E opex'!L$6:L$522,'wastewater E opex'!$A$6:$A$522,$B35,'wastewater E opex'!$B$6:$B$522,"WWS2038CAS")+SUMIFS('wastewater E opex'!L$6:L$522,'wastewater E opex'!$A$6:$A$522,$B35,'wastewater E opex'!$B$6:$B$522,"WWS2055CAS"))</f>
        <v>30.799378353999998</v>
      </c>
      <c r="S35" s="90">
        <f t="shared" si="11"/>
        <v>116.0153723877</v>
      </c>
      <c r="U35" s="91">
        <f>Allowance!G14/Allowance!F14</f>
        <v>0</v>
      </c>
      <c r="V35" s="91">
        <f>Allowance!H14/Allowance!F14</f>
        <v>1</v>
      </c>
    </row>
    <row r="36" spans="2:22" x14ac:dyDescent="0.3">
      <c r="B36" s="85" t="s">
        <v>10</v>
      </c>
      <c r="C36" s="95">
        <f t="shared" si="7"/>
        <v>0</v>
      </c>
      <c r="D36" s="95">
        <f t="shared" si="8"/>
        <v>2.6260000000000003</v>
      </c>
      <c r="E36" s="95">
        <f t="shared" si="9"/>
        <v>2.6260000000000003</v>
      </c>
      <c r="G36" s="95">
        <f xml:space="preserve"> IF(OR($B36="NWT",$B36="SVE"),
SUMIFS('wastewater E opex'!N$6:N$522, 'wastewater E opex'!$A$6:$A$522,$B36, 'wastewater E opex'!$B$6:$B$522, "WWS2054CAS"),
SUMIFS('wastewater E opex'!H$6:H$522, 'wastewater E opex'!$A$6:$A$522, $B36, 'wastewater E opex'!$B$6:$B$522, "WWS2054CAS"))</f>
        <v>0.245</v>
      </c>
      <c r="H36" s="95">
        <f xml:space="preserve"> IF(OR($B36="NWT",$B36="SVE"),
SUMIFS('wastewater E opex'!O$6:O$522, 'wastewater E opex'!$A$6:$A$522,$B36, 'wastewater E opex'!$B$6:$B$522, "WWS2054CAS"),
SUMIFS('wastewater E opex'!I$6:I$522, 'wastewater E opex'!$A$6:$A$522, $B36, 'wastewater E opex'!$B$6:$B$522, "WWS2054CAS"))</f>
        <v>0.39500000000000002</v>
      </c>
      <c r="I36" s="95">
        <f xml:space="preserve"> IF(OR($B36="NWT",$B36="SVE"),
SUMIFS('wastewater E opex'!P$6:P$522, 'wastewater E opex'!$A$6:$A$522,$B36, 'wastewater E opex'!$B$6:$B$522, "WWS2054CAS"),
SUMIFS('wastewater E opex'!J$6:J$522, 'wastewater E opex'!$A$6:$A$522, $B36, 'wastewater E opex'!$B$6:$B$522, "WWS2054CAS"))</f>
        <v>0.77300000000000002</v>
      </c>
      <c r="J36" s="95">
        <f xml:space="preserve"> IF(OR($B36="NWT",$B36="SVE"),
SUMIFS('wastewater E opex'!Q$6:Q$522, 'wastewater E opex'!$A$6:$A$522,$B36, 'wastewater E opex'!$B$6:$B$522, "WWS2054CAS"),
SUMIFS('wastewater E opex'!K$6:K$522, 'wastewater E opex'!$A$6:$A$522, $B36, 'wastewater E opex'!$B$6:$B$522, "WWS2054CAS"))</f>
        <v>0.61799999999999999</v>
      </c>
      <c r="K36" s="95">
        <f xml:space="preserve"> IF(OR($B36="NWT",$B36="SVE"),
SUMIFS('wastewater E opex'!R$6:R$522, 'wastewater E opex'!$A$6:$A$522,$B36, 'wastewater E opex'!$B$6:$B$522, "WWS2054CAS"),
SUMIFS('wastewater E opex'!L$6:L$522, 'wastewater E opex'!$A$6:$A$522, $B36, 'wastewater E opex'!$B$6:$B$522, "WWS2054CAS"))</f>
        <v>1.3129999999999999</v>
      </c>
      <c r="L36" s="96">
        <f t="shared" si="10"/>
        <v>3.3440000000000003</v>
      </c>
      <c r="N36" s="89">
        <f xml:space="preserve"> IF(OR($B36="NWT",$B36="SVE"),
SUMIFS('wastewater E opex'!N$6:N$522,'wastewater E opex'!$A$6:$A$522,$B36,'wastewater E opex'!$B$6:$B$522,"WWS2033CAS")+SUMIFS('wastewater E opex'!N$6:N$522,'wastewater E opex'!$A$6:$A$522,$B36,'wastewater E opex'!$B$6:$B$522,"WWS2034CAS")+SUMIFS('wastewater E opex'!N$6:N$522,'wastewater E opex'!$A$6:$A$522,$B36,'wastewater E opex'!$B$6:$B$522,"WWS2038CAS")+SUMIFS('wastewater E opex'!N$6:N$522,'wastewater E opex'!$A$6:$A$522,$B36,'wastewater E opex'!$B$6:$B$522,"WWS2055CAS"),
SUMIFS('wastewater E opex'!H$6:H$522,'wastewater E opex'!$A$6:$A$522,$B36,'wastewater E opex'!$B$6:$B$522,"WWS2033CAS")+SUMIFS('wastewater E opex'!H$6:H$522,'wastewater E opex'!$A$6:$A$522,$B36,'wastewater E opex'!$B$6:$B$522,"WWS2034CAS")+SUMIFS('wastewater E opex'!H$6:H$522,'wastewater E opex'!$A$6:$A$522,$B36,'wastewater E opex'!$B$6:$B$522,"WWS2038CAS")+SUMIFS('wastewater E opex'!H$6:H$522,'wastewater E opex'!$A$6:$A$522,$B36,'wastewater E opex'!$B$6:$B$522,"WWS2055CAS"))</f>
        <v>0.114</v>
      </c>
      <c r="O36" s="89">
        <f xml:space="preserve"> IF(OR($B36="NWT",$B36="SVE"),
SUMIFS('wastewater E opex'!O$6:O$522,'wastewater E opex'!$A$6:$A$522,$B36,'wastewater E opex'!$B$6:$B$522,"WWS2033CAS")+SUMIFS('wastewater E opex'!O$6:O$522,'wastewater E opex'!$A$6:$A$522,$B36,'wastewater E opex'!$B$6:$B$522,"WWS2034CAS")+SUMIFS('wastewater E opex'!O$6:O$522,'wastewater E opex'!$A$6:$A$522,$B36,'wastewater E opex'!$B$6:$B$522,"WWS2038CAS")+SUMIFS('wastewater E opex'!O$6:O$522,'wastewater E opex'!$A$6:$A$522,$B36,'wastewater E opex'!$B$6:$B$522,"WWS2055CAS"),
SUMIFS('wastewater E opex'!I$6:I$522,'wastewater E opex'!$A$6:$A$522,$B36,'wastewater E opex'!$B$6:$B$522,"WWS2033CAS")+SUMIFS('wastewater E opex'!I$6:I$522,'wastewater E opex'!$A$6:$A$522,$B36,'wastewater E opex'!$B$6:$B$522,"WWS2034CAS")+SUMIFS('wastewater E opex'!I$6:I$522,'wastewater E opex'!$A$6:$A$522,$B36,'wastewater E opex'!$B$6:$B$522,"WWS2038CAS")+SUMIFS('wastewater E opex'!I$6:I$522,'wastewater E opex'!$A$6:$A$522,$B36,'wastewater E opex'!$B$6:$B$522,"WWS2055CAS"))</f>
        <v>0.126</v>
      </c>
      <c r="P36" s="89">
        <f xml:space="preserve"> IF(OR($B36="NWT",$B36="SVE"),
SUMIFS('wastewater E opex'!P$6:P$522,'wastewater E opex'!$A$6:$A$522,$B36,'wastewater E opex'!$B$6:$B$522,"WWS2033CAS")+SUMIFS('wastewater E opex'!P$6:P$522,'wastewater E opex'!$A$6:$A$522,$B36,'wastewater E opex'!$B$6:$B$522,"WWS2034CAS")+SUMIFS('wastewater E opex'!P$6:P$522,'wastewater E opex'!$A$6:$A$522,$B36,'wastewater E opex'!$B$6:$B$522,"WWS2038CAS")+SUMIFS('wastewater E opex'!P$6:P$522,'wastewater E opex'!$A$6:$A$522,$B36,'wastewater E opex'!$B$6:$B$522,"WWS2055CAS"),
SUMIFS('wastewater E opex'!J$6:J$522,'wastewater E opex'!$A$6:$A$522,$B36,'wastewater E opex'!$B$6:$B$522,"WWS2033CAS")+SUMIFS('wastewater E opex'!J$6:J$522,'wastewater E opex'!$A$6:$A$522,$B36,'wastewater E opex'!$B$6:$B$522,"WWS2034CAS")+SUMIFS('wastewater E opex'!J$6:J$522,'wastewater E opex'!$A$6:$A$522,$B36,'wastewater E opex'!$B$6:$B$522,"WWS2038CAS")+SUMIFS('wastewater E opex'!J$6:J$522,'wastewater E opex'!$A$6:$A$522,$B36,'wastewater E opex'!$B$6:$B$522,"WWS2055CAS"))</f>
        <v>0.16599999999999998</v>
      </c>
      <c r="Q36" s="89">
        <f xml:space="preserve"> IF(OR($B36="NWT",$B36="SVE"),
SUMIFS('wastewater E opex'!Q$6:Q$522,'wastewater E opex'!$A$6:$A$522,$B36,'wastewater E opex'!$B$6:$B$522,"WWS2033CAS")+SUMIFS('wastewater E opex'!Q$6:Q$522,'wastewater E opex'!$A$6:$A$522,$B36,'wastewater E opex'!$B$6:$B$522,"WWS2034CAS")+SUMIFS('wastewater E opex'!Q$6:Q$522,'wastewater E opex'!$A$6:$A$522,$B36,'wastewater E opex'!$B$6:$B$522,"WWS2038CAS")+SUMIFS('wastewater E opex'!Q$6:Q$522,'wastewater E opex'!$A$6:$A$522,$B36,'wastewater E opex'!$B$6:$B$522,"WWS2055CAS"),
SUMIFS('wastewater E opex'!K$6:K$522,'wastewater E opex'!$A$6:$A$522,$B36,'wastewater E opex'!$B$6:$B$522,"WWS2033CAS")+SUMIFS('wastewater E opex'!K$6:K$522,'wastewater E opex'!$A$6:$A$522,$B36,'wastewater E opex'!$B$6:$B$522,"WWS2034CAS")+SUMIFS('wastewater E opex'!K$6:K$522,'wastewater E opex'!$A$6:$A$522,$B36,'wastewater E opex'!$B$6:$B$522,"WWS2038CAS")+SUMIFS('wastewater E opex'!K$6:K$522,'wastewater E opex'!$A$6:$A$522,$B36,'wastewater E opex'!$B$6:$B$522,"WWS2055CAS"))</f>
        <v>0.11599999999999999</v>
      </c>
      <c r="R36" s="89">
        <f xml:space="preserve"> IF(OR($B36="NWT",$B36="SVE"),
SUMIFS('wastewater E opex'!R$6:R$522,'wastewater E opex'!$A$6:$A$522,$B36,'wastewater E opex'!$B$6:$B$522,"WWS2033CAS")+SUMIFS('wastewater E opex'!R$6:R$522,'wastewater E opex'!$A$6:$A$522,$B36,'wastewater E opex'!$B$6:$B$522,"WWS2034CAS")+SUMIFS('wastewater E opex'!R$6:R$522,'wastewater E opex'!$A$6:$A$522,$B36,'wastewater E opex'!$B$6:$B$522,"WWS2038CAS")+SUMIFS('wastewater E opex'!R$6:R$522,'wastewater E opex'!$A$6:$A$522,$B36,'wastewater E opex'!$B$6:$B$522,"WWS2055CAS"),
SUMIFS('wastewater E opex'!L$6:L$522,'wastewater E opex'!$A$6:$A$522,$B36,'wastewater E opex'!$B$6:$B$522,"WWS2033CAS")+SUMIFS('wastewater E opex'!L$6:L$522,'wastewater E opex'!$A$6:$A$522,$B36,'wastewater E opex'!$B$6:$B$522,"WWS2034CAS")+SUMIFS('wastewater E opex'!L$6:L$522,'wastewater E opex'!$A$6:$A$522,$B36,'wastewater E opex'!$B$6:$B$522,"WWS2038CAS")+SUMIFS('wastewater E opex'!L$6:L$522,'wastewater E opex'!$A$6:$A$522,$B36,'wastewater E opex'!$B$6:$B$522,"WWS2055CAS"))</f>
        <v>0.19600000000000001</v>
      </c>
      <c r="S36" s="90">
        <f t="shared" si="11"/>
        <v>0.71799999999999997</v>
      </c>
      <c r="U36" s="91">
        <f>Allowance!G15/Allowance!F15</f>
        <v>0</v>
      </c>
      <c r="V36" s="91">
        <f>Allowance!H15/Allowance!F15</f>
        <v>1</v>
      </c>
    </row>
    <row r="37" spans="2:22" x14ac:dyDescent="0.3">
      <c r="B37" s="85" t="s">
        <v>11</v>
      </c>
      <c r="C37" s="95">
        <f t="shared" si="7"/>
        <v>0</v>
      </c>
      <c r="D37" s="95">
        <f t="shared" si="8"/>
        <v>21.076234216681954</v>
      </c>
      <c r="E37" s="95">
        <f t="shared" si="9"/>
        <v>21.076234216681954</v>
      </c>
      <c r="G37" s="95">
        <f xml:space="preserve"> IF(OR($B37="NWT",$B37="SVE"),
SUMIFS('wastewater E opex'!N$6:N$522, 'wastewater E opex'!$A$6:$A$522,$B37, 'wastewater E opex'!$B$6:$B$522, "WWS2054CAS"),
SUMIFS('wastewater E opex'!H$6:H$522, 'wastewater E opex'!$A$6:$A$522, $B37, 'wastewater E opex'!$B$6:$B$522, "WWS2054CAS"))</f>
        <v>3.4275793031120898</v>
      </c>
      <c r="H37" s="95">
        <f xml:space="preserve"> IF(OR($B37="NWT",$B37="SVE"),
SUMIFS('wastewater E opex'!O$6:O$522, 'wastewater E opex'!$A$6:$A$522,$B37, 'wastewater E opex'!$B$6:$B$522, "WWS2054CAS"),
SUMIFS('wastewater E opex'!I$6:I$522, 'wastewater E opex'!$A$6:$A$522, $B37, 'wastewater E opex'!$B$6:$B$522, "WWS2054CAS"))</f>
        <v>3.8840233979452101</v>
      </c>
      <c r="I37" s="95">
        <f xml:space="preserve"> IF(OR($B37="NWT",$B37="SVE"),
SUMIFS('wastewater E opex'!P$6:P$522, 'wastewater E opex'!$A$6:$A$522,$B37, 'wastewater E opex'!$B$6:$B$522, "WWS2054CAS"),
SUMIFS('wastewater E opex'!J$6:J$522, 'wastewater E opex'!$A$6:$A$522, $B37, 'wastewater E opex'!$B$6:$B$522, "WWS2054CAS"))</f>
        <v>5.8923997345164496</v>
      </c>
      <c r="J37" s="95">
        <f xml:space="preserve"> IF(OR($B37="NWT",$B37="SVE"),
SUMIFS('wastewater E opex'!Q$6:Q$522, 'wastewater E opex'!$A$6:$A$522,$B37, 'wastewater E opex'!$B$6:$B$522, "WWS2054CAS"),
SUMIFS('wastewater E opex'!K$6:K$522, 'wastewater E opex'!$A$6:$A$522, $B37, 'wastewater E opex'!$B$6:$B$522, "WWS2054CAS"))</f>
        <v>8.6417221753107292</v>
      </c>
      <c r="K37" s="95">
        <f xml:space="preserve"> IF(OR($B37="NWT",$B37="SVE"),
SUMIFS('wastewater E opex'!R$6:R$522, 'wastewater E opex'!$A$6:$A$522,$B37, 'wastewater E opex'!$B$6:$B$522, "WWS2054CAS"),
SUMIFS('wastewater E opex'!L$6:L$522, 'wastewater E opex'!$A$6:$A$522, $B37, 'wastewater E opex'!$B$6:$B$522, "WWS2054CAS"))</f>
        <v>10.4733046659689</v>
      </c>
      <c r="L37" s="96">
        <f t="shared" si="10"/>
        <v>32.319029276853378</v>
      </c>
      <c r="N37" s="89">
        <f xml:space="preserve"> IF(OR($B37="NWT",$B37="SVE"),
SUMIFS('wastewater E opex'!N$6:N$522,'wastewater E opex'!$A$6:$A$522,$B37,'wastewater E opex'!$B$6:$B$522,"WWS2033CAS")+SUMIFS('wastewater E opex'!N$6:N$522,'wastewater E opex'!$A$6:$A$522,$B37,'wastewater E opex'!$B$6:$B$522,"WWS2034CAS")+SUMIFS('wastewater E opex'!N$6:N$522,'wastewater E opex'!$A$6:$A$522,$B37,'wastewater E opex'!$B$6:$B$522,"WWS2038CAS")+SUMIFS('wastewater E opex'!N$6:N$522,'wastewater E opex'!$A$6:$A$522,$B37,'wastewater E opex'!$B$6:$B$522,"WWS2055CAS"),
SUMIFS('wastewater E opex'!H$6:H$522,'wastewater E opex'!$A$6:$A$522,$B37,'wastewater E opex'!$B$6:$B$522,"WWS2033CAS")+SUMIFS('wastewater E opex'!H$6:H$522,'wastewater E opex'!$A$6:$A$522,$B37,'wastewater E opex'!$B$6:$B$522,"WWS2034CAS")+SUMIFS('wastewater E opex'!H$6:H$522,'wastewater E opex'!$A$6:$A$522,$B37,'wastewater E opex'!$B$6:$B$522,"WWS2038CAS")+SUMIFS('wastewater E opex'!H$6:H$522,'wastewater E opex'!$A$6:$A$522,$B37,'wastewater E opex'!$B$6:$B$522,"WWS2055CAS"))</f>
        <v>2.5585025122262177</v>
      </c>
      <c r="O37" s="89">
        <f xml:space="preserve"> IF(OR($B37="NWT",$B37="SVE"),
SUMIFS('wastewater E opex'!O$6:O$522,'wastewater E opex'!$A$6:$A$522,$B37,'wastewater E opex'!$B$6:$B$522,"WWS2033CAS")+SUMIFS('wastewater E opex'!O$6:O$522,'wastewater E opex'!$A$6:$A$522,$B37,'wastewater E opex'!$B$6:$B$522,"WWS2034CAS")+SUMIFS('wastewater E opex'!O$6:O$522,'wastewater E opex'!$A$6:$A$522,$B37,'wastewater E opex'!$B$6:$B$522,"WWS2038CAS")+SUMIFS('wastewater E opex'!O$6:O$522,'wastewater E opex'!$A$6:$A$522,$B37,'wastewater E opex'!$B$6:$B$522,"WWS2055CAS"),
SUMIFS('wastewater E opex'!I$6:I$522,'wastewater E opex'!$A$6:$A$522,$B37,'wastewater E opex'!$B$6:$B$522,"WWS2033CAS")+SUMIFS('wastewater E opex'!I$6:I$522,'wastewater E opex'!$A$6:$A$522,$B37,'wastewater E opex'!$B$6:$B$522,"WWS2034CAS")+SUMIFS('wastewater E opex'!I$6:I$522,'wastewater E opex'!$A$6:$A$522,$B37,'wastewater E opex'!$B$6:$B$522,"WWS2038CAS")+SUMIFS('wastewater E opex'!I$6:I$522,'wastewater E opex'!$A$6:$A$522,$B37,'wastewater E opex'!$B$6:$B$522,"WWS2055CAS"))</f>
        <v>1.9686928219178081</v>
      </c>
      <c r="P37" s="89">
        <f xml:space="preserve"> IF(OR($B37="NWT",$B37="SVE"),
SUMIFS('wastewater E opex'!P$6:P$522,'wastewater E opex'!$A$6:$A$522,$B37,'wastewater E opex'!$B$6:$B$522,"WWS2033CAS")+SUMIFS('wastewater E opex'!P$6:P$522,'wastewater E opex'!$A$6:$A$522,$B37,'wastewater E opex'!$B$6:$B$522,"WWS2034CAS")+SUMIFS('wastewater E opex'!P$6:P$522,'wastewater E opex'!$A$6:$A$522,$B37,'wastewater E opex'!$B$6:$B$522,"WWS2038CAS")+SUMIFS('wastewater E opex'!P$6:P$522,'wastewater E opex'!$A$6:$A$522,$B37,'wastewater E opex'!$B$6:$B$522,"WWS2055CAS"),
SUMIFS('wastewater E opex'!J$6:J$522,'wastewater E opex'!$A$6:$A$522,$B37,'wastewater E opex'!$B$6:$B$522,"WWS2033CAS")+SUMIFS('wastewater E opex'!J$6:J$522,'wastewater E opex'!$A$6:$A$522,$B37,'wastewater E opex'!$B$6:$B$522,"WWS2034CAS")+SUMIFS('wastewater E opex'!J$6:J$522,'wastewater E opex'!$A$6:$A$522,$B37,'wastewater E opex'!$B$6:$B$522,"WWS2038CAS")+SUMIFS('wastewater E opex'!J$6:J$522,'wastewater E opex'!$A$6:$A$522,$B37,'wastewater E opex'!$B$6:$B$522,"WWS2055CAS"))</f>
        <v>2.0705076712328769</v>
      </c>
      <c r="Q37" s="89">
        <f xml:space="preserve"> IF(OR($B37="NWT",$B37="SVE"),
SUMIFS('wastewater E opex'!Q$6:Q$522,'wastewater E opex'!$A$6:$A$522,$B37,'wastewater E opex'!$B$6:$B$522,"WWS2033CAS")+SUMIFS('wastewater E opex'!Q$6:Q$522,'wastewater E opex'!$A$6:$A$522,$B37,'wastewater E opex'!$B$6:$B$522,"WWS2034CAS")+SUMIFS('wastewater E opex'!Q$6:Q$522,'wastewater E opex'!$A$6:$A$522,$B37,'wastewater E opex'!$B$6:$B$522,"WWS2038CAS")+SUMIFS('wastewater E opex'!Q$6:Q$522,'wastewater E opex'!$A$6:$A$522,$B37,'wastewater E opex'!$B$6:$B$522,"WWS2055CAS"),
SUMIFS('wastewater E opex'!K$6:K$522,'wastewater E opex'!$A$6:$A$522,$B37,'wastewater E opex'!$B$6:$B$522,"WWS2033CAS")+SUMIFS('wastewater E opex'!K$6:K$522,'wastewater E opex'!$A$6:$A$522,$B37,'wastewater E opex'!$B$6:$B$522,"WWS2034CAS")+SUMIFS('wastewater E opex'!K$6:K$522,'wastewater E opex'!$A$6:$A$522,$B37,'wastewater E opex'!$B$6:$B$522,"WWS2038CAS")+SUMIFS('wastewater E opex'!K$6:K$522,'wastewater E opex'!$A$6:$A$522,$B37,'wastewater E opex'!$B$6:$B$522,"WWS2055CAS"))</f>
        <v>2.2307213698630139</v>
      </c>
      <c r="R37" s="89">
        <f xml:space="preserve"> IF(OR($B37="NWT",$B37="SVE"),
SUMIFS('wastewater E opex'!R$6:R$522,'wastewater E opex'!$A$6:$A$522,$B37,'wastewater E opex'!$B$6:$B$522,"WWS2033CAS")+SUMIFS('wastewater E opex'!R$6:R$522,'wastewater E opex'!$A$6:$A$522,$B37,'wastewater E opex'!$B$6:$B$522,"WWS2034CAS")+SUMIFS('wastewater E opex'!R$6:R$522,'wastewater E opex'!$A$6:$A$522,$B37,'wastewater E opex'!$B$6:$B$522,"WWS2038CAS")+SUMIFS('wastewater E opex'!R$6:R$522,'wastewater E opex'!$A$6:$A$522,$B37,'wastewater E opex'!$B$6:$B$522,"WWS2055CAS"),
SUMIFS('wastewater E opex'!L$6:L$522,'wastewater E opex'!$A$6:$A$522,$B37,'wastewater E opex'!$B$6:$B$522,"WWS2033CAS")+SUMIFS('wastewater E opex'!L$6:L$522,'wastewater E opex'!$A$6:$A$522,$B37,'wastewater E opex'!$B$6:$B$522,"WWS2034CAS")+SUMIFS('wastewater E opex'!L$6:L$522,'wastewater E opex'!$A$6:$A$522,$B37,'wastewater E opex'!$B$6:$B$522,"WWS2038CAS")+SUMIFS('wastewater E opex'!L$6:L$522,'wastewater E opex'!$A$6:$A$522,$B37,'wastewater E opex'!$B$6:$B$522,"WWS2055CAS"))</f>
        <v>2.414370684931507</v>
      </c>
      <c r="S37" s="90">
        <f t="shared" si="11"/>
        <v>11.242795060171424</v>
      </c>
      <c r="U37" s="91">
        <f>Allowance!G16/Allowance!F16</f>
        <v>0</v>
      </c>
      <c r="V37" s="91">
        <f>Allowance!H16/Allowance!F16</f>
        <v>1</v>
      </c>
    </row>
    <row r="38" spans="2:22" x14ac:dyDescent="0.3">
      <c r="B38" s="85" t="s">
        <v>12</v>
      </c>
      <c r="C38" s="95">
        <f t="shared" si="7"/>
        <v>0</v>
      </c>
      <c r="D38" s="95">
        <f t="shared" si="8"/>
        <v>76.427000000000007</v>
      </c>
      <c r="E38" s="95">
        <f t="shared" si="9"/>
        <v>76.427000000000007</v>
      </c>
      <c r="G38" s="95">
        <f xml:space="preserve"> IF(OR($B38="NWT",$B38="SVE"),
SUMIFS('wastewater E opex'!N$6:N$522, 'wastewater E opex'!$A$6:$A$522,$B38, 'wastewater E opex'!$B$6:$B$522, "WWS2054CAS"),
SUMIFS('wastewater E opex'!H$6:H$522, 'wastewater E opex'!$A$6:$A$522, $B38, 'wastewater E opex'!$B$6:$B$522, "WWS2054CAS"))</f>
        <v>7.2910000000000004</v>
      </c>
      <c r="H38" s="95">
        <f xml:space="preserve"> IF(OR($B38="NWT",$B38="SVE"),
SUMIFS('wastewater E opex'!O$6:O$522, 'wastewater E opex'!$A$6:$A$522,$B38, 'wastewater E opex'!$B$6:$B$522, "WWS2054CAS"),
SUMIFS('wastewater E opex'!I$6:I$522, 'wastewater E opex'!$A$6:$A$522, $B38, 'wastewater E opex'!$B$6:$B$522, "WWS2054CAS"))</f>
        <v>7.6509999999999998</v>
      </c>
      <c r="I38" s="95">
        <f xml:space="preserve"> IF(OR($B38="NWT",$B38="SVE"),
SUMIFS('wastewater E opex'!P$6:P$522, 'wastewater E opex'!$A$6:$A$522,$B38, 'wastewater E opex'!$B$6:$B$522, "WWS2054CAS"),
SUMIFS('wastewater E opex'!J$6:J$522, 'wastewater E opex'!$A$6:$A$522, $B38, 'wastewater E opex'!$B$6:$B$522, "WWS2054CAS"))</f>
        <v>11.516999999999999</v>
      </c>
      <c r="J38" s="95">
        <f xml:space="preserve"> IF(OR($B38="NWT",$B38="SVE"),
SUMIFS('wastewater E opex'!Q$6:Q$522, 'wastewater E opex'!$A$6:$A$522,$B38, 'wastewater E opex'!$B$6:$B$522, "WWS2054CAS"),
SUMIFS('wastewater E opex'!K$6:K$522, 'wastewater E opex'!$A$6:$A$522, $B38, 'wastewater E opex'!$B$6:$B$522, "WWS2054CAS"))</f>
        <v>21.931000000000001</v>
      </c>
      <c r="K38" s="95">
        <f xml:space="preserve"> IF(OR($B38="NWT",$B38="SVE"),
SUMIFS('wastewater E opex'!R$6:R$522, 'wastewater E opex'!$A$6:$A$522,$B38, 'wastewater E opex'!$B$6:$B$522, "WWS2054CAS"),
SUMIFS('wastewater E opex'!L$6:L$522, 'wastewater E opex'!$A$6:$A$522, $B38, 'wastewater E opex'!$B$6:$B$522, "WWS2054CAS"))</f>
        <v>28.440999999999999</v>
      </c>
      <c r="L38" s="96">
        <f t="shared" si="10"/>
        <v>76.831000000000003</v>
      </c>
      <c r="N38" s="89">
        <f xml:space="preserve"> IF(OR($B38="NWT",$B38="SVE"),
SUMIFS('wastewater E opex'!N$6:N$522,'wastewater E opex'!$A$6:$A$522,$B38,'wastewater E opex'!$B$6:$B$522,"WWS2033CAS")+SUMIFS('wastewater E opex'!N$6:N$522,'wastewater E opex'!$A$6:$A$522,$B38,'wastewater E opex'!$B$6:$B$522,"WWS2034CAS")+SUMIFS('wastewater E opex'!N$6:N$522,'wastewater E opex'!$A$6:$A$522,$B38,'wastewater E opex'!$B$6:$B$522,"WWS2038CAS")+SUMIFS('wastewater E opex'!N$6:N$522,'wastewater E opex'!$A$6:$A$522,$B38,'wastewater E opex'!$B$6:$B$522,"WWS2055CAS"),
SUMIFS('wastewater E opex'!H$6:H$522,'wastewater E opex'!$A$6:$A$522,$B38,'wastewater E opex'!$B$6:$B$522,"WWS2033CAS")+SUMIFS('wastewater E opex'!H$6:H$522,'wastewater E opex'!$A$6:$A$522,$B38,'wastewater E opex'!$B$6:$B$522,"WWS2034CAS")+SUMIFS('wastewater E opex'!H$6:H$522,'wastewater E opex'!$A$6:$A$522,$B38,'wastewater E opex'!$B$6:$B$522,"WWS2038CAS")+SUMIFS('wastewater E opex'!H$6:H$522,'wastewater E opex'!$A$6:$A$522,$B38,'wastewater E opex'!$B$6:$B$522,"WWS2055CAS"))</f>
        <v>0</v>
      </c>
      <c r="O38" s="89">
        <f xml:space="preserve"> IF(OR($B38="NWT",$B38="SVE"),
SUMIFS('wastewater E opex'!O$6:O$522,'wastewater E opex'!$A$6:$A$522,$B38,'wastewater E opex'!$B$6:$B$522,"WWS2033CAS")+SUMIFS('wastewater E opex'!O$6:O$522,'wastewater E opex'!$A$6:$A$522,$B38,'wastewater E opex'!$B$6:$B$522,"WWS2034CAS")+SUMIFS('wastewater E opex'!O$6:O$522,'wastewater E opex'!$A$6:$A$522,$B38,'wastewater E opex'!$B$6:$B$522,"WWS2038CAS")+SUMIFS('wastewater E opex'!O$6:O$522,'wastewater E opex'!$A$6:$A$522,$B38,'wastewater E opex'!$B$6:$B$522,"WWS2055CAS"),
SUMIFS('wastewater E opex'!I$6:I$522,'wastewater E opex'!$A$6:$A$522,$B38,'wastewater E opex'!$B$6:$B$522,"WWS2033CAS")+SUMIFS('wastewater E opex'!I$6:I$522,'wastewater E opex'!$A$6:$A$522,$B38,'wastewater E opex'!$B$6:$B$522,"WWS2034CAS")+SUMIFS('wastewater E opex'!I$6:I$522,'wastewater E opex'!$A$6:$A$522,$B38,'wastewater E opex'!$B$6:$B$522,"WWS2038CAS")+SUMIFS('wastewater E opex'!I$6:I$522,'wastewater E opex'!$A$6:$A$522,$B38,'wastewater E opex'!$B$6:$B$522,"WWS2055CAS"))</f>
        <v>0</v>
      </c>
      <c r="P38" s="89">
        <f xml:space="preserve"> IF(OR($B38="NWT",$B38="SVE"),
SUMIFS('wastewater E opex'!P$6:P$522,'wastewater E opex'!$A$6:$A$522,$B38,'wastewater E opex'!$B$6:$B$522,"WWS2033CAS")+SUMIFS('wastewater E opex'!P$6:P$522,'wastewater E opex'!$A$6:$A$522,$B38,'wastewater E opex'!$B$6:$B$522,"WWS2034CAS")+SUMIFS('wastewater E opex'!P$6:P$522,'wastewater E opex'!$A$6:$A$522,$B38,'wastewater E opex'!$B$6:$B$522,"WWS2038CAS")+SUMIFS('wastewater E opex'!P$6:P$522,'wastewater E opex'!$A$6:$A$522,$B38,'wastewater E opex'!$B$6:$B$522,"WWS2055CAS"),
SUMIFS('wastewater E opex'!J$6:J$522,'wastewater E opex'!$A$6:$A$522,$B38,'wastewater E opex'!$B$6:$B$522,"WWS2033CAS")+SUMIFS('wastewater E opex'!J$6:J$522,'wastewater E opex'!$A$6:$A$522,$B38,'wastewater E opex'!$B$6:$B$522,"WWS2034CAS")+SUMIFS('wastewater E opex'!J$6:J$522,'wastewater E opex'!$A$6:$A$522,$B38,'wastewater E opex'!$B$6:$B$522,"WWS2038CAS")+SUMIFS('wastewater E opex'!J$6:J$522,'wastewater E opex'!$A$6:$A$522,$B38,'wastewater E opex'!$B$6:$B$522,"WWS2055CAS"))</f>
        <v>4.0000000000000001E-3</v>
      </c>
      <c r="Q38" s="89">
        <f xml:space="preserve"> IF(OR($B38="NWT",$B38="SVE"),
SUMIFS('wastewater E opex'!Q$6:Q$522,'wastewater E opex'!$A$6:$A$522,$B38,'wastewater E opex'!$B$6:$B$522,"WWS2033CAS")+SUMIFS('wastewater E opex'!Q$6:Q$522,'wastewater E opex'!$A$6:$A$522,$B38,'wastewater E opex'!$B$6:$B$522,"WWS2034CAS")+SUMIFS('wastewater E opex'!Q$6:Q$522,'wastewater E opex'!$A$6:$A$522,$B38,'wastewater E opex'!$B$6:$B$522,"WWS2038CAS")+SUMIFS('wastewater E opex'!Q$6:Q$522,'wastewater E opex'!$A$6:$A$522,$B38,'wastewater E opex'!$B$6:$B$522,"WWS2055CAS"),
SUMIFS('wastewater E opex'!K$6:K$522,'wastewater E opex'!$A$6:$A$522,$B38,'wastewater E opex'!$B$6:$B$522,"WWS2033CAS")+SUMIFS('wastewater E opex'!K$6:K$522,'wastewater E opex'!$A$6:$A$522,$B38,'wastewater E opex'!$B$6:$B$522,"WWS2034CAS")+SUMIFS('wastewater E opex'!K$6:K$522,'wastewater E opex'!$A$6:$A$522,$B38,'wastewater E opex'!$B$6:$B$522,"WWS2038CAS")+SUMIFS('wastewater E opex'!K$6:K$522,'wastewater E opex'!$A$6:$A$522,$B38,'wastewater E opex'!$B$6:$B$522,"WWS2055CAS"))</f>
        <v>6.7000000000000004E-2</v>
      </c>
      <c r="R38" s="89">
        <f xml:space="preserve"> IF(OR($B38="NWT",$B38="SVE"),
SUMIFS('wastewater E opex'!R$6:R$522,'wastewater E opex'!$A$6:$A$522,$B38,'wastewater E opex'!$B$6:$B$522,"WWS2033CAS")+SUMIFS('wastewater E opex'!R$6:R$522,'wastewater E opex'!$A$6:$A$522,$B38,'wastewater E opex'!$B$6:$B$522,"WWS2034CAS")+SUMIFS('wastewater E opex'!R$6:R$522,'wastewater E opex'!$A$6:$A$522,$B38,'wastewater E opex'!$B$6:$B$522,"WWS2038CAS")+SUMIFS('wastewater E opex'!R$6:R$522,'wastewater E opex'!$A$6:$A$522,$B38,'wastewater E opex'!$B$6:$B$522,"WWS2055CAS"),
SUMIFS('wastewater E opex'!L$6:L$522,'wastewater E opex'!$A$6:$A$522,$B38,'wastewater E opex'!$B$6:$B$522,"WWS2033CAS")+SUMIFS('wastewater E opex'!L$6:L$522,'wastewater E opex'!$A$6:$A$522,$B38,'wastewater E opex'!$B$6:$B$522,"WWS2034CAS")+SUMIFS('wastewater E opex'!L$6:L$522,'wastewater E opex'!$A$6:$A$522,$B38,'wastewater E opex'!$B$6:$B$522,"WWS2038CAS")+SUMIFS('wastewater E opex'!L$6:L$522,'wastewater E opex'!$A$6:$A$522,$B38,'wastewater E opex'!$B$6:$B$522,"WWS2055CAS"))</f>
        <v>0.33300000000000002</v>
      </c>
      <c r="S38" s="90">
        <f t="shared" si="11"/>
        <v>0.40400000000000003</v>
      </c>
      <c r="U38" s="91">
        <f>Allowance!G17/Allowance!F17</f>
        <v>0</v>
      </c>
      <c r="V38" s="91">
        <f>Allowance!H17/Allowance!F17</f>
        <v>1</v>
      </c>
    </row>
    <row r="39" spans="2:22" x14ac:dyDescent="0.3">
      <c r="B39" s="97" t="s">
        <v>421</v>
      </c>
      <c r="C39" s="98">
        <f t="shared" si="7"/>
        <v>0</v>
      </c>
      <c r="D39" s="98">
        <f t="shared" si="8"/>
        <v>316.08908416173358</v>
      </c>
      <c r="E39" s="98">
        <f t="shared" si="9"/>
        <v>316.08908416173358</v>
      </c>
      <c r="G39" s="96">
        <f>SUM(G28:G38)</f>
        <v>61.532500267110294</v>
      </c>
      <c r="H39" s="96">
        <f>SUM(H28:H38)</f>
        <v>63.986655722891484</v>
      </c>
      <c r="I39" s="96">
        <f>SUM(I28:I38)</f>
        <v>83.29593179251863</v>
      </c>
      <c r="J39" s="96">
        <f>SUM(J28:J38)</f>
        <v>116.74077738178266</v>
      </c>
      <c r="K39" s="96">
        <f>SUM(K28:K38)</f>
        <v>154.31186399399616</v>
      </c>
      <c r="L39" s="96">
        <f t="shared" si="10"/>
        <v>479.86772915829926</v>
      </c>
      <c r="N39" s="96">
        <f>SUM(N28:N38)</f>
        <v>27.674866382902906</v>
      </c>
      <c r="O39" s="96">
        <f>SUM(O28:O38)</f>
        <v>26.587197096029076</v>
      </c>
      <c r="P39" s="96">
        <f>SUM(P28:P38)</f>
        <v>29.642821015239164</v>
      </c>
      <c r="Q39" s="96">
        <f>SUM(Q28:Q38)</f>
        <v>37.283421953410084</v>
      </c>
      <c r="R39" s="96">
        <f>SUM(R28:R38)</f>
        <v>42.590338548984462</v>
      </c>
      <c r="S39" s="96">
        <f t="shared" ref="S39" si="12">SUM(N39:R39)</f>
        <v>163.77864499656567</v>
      </c>
      <c r="U39" s="94">
        <f>Allowance!G24/Allowance!F24</f>
        <v>0</v>
      </c>
      <c r="V39" s="94">
        <f>Allowance!H24/Allowance!F24</f>
        <v>1</v>
      </c>
    </row>
    <row r="44" spans="2:22" ht="14" x14ac:dyDescent="0.3">
      <c r="H44"/>
      <c r="I44"/>
      <c r="L44" s="99"/>
    </row>
    <row r="45" spans="2:22" ht="14" x14ac:dyDescent="0.3">
      <c r="H45"/>
      <c r="I45"/>
      <c r="L45" s="99"/>
    </row>
    <row r="46" spans="2:22" ht="14" x14ac:dyDescent="0.3">
      <c r="H46"/>
      <c r="I46"/>
      <c r="L46" s="99"/>
    </row>
    <row r="47" spans="2:22" ht="14" x14ac:dyDescent="0.3">
      <c r="H47"/>
      <c r="I47"/>
      <c r="L47" s="99"/>
    </row>
    <row r="48" spans="2:22" ht="14" x14ac:dyDescent="0.3">
      <c r="H48"/>
      <c r="I48"/>
      <c r="L48" s="99"/>
    </row>
    <row r="49" spans="8:12" ht="14" x14ac:dyDescent="0.3">
      <c r="H49"/>
      <c r="I49"/>
      <c r="L49" s="99"/>
    </row>
    <row r="50" spans="8:12" ht="14" x14ac:dyDescent="0.3">
      <c r="H50"/>
      <c r="I50"/>
      <c r="L50" s="99"/>
    </row>
    <row r="51" spans="8:12" ht="14" x14ac:dyDescent="0.3">
      <c r="H51"/>
      <c r="I51"/>
      <c r="L51" s="99"/>
    </row>
    <row r="52" spans="8:12" ht="14" x14ac:dyDescent="0.3">
      <c r="H52"/>
      <c r="I52"/>
      <c r="L52" s="99"/>
    </row>
    <row r="53" spans="8:12" ht="14" x14ac:dyDescent="0.3">
      <c r="H53"/>
      <c r="I53"/>
      <c r="L53" s="99"/>
    </row>
    <row r="54" spans="8:12" ht="14" x14ac:dyDescent="0.3">
      <c r="H54"/>
      <c r="I54"/>
      <c r="L54" s="9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="80" zoomScaleNormal="80" workbookViewId="0"/>
  </sheetViews>
  <sheetFormatPr defaultColWidth="9" defaultRowHeight="13" x14ac:dyDescent="0.3"/>
  <cols>
    <col min="1" max="1" width="6.83203125" style="26" customWidth="1"/>
    <col min="2" max="3" width="10.58203125" style="26" customWidth="1"/>
    <col min="4" max="4" width="11" style="26" customWidth="1"/>
    <col min="5" max="8" width="10.58203125" style="26" customWidth="1"/>
    <col min="9" max="16384" width="9" style="26"/>
  </cols>
  <sheetData>
    <row r="2" spans="2:8" x14ac:dyDescent="0.3">
      <c r="B2" s="65" t="s">
        <v>354</v>
      </c>
    </row>
    <row r="3" spans="2:8" x14ac:dyDescent="0.3">
      <c r="B3" s="26" t="s">
        <v>400</v>
      </c>
    </row>
    <row r="6" spans="2:8" ht="26" x14ac:dyDescent="0.3">
      <c r="B6" s="68" t="s">
        <v>353</v>
      </c>
      <c r="C6" s="69" t="s">
        <v>393</v>
      </c>
      <c r="D6" s="69" t="s">
        <v>355</v>
      </c>
      <c r="E6" s="69" t="s">
        <v>392</v>
      </c>
      <c r="F6" s="69" t="s">
        <v>356</v>
      </c>
      <c r="G6" s="69" t="s">
        <v>357</v>
      </c>
      <c r="H6" s="69" t="s">
        <v>358</v>
      </c>
    </row>
    <row r="7" spans="2:8" x14ac:dyDescent="0.3">
      <c r="B7" s="27" t="s">
        <v>0</v>
      </c>
      <c r="C7" s="74">
        <f>'water IA calculation'!$I$254</f>
        <v>1.0266892456584523E-2</v>
      </c>
      <c r="D7" s="74">
        <f>$C7*'water IA calculation'!$W$19</f>
        <v>2.5488016018058281E-3</v>
      </c>
      <c r="E7" s="74">
        <f>$C7*(1-'water IA calculation'!$W$19)</f>
        <v>7.7180908547786952E-3</v>
      </c>
      <c r="F7" s="74">
        <f>'wastewater IA calc'!$I$251</f>
        <v>2.8076517209418036E-3</v>
      </c>
      <c r="G7" s="74">
        <v>0</v>
      </c>
      <c r="H7" s="74">
        <f>'wastewater IA calc'!$I$251</f>
        <v>2.8076517209418036E-3</v>
      </c>
    </row>
    <row r="8" spans="2:8" x14ac:dyDescent="0.3">
      <c r="B8" s="27" t="s">
        <v>2</v>
      </c>
      <c r="C8" s="74">
        <f>'water IA calculation'!$I$254</f>
        <v>1.0266892456584523E-2</v>
      </c>
      <c r="D8" s="74">
        <f>$C8*'water IA calculation'!$W$19</f>
        <v>2.5488016018058281E-3</v>
      </c>
      <c r="E8" s="74">
        <f>$C8*(1-'water IA calculation'!$W$19)</f>
        <v>7.7180908547786952E-3</v>
      </c>
      <c r="F8" s="74">
        <f>'wastewater IA calc'!$I$251</f>
        <v>2.8076517209418036E-3</v>
      </c>
      <c r="G8" s="74">
        <v>0</v>
      </c>
      <c r="H8" s="74">
        <f>'wastewater IA calc'!$I$251</f>
        <v>2.8076517209418036E-3</v>
      </c>
    </row>
    <row r="9" spans="2:8" x14ac:dyDescent="0.3">
      <c r="B9" s="27" t="s">
        <v>3</v>
      </c>
      <c r="C9" s="74">
        <f>'water IA calculation'!$I$254</f>
        <v>1.0266892456584523E-2</v>
      </c>
      <c r="D9" s="74">
        <f>$C9*'water IA calculation'!$W$19</f>
        <v>2.5488016018058281E-3</v>
      </c>
      <c r="E9" s="74">
        <f>$C9*(1-'water IA calculation'!$W$19)</f>
        <v>7.7180908547786952E-3</v>
      </c>
      <c r="F9" s="74">
        <f>'wastewater IA calc'!$I$251</f>
        <v>2.8076517209418036E-3</v>
      </c>
      <c r="G9" s="74">
        <v>0</v>
      </c>
      <c r="H9" s="74">
        <f>'wastewater IA calc'!$I$251</f>
        <v>2.8076517209418036E-3</v>
      </c>
    </row>
    <row r="10" spans="2:8" x14ac:dyDescent="0.3">
      <c r="B10" s="27" t="s">
        <v>63</v>
      </c>
      <c r="C10" s="74">
        <f>'water IA calculation'!$I$254</f>
        <v>1.0266892456584523E-2</v>
      </c>
      <c r="D10" s="74">
        <f>$C10*'water IA calculation'!$W$19</f>
        <v>2.5488016018058281E-3</v>
      </c>
      <c r="E10" s="74">
        <f>$C10*(1-'water IA calculation'!$W$19)</f>
        <v>7.7180908547786952E-3</v>
      </c>
      <c r="F10" s="74">
        <f>'wastewater IA calc'!$I$251</f>
        <v>2.8076517209418036E-3</v>
      </c>
      <c r="G10" s="74">
        <v>0</v>
      </c>
      <c r="H10" s="74">
        <f>'wastewater IA calc'!$I$251</f>
        <v>2.8076517209418036E-3</v>
      </c>
    </row>
    <row r="11" spans="2:8" x14ac:dyDescent="0.3">
      <c r="B11" s="27" t="s">
        <v>5</v>
      </c>
      <c r="C11" s="74">
        <f>'water IA calculation'!$I$254</f>
        <v>1.0266892456584523E-2</v>
      </c>
      <c r="D11" s="74">
        <f>$C11*'water IA calculation'!$W$19</f>
        <v>2.5488016018058281E-3</v>
      </c>
      <c r="E11" s="74">
        <f>$C11*(1-'water IA calculation'!$W$19)</f>
        <v>7.7180908547786952E-3</v>
      </c>
      <c r="F11" s="74">
        <f>'wastewater IA calc'!$I$251</f>
        <v>2.8076517209418036E-3</v>
      </c>
      <c r="G11" s="74">
        <v>0</v>
      </c>
      <c r="H11" s="74">
        <f>'wastewater IA calc'!$I$251</f>
        <v>2.8076517209418036E-3</v>
      </c>
    </row>
    <row r="12" spans="2:8" x14ac:dyDescent="0.3">
      <c r="B12" s="27" t="s">
        <v>6</v>
      </c>
      <c r="C12" s="74">
        <f>'water IA calculation'!$I$254</f>
        <v>1.0266892456584523E-2</v>
      </c>
      <c r="D12" s="74">
        <f>$C12*'water IA calculation'!$W$19</f>
        <v>2.5488016018058281E-3</v>
      </c>
      <c r="E12" s="74">
        <f>$C12*(1-'water IA calculation'!$W$19)</f>
        <v>7.7180908547786952E-3</v>
      </c>
      <c r="F12" s="74">
        <f>'wastewater IA calc'!$I$251</f>
        <v>2.8076517209418036E-3</v>
      </c>
      <c r="G12" s="74">
        <v>0</v>
      </c>
      <c r="H12" s="74">
        <f>'wastewater IA calc'!$I$251</f>
        <v>2.8076517209418036E-3</v>
      </c>
    </row>
    <row r="13" spans="2:8" x14ac:dyDescent="0.3">
      <c r="B13" s="27" t="s">
        <v>7</v>
      </c>
      <c r="C13" s="74">
        <f>'water IA calculation'!$I$254</f>
        <v>1.0266892456584523E-2</v>
      </c>
      <c r="D13" s="74">
        <f>$C13*'water IA calculation'!$W$19</f>
        <v>2.5488016018058281E-3</v>
      </c>
      <c r="E13" s="74">
        <f>$C13*(1-'water IA calculation'!$W$19)</f>
        <v>7.7180908547786952E-3</v>
      </c>
      <c r="F13" s="74">
        <f>'wastewater IA calc'!$I$251</f>
        <v>2.8076517209418036E-3</v>
      </c>
      <c r="G13" s="74">
        <v>0</v>
      </c>
      <c r="H13" s="74">
        <f>'wastewater IA calc'!$I$251</f>
        <v>2.8076517209418036E-3</v>
      </c>
    </row>
    <row r="14" spans="2:8" x14ac:dyDescent="0.3">
      <c r="B14" s="27" t="s">
        <v>8</v>
      </c>
      <c r="C14" s="74">
        <f>'water IA calculation'!$I$254</f>
        <v>1.0266892456584523E-2</v>
      </c>
      <c r="D14" s="74">
        <f>$C14*'water IA calculation'!$W$19</f>
        <v>2.5488016018058281E-3</v>
      </c>
      <c r="E14" s="74">
        <f>$C14*(1-'water IA calculation'!$W$19)</f>
        <v>7.7180908547786952E-3</v>
      </c>
      <c r="F14" s="74">
        <f>'wastewater IA calc'!$I$251</f>
        <v>2.8076517209418036E-3</v>
      </c>
      <c r="G14" s="74">
        <v>0</v>
      </c>
      <c r="H14" s="74">
        <f>'wastewater IA calc'!$I$251</f>
        <v>2.8076517209418036E-3</v>
      </c>
    </row>
    <row r="15" spans="2:8" x14ac:dyDescent="0.3">
      <c r="B15" s="27" t="s">
        <v>10</v>
      </c>
      <c r="C15" s="74">
        <f>'water IA calculation'!$I$254</f>
        <v>1.0266892456584523E-2</v>
      </c>
      <c r="D15" s="74">
        <f>$C15*'water IA calculation'!$W$19</f>
        <v>2.5488016018058281E-3</v>
      </c>
      <c r="E15" s="74">
        <f>$C15*(1-'water IA calculation'!$W$19)</f>
        <v>7.7180908547786952E-3</v>
      </c>
      <c r="F15" s="74">
        <f>'wastewater IA calc'!$I$251</f>
        <v>2.8076517209418036E-3</v>
      </c>
      <c r="G15" s="74">
        <v>0</v>
      </c>
      <c r="H15" s="74">
        <f>'wastewater IA calc'!$I$251</f>
        <v>2.8076517209418036E-3</v>
      </c>
    </row>
    <row r="16" spans="2:8" x14ac:dyDescent="0.3">
      <c r="B16" s="27" t="s">
        <v>11</v>
      </c>
      <c r="C16" s="74">
        <f>'water IA calculation'!$I$254</f>
        <v>1.0266892456584523E-2</v>
      </c>
      <c r="D16" s="74">
        <f>$C16*'water IA calculation'!$W$19</f>
        <v>2.5488016018058281E-3</v>
      </c>
      <c r="E16" s="74">
        <f>$C16*(1-'water IA calculation'!$W$19)</f>
        <v>7.7180908547786952E-3</v>
      </c>
      <c r="F16" s="74">
        <f>'wastewater IA calc'!$I$251</f>
        <v>2.8076517209418036E-3</v>
      </c>
      <c r="G16" s="74">
        <v>0</v>
      </c>
      <c r="H16" s="74">
        <f>'wastewater IA calc'!$I$251</f>
        <v>2.8076517209418036E-3</v>
      </c>
    </row>
    <row r="17" spans="2:8" x14ac:dyDescent="0.3">
      <c r="B17" s="27" t="s">
        <v>12</v>
      </c>
      <c r="C17" s="74">
        <f>'water IA calculation'!$I$254</f>
        <v>1.0266892456584523E-2</v>
      </c>
      <c r="D17" s="74">
        <f>$C17*'water IA calculation'!$W$19</f>
        <v>2.5488016018058281E-3</v>
      </c>
      <c r="E17" s="74">
        <f>$C17*(1-'water IA calculation'!$W$19)</f>
        <v>7.7180908547786952E-3</v>
      </c>
      <c r="F17" s="74">
        <f>'wastewater IA calc'!$I$251</f>
        <v>2.8076517209418036E-3</v>
      </c>
      <c r="G17" s="74">
        <v>0</v>
      </c>
      <c r="H17" s="74">
        <f>'wastewater IA calc'!$I$251</f>
        <v>2.8076517209418036E-3</v>
      </c>
    </row>
    <row r="18" spans="2:8" x14ac:dyDescent="0.3">
      <c r="B18" s="27" t="s">
        <v>13</v>
      </c>
      <c r="C18" s="74">
        <f>'water IA calculation'!$I$254</f>
        <v>1.0266892456584523E-2</v>
      </c>
      <c r="D18" s="74">
        <f>$C18*'water IA calculation'!$W$19</f>
        <v>2.5488016018058281E-3</v>
      </c>
      <c r="E18" s="74">
        <f>$C18*(1-'water IA calculation'!$W$19)</f>
        <v>7.7180908547786952E-3</v>
      </c>
      <c r="F18" s="67"/>
      <c r="G18" s="66"/>
      <c r="H18" s="67"/>
    </row>
    <row r="19" spans="2:8" x14ac:dyDescent="0.3">
      <c r="B19" s="27" t="s">
        <v>14</v>
      </c>
      <c r="C19" s="74">
        <f>'water IA calculation'!$I$254</f>
        <v>1.0266892456584523E-2</v>
      </c>
      <c r="D19" s="74">
        <f>$C19*'water IA calculation'!$W$19</f>
        <v>2.5488016018058281E-3</v>
      </c>
      <c r="E19" s="74">
        <f>$C19*(1-'water IA calculation'!$W$19)</f>
        <v>7.7180908547786952E-3</v>
      </c>
      <c r="F19" s="67"/>
      <c r="G19" s="66"/>
      <c r="H19" s="67"/>
    </row>
    <row r="20" spans="2:8" x14ac:dyDescent="0.3">
      <c r="B20" s="27" t="s">
        <v>15</v>
      </c>
      <c r="C20" s="74">
        <f>'water IA calculation'!$I$254</f>
        <v>1.0266892456584523E-2</v>
      </c>
      <c r="D20" s="74">
        <f>$C20*'water IA calculation'!$W$19</f>
        <v>2.5488016018058281E-3</v>
      </c>
      <c r="E20" s="74">
        <f>$C20*(1-'water IA calculation'!$W$19)</f>
        <v>7.7180908547786952E-3</v>
      </c>
      <c r="F20" s="67"/>
      <c r="G20" s="66"/>
      <c r="H20" s="67"/>
    </row>
    <row r="21" spans="2:8" x14ac:dyDescent="0.3">
      <c r="B21" s="27" t="s">
        <v>16</v>
      </c>
      <c r="C21" s="74">
        <f>'water IA calculation'!$I$254</f>
        <v>1.0266892456584523E-2</v>
      </c>
      <c r="D21" s="74">
        <f>$C21*'water IA calculation'!$W$19</f>
        <v>2.5488016018058281E-3</v>
      </c>
      <c r="E21" s="74">
        <f>$C21*(1-'water IA calculation'!$W$19)</f>
        <v>7.7180908547786952E-3</v>
      </c>
      <c r="F21" s="67"/>
      <c r="G21" s="66"/>
      <c r="H21" s="67"/>
    </row>
    <row r="22" spans="2:8" x14ac:dyDescent="0.3">
      <c r="B22" s="27" t="s">
        <v>17</v>
      </c>
      <c r="C22" s="74">
        <f>'water IA calculation'!$I$254</f>
        <v>1.0266892456584523E-2</v>
      </c>
      <c r="D22" s="74">
        <f>$C22*'water IA calculation'!$W$19</f>
        <v>2.5488016018058281E-3</v>
      </c>
      <c r="E22" s="74">
        <f>$C22*(1-'water IA calculation'!$W$19)</f>
        <v>7.7180908547786952E-3</v>
      </c>
      <c r="F22" s="67"/>
      <c r="G22" s="66"/>
      <c r="H22" s="67"/>
    </row>
    <row r="23" spans="2:8" x14ac:dyDescent="0.3">
      <c r="B23" s="27" t="s">
        <v>18</v>
      </c>
      <c r="C23" s="74">
        <f>'water IA calculation'!$I$254</f>
        <v>1.0266892456584523E-2</v>
      </c>
      <c r="D23" s="74">
        <f>$C23*'water IA calculation'!$W$19</f>
        <v>2.5488016018058281E-3</v>
      </c>
      <c r="E23" s="74">
        <f>$C23*(1-'water IA calculation'!$W$19)</f>
        <v>7.7180908547786952E-3</v>
      </c>
      <c r="F23" s="67"/>
      <c r="G23" s="66"/>
      <c r="H23" s="67"/>
    </row>
    <row r="24" spans="2:8" x14ac:dyDescent="0.3">
      <c r="B24" s="97" t="s">
        <v>427</v>
      </c>
      <c r="C24" s="74">
        <f>'water IA calculation'!$I$254</f>
        <v>1.0266892456584523E-2</v>
      </c>
      <c r="D24" s="74">
        <f>$C24*'water IA calculation'!$W$19</f>
        <v>2.5488016018058281E-3</v>
      </c>
      <c r="E24" s="74">
        <f>$C24*(1-'water IA calculation'!$W$19)</f>
        <v>7.7180908547786952E-3</v>
      </c>
      <c r="F24" s="74">
        <f>'wastewater IA calc'!$I$251</f>
        <v>2.8076517209418036E-3</v>
      </c>
      <c r="G24" s="74">
        <v>0</v>
      </c>
      <c r="H24" s="74">
        <f>'wastewater IA calc'!$I$251</f>
        <v>2.8076517209418036E-3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="85" zoomScaleNormal="85" workbookViewId="0"/>
  </sheetViews>
  <sheetFormatPr defaultColWidth="7.58203125" defaultRowHeight="14.5" x14ac:dyDescent="0.3"/>
  <cols>
    <col min="1" max="1" width="15.5" style="9" bestFit="1" customWidth="1"/>
    <col min="2" max="2" width="20.58203125" style="9" bestFit="1" customWidth="1"/>
    <col min="3" max="3" width="17.25" style="9" bestFit="1" customWidth="1"/>
    <col min="4" max="4" width="7.5" style="9" customWidth="1"/>
    <col min="5" max="5" width="18.83203125" style="9" customWidth="1"/>
    <col min="6" max="30" width="7.5" style="9" customWidth="1"/>
    <col min="31" max="16384" width="7.58203125" style="9"/>
  </cols>
  <sheetData>
    <row r="1" spans="1:30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x14ac:dyDescent="0.35">
      <c r="A2"/>
      <c r="B2"/>
      <c r="C2" s="70" t="s">
        <v>394</v>
      </c>
      <c r="D2"/>
      <c r="E2" s="70" t="s">
        <v>395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x14ac:dyDescent="0.35">
      <c r="A4" s="71" t="s">
        <v>256</v>
      </c>
      <c r="B4" s="71" t="s">
        <v>257</v>
      </c>
      <c r="C4" s="71" t="s">
        <v>258</v>
      </c>
      <c r="D4" s="71" t="s">
        <v>259</v>
      </c>
      <c r="E4" s="71" t="s">
        <v>260</v>
      </c>
      <c r="F4" s="71" t="s">
        <v>34</v>
      </c>
      <c r="G4" s="71" t="s">
        <v>35</v>
      </c>
      <c r="H4" s="71" t="s">
        <v>36</v>
      </c>
      <c r="I4" s="71" t="s">
        <v>37</v>
      </c>
      <c r="J4" s="71" t="s">
        <v>38</v>
      </c>
      <c r="K4" s="71" t="s">
        <v>39</v>
      </c>
      <c r="L4" s="71" t="s">
        <v>40</v>
      </c>
      <c r="M4" s="71" t="s">
        <v>41</v>
      </c>
      <c r="N4" s="71" t="s">
        <v>42</v>
      </c>
      <c r="O4" s="71" t="s">
        <v>43</v>
      </c>
      <c r="P4" s="71" t="s">
        <v>44</v>
      </c>
      <c r="Q4" s="71" t="s">
        <v>45</v>
      </c>
      <c r="R4" s="71" t="s">
        <v>46</v>
      </c>
      <c r="S4" s="71" t="s">
        <v>47</v>
      </c>
      <c r="T4" s="71" t="s">
        <v>48</v>
      </c>
      <c r="U4" s="71" t="s">
        <v>49</v>
      </c>
      <c r="V4" s="71" t="s">
        <v>1</v>
      </c>
      <c r="W4" s="71" t="s">
        <v>50</v>
      </c>
      <c r="X4" s="71" t="s">
        <v>51</v>
      </c>
      <c r="Y4" s="71" t="s">
        <v>4</v>
      </c>
      <c r="Z4" s="71" t="s">
        <v>52</v>
      </c>
      <c r="AA4" s="71" t="s">
        <v>53</v>
      </c>
      <c r="AB4" s="71" t="s">
        <v>54</v>
      </c>
      <c r="AC4" s="71" t="s">
        <v>55</v>
      </c>
      <c r="AD4" s="71" t="s">
        <v>56</v>
      </c>
    </row>
    <row r="5" spans="1:30" x14ac:dyDescent="0.3">
      <c r="A5" t="s">
        <v>13</v>
      </c>
      <c r="B5" t="s">
        <v>57</v>
      </c>
      <c r="C5" t="s">
        <v>58</v>
      </c>
      <c r="D5" t="s">
        <v>59</v>
      </c>
      <c r="E5" t="s">
        <v>60</v>
      </c>
      <c r="F5" s="72">
        <v>1.4151861491456399</v>
      </c>
      <c r="G5" s="72">
        <v>1.3920302760462999</v>
      </c>
      <c r="H5" s="72">
        <v>1.3720241360395</v>
      </c>
      <c r="I5" s="72">
        <v>1.35390278228862</v>
      </c>
      <c r="J5" s="72">
        <v>1.3339733333333299</v>
      </c>
      <c r="K5" s="72">
        <v>1.3055642551414599</v>
      </c>
      <c r="L5" s="72">
        <v>1.2722278738555399</v>
      </c>
      <c r="M5" s="72">
        <v>1.2432647380455299</v>
      </c>
      <c r="N5" s="72">
        <v>1.1998464933320501</v>
      </c>
      <c r="O5" s="72">
        <v>1.1784771956275899</v>
      </c>
      <c r="P5" s="72">
        <v>1.14639288660739</v>
      </c>
      <c r="Q5" s="72">
        <v>1.1050631792878001</v>
      </c>
      <c r="R5" s="72">
        <v>1.07903364969802</v>
      </c>
      <c r="S5" s="72">
        <v>1.0569641649763399</v>
      </c>
      <c r="T5" s="72">
        <v>1.0450405281189901</v>
      </c>
      <c r="U5" s="72">
        <v>1.04043261231281</v>
      </c>
      <c r="V5" s="72">
        <v>1.0263438654082899</v>
      </c>
      <c r="W5" s="72">
        <v>1</v>
      </c>
      <c r="X5" s="72">
        <v>0.97917319135609104</v>
      </c>
      <c r="Y5" s="72">
        <v>0.960006141091585</v>
      </c>
      <c r="Z5" s="72">
        <v>1</v>
      </c>
      <c r="AA5" s="72">
        <v>1</v>
      </c>
      <c r="AB5" s="72">
        <v>1</v>
      </c>
      <c r="AC5" s="72">
        <v>1</v>
      </c>
      <c r="AD5" s="72">
        <v>1</v>
      </c>
    </row>
    <row r="6" spans="1:30" x14ac:dyDescent="0.3">
      <c r="A6" t="s">
        <v>0</v>
      </c>
      <c r="B6" t="s">
        <v>57</v>
      </c>
      <c r="C6" t="s">
        <v>58</v>
      </c>
      <c r="D6" t="s">
        <v>59</v>
      </c>
      <c r="E6" t="s">
        <v>60</v>
      </c>
      <c r="F6" s="72">
        <v>1.4151861491456399</v>
      </c>
      <c r="G6" s="72">
        <v>1.3920302760462999</v>
      </c>
      <c r="H6" s="72">
        <v>1.3720241360395</v>
      </c>
      <c r="I6" s="72">
        <v>1.35390278228862</v>
      </c>
      <c r="J6" s="72">
        <v>1.3339733333333299</v>
      </c>
      <c r="K6" s="72">
        <v>1.3055642551414599</v>
      </c>
      <c r="L6" s="72">
        <v>1.2722278738555399</v>
      </c>
      <c r="M6" s="72">
        <v>1.2432647380455299</v>
      </c>
      <c r="N6" s="72">
        <v>1.1998464933320501</v>
      </c>
      <c r="O6" s="72">
        <v>1.1784771956275899</v>
      </c>
      <c r="P6" s="72">
        <v>1.14639288660739</v>
      </c>
      <c r="Q6" s="72">
        <v>1.1050631792878001</v>
      </c>
      <c r="R6" s="72">
        <v>1.07903364969802</v>
      </c>
      <c r="S6" s="72">
        <v>1.0569641649763399</v>
      </c>
      <c r="T6" s="72">
        <v>1.0450405281189901</v>
      </c>
      <c r="U6" s="72">
        <v>1.04043261231281</v>
      </c>
      <c r="V6" s="72">
        <v>1.0263438654082899</v>
      </c>
      <c r="W6" s="72">
        <v>1</v>
      </c>
      <c r="X6" s="72">
        <v>0.97917319135609104</v>
      </c>
      <c r="Y6" s="72">
        <v>0.95911843931659202</v>
      </c>
      <c r="Z6" s="72">
        <v>1</v>
      </c>
      <c r="AA6" s="72">
        <v>1</v>
      </c>
      <c r="AB6" s="72">
        <v>1</v>
      </c>
      <c r="AC6" s="72">
        <v>1</v>
      </c>
      <c r="AD6" s="72">
        <v>1</v>
      </c>
    </row>
    <row r="7" spans="1:30" x14ac:dyDescent="0.3">
      <c r="A7" t="s">
        <v>14</v>
      </c>
      <c r="B7" t="s">
        <v>57</v>
      </c>
      <c r="C7" t="s">
        <v>58</v>
      </c>
      <c r="D7" t="s">
        <v>59</v>
      </c>
      <c r="E7" t="s">
        <v>60</v>
      </c>
      <c r="F7" s="72">
        <v>1.4151861491456399</v>
      </c>
      <c r="G7" s="72">
        <v>1.3920302760462999</v>
      </c>
      <c r="H7" s="72">
        <v>1.3720241360395</v>
      </c>
      <c r="I7" s="72">
        <v>1.35390278228862</v>
      </c>
      <c r="J7" s="72">
        <v>1.3339733333333299</v>
      </c>
      <c r="K7" s="72">
        <v>1.3055642551414599</v>
      </c>
      <c r="L7" s="72">
        <v>1.2722278738555399</v>
      </c>
      <c r="M7" s="72">
        <v>1.2432647380455299</v>
      </c>
      <c r="N7" s="72">
        <v>1.1998464933320501</v>
      </c>
      <c r="O7" s="72">
        <v>1.1784771956275899</v>
      </c>
      <c r="P7" s="72">
        <v>1.14639288660739</v>
      </c>
      <c r="Q7" s="72">
        <v>1.1050631792878001</v>
      </c>
      <c r="R7" s="72">
        <v>1.07903364969802</v>
      </c>
      <c r="S7" s="72">
        <v>1.0569641649763399</v>
      </c>
      <c r="T7" s="72">
        <v>1.0450405281189901</v>
      </c>
      <c r="U7" s="72">
        <v>1.04043261231281</v>
      </c>
      <c r="V7" s="72">
        <v>1.0263438654082899</v>
      </c>
      <c r="W7" s="72">
        <v>1</v>
      </c>
      <c r="X7" s="72">
        <v>0.97917319135609104</v>
      </c>
      <c r="Y7" s="72">
        <v>0.96155620482854698</v>
      </c>
      <c r="Z7" s="72">
        <v>1</v>
      </c>
      <c r="AA7" s="72">
        <v>1</v>
      </c>
      <c r="AB7" s="72">
        <v>1</v>
      </c>
      <c r="AC7" s="72">
        <v>1</v>
      </c>
      <c r="AD7" s="72">
        <v>1</v>
      </c>
    </row>
    <row r="8" spans="1:30" x14ac:dyDescent="0.3">
      <c r="A8" t="s">
        <v>61</v>
      </c>
      <c r="B8" t="s">
        <v>57</v>
      </c>
      <c r="C8" t="s">
        <v>58</v>
      </c>
      <c r="D8" t="s">
        <v>59</v>
      </c>
      <c r="E8" t="s">
        <v>60</v>
      </c>
      <c r="F8" s="72">
        <v>1.4151861491456399</v>
      </c>
      <c r="G8" s="72">
        <v>1.3920302760462999</v>
      </c>
      <c r="H8" s="72">
        <v>1.3720241360395</v>
      </c>
      <c r="I8" s="72">
        <v>1.35390278228862</v>
      </c>
      <c r="J8" s="72">
        <v>1.3339733333333299</v>
      </c>
      <c r="K8" s="72">
        <v>1.3055642551414599</v>
      </c>
      <c r="L8" s="72">
        <v>1.2722278738555399</v>
      </c>
      <c r="M8" s="72">
        <v>1.2432647380455299</v>
      </c>
      <c r="N8" s="72">
        <v>1.1998464933320501</v>
      </c>
      <c r="O8" s="72">
        <v>1.1784771956275899</v>
      </c>
      <c r="P8" s="72">
        <v>1.14639288660739</v>
      </c>
      <c r="Q8" s="72">
        <v>1.1050631792878001</v>
      </c>
      <c r="R8" s="72">
        <v>1.07903364969802</v>
      </c>
      <c r="S8" s="72">
        <v>1.0569641649763399</v>
      </c>
      <c r="T8" s="72">
        <v>1.0450405281189901</v>
      </c>
      <c r="U8" s="72">
        <v>1.04043261231281</v>
      </c>
      <c r="V8" s="72">
        <v>1.0263438654082899</v>
      </c>
      <c r="W8" s="72">
        <v>1</v>
      </c>
      <c r="X8" s="72">
        <v>0.97917319135609104</v>
      </c>
      <c r="Y8" s="72">
        <v>0.95831417624521398</v>
      </c>
      <c r="Z8" s="72">
        <v>1</v>
      </c>
      <c r="AA8" s="72">
        <v>1</v>
      </c>
      <c r="AB8" s="72">
        <v>1</v>
      </c>
      <c r="AC8" s="72">
        <v>1</v>
      </c>
      <c r="AD8" s="72">
        <v>1</v>
      </c>
    </row>
    <row r="9" spans="1:30" x14ac:dyDescent="0.3">
      <c r="A9" t="s">
        <v>62</v>
      </c>
      <c r="B9" t="s">
        <v>57</v>
      </c>
      <c r="C9" t="s">
        <v>58</v>
      </c>
      <c r="D9" t="s">
        <v>59</v>
      </c>
      <c r="E9" t="s">
        <v>60</v>
      </c>
      <c r="F9" s="72">
        <v>1.4151861491456399</v>
      </c>
      <c r="G9" s="72">
        <v>1.3920302760462999</v>
      </c>
      <c r="H9" s="72">
        <v>1.3720241360395</v>
      </c>
      <c r="I9" s="72">
        <v>1.35390278228862</v>
      </c>
      <c r="J9" s="72">
        <v>1.3339733333333299</v>
      </c>
      <c r="K9" s="72">
        <v>1.3055642551414599</v>
      </c>
      <c r="L9" s="72">
        <v>1.2722278738555399</v>
      </c>
      <c r="M9" s="72">
        <v>1.2432647380455299</v>
      </c>
      <c r="N9" s="72">
        <v>1.1998464933320501</v>
      </c>
      <c r="O9" s="72">
        <v>1.1784771956275899</v>
      </c>
      <c r="P9" s="72">
        <v>1.14639288660739</v>
      </c>
      <c r="Q9" s="72">
        <v>1.1050631792878001</v>
      </c>
      <c r="R9" s="72">
        <v>1.07903364969802</v>
      </c>
      <c r="S9" s="72">
        <v>1.0569641649763399</v>
      </c>
      <c r="T9" s="72">
        <v>1.0450405281189901</v>
      </c>
      <c r="U9" s="72">
        <v>1.04043261231281</v>
      </c>
      <c r="V9" s="72">
        <v>1.0263438654082899</v>
      </c>
      <c r="W9" s="72">
        <v>1</v>
      </c>
      <c r="X9" s="72">
        <v>0.97917319135609104</v>
      </c>
      <c r="Y9" s="72">
        <v>0.96571136345137198</v>
      </c>
      <c r="Z9" s="72">
        <v>1</v>
      </c>
      <c r="AA9" s="72">
        <v>1</v>
      </c>
      <c r="AB9" s="72">
        <v>1</v>
      </c>
      <c r="AC9" s="72">
        <v>1</v>
      </c>
      <c r="AD9" s="72">
        <v>1</v>
      </c>
    </row>
    <row r="10" spans="1:30" x14ac:dyDescent="0.3">
      <c r="A10" t="s">
        <v>3</v>
      </c>
      <c r="B10" t="s">
        <v>57</v>
      </c>
      <c r="C10" t="s">
        <v>58</v>
      </c>
      <c r="D10" t="s">
        <v>59</v>
      </c>
      <c r="E10" t="s">
        <v>60</v>
      </c>
      <c r="F10" s="72">
        <v>1.4151861491456399</v>
      </c>
      <c r="G10" s="72">
        <v>1.3920302760462999</v>
      </c>
      <c r="H10" s="72">
        <v>1.3720241360395</v>
      </c>
      <c r="I10" s="72">
        <v>1.35390278228862</v>
      </c>
      <c r="J10" s="72">
        <v>1.3339733333333299</v>
      </c>
      <c r="K10" s="72">
        <v>1.3055642551414599</v>
      </c>
      <c r="L10" s="72">
        <v>1.2722278738555399</v>
      </c>
      <c r="M10" s="72">
        <v>1.2432647380455299</v>
      </c>
      <c r="N10" s="72">
        <v>1.1998464933320501</v>
      </c>
      <c r="O10" s="72">
        <v>1.1784771956275899</v>
      </c>
      <c r="P10" s="72">
        <v>1.14639288660739</v>
      </c>
      <c r="Q10" s="72">
        <v>1.1050631792878001</v>
      </c>
      <c r="R10" s="72">
        <v>1.07903364969802</v>
      </c>
      <c r="S10" s="72">
        <v>1.0569641649763399</v>
      </c>
      <c r="T10" s="72">
        <v>1.0450405281189901</v>
      </c>
      <c r="U10" s="72">
        <v>1.04043261231281</v>
      </c>
      <c r="V10" s="72">
        <v>1.0263438654082899</v>
      </c>
      <c r="W10" s="72">
        <v>1</v>
      </c>
      <c r="X10" s="72">
        <v>0.97917319135609104</v>
      </c>
      <c r="Y10" s="72">
        <v>0.96022727272727904</v>
      </c>
      <c r="Z10" s="72">
        <v>1</v>
      </c>
      <c r="AA10" s="72">
        <v>1</v>
      </c>
      <c r="AB10" s="72">
        <v>1</v>
      </c>
      <c r="AC10" s="72">
        <v>1</v>
      </c>
      <c r="AD10" s="72">
        <v>1</v>
      </c>
    </row>
    <row r="11" spans="1:30" x14ac:dyDescent="0.3">
      <c r="A11" t="s">
        <v>63</v>
      </c>
      <c r="B11" t="s">
        <v>57</v>
      </c>
      <c r="C11" t="s">
        <v>58</v>
      </c>
      <c r="D11" t="s">
        <v>59</v>
      </c>
      <c r="E11" t="s">
        <v>60</v>
      </c>
      <c r="F11" s="72">
        <v>1.4151861491456399</v>
      </c>
      <c r="G11" s="72">
        <v>1.3920302760462999</v>
      </c>
      <c r="H11" s="72">
        <v>1.3720241360395</v>
      </c>
      <c r="I11" s="72">
        <v>1.35390278228862</v>
      </c>
      <c r="J11" s="72">
        <v>1.3339733333333299</v>
      </c>
      <c r="K11" s="72">
        <v>1.3055642551414599</v>
      </c>
      <c r="L11" s="72">
        <v>1.2722278738555399</v>
      </c>
      <c r="M11" s="72">
        <v>1.2432647380455299</v>
      </c>
      <c r="N11" s="72">
        <v>1.1998464933320501</v>
      </c>
      <c r="O11" s="72">
        <v>1.1784771956275899</v>
      </c>
      <c r="P11" s="72">
        <v>1.14639288660739</v>
      </c>
      <c r="Q11" s="72">
        <v>1.1050631792878001</v>
      </c>
      <c r="R11" s="72">
        <v>1.07903364969802</v>
      </c>
      <c r="S11" s="72">
        <v>1.0569641649763399</v>
      </c>
      <c r="T11" s="72">
        <v>1.0450405281189901</v>
      </c>
      <c r="U11" s="72">
        <v>1.04043261231281</v>
      </c>
      <c r="V11" s="72">
        <v>1.0263438654082899</v>
      </c>
      <c r="W11" s="72">
        <v>1</v>
      </c>
      <c r="X11" s="72">
        <v>0.97917319135609104</v>
      </c>
      <c r="Y11" s="72">
        <v>0.96155620482854698</v>
      </c>
      <c r="Z11" s="72">
        <v>1</v>
      </c>
      <c r="AA11" s="72">
        <v>1</v>
      </c>
      <c r="AB11" s="72">
        <v>1</v>
      </c>
      <c r="AC11" s="72">
        <v>1</v>
      </c>
      <c r="AD11" s="72">
        <v>1</v>
      </c>
    </row>
    <row r="12" spans="1:30" x14ac:dyDescent="0.3">
      <c r="A12" t="s">
        <v>15</v>
      </c>
      <c r="B12" t="s">
        <v>57</v>
      </c>
      <c r="C12" t="s">
        <v>58</v>
      </c>
      <c r="D12" t="s">
        <v>59</v>
      </c>
      <c r="E12" t="s">
        <v>60</v>
      </c>
      <c r="F12" s="72">
        <v>1.4151861491456399</v>
      </c>
      <c r="G12" s="72">
        <v>1.3920302760462999</v>
      </c>
      <c r="H12" s="72">
        <v>1.3720241360395</v>
      </c>
      <c r="I12" s="72">
        <v>1.35390278228862</v>
      </c>
      <c r="J12" s="72">
        <v>1.3339733333333299</v>
      </c>
      <c r="K12" s="72">
        <v>1.3055642551414599</v>
      </c>
      <c r="L12" s="72">
        <v>1.2722278738555399</v>
      </c>
      <c r="M12" s="72">
        <v>1.2432647380455299</v>
      </c>
      <c r="N12" s="72">
        <v>1.1998464933320501</v>
      </c>
      <c r="O12" s="72">
        <v>1.1784771956275899</v>
      </c>
      <c r="P12" s="72">
        <v>1.14639288660739</v>
      </c>
      <c r="Q12" s="72">
        <v>1.1050631792878001</v>
      </c>
      <c r="R12" s="72">
        <v>1.07903364969802</v>
      </c>
      <c r="S12" s="72">
        <v>1.0569641649763399</v>
      </c>
      <c r="T12" s="72">
        <v>1.0450405281189901</v>
      </c>
      <c r="U12" s="72">
        <v>1.04043261231281</v>
      </c>
      <c r="V12" s="72">
        <v>1.0263438654082899</v>
      </c>
      <c r="W12" s="72">
        <v>1</v>
      </c>
      <c r="X12" s="72">
        <v>0.97917319135609104</v>
      </c>
      <c r="Y12" s="72">
        <v>0.96027446066146105</v>
      </c>
      <c r="Z12" s="72">
        <v>1</v>
      </c>
      <c r="AA12" s="72">
        <v>1</v>
      </c>
      <c r="AB12" s="72">
        <v>1</v>
      </c>
      <c r="AC12" s="72">
        <v>1</v>
      </c>
      <c r="AD12" s="72">
        <v>1</v>
      </c>
    </row>
    <row r="13" spans="1:30" x14ac:dyDescent="0.3">
      <c r="A13" t="s">
        <v>16</v>
      </c>
      <c r="B13" t="s">
        <v>57</v>
      </c>
      <c r="C13" t="s">
        <v>58</v>
      </c>
      <c r="D13" t="s">
        <v>59</v>
      </c>
      <c r="E13" t="s">
        <v>60</v>
      </c>
      <c r="F13" s="72">
        <v>1.4151861491456399</v>
      </c>
      <c r="G13" s="72">
        <v>1.3920302760462999</v>
      </c>
      <c r="H13" s="72">
        <v>1.3720241360395</v>
      </c>
      <c r="I13" s="72">
        <v>1.35390278228862</v>
      </c>
      <c r="J13" s="72">
        <v>1.3339733333333299</v>
      </c>
      <c r="K13" s="72">
        <v>1.3055642551414599</v>
      </c>
      <c r="L13" s="72">
        <v>1.2722278738555399</v>
      </c>
      <c r="M13" s="72">
        <v>1.2432647380455299</v>
      </c>
      <c r="N13" s="72">
        <v>1.1998464933320501</v>
      </c>
      <c r="O13" s="72">
        <v>1.1784771956275899</v>
      </c>
      <c r="P13" s="72">
        <v>1.14639288660739</v>
      </c>
      <c r="Q13" s="72">
        <v>1.1050631792878001</v>
      </c>
      <c r="R13" s="72">
        <v>1.07903364969802</v>
      </c>
      <c r="S13" s="72">
        <v>1.0569641649763399</v>
      </c>
      <c r="T13" s="72">
        <v>1.0450405281189901</v>
      </c>
      <c r="U13" s="72">
        <v>1.04043261231281</v>
      </c>
      <c r="V13" s="72">
        <v>1.0263438654082899</v>
      </c>
      <c r="W13" s="72">
        <v>1</v>
      </c>
      <c r="X13" s="72">
        <v>0.97917319135609104</v>
      </c>
      <c r="Y13" s="72">
        <v>0.95971145729414498</v>
      </c>
      <c r="Z13" s="72">
        <v>1</v>
      </c>
      <c r="AA13" s="72">
        <v>1</v>
      </c>
      <c r="AB13" s="72">
        <v>1</v>
      </c>
      <c r="AC13" s="72">
        <v>1</v>
      </c>
      <c r="AD13" s="72">
        <v>1</v>
      </c>
    </row>
    <row r="14" spans="1:30" x14ac:dyDescent="0.3">
      <c r="A14" t="s">
        <v>17</v>
      </c>
      <c r="B14" t="s">
        <v>57</v>
      </c>
      <c r="C14" t="s">
        <v>58</v>
      </c>
      <c r="D14" t="s">
        <v>59</v>
      </c>
      <c r="E14" t="s">
        <v>60</v>
      </c>
      <c r="F14" s="72">
        <v>1.4151861491456399</v>
      </c>
      <c r="G14" s="72">
        <v>1.3920302760462999</v>
      </c>
      <c r="H14" s="72">
        <v>1.3720241360395</v>
      </c>
      <c r="I14" s="72">
        <v>1.35390278228862</v>
      </c>
      <c r="J14" s="72">
        <v>1.3339733333333299</v>
      </c>
      <c r="K14" s="72">
        <v>1.3055642551414599</v>
      </c>
      <c r="L14" s="72">
        <v>1.2722278738555399</v>
      </c>
      <c r="M14" s="72">
        <v>1.2432647380455299</v>
      </c>
      <c r="N14" s="72">
        <v>1.1998464933320501</v>
      </c>
      <c r="O14" s="72">
        <v>1.1784771956275899</v>
      </c>
      <c r="P14" s="72">
        <v>1.14639288660739</v>
      </c>
      <c r="Q14" s="72">
        <v>1.1050631792878001</v>
      </c>
      <c r="R14" s="72">
        <v>1.07903364969802</v>
      </c>
      <c r="S14" s="72">
        <v>1.0569641649763399</v>
      </c>
      <c r="T14" s="72">
        <v>1.0450405281189901</v>
      </c>
      <c r="U14" s="72">
        <v>1.04043261231281</v>
      </c>
      <c r="V14" s="72">
        <v>1.0263438654082899</v>
      </c>
      <c r="W14" s="72">
        <v>1</v>
      </c>
      <c r="X14" s="72">
        <v>0.97917319135609104</v>
      </c>
      <c r="Y14" s="72">
        <v>0.96229609110495895</v>
      </c>
      <c r="Z14" s="72">
        <v>1</v>
      </c>
      <c r="AA14" s="72">
        <v>1</v>
      </c>
      <c r="AB14" s="72">
        <v>1</v>
      </c>
      <c r="AC14" s="72">
        <v>1</v>
      </c>
      <c r="AD14" s="72">
        <v>1</v>
      </c>
    </row>
    <row r="15" spans="1:30" x14ac:dyDescent="0.3">
      <c r="A15" t="s">
        <v>5</v>
      </c>
      <c r="B15" t="s">
        <v>57</v>
      </c>
      <c r="C15" t="s">
        <v>58</v>
      </c>
      <c r="D15" t="s">
        <v>59</v>
      </c>
      <c r="E15" t="s">
        <v>60</v>
      </c>
      <c r="F15" s="72">
        <v>1.4151861491456399</v>
      </c>
      <c r="G15" s="72">
        <v>1.3920302760462999</v>
      </c>
      <c r="H15" s="72">
        <v>1.3720241360395</v>
      </c>
      <c r="I15" s="72">
        <v>1.35390278228862</v>
      </c>
      <c r="J15" s="72">
        <v>1.3339733333333299</v>
      </c>
      <c r="K15" s="72">
        <v>1.3055642551414599</v>
      </c>
      <c r="L15" s="72">
        <v>1.2722278738555399</v>
      </c>
      <c r="M15" s="72">
        <v>1.2432647380455299</v>
      </c>
      <c r="N15" s="72">
        <v>1.1998464933320501</v>
      </c>
      <c r="O15" s="72">
        <v>1.1784771956275899</v>
      </c>
      <c r="P15" s="72">
        <v>1.14639288660739</v>
      </c>
      <c r="Q15" s="72">
        <v>1.1050631792878001</v>
      </c>
      <c r="R15" s="72">
        <v>1.07903364969802</v>
      </c>
      <c r="S15" s="72">
        <v>1.0569641649763399</v>
      </c>
      <c r="T15" s="72">
        <v>1.0450405281189901</v>
      </c>
      <c r="U15" s="72">
        <v>1.04043261231281</v>
      </c>
      <c r="V15" s="72">
        <v>1.0263438654082899</v>
      </c>
      <c r="W15" s="72">
        <v>1</v>
      </c>
      <c r="X15" s="72">
        <v>0.97917319135609104</v>
      </c>
      <c r="Y15" s="72">
        <v>0.95956418322719905</v>
      </c>
      <c r="Z15" s="72">
        <v>1</v>
      </c>
      <c r="AA15" s="72">
        <v>1</v>
      </c>
      <c r="AB15" s="72">
        <v>1</v>
      </c>
      <c r="AC15" s="72">
        <v>1</v>
      </c>
      <c r="AD15" s="72">
        <v>1</v>
      </c>
    </row>
    <row r="16" spans="1:30" x14ac:dyDescent="0.3">
      <c r="A16" t="s">
        <v>18</v>
      </c>
      <c r="B16" t="s">
        <v>57</v>
      </c>
      <c r="C16" t="s">
        <v>58</v>
      </c>
      <c r="D16" t="s">
        <v>59</v>
      </c>
      <c r="E16" t="s">
        <v>60</v>
      </c>
      <c r="F16" s="72">
        <v>1.4151861491456399</v>
      </c>
      <c r="G16" s="72">
        <v>1.3920302760462999</v>
      </c>
      <c r="H16" s="72">
        <v>1.3720241360395</v>
      </c>
      <c r="I16" s="72">
        <v>1.35390278228862</v>
      </c>
      <c r="J16" s="72">
        <v>1.3339733333333299</v>
      </c>
      <c r="K16" s="72">
        <v>1.3055642551414599</v>
      </c>
      <c r="L16" s="72">
        <v>1.2722278738555399</v>
      </c>
      <c r="M16" s="72">
        <v>1.2432647380455299</v>
      </c>
      <c r="N16" s="72">
        <v>1.1998464933320501</v>
      </c>
      <c r="O16" s="72">
        <v>1.1784771956275899</v>
      </c>
      <c r="P16" s="72">
        <v>1.14639288660739</v>
      </c>
      <c r="Q16" s="72">
        <v>1.1050631792878001</v>
      </c>
      <c r="R16" s="72">
        <v>1.07903364969802</v>
      </c>
      <c r="S16" s="72">
        <v>1.0569641649763399</v>
      </c>
      <c r="T16" s="72">
        <v>1.0450405281189901</v>
      </c>
      <c r="U16" s="72">
        <v>1.04043261231281</v>
      </c>
      <c r="V16" s="72">
        <v>1.0263438654082899</v>
      </c>
      <c r="W16" s="72">
        <v>1</v>
      </c>
      <c r="X16" s="72">
        <v>0.97917319135609104</v>
      </c>
      <c r="Y16" s="72">
        <v>0.95903348810587397</v>
      </c>
      <c r="Z16" s="72">
        <v>1</v>
      </c>
      <c r="AA16" s="72">
        <v>1</v>
      </c>
      <c r="AB16" s="72">
        <v>1</v>
      </c>
      <c r="AC16" s="72">
        <v>1</v>
      </c>
      <c r="AD16" s="72">
        <v>1</v>
      </c>
    </row>
    <row r="17" spans="1:30" x14ac:dyDescent="0.3">
      <c r="A17" t="s">
        <v>64</v>
      </c>
      <c r="B17" t="s">
        <v>57</v>
      </c>
      <c r="C17" t="s">
        <v>58</v>
      </c>
      <c r="D17" t="s">
        <v>59</v>
      </c>
      <c r="E17" t="s">
        <v>60</v>
      </c>
      <c r="F17" s="72">
        <v>1.4151861491456399</v>
      </c>
      <c r="G17" s="72">
        <v>1.3920302760462999</v>
      </c>
      <c r="H17" s="72">
        <v>1.3720241360395</v>
      </c>
      <c r="I17" s="72">
        <v>1.35390278228862</v>
      </c>
      <c r="J17" s="72">
        <v>1.3339733333333299</v>
      </c>
      <c r="K17" s="72">
        <v>1.3055642551414599</v>
      </c>
      <c r="L17" s="72">
        <v>1.2722278738555399</v>
      </c>
      <c r="M17" s="72">
        <v>1.2432647380455299</v>
      </c>
      <c r="N17" s="72">
        <v>1.1998464933320501</v>
      </c>
      <c r="O17" s="72">
        <v>1.1784771956275899</v>
      </c>
      <c r="P17" s="72">
        <v>1.14639288660739</v>
      </c>
      <c r="Q17" s="72">
        <v>1.1050631792878001</v>
      </c>
      <c r="R17" s="72">
        <v>1.07903364969802</v>
      </c>
      <c r="S17" s="72">
        <v>1.0569641649763399</v>
      </c>
      <c r="T17" s="72">
        <v>1.0450405281189901</v>
      </c>
      <c r="U17" s="72">
        <v>1.04043261231281</v>
      </c>
      <c r="V17" s="72">
        <v>1.0263438654082899</v>
      </c>
      <c r="W17" s="72">
        <v>1</v>
      </c>
      <c r="X17" s="72">
        <v>0.97917319135609104</v>
      </c>
      <c r="Y17" s="72">
        <v>0.96571136345137198</v>
      </c>
      <c r="Z17" s="72">
        <v>1</v>
      </c>
      <c r="AA17" s="72">
        <v>1</v>
      </c>
      <c r="AB17" s="72">
        <v>1</v>
      </c>
      <c r="AC17" s="72">
        <v>1</v>
      </c>
      <c r="AD17" s="72">
        <v>1</v>
      </c>
    </row>
    <row r="18" spans="1:30" x14ac:dyDescent="0.3">
      <c r="A18" t="s">
        <v>65</v>
      </c>
      <c r="B18" t="s">
        <v>57</v>
      </c>
      <c r="C18" t="s">
        <v>58</v>
      </c>
      <c r="D18" t="s">
        <v>59</v>
      </c>
      <c r="E18" t="s">
        <v>60</v>
      </c>
      <c r="F18" s="72">
        <v>1.4151861491456399</v>
      </c>
      <c r="G18" s="72">
        <v>1.3920302760462999</v>
      </c>
      <c r="H18" s="72">
        <v>1.3720241360395</v>
      </c>
      <c r="I18" s="72">
        <v>1.35390278228862</v>
      </c>
      <c r="J18" s="72">
        <v>1.3339733333333299</v>
      </c>
      <c r="K18" s="72">
        <v>1.3055642551414599</v>
      </c>
      <c r="L18" s="72">
        <v>1.2722278738555399</v>
      </c>
      <c r="M18" s="72">
        <v>1.2432647380455299</v>
      </c>
      <c r="N18" s="72">
        <v>1.1998464933320501</v>
      </c>
      <c r="O18" s="72">
        <v>1.1784771956275899</v>
      </c>
      <c r="P18" s="72">
        <v>1.14639288660739</v>
      </c>
      <c r="Q18" s="72">
        <v>1.1050631792878001</v>
      </c>
      <c r="R18" s="72">
        <v>1.07903364969802</v>
      </c>
      <c r="S18" s="72">
        <v>1.0569641649763399</v>
      </c>
      <c r="T18" s="72">
        <v>1.0450405281189901</v>
      </c>
      <c r="U18" s="72">
        <v>1.04043261231281</v>
      </c>
      <c r="V18" s="72">
        <v>1.0263438654082899</v>
      </c>
      <c r="W18" s="72">
        <v>1</v>
      </c>
      <c r="X18" s="72">
        <v>0.97917319135609104</v>
      </c>
      <c r="Y18" s="72">
        <v>0.95831417624521398</v>
      </c>
      <c r="Z18" s="72">
        <v>1</v>
      </c>
      <c r="AA18" s="72">
        <v>1</v>
      </c>
      <c r="AB18" s="72">
        <v>1</v>
      </c>
      <c r="AC18" s="72">
        <v>1</v>
      </c>
      <c r="AD18" s="72">
        <v>1</v>
      </c>
    </row>
    <row r="19" spans="1:30" x14ac:dyDescent="0.3">
      <c r="A19" t="s">
        <v>8</v>
      </c>
      <c r="B19" t="s">
        <v>57</v>
      </c>
      <c r="C19" t="s">
        <v>58</v>
      </c>
      <c r="D19" t="s">
        <v>59</v>
      </c>
      <c r="E19" t="s">
        <v>60</v>
      </c>
      <c r="F19" s="72">
        <v>1.4151861491456399</v>
      </c>
      <c r="G19" s="72">
        <v>1.3920302760462999</v>
      </c>
      <c r="H19" s="72">
        <v>1.3720241360395</v>
      </c>
      <c r="I19" s="72">
        <v>1.35390278228862</v>
      </c>
      <c r="J19" s="72">
        <v>1.3339733333333299</v>
      </c>
      <c r="K19" s="72">
        <v>1.3055642551414599</v>
      </c>
      <c r="L19" s="72">
        <v>1.2722278738555399</v>
      </c>
      <c r="M19" s="72">
        <v>1.2432647380455299</v>
      </c>
      <c r="N19" s="72">
        <v>1.1998464933320501</v>
      </c>
      <c r="O19" s="72">
        <v>1.1784771956275899</v>
      </c>
      <c r="P19" s="72">
        <v>1.14639288660739</v>
      </c>
      <c r="Q19" s="72">
        <v>1.1050631792878001</v>
      </c>
      <c r="R19" s="72">
        <v>1.07903364969802</v>
      </c>
      <c r="S19" s="72">
        <v>1.0569641649763399</v>
      </c>
      <c r="T19" s="72">
        <v>1.0450405281189901</v>
      </c>
      <c r="U19" s="72">
        <v>1.04043261231281</v>
      </c>
      <c r="V19" s="72">
        <v>1.0263438654082899</v>
      </c>
      <c r="W19" s="72">
        <v>1</v>
      </c>
      <c r="X19" s="72">
        <v>0.97917319135609104</v>
      </c>
      <c r="Y19" s="72">
        <v>0.96070947895692005</v>
      </c>
      <c r="Z19" s="72">
        <v>1</v>
      </c>
      <c r="AA19" s="72">
        <v>1</v>
      </c>
      <c r="AB19" s="72">
        <v>1</v>
      </c>
      <c r="AC19" s="72">
        <v>1</v>
      </c>
      <c r="AD19" s="72">
        <v>1</v>
      </c>
    </row>
    <row r="20" spans="1:30" x14ac:dyDescent="0.3">
      <c r="A20" t="s">
        <v>10</v>
      </c>
      <c r="B20" t="s">
        <v>57</v>
      </c>
      <c r="C20" t="s">
        <v>58</v>
      </c>
      <c r="D20" t="s">
        <v>59</v>
      </c>
      <c r="E20" t="s">
        <v>60</v>
      </c>
      <c r="F20" s="72">
        <v>1.4151861491456399</v>
      </c>
      <c r="G20" s="72">
        <v>1.3920302760462999</v>
      </c>
      <c r="H20" s="72">
        <v>1.3720241360395</v>
      </c>
      <c r="I20" s="72">
        <v>1.35390278228862</v>
      </c>
      <c r="J20" s="72">
        <v>1.3339733333333299</v>
      </c>
      <c r="K20" s="72">
        <v>1.3055642551414599</v>
      </c>
      <c r="L20" s="72">
        <v>1.2722278738555399</v>
      </c>
      <c r="M20" s="72">
        <v>1.2432647380455299</v>
      </c>
      <c r="N20" s="72">
        <v>1.1998464933320501</v>
      </c>
      <c r="O20" s="72">
        <v>1.1784771956275899</v>
      </c>
      <c r="P20" s="72">
        <v>1.14639288660739</v>
      </c>
      <c r="Q20" s="72">
        <v>1.1050631792878001</v>
      </c>
      <c r="R20" s="72">
        <v>1.07903364969802</v>
      </c>
      <c r="S20" s="72">
        <v>1.0569641649763399</v>
      </c>
      <c r="T20" s="72">
        <v>1.0450405281189901</v>
      </c>
      <c r="U20" s="72">
        <v>1.04043261231281</v>
      </c>
      <c r="V20" s="72">
        <v>1.0263438654082899</v>
      </c>
      <c r="W20" s="72">
        <v>1</v>
      </c>
      <c r="X20" s="72">
        <v>0.97917319135609104</v>
      </c>
      <c r="Y20" s="72">
        <v>0.957156054092411</v>
      </c>
      <c r="Z20" s="72">
        <v>1</v>
      </c>
      <c r="AA20" s="72">
        <v>1</v>
      </c>
      <c r="AB20" s="72">
        <v>1</v>
      </c>
      <c r="AC20" s="72">
        <v>1</v>
      </c>
      <c r="AD20" s="72">
        <v>1</v>
      </c>
    </row>
    <row r="21" spans="1:30" x14ac:dyDescent="0.3">
      <c r="A21" t="s">
        <v>11</v>
      </c>
      <c r="B21" t="s">
        <v>57</v>
      </c>
      <c r="C21" t="s">
        <v>58</v>
      </c>
      <c r="D21" t="s">
        <v>59</v>
      </c>
      <c r="E21" t="s">
        <v>60</v>
      </c>
      <c r="F21" s="72">
        <v>1.4151861491456399</v>
      </c>
      <c r="G21" s="72">
        <v>1.3920302760462999</v>
      </c>
      <c r="H21" s="72">
        <v>1.3720241360395</v>
      </c>
      <c r="I21" s="72">
        <v>1.35390278228862</v>
      </c>
      <c r="J21" s="72">
        <v>1.3339733333333299</v>
      </c>
      <c r="K21" s="72">
        <v>1.3055642551414599</v>
      </c>
      <c r="L21" s="72">
        <v>1.2722278738555399</v>
      </c>
      <c r="M21" s="72">
        <v>1.2432647380455299</v>
      </c>
      <c r="N21" s="72">
        <v>1.1998464933320501</v>
      </c>
      <c r="O21" s="72">
        <v>1.1784771956275899</v>
      </c>
      <c r="P21" s="72">
        <v>1.14639288660739</v>
      </c>
      <c r="Q21" s="72">
        <v>1.1050631792878001</v>
      </c>
      <c r="R21" s="72">
        <v>1.07903364969802</v>
      </c>
      <c r="S21" s="72">
        <v>1.0569641649763399</v>
      </c>
      <c r="T21" s="72">
        <v>1.0450405281189901</v>
      </c>
      <c r="U21" s="72">
        <v>1.04043261231281</v>
      </c>
      <c r="V21" s="72">
        <v>1.0263438654082899</v>
      </c>
      <c r="W21" s="72">
        <v>1</v>
      </c>
      <c r="X21" s="72">
        <v>0.97917319135609104</v>
      </c>
      <c r="Y21" s="72">
        <v>0.95998108593158704</v>
      </c>
      <c r="Z21" s="72">
        <v>1</v>
      </c>
      <c r="AA21" s="72">
        <v>1</v>
      </c>
      <c r="AB21" s="72">
        <v>1</v>
      </c>
      <c r="AC21" s="72">
        <v>1</v>
      </c>
      <c r="AD21" s="72">
        <v>1</v>
      </c>
    </row>
    <row r="22" spans="1:30" x14ac:dyDescent="0.3">
      <c r="A22" t="s">
        <v>12</v>
      </c>
      <c r="B22" t="s">
        <v>57</v>
      </c>
      <c r="C22" t="s">
        <v>58</v>
      </c>
      <c r="D22" t="s">
        <v>59</v>
      </c>
      <c r="E22" t="s">
        <v>60</v>
      </c>
      <c r="F22" s="72">
        <v>1.4151861491456399</v>
      </c>
      <c r="G22" s="72">
        <v>1.3920302760462999</v>
      </c>
      <c r="H22" s="72">
        <v>1.3720241360395</v>
      </c>
      <c r="I22" s="72">
        <v>1.35390278228862</v>
      </c>
      <c r="J22" s="72">
        <v>1.3339733333333299</v>
      </c>
      <c r="K22" s="72">
        <v>1.3055642551414599</v>
      </c>
      <c r="L22" s="72">
        <v>1.2722278738555399</v>
      </c>
      <c r="M22" s="72">
        <v>1.2432647380455299</v>
      </c>
      <c r="N22" s="72">
        <v>1.1998464933320501</v>
      </c>
      <c r="O22" s="72">
        <v>1.1784771956275899</v>
      </c>
      <c r="P22" s="72">
        <v>1.14639288660739</v>
      </c>
      <c r="Q22" s="72">
        <v>1.1050631792878001</v>
      </c>
      <c r="R22" s="72">
        <v>1.07903364969802</v>
      </c>
      <c r="S22" s="72">
        <v>1.0569641649763399</v>
      </c>
      <c r="T22" s="72">
        <v>1.0450405281189901</v>
      </c>
      <c r="U22" s="72">
        <v>1.04043261231281</v>
      </c>
      <c r="V22" s="72">
        <v>1.0263438654082899</v>
      </c>
      <c r="W22" s="72">
        <v>1</v>
      </c>
      <c r="X22" s="72">
        <v>0.97917319135609104</v>
      </c>
      <c r="Y22" s="72">
        <v>0.96128629648751596</v>
      </c>
      <c r="Z22" s="72">
        <v>1</v>
      </c>
      <c r="AA22" s="72">
        <v>1</v>
      </c>
      <c r="AB22" s="72">
        <v>1</v>
      </c>
      <c r="AC22" s="72">
        <v>1</v>
      </c>
      <c r="AD22" s="72">
        <v>1</v>
      </c>
    </row>
    <row r="23" spans="1:30" x14ac:dyDescent="0.3">
      <c r="A23" t="s">
        <v>7</v>
      </c>
      <c r="B23" t="s">
        <v>57</v>
      </c>
      <c r="C23" t="s">
        <v>58</v>
      </c>
      <c r="D23" t="s">
        <v>59</v>
      </c>
      <c r="E23" t="s">
        <v>60</v>
      </c>
      <c r="F23" s="72">
        <v>1.4151861491456399</v>
      </c>
      <c r="G23" s="72">
        <v>1.3920302760462999</v>
      </c>
      <c r="H23" s="72">
        <v>1.3720241360395</v>
      </c>
      <c r="I23" s="72">
        <v>1.35390278228862</v>
      </c>
      <c r="J23" s="72">
        <v>1.3339733333333299</v>
      </c>
      <c r="K23" s="72">
        <v>1.3055642551414599</v>
      </c>
      <c r="L23" s="72">
        <v>1.2722278738555399</v>
      </c>
      <c r="M23" s="72">
        <v>1.2432647380455299</v>
      </c>
      <c r="N23" s="72">
        <v>1.1998464933320501</v>
      </c>
      <c r="O23" s="72">
        <v>1.1784771956275899</v>
      </c>
      <c r="P23" s="72">
        <v>1.14639288660739</v>
      </c>
      <c r="Q23" s="72">
        <v>1.1050631792878001</v>
      </c>
      <c r="R23" s="72">
        <v>1.07903364969802</v>
      </c>
      <c r="S23" s="72">
        <v>1.0569641649763399</v>
      </c>
      <c r="T23" s="72">
        <v>1.0450405281189901</v>
      </c>
      <c r="U23" s="72">
        <v>1.04043261231281</v>
      </c>
      <c r="V23" s="72">
        <v>1.0263438654082899</v>
      </c>
      <c r="W23" s="72">
        <v>1</v>
      </c>
      <c r="X23" s="72">
        <v>0.97917319135609104</v>
      </c>
      <c r="Y23" s="72">
        <v>0.95831417624521398</v>
      </c>
      <c r="Z23" s="72">
        <v>1</v>
      </c>
      <c r="AA23" s="72">
        <v>1</v>
      </c>
      <c r="AB23" s="72">
        <v>1</v>
      </c>
      <c r="AC23" s="72">
        <v>1</v>
      </c>
      <c r="AD23" s="72">
        <v>1</v>
      </c>
    </row>
    <row r="24" spans="1:30" x14ac:dyDescent="0.3">
      <c r="A24" t="s">
        <v>2</v>
      </c>
      <c r="B24" t="s">
        <v>57</v>
      </c>
      <c r="C24" t="s">
        <v>58</v>
      </c>
      <c r="D24" t="s">
        <v>59</v>
      </c>
      <c r="E24" t="s">
        <v>60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1.1050631792878001</v>
      </c>
      <c r="R24" s="72">
        <v>1.07903364969802</v>
      </c>
      <c r="S24" s="72">
        <v>1.0569641649763399</v>
      </c>
      <c r="T24" s="72">
        <v>1.0450405281189901</v>
      </c>
      <c r="U24" s="72">
        <v>1.04043261231281</v>
      </c>
      <c r="V24" s="72">
        <v>1.0263438654082899</v>
      </c>
      <c r="W24" s="72">
        <v>1</v>
      </c>
      <c r="X24" s="72">
        <v>0.97917319135609104</v>
      </c>
      <c r="Y24" s="72">
        <v>0.96241810489575297</v>
      </c>
      <c r="Z24" s="72">
        <v>1</v>
      </c>
      <c r="AA24" s="72">
        <v>1</v>
      </c>
      <c r="AB24" s="72">
        <v>1</v>
      </c>
      <c r="AC24" s="72">
        <v>1</v>
      </c>
      <c r="AD24" s="72">
        <v>1</v>
      </c>
    </row>
    <row r="25" spans="1:30" x14ac:dyDescent="0.3">
      <c r="A25" t="s">
        <v>6</v>
      </c>
      <c r="B25" t="s">
        <v>57</v>
      </c>
      <c r="C25" t="s">
        <v>58</v>
      </c>
      <c r="D25" t="s">
        <v>59</v>
      </c>
      <c r="E25" t="s">
        <v>60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1.1050631792878001</v>
      </c>
      <c r="R25" s="72">
        <v>1.07903364969802</v>
      </c>
      <c r="S25" s="72">
        <v>1.0569641649763399</v>
      </c>
      <c r="T25" s="72">
        <v>1.0450405281189901</v>
      </c>
      <c r="U25" s="72">
        <v>1.04043261231281</v>
      </c>
      <c r="V25" s="72">
        <v>1.0263438654082899</v>
      </c>
      <c r="W25" s="72">
        <v>1</v>
      </c>
      <c r="X25" s="72">
        <v>0.97917319135609104</v>
      </c>
      <c r="Y25" s="72">
        <v>0.96241810489575297</v>
      </c>
      <c r="Z25" s="72">
        <v>1</v>
      </c>
      <c r="AA25" s="72">
        <v>1</v>
      </c>
      <c r="AB25" s="72">
        <v>1</v>
      </c>
      <c r="AC25" s="72">
        <v>1</v>
      </c>
      <c r="AD25" s="72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"/>
  <sheetViews>
    <sheetView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9"/>
  <sheetViews>
    <sheetView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ColWidth="10.08203125" defaultRowHeight="14" x14ac:dyDescent="0.3"/>
  <cols>
    <col min="1" max="1" width="8.75" customWidth="1"/>
    <col min="2" max="2" width="14.25" customWidth="1"/>
    <col min="3" max="3" width="144.25" bestFit="1" customWidth="1"/>
    <col min="4" max="4" width="6.75" customWidth="1"/>
    <col min="7" max="7" width="10.08203125" style="14"/>
    <col min="11" max="11" width="10.08203125" hidden="1" customWidth="1"/>
    <col min="13" max="13" width="10.25" bestFit="1" customWidth="1"/>
  </cols>
  <sheetData>
    <row r="1" spans="1:19" ht="14.5" x14ac:dyDescent="0.35">
      <c r="A1" s="14" t="s">
        <v>66</v>
      </c>
      <c r="B1" s="14"/>
      <c r="C1" s="16"/>
      <c r="D1" s="16" t="s">
        <v>67</v>
      </c>
    </row>
    <row r="2" spans="1:19" x14ac:dyDescent="0.3">
      <c r="A2" s="17"/>
      <c r="B2" s="14" t="s">
        <v>9</v>
      </c>
    </row>
    <row r="3" spans="1:19" x14ac:dyDescent="0.3">
      <c r="A3" s="18"/>
      <c r="B3" t="s">
        <v>68</v>
      </c>
    </row>
    <row r="4" spans="1:19" x14ac:dyDescent="0.3">
      <c r="A4" s="21"/>
      <c r="B4" t="s">
        <v>69</v>
      </c>
      <c r="F4" t="s">
        <v>404</v>
      </c>
    </row>
    <row r="5" spans="1:19" ht="14.5" x14ac:dyDescent="0.35">
      <c r="A5" s="19"/>
      <c r="B5" t="s">
        <v>70</v>
      </c>
      <c r="F5" t="s">
        <v>411</v>
      </c>
      <c r="N5" t="s">
        <v>71</v>
      </c>
    </row>
    <row r="6" spans="1:19" ht="72.5" x14ac:dyDescent="0.3">
      <c r="A6" s="62"/>
      <c r="B6" s="49"/>
      <c r="C6" s="62" t="s">
        <v>60</v>
      </c>
      <c r="D6" s="49"/>
      <c r="E6" s="63" t="s">
        <v>50</v>
      </c>
      <c r="F6" s="77" t="s">
        <v>51</v>
      </c>
      <c r="G6" s="64" t="s">
        <v>4</v>
      </c>
      <c r="H6" s="63" t="s">
        <v>52</v>
      </c>
      <c r="I6" s="63" t="s">
        <v>53</v>
      </c>
      <c r="J6" s="63" t="s">
        <v>54</v>
      </c>
      <c r="K6" s="63" t="s">
        <v>55</v>
      </c>
      <c r="L6" s="63" t="s">
        <v>56</v>
      </c>
      <c r="M6" s="116" t="s">
        <v>72</v>
      </c>
      <c r="N6" s="117" t="s">
        <v>52</v>
      </c>
      <c r="O6" s="117" t="s">
        <v>53</v>
      </c>
      <c r="P6" s="117" t="s">
        <v>54</v>
      </c>
      <c r="Q6" s="117" t="s">
        <v>55</v>
      </c>
      <c r="R6" s="117" t="s">
        <v>56</v>
      </c>
    </row>
    <row r="7" spans="1:19" x14ac:dyDescent="0.3">
      <c r="A7" s="48" t="s">
        <v>0</v>
      </c>
      <c r="B7" s="48" t="s">
        <v>73</v>
      </c>
      <c r="C7" s="48" t="s">
        <v>74</v>
      </c>
      <c r="D7" s="48" t="s">
        <v>75</v>
      </c>
      <c r="E7" s="54">
        <v>0</v>
      </c>
      <c r="F7" s="54">
        <v>2E-3</v>
      </c>
      <c r="G7" s="55">
        <v>6.0999999999999999E-2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107"/>
      <c r="N7" s="108"/>
      <c r="O7" s="108"/>
      <c r="P7" s="108"/>
      <c r="Q7" s="108"/>
      <c r="R7" s="108"/>
      <c r="S7" s="14"/>
    </row>
    <row r="8" spans="1:19" x14ac:dyDescent="0.3">
      <c r="A8" s="48" t="s">
        <v>0</v>
      </c>
      <c r="B8" s="48" t="s">
        <v>76</v>
      </c>
      <c r="C8" s="48" t="s">
        <v>77</v>
      </c>
      <c r="D8" s="48" t="s">
        <v>75</v>
      </c>
      <c r="E8" s="54">
        <v>0.05</v>
      </c>
      <c r="F8" s="54">
        <v>4.2999999999999997E-2</v>
      </c>
      <c r="G8" s="55">
        <v>7.5999999999999998E-2</v>
      </c>
      <c r="H8" s="54">
        <v>3.9652952420006398E-3</v>
      </c>
      <c r="I8" s="54">
        <v>9.71056804772771E-3</v>
      </c>
      <c r="J8" s="54">
        <v>1.35051663298134E-2</v>
      </c>
      <c r="K8" s="54">
        <v>2.4852498325153499E-2</v>
      </c>
      <c r="L8" s="54">
        <v>3.7638750917204498E-2</v>
      </c>
      <c r="M8" s="107"/>
      <c r="N8" s="108"/>
      <c r="O8" s="108"/>
      <c r="P8" s="108"/>
      <c r="Q8" s="108"/>
      <c r="R8" s="108"/>
      <c r="S8" s="14"/>
    </row>
    <row r="9" spans="1:19" x14ac:dyDescent="0.3">
      <c r="A9" s="48" t="s">
        <v>0</v>
      </c>
      <c r="B9" s="48" t="s">
        <v>78</v>
      </c>
      <c r="C9" s="48" t="s">
        <v>79</v>
      </c>
      <c r="D9" s="48" t="s">
        <v>75</v>
      </c>
      <c r="E9" s="54">
        <v>0</v>
      </c>
      <c r="F9" s="54">
        <v>0</v>
      </c>
      <c r="G9" s="55">
        <v>0</v>
      </c>
      <c r="H9" s="54">
        <v>0.794906365040704</v>
      </c>
      <c r="I9" s="54">
        <v>0.75017911070175702</v>
      </c>
      <c r="J9" s="54">
        <v>0.55602627722578601</v>
      </c>
      <c r="K9" s="54">
        <v>0.36506683376592403</v>
      </c>
      <c r="L9" s="54">
        <v>0.41084247777449301</v>
      </c>
      <c r="M9" s="107"/>
      <c r="N9" s="108"/>
      <c r="O9" s="108"/>
      <c r="P9" s="108"/>
      <c r="Q9" s="108"/>
      <c r="R9" s="108"/>
      <c r="S9" s="14"/>
    </row>
    <row r="10" spans="1:19" x14ac:dyDescent="0.3">
      <c r="A10" s="48" t="s">
        <v>0</v>
      </c>
      <c r="B10" s="48" t="s">
        <v>80</v>
      </c>
      <c r="C10" s="48" t="s">
        <v>81</v>
      </c>
      <c r="D10" s="48" t="s">
        <v>75</v>
      </c>
      <c r="E10" s="54">
        <v>8.0000000000000002E-3</v>
      </c>
      <c r="F10" s="54">
        <v>8.0000000000000002E-3</v>
      </c>
      <c r="G10" s="55">
        <v>8.9999999999999993E-3</v>
      </c>
      <c r="H10" s="54">
        <v>6.7229277256386499E-2</v>
      </c>
      <c r="I10" s="54">
        <v>6.9912903788930905E-2</v>
      </c>
      <c r="J10" s="54">
        <v>7.2663482668091001E-2</v>
      </c>
      <c r="K10" s="54">
        <v>8.9865511131087997E-2</v>
      </c>
      <c r="L10" s="54">
        <v>0.10609959081142201</v>
      </c>
      <c r="M10" s="107"/>
      <c r="N10" s="108"/>
      <c r="O10" s="108"/>
      <c r="P10" s="108"/>
      <c r="Q10" s="108"/>
      <c r="R10" s="108"/>
      <c r="S10" s="14"/>
    </row>
    <row r="11" spans="1:19" x14ac:dyDescent="0.3">
      <c r="A11" s="48" t="s">
        <v>0</v>
      </c>
      <c r="B11" s="48" t="s">
        <v>82</v>
      </c>
      <c r="C11" s="48" t="s">
        <v>83</v>
      </c>
      <c r="D11" s="48" t="s">
        <v>75</v>
      </c>
      <c r="E11" s="54">
        <v>0</v>
      </c>
      <c r="F11" s="54">
        <v>0</v>
      </c>
      <c r="G11" s="55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107"/>
      <c r="N11" s="108"/>
      <c r="O11" s="108"/>
      <c r="P11" s="108"/>
      <c r="Q11" s="108"/>
      <c r="R11" s="108"/>
      <c r="S11" s="14"/>
    </row>
    <row r="12" spans="1:19" x14ac:dyDescent="0.3">
      <c r="A12" s="48" t="s">
        <v>0</v>
      </c>
      <c r="B12" s="48" t="s">
        <v>84</v>
      </c>
      <c r="C12" s="48" t="s">
        <v>85</v>
      </c>
      <c r="D12" s="48" t="s">
        <v>75</v>
      </c>
      <c r="E12" s="54">
        <v>3.1E-2</v>
      </c>
      <c r="F12" s="54">
        <v>0</v>
      </c>
      <c r="G12" s="55">
        <v>2.8000000000000001E-2</v>
      </c>
      <c r="H12" s="54">
        <v>0.862142485045436</v>
      </c>
      <c r="I12" s="54">
        <v>0.92850085181348296</v>
      </c>
      <c r="J12" s="54">
        <v>0.98173370300521301</v>
      </c>
      <c r="K12" s="54">
        <v>0.98977232402306203</v>
      </c>
      <c r="L12" s="54">
        <v>0.96629410325916898</v>
      </c>
      <c r="M12" s="107"/>
      <c r="N12" s="108"/>
      <c r="O12" s="108"/>
      <c r="P12" s="108"/>
      <c r="Q12" s="108"/>
      <c r="R12" s="108"/>
      <c r="S12" s="14"/>
    </row>
    <row r="13" spans="1:19" x14ac:dyDescent="0.3">
      <c r="A13" s="48" t="s">
        <v>0</v>
      </c>
      <c r="B13" s="48" t="s">
        <v>86</v>
      </c>
      <c r="C13" s="48" t="s">
        <v>87</v>
      </c>
      <c r="D13" s="48" t="s">
        <v>75</v>
      </c>
      <c r="E13" s="54">
        <v>0</v>
      </c>
      <c r="F13" s="54">
        <v>0</v>
      </c>
      <c r="G13" s="55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107"/>
      <c r="N13" s="108"/>
      <c r="O13" s="108"/>
      <c r="P13" s="108"/>
      <c r="Q13" s="108"/>
      <c r="R13" s="108"/>
      <c r="S13" s="14"/>
    </row>
    <row r="14" spans="1:19" x14ac:dyDescent="0.3">
      <c r="A14" s="48" t="s">
        <v>0</v>
      </c>
      <c r="B14" s="48" t="s">
        <v>88</v>
      </c>
      <c r="C14" s="48" t="s">
        <v>89</v>
      </c>
      <c r="D14" s="48" t="s">
        <v>75</v>
      </c>
      <c r="E14" s="54">
        <v>0</v>
      </c>
      <c r="F14" s="54">
        <v>0.19700000000000001</v>
      </c>
      <c r="G14" s="55">
        <v>0.29699999999999999</v>
      </c>
      <c r="H14" s="54">
        <v>1.97234821647926E-2</v>
      </c>
      <c r="I14" s="54">
        <v>0.15331519304492899</v>
      </c>
      <c r="J14" s="54">
        <v>0.26482995826276401</v>
      </c>
      <c r="K14" s="54">
        <v>0.30753104823482202</v>
      </c>
      <c r="L14" s="54">
        <v>0.347805521051682</v>
      </c>
      <c r="M14" s="107"/>
      <c r="N14" s="108"/>
      <c r="O14" s="108"/>
      <c r="P14" s="108"/>
      <c r="Q14" s="108"/>
      <c r="R14" s="108"/>
      <c r="S14" s="14"/>
    </row>
    <row r="15" spans="1:19" x14ac:dyDescent="0.3">
      <c r="A15" s="48" t="s">
        <v>0</v>
      </c>
      <c r="B15" s="48" t="s">
        <v>90</v>
      </c>
      <c r="C15" s="48" t="s">
        <v>91</v>
      </c>
      <c r="D15" s="48" t="s">
        <v>75</v>
      </c>
      <c r="E15" s="54">
        <v>0</v>
      </c>
      <c r="F15" s="54">
        <v>0</v>
      </c>
      <c r="G15" s="55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107"/>
      <c r="N15" s="108"/>
      <c r="O15" s="108"/>
      <c r="P15" s="108"/>
      <c r="Q15" s="108"/>
      <c r="R15" s="108"/>
      <c r="S15" s="14"/>
    </row>
    <row r="16" spans="1:19" x14ac:dyDescent="0.3">
      <c r="A16" s="48" t="s">
        <v>0</v>
      </c>
      <c r="B16" s="48" t="s">
        <v>92</v>
      </c>
      <c r="C16" s="48" t="s">
        <v>93</v>
      </c>
      <c r="D16" s="48" t="s">
        <v>75</v>
      </c>
      <c r="E16" s="54">
        <v>0.10100000000000001</v>
      </c>
      <c r="F16" s="54">
        <v>-2E-3</v>
      </c>
      <c r="G16" s="55">
        <v>0.17799999999999999</v>
      </c>
      <c r="H16" s="54">
        <v>21.126960090133601</v>
      </c>
      <c r="I16" s="54">
        <v>9.1697011855126096</v>
      </c>
      <c r="J16" s="54">
        <v>11.3713438938855</v>
      </c>
      <c r="K16" s="54">
        <v>13.619360354646</v>
      </c>
      <c r="L16" s="54">
        <v>14.325490464258801</v>
      </c>
      <c r="M16" s="107"/>
      <c r="N16" s="108"/>
      <c r="O16" s="108"/>
      <c r="P16" s="108"/>
      <c r="Q16" s="108"/>
      <c r="R16" s="108"/>
      <c r="S16" s="14"/>
    </row>
    <row r="17" spans="1:19" x14ac:dyDescent="0.3">
      <c r="A17" s="48" t="s">
        <v>0</v>
      </c>
      <c r="B17" s="48" t="s">
        <v>94</v>
      </c>
      <c r="C17" s="48" t="s">
        <v>95</v>
      </c>
      <c r="D17" s="48" t="s">
        <v>75</v>
      </c>
      <c r="E17" s="54">
        <v>0.121</v>
      </c>
      <c r="F17" s="54">
        <v>4.5999999999999999E-2</v>
      </c>
      <c r="G17" s="55">
        <v>0.16300000000000001</v>
      </c>
      <c r="H17" s="54">
        <v>0</v>
      </c>
      <c r="I17" s="54">
        <v>6.3190452637716304E-2</v>
      </c>
      <c r="J17" s="54">
        <v>6.22604049118122E-2</v>
      </c>
      <c r="K17" s="54">
        <v>6.0850942273424802E-2</v>
      </c>
      <c r="L17" s="54">
        <v>5.9407472774454302E-2</v>
      </c>
      <c r="M17" s="107"/>
      <c r="N17" s="108"/>
      <c r="O17" s="108"/>
      <c r="P17" s="108"/>
      <c r="Q17" s="108"/>
      <c r="R17" s="108"/>
      <c r="S17" s="14"/>
    </row>
    <row r="18" spans="1:19" x14ac:dyDescent="0.3">
      <c r="A18" s="48" t="s">
        <v>0</v>
      </c>
      <c r="B18" s="48" t="s">
        <v>96</v>
      </c>
      <c r="C18" s="48" t="s">
        <v>97</v>
      </c>
      <c r="D18" s="48" t="s">
        <v>75</v>
      </c>
      <c r="E18" s="54">
        <v>0</v>
      </c>
      <c r="F18" s="54">
        <v>0</v>
      </c>
      <c r="G18" s="55">
        <v>0</v>
      </c>
      <c r="H18" s="54">
        <v>4.9002781049887001E-3</v>
      </c>
      <c r="I18" s="54">
        <v>4.7897695558785499E-3</v>
      </c>
      <c r="J18" s="54">
        <v>4.6969459723318202E-3</v>
      </c>
      <c r="K18" s="54">
        <v>4.5595342523562198E-3</v>
      </c>
      <c r="L18" s="54">
        <v>4.5595342523562198E-3</v>
      </c>
      <c r="M18" s="107"/>
      <c r="N18" s="108"/>
      <c r="O18" s="108"/>
      <c r="P18" s="108"/>
      <c r="Q18" s="108"/>
      <c r="R18" s="108"/>
      <c r="S18" s="14"/>
    </row>
    <row r="19" spans="1:19" x14ac:dyDescent="0.3">
      <c r="A19" s="48" t="s">
        <v>0</v>
      </c>
      <c r="B19" s="48" t="s">
        <v>98</v>
      </c>
      <c r="C19" s="48" t="s">
        <v>99</v>
      </c>
      <c r="D19" s="48" t="s">
        <v>75</v>
      </c>
      <c r="E19" s="54">
        <v>0.27500000000000002</v>
      </c>
      <c r="F19" s="54">
        <v>0.02</v>
      </c>
      <c r="G19" s="55">
        <v>0.27500000000000002</v>
      </c>
      <c r="H19" s="54">
        <v>2.2143494307497399E-2</v>
      </c>
      <c r="I19" s="54">
        <v>0.32535164891302998</v>
      </c>
      <c r="J19" s="54">
        <v>0.73743821668790799</v>
      </c>
      <c r="K19" s="54">
        <v>0.82974629966609503</v>
      </c>
      <c r="L19" s="54">
        <v>0.82771867729719395</v>
      </c>
      <c r="M19" s="107"/>
      <c r="N19" s="108"/>
      <c r="O19" s="108"/>
      <c r="P19" s="108"/>
      <c r="Q19" s="108"/>
      <c r="R19" s="108"/>
      <c r="S19" s="14"/>
    </row>
    <row r="20" spans="1:19" x14ac:dyDescent="0.3">
      <c r="A20" s="48" t="s">
        <v>0</v>
      </c>
      <c r="B20" s="48" t="s">
        <v>100</v>
      </c>
      <c r="C20" s="48" t="s">
        <v>101</v>
      </c>
      <c r="D20" s="48" t="s">
        <v>75</v>
      </c>
      <c r="E20" s="54">
        <v>4.2000000000000003E-2</v>
      </c>
      <c r="F20" s="54">
        <v>9.8000000000000004E-2</v>
      </c>
      <c r="G20" s="55">
        <v>0.11700000000000001</v>
      </c>
      <c r="H20" s="54">
        <v>0.163100542142606</v>
      </c>
      <c r="I20" s="54">
        <v>0.33586986184900203</v>
      </c>
      <c r="J20" s="54">
        <v>0.65170042025373398</v>
      </c>
      <c r="K20" s="54">
        <v>1.5109488737013199</v>
      </c>
      <c r="L20" s="54">
        <v>3.6468963502723399</v>
      </c>
      <c r="M20" s="107"/>
      <c r="N20" s="108"/>
      <c r="O20" s="108"/>
      <c r="P20" s="108"/>
      <c r="Q20" s="108"/>
      <c r="R20" s="108"/>
      <c r="S20" s="14"/>
    </row>
    <row r="21" spans="1:19" x14ac:dyDescent="0.3">
      <c r="A21" s="48" t="s">
        <v>0</v>
      </c>
      <c r="B21" s="48" t="s">
        <v>102</v>
      </c>
      <c r="C21" s="48" t="s">
        <v>103</v>
      </c>
      <c r="D21" s="48" t="s">
        <v>75</v>
      </c>
      <c r="E21" s="54">
        <v>0</v>
      </c>
      <c r="F21" s="54">
        <v>0</v>
      </c>
      <c r="G21" s="55">
        <v>0</v>
      </c>
      <c r="H21" s="54">
        <v>0</v>
      </c>
      <c r="I21" s="54">
        <v>6.6887215940021599E-3</v>
      </c>
      <c r="J21" s="54">
        <v>2.4345792785090799E-2</v>
      </c>
      <c r="K21" s="54">
        <v>4.1143905709260797E-2</v>
      </c>
      <c r="L21" s="54">
        <v>9.4565630093133402E-2</v>
      </c>
      <c r="M21" s="107"/>
      <c r="N21" s="108"/>
      <c r="O21" s="108"/>
      <c r="P21" s="108"/>
      <c r="Q21" s="108"/>
      <c r="R21" s="108"/>
      <c r="S21" s="14"/>
    </row>
    <row r="22" spans="1:19" x14ac:dyDescent="0.3">
      <c r="A22" s="48" t="s">
        <v>0</v>
      </c>
      <c r="B22" s="48" t="s">
        <v>104</v>
      </c>
      <c r="C22" s="48" t="s">
        <v>105</v>
      </c>
      <c r="D22" s="48" t="s">
        <v>75</v>
      </c>
      <c r="E22" s="54">
        <v>0</v>
      </c>
      <c r="F22" s="54">
        <v>0</v>
      </c>
      <c r="G22" s="55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107"/>
      <c r="N22" s="108"/>
      <c r="O22" s="108"/>
      <c r="P22" s="108"/>
      <c r="Q22" s="108"/>
      <c r="R22" s="108"/>
      <c r="S22" s="14"/>
    </row>
    <row r="23" spans="1:19" x14ac:dyDescent="0.3">
      <c r="A23" s="48" t="s">
        <v>0</v>
      </c>
      <c r="B23" s="48" t="s">
        <v>106</v>
      </c>
      <c r="C23" s="48" t="s">
        <v>107</v>
      </c>
      <c r="D23" s="48" t="s">
        <v>75</v>
      </c>
      <c r="E23" s="54">
        <v>0</v>
      </c>
      <c r="F23" s="54">
        <v>0</v>
      </c>
      <c r="G23" s="55">
        <v>0</v>
      </c>
      <c r="H23" s="54">
        <v>4.7440835828967503</v>
      </c>
      <c r="I23" s="54">
        <v>5.9184912913380296</v>
      </c>
      <c r="J23" s="54">
        <v>2.7571840150681801</v>
      </c>
      <c r="K23" s="54">
        <v>2.7456343558577001</v>
      </c>
      <c r="L23" s="54">
        <v>2.6547107409548398</v>
      </c>
      <c r="M23" s="107"/>
      <c r="N23" s="108"/>
      <c r="O23" s="108"/>
      <c r="P23" s="108"/>
      <c r="Q23" s="108"/>
      <c r="R23" s="108"/>
      <c r="S23" s="14"/>
    </row>
    <row r="24" spans="1:19" x14ac:dyDescent="0.3">
      <c r="A24" s="48" t="s">
        <v>0</v>
      </c>
      <c r="B24" s="48" t="s">
        <v>108</v>
      </c>
      <c r="C24" s="48" t="s">
        <v>109</v>
      </c>
      <c r="D24" s="48" t="s">
        <v>75</v>
      </c>
      <c r="E24" s="54">
        <v>0</v>
      </c>
      <c r="F24" s="54">
        <v>0</v>
      </c>
      <c r="G24" s="55">
        <v>0</v>
      </c>
      <c r="H24" s="54">
        <v>1.0030121603338999</v>
      </c>
      <c r="I24" s="54">
        <v>3.1660742385860101</v>
      </c>
      <c r="J24" s="54">
        <v>3.2673275059478399</v>
      </c>
      <c r="K24" s="54">
        <v>1.9272592658780301</v>
      </c>
      <c r="L24" s="54">
        <v>3.0557302678062102</v>
      </c>
      <c r="M24" s="107"/>
      <c r="N24" s="108"/>
      <c r="O24" s="108"/>
      <c r="P24" s="108"/>
      <c r="Q24" s="108"/>
      <c r="R24" s="108"/>
      <c r="S24" s="14"/>
    </row>
    <row r="25" spans="1:19" x14ac:dyDescent="0.3">
      <c r="A25" s="48" t="s">
        <v>0</v>
      </c>
      <c r="B25" s="48" t="s">
        <v>110</v>
      </c>
      <c r="C25" s="48" t="s">
        <v>111</v>
      </c>
      <c r="D25" s="48" t="s">
        <v>75</v>
      </c>
      <c r="E25" s="54">
        <v>0</v>
      </c>
      <c r="F25" s="54">
        <v>0</v>
      </c>
      <c r="G25" s="55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107"/>
      <c r="N25" s="108"/>
      <c r="O25" s="108"/>
      <c r="P25" s="108"/>
      <c r="Q25" s="108"/>
      <c r="R25" s="108"/>
      <c r="S25" s="14"/>
    </row>
    <row r="26" spans="1:19" x14ac:dyDescent="0.3">
      <c r="A26" s="48" t="s">
        <v>0</v>
      </c>
      <c r="B26" s="48" t="s">
        <v>112</v>
      </c>
      <c r="C26" s="48" t="s">
        <v>113</v>
      </c>
      <c r="D26" s="48" t="s">
        <v>75</v>
      </c>
      <c r="E26" s="54">
        <v>0</v>
      </c>
      <c r="F26" s="54">
        <v>0</v>
      </c>
      <c r="G26" s="55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107"/>
      <c r="N26" s="108"/>
      <c r="O26" s="108"/>
      <c r="P26" s="108"/>
      <c r="Q26" s="108"/>
      <c r="R26" s="108"/>
      <c r="S26" s="14"/>
    </row>
    <row r="27" spans="1:19" x14ac:dyDescent="0.3">
      <c r="A27" s="48" t="s">
        <v>0</v>
      </c>
      <c r="B27" s="48" t="s">
        <v>114</v>
      </c>
      <c r="C27" s="48" t="s">
        <v>115</v>
      </c>
      <c r="D27" s="48" t="s">
        <v>75</v>
      </c>
      <c r="E27" s="54">
        <v>0</v>
      </c>
      <c r="F27" s="54">
        <v>0</v>
      </c>
      <c r="G27" s="55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107"/>
      <c r="N27" s="108"/>
      <c r="O27" s="108"/>
      <c r="P27" s="108"/>
      <c r="Q27" s="108"/>
      <c r="R27" s="108"/>
      <c r="S27" s="14"/>
    </row>
    <row r="28" spans="1:19" x14ac:dyDescent="0.3">
      <c r="A28" s="48" t="s">
        <v>0</v>
      </c>
      <c r="B28" s="48" t="s">
        <v>116</v>
      </c>
      <c r="C28" s="48" t="s">
        <v>117</v>
      </c>
      <c r="D28" s="48" t="s">
        <v>75</v>
      </c>
      <c r="E28" s="54">
        <v>0</v>
      </c>
      <c r="F28" s="54">
        <v>0</v>
      </c>
      <c r="G28" s="55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107"/>
      <c r="N28" s="108"/>
      <c r="O28" s="108"/>
      <c r="P28" s="108"/>
      <c r="Q28" s="108"/>
      <c r="R28" s="108"/>
      <c r="S28" s="14"/>
    </row>
    <row r="29" spans="1:19" x14ac:dyDescent="0.3">
      <c r="A29" s="48" t="s">
        <v>0</v>
      </c>
      <c r="B29" s="48" t="s">
        <v>118</v>
      </c>
      <c r="C29" s="48" t="s">
        <v>119</v>
      </c>
      <c r="D29" s="48" t="s">
        <v>75</v>
      </c>
      <c r="E29" s="54">
        <v>0</v>
      </c>
      <c r="F29" s="54">
        <v>0</v>
      </c>
      <c r="G29" s="55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107"/>
      <c r="N29" s="108"/>
      <c r="O29" s="108"/>
      <c r="P29" s="108"/>
      <c r="Q29" s="108"/>
      <c r="R29" s="108"/>
      <c r="S29" s="14"/>
    </row>
    <row r="30" spans="1:19" x14ac:dyDescent="0.3">
      <c r="A30" s="48" t="s">
        <v>0</v>
      </c>
      <c r="B30" s="48" t="s">
        <v>120</v>
      </c>
      <c r="C30" s="48" t="s">
        <v>121</v>
      </c>
      <c r="D30" s="48" t="s">
        <v>75</v>
      </c>
      <c r="E30" s="54">
        <v>0</v>
      </c>
      <c r="F30" s="54">
        <v>0</v>
      </c>
      <c r="G30" s="55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107"/>
      <c r="N30" s="108"/>
      <c r="O30" s="108"/>
      <c r="P30" s="108"/>
      <c r="Q30" s="108"/>
      <c r="R30" s="108"/>
      <c r="S30" s="14"/>
    </row>
    <row r="31" spans="1:19" x14ac:dyDescent="0.3">
      <c r="A31" s="48" t="s">
        <v>0</v>
      </c>
      <c r="B31" s="48" t="s">
        <v>122</v>
      </c>
      <c r="C31" s="48" t="s">
        <v>123</v>
      </c>
      <c r="D31" s="48" t="s">
        <v>75</v>
      </c>
      <c r="E31" s="54">
        <v>0</v>
      </c>
      <c r="F31" s="54">
        <v>0</v>
      </c>
      <c r="G31" s="55">
        <v>0</v>
      </c>
      <c r="H31" s="54">
        <v>0.31448261940035699</v>
      </c>
      <c r="I31" s="54">
        <v>0.28095289166078902</v>
      </c>
      <c r="J31" s="54">
        <v>0.27583234190099298</v>
      </c>
      <c r="K31" s="54">
        <v>0.26958787939725298</v>
      </c>
      <c r="L31" s="54">
        <v>0.26219299465024898</v>
      </c>
      <c r="M31" s="107"/>
      <c r="N31" s="108"/>
      <c r="O31" s="108"/>
      <c r="P31" s="108"/>
      <c r="Q31" s="108"/>
      <c r="R31" s="108"/>
      <c r="S31" s="14"/>
    </row>
    <row r="32" spans="1:19" x14ac:dyDescent="0.3">
      <c r="A32" s="48" t="s">
        <v>0</v>
      </c>
      <c r="B32" s="48" t="s">
        <v>124</v>
      </c>
      <c r="C32" s="48" t="s">
        <v>125</v>
      </c>
      <c r="D32" s="48" t="s">
        <v>75</v>
      </c>
      <c r="E32" s="54">
        <v>0</v>
      </c>
      <c r="F32" s="54">
        <v>0</v>
      </c>
      <c r="G32" s="55">
        <v>0</v>
      </c>
      <c r="H32" s="54">
        <v>0.35359926578344097</v>
      </c>
      <c r="I32" s="54">
        <v>0.34789289894919201</v>
      </c>
      <c r="J32" s="54">
        <v>0.34277246438731102</v>
      </c>
      <c r="K32" s="54">
        <v>0.335012490479216</v>
      </c>
      <c r="L32" s="54">
        <v>0.327065793364063</v>
      </c>
      <c r="M32" s="107"/>
      <c r="N32" s="108"/>
      <c r="O32" s="108"/>
      <c r="P32" s="108"/>
      <c r="Q32" s="108"/>
      <c r="R32" s="108"/>
      <c r="S32" s="14"/>
    </row>
    <row r="33" spans="1:19" x14ac:dyDescent="0.3">
      <c r="A33" s="48" t="s">
        <v>0</v>
      </c>
      <c r="B33" s="48" t="s">
        <v>126</v>
      </c>
      <c r="C33" s="48" t="s">
        <v>127</v>
      </c>
      <c r="D33" s="48" t="s">
        <v>75</v>
      </c>
      <c r="E33" s="54">
        <v>0</v>
      </c>
      <c r="F33" s="54">
        <v>0</v>
      </c>
      <c r="G33" s="55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107"/>
      <c r="N33" s="108"/>
      <c r="O33" s="108"/>
      <c r="P33" s="108"/>
      <c r="Q33" s="108"/>
      <c r="R33" s="108"/>
      <c r="S33" s="14"/>
    </row>
    <row r="34" spans="1:19" x14ac:dyDescent="0.3">
      <c r="A34" s="48" t="s">
        <v>0</v>
      </c>
      <c r="B34" s="48" t="s">
        <v>128</v>
      </c>
      <c r="C34" s="48" t="s">
        <v>129</v>
      </c>
      <c r="D34" s="48" t="s">
        <v>75</v>
      </c>
      <c r="E34" s="54">
        <v>0</v>
      </c>
      <c r="F34" s="54">
        <v>0</v>
      </c>
      <c r="G34" s="55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107"/>
      <c r="N34" s="108"/>
      <c r="O34" s="108"/>
      <c r="P34" s="108"/>
      <c r="Q34" s="108"/>
      <c r="R34" s="108"/>
      <c r="S34" s="14"/>
    </row>
    <row r="35" spans="1:19" x14ac:dyDescent="0.3">
      <c r="A35" s="48" t="s">
        <v>0</v>
      </c>
      <c r="B35" s="48" t="s">
        <v>130</v>
      </c>
      <c r="C35" s="48" t="s">
        <v>131</v>
      </c>
      <c r="D35" s="48" t="s">
        <v>75</v>
      </c>
      <c r="E35" s="54">
        <v>0</v>
      </c>
      <c r="F35" s="54">
        <v>0</v>
      </c>
      <c r="G35" s="55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107"/>
      <c r="N35" s="108"/>
      <c r="O35" s="108"/>
      <c r="P35" s="108"/>
      <c r="Q35" s="108"/>
      <c r="R35" s="108"/>
      <c r="S35" s="14"/>
    </row>
    <row r="36" spans="1:19" x14ac:dyDescent="0.3">
      <c r="A36" s="48" t="s">
        <v>0</v>
      </c>
      <c r="B36" s="48" t="s">
        <v>132</v>
      </c>
      <c r="C36" s="48" t="s">
        <v>133</v>
      </c>
      <c r="D36" s="48" t="s">
        <v>75</v>
      </c>
      <c r="E36" s="54">
        <v>0</v>
      </c>
      <c r="F36" s="54">
        <v>0</v>
      </c>
      <c r="G36" s="55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107"/>
      <c r="N36" s="108"/>
      <c r="O36" s="108"/>
      <c r="P36" s="108"/>
      <c r="Q36" s="108"/>
      <c r="R36" s="108"/>
      <c r="S36" s="14"/>
    </row>
    <row r="37" spans="1:19" x14ac:dyDescent="0.3">
      <c r="A37" s="48" t="s">
        <v>0</v>
      </c>
      <c r="B37" s="48" t="s">
        <v>134</v>
      </c>
      <c r="C37" s="48" t="s">
        <v>135</v>
      </c>
      <c r="D37" s="48" t="s">
        <v>75</v>
      </c>
      <c r="E37" s="54">
        <v>0</v>
      </c>
      <c r="F37" s="54">
        <v>0</v>
      </c>
      <c r="G37" s="55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107"/>
      <c r="N37" s="108"/>
      <c r="O37" s="108"/>
      <c r="P37" s="108"/>
      <c r="Q37" s="108"/>
      <c r="R37" s="108"/>
      <c r="S37" s="14"/>
    </row>
    <row r="38" spans="1:19" x14ac:dyDescent="0.3">
      <c r="A38" s="48" t="s">
        <v>0</v>
      </c>
      <c r="B38" s="48" t="s">
        <v>136</v>
      </c>
      <c r="C38" s="48" t="s">
        <v>137</v>
      </c>
      <c r="D38" s="48" t="s">
        <v>75</v>
      </c>
      <c r="E38" s="54">
        <v>0</v>
      </c>
      <c r="F38" s="54">
        <v>0</v>
      </c>
      <c r="G38" s="55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107"/>
      <c r="N38" s="108"/>
      <c r="O38" s="108"/>
      <c r="P38" s="108"/>
      <c r="Q38" s="108"/>
      <c r="R38" s="108"/>
      <c r="S38" s="14"/>
    </row>
    <row r="39" spans="1:19" x14ac:dyDescent="0.3">
      <c r="A39" s="48" t="s">
        <v>0</v>
      </c>
      <c r="B39" s="48" t="s">
        <v>138</v>
      </c>
      <c r="C39" s="48" t="s">
        <v>139</v>
      </c>
      <c r="D39" s="48" t="s">
        <v>75</v>
      </c>
      <c r="E39" s="54">
        <v>0</v>
      </c>
      <c r="F39" s="54">
        <v>0</v>
      </c>
      <c r="G39" s="55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107"/>
      <c r="N39" s="108"/>
      <c r="O39" s="108"/>
      <c r="P39" s="108"/>
      <c r="Q39" s="108"/>
      <c r="R39" s="108"/>
      <c r="S39" s="14"/>
    </row>
    <row r="40" spans="1:19" x14ac:dyDescent="0.3">
      <c r="A40" s="48" t="s">
        <v>0</v>
      </c>
      <c r="B40" s="48" t="s">
        <v>140</v>
      </c>
      <c r="C40" s="48" t="s">
        <v>141</v>
      </c>
      <c r="D40" s="48" t="s">
        <v>75</v>
      </c>
      <c r="E40" s="54">
        <v>0</v>
      </c>
      <c r="F40" s="54">
        <v>0</v>
      </c>
      <c r="G40" s="55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107"/>
      <c r="N40" s="108"/>
      <c r="O40" s="108"/>
      <c r="P40" s="108"/>
      <c r="Q40" s="108"/>
      <c r="R40" s="108"/>
      <c r="S40" s="14"/>
    </row>
    <row r="41" spans="1:19" x14ac:dyDescent="0.3">
      <c r="A41" s="48" t="s">
        <v>0</v>
      </c>
      <c r="B41" s="48" t="s">
        <v>142</v>
      </c>
      <c r="C41" s="48" t="s">
        <v>143</v>
      </c>
      <c r="D41" s="48" t="s">
        <v>75</v>
      </c>
      <c r="E41" s="54">
        <v>0</v>
      </c>
      <c r="F41" s="54">
        <v>0</v>
      </c>
      <c r="G41" s="55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107"/>
      <c r="N41" s="108"/>
      <c r="O41" s="108"/>
      <c r="P41" s="108"/>
      <c r="Q41" s="108"/>
      <c r="R41" s="108"/>
      <c r="S41" s="14"/>
    </row>
    <row r="42" spans="1:19" x14ac:dyDescent="0.3">
      <c r="A42" s="48" t="s">
        <v>0</v>
      </c>
      <c r="B42" s="48" t="s">
        <v>144</v>
      </c>
      <c r="C42" s="48" t="s">
        <v>145</v>
      </c>
      <c r="D42" s="48" t="s">
        <v>75</v>
      </c>
      <c r="E42" s="54">
        <v>0</v>
      </c>
      <c r="F42" s="54">
        <v>0</v>
      </c>
      <c r="G42" s="55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107"/>
      <c r="N42" s="108"/>
      <c r="O42" s="108"/>
      <c r="P42" s="108"/>
      <c r="Q42" s="108"/>
      <c r="R42" s="108"/>
      <c r="S42" s="14"/>
    </row>
    <row r="43" spans="1:19" x14ac:dyDescent="0.3">
      <c r="A43" s="48" t="s">
        <v>0</v>
      </c>
      <c r="B43" s="48" t="s">
        <v>146</v>
      </c>
      <c r="C43" s="48" t="s">
        <v>147</v>
      </c>
      <c r="D43" s="48" t="s">
        <v>75</v>
      </c>
      <c r="E43" s="54">
        <v>0</v>
      </c>
      <c r="F43" s="54">
        <v>0</v>
      </c>
      <c r="G43" s="55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107"/>
      <c r="N43" s="108"/>
      <c r="O43" s="108"/>
      <c r="P43" s="108"/>
      <c r="Q43" s="108"/>
      <c r="R43" s="108"/>
      <c r="S43" s="14"/>
    </row>
    <row r="44" spans="1:19" x14ac:dyDescent="0.3">
      <c r="A44" s="48" t="s">
        <v>0</v>
      </c>
      <c r="B44" s="48" t="s">
        <v>148</v>
      </c>
      <c r="C44" s="48" t="s">
        <v>149</v>
      </c>
      <c r="D44" s="48" t="s">
        <v>75</v>
      </c>
      <c r="E44" s="54">
        <v>0</v>
      </c>
      <c r="F44" s="54">
        <v>0</v>
      </c>
      <c r="G44" s="55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107"/>
      <c r="N44" s="108"/>
      <c r="O44" s="108"/>
      <c r="P44" s="108"/>
      <c r="Q44" s="108"/>
      <c r="R44" s="108"/>
      <c r="S44" s="14"/>
    </row>
    <row r="45" spans="1:19" x14ac:dyDescent="0.3">
      <c r="A45" s="48" t="s">
        <v>0</v>
      </c>
      <c r="B45" s="48" t="s">
        <v>150</v>
      </c>
      <c r="C45" s="48" t="s">
        <v>151</v>
      </c>
      <c r="D45" s="48" t="s">
        <v>75</v>
      </c>
      <c r="E45" s="54">
        <v>0.628</v>
      </c>
      <c r="F45" s="54">
        <v>0.41199999999999998</v>
      </c>
      <c r="G45" s="55">
        <v>1.204</v>
      </c>
      <c r="H45" s="54">
        <v>29.480248937852501</v>
      </c>
      <c r="I45" s="54">
        <v>21.5306215879931</v>
      </c>
      <c r="J45" s="54">
        <v>21.383660589292401</v>
      </c>
      <c r="K45" s="54">
        <v>23.121192117340701</v>
      </c>
      <c r="L45" s="54">
        <v>27.127018369537598</v>
      </c>
      <c r="M45" s="107"/>
      <c r="N45" s="108"/>
      <c r="O45" s="108"/>
      <c r="P45" s="108"/>
      <c r="Q45" s="108"/>
      <c r="R45" s="108"/>
      <c r="S45" s="14"/>
    </row>
    <row r="46" spans="1:19" x14ac:dyDescent="0.3">
      <c r="A46" s="56" t="s">
        <v>10</v>
      </c>
      <c r="B46" s="56" t="s">
        <v>73</v>
      </c>
      <c r="C46" s="56" t="s">
        <v>74</v>
      </c>
      <c r="D46" s="56" t="s">
        <v>75</v>
      </c>
      <c r="E46" s="57">
        <v>0</v>
      </c>
      <c r="F46" s="54">
        <v>0</v>
      </c>
      <c r="G46" s="58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109"/>
      <c r="N46" s="109"/>
      <c r="O46" s="109"/>
      <c r="P46" s="109"/>
      <c r="Q46" s="109"/>
      <c r="R46" s="109"/>
      <c r="S46" s="14"/>
    </row>
    <row r="47" spans="1:19" x14ac:dyDescent="0.3">
      <c r="A47" s="56" t="s">
        <v>10</v>
      </c>
      <c r="B47" s="56" t="s">
        <v>76</v>
      </c>
      <c r="C47" s="56" t="s">
        <v>77</v>
      </c>
      <c r="D47" s="56" t="s">
        <v>75</v>
      </c>
      <c r="E47" s="57">
        <v>0</v>
      </c>
      <c r="F47" s="54">
        <v>0</v>
      </c>
      <c r="G47" s="58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109"/>
      <c r="N47" s="109"/>
      <c r="O47" s="109"/>
      <c r="P47" s="109"/>
      <c r="Q47" s="109"/>
      <c r="R47" s="109"/>
      <c r="S47" s="14"/>
    </row>
    <row r="48" spans="1:19" x14ac:dyDescent="0.3">
      <c r="A48" s="56" t="s">
        <v>10</v>
      </c>
      <c r="B48" s="56" t="s">
        <v>78</v>
      </c>
      <c r="C48" s="56" t="s">
        <v>79</v>
      </c>
      <c r="D48" s="56" t="s">
        <v>75</v>
      </c>
      <c r="E48" s="57">
        <v>0</v>
      </c>
      <c r="F48" s="54">
        <v>0</v>
      </c>
      <c r="G48" s="58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109"/>
      <c r="N48" s="109"/>
      <c r="O48" s="109"/>
      <c r="P48" s="109"/>
      <c r="Q48" s="109"/>
      <c r="R48" s="109"/>
      <c r="S48" s="14"/>
    </row>
    <row r="49" spans="1:19" x14ac:dyDescent="0.3">
      <c r="A49" s="56" t="s">
        <v>10</v>
      </c>
      <c r="B49" s="56" t="s">
        <v>80</v>
      </c>
      <c r="C49" s="56" t="s">
        <v>81</v>
      </c>
      <c r="D49" s="56" t="s">
        <v>75</v>
      </c>
      <c r="E49" s="57">
        <v>0</v>
      </c>
      <c r="F49" s="54">
        <v>0</v>
      </c>
      <c r="G49" s="58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109"/>
      <c r="N49" s="109"/>
      <c r="O49" s="109"/>
      <c r="P49" s="109"/>
      <c r="Q49" s="109"/>
      <c r="R49" s="109"/>
      <c r="S49" s="14"/>
    </row>
    <row r="50" spans="1:19" x14ac:dyDescent="0.3">
      <c r="A50" s="56" t="s">
        <v>10</v>
      </c>
      <c r="B50" s="56" t="s">
        <v>82</v>
      </c>
      <c r="C50" s="56" t="s">
        <v>83</v>
      </c>
      <c r="D50" s="56" t="s">
        <v>75</v>
      </c>
      <c r="E50" s="57">
        <v>0.05</v>
      </c>
      <c r="F50" s="54">
        <v>0.05</v>
      </c>
      <c r="G50" s="58">
        <v>0.05</v>
      </c>
      <c r="H50" s="57">
        <v>8.0000000000000002E-3</v>
      </c>
      <c r="I50" s="57">
        <v>8.0000000000000002E-3</v>
      </c>
      <c r="J50" s="57">
        <v>8.0000000000000002E-3</v>
      </c>
      <c r="K50" s="57">
        <v>8.0000000000000002E-3</v>
      </c>
      <c r="L50" s="57">
        <v>8.0000000000000002E-3</v>
      </c>
      <c r="M50" s="109"/>
      <c r="N50" s="109"/>
      <c r="O50" s="109"/>
      <c r="P50" s="109"/>
      <c r="Q50" s="109"/>
      <c r="R50" s="109"/>
      <c r="S50" s="14"/>
    </row>
    <row r="51" spans="1:19" x14ac:dyDescent="0.3">
      <c r="A51" s="56" t="s">
        <v>10</v>
      </c>
      <c r="B51" s="56" t="s">
        <v>84</v>
      </c>
      <c r="C51" s="56" t="s">
        <v>85</v>
      </c>
      <c r="D51" s="56" t="s">
        <v>75</v>
      </c>
      <c r="E51" s="57">
        <v>0</v>
      </c>
      <c r="F51" s="54">
        <v>0</v>
      </c>
      <c r="G51" s="58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109"/>
      <c r="N51" s="109"/>
      <c r="O51" s="109"/>
      <c r="P51" s="109"/>
      <c r="Q51" s="109"/>
      <c r="R51" s="109"/>
      <c r="S51" s="14"/>
    </row>
    <row r="52" spans="1:19" x14ac:dyDescent="0.3">
      <c r="A52" s="56" t="s">
        <v>10</v>
      </c>
      <c r="B52" s="56" t="s">
        <v>86</v>
      </c>
      <c r="C52" s="56" t="s">
        <v>87</v>
      </c>
      <c r="D52" s="56" t="s">
        <v>75</v>
      </c>
      <c r="E52" s="57">
        <v>0</v>
      </c>
      <c r="F52" s="54">
        <v>0</v>
      </c>
      <c r="G52" s="58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109"/>
      <c r="N52" s="109"/>
      <c r="O52" s="109"/>
      <c r="P52" s="109"/>
      <c r="Q52" s="109"/>
      <c r="R52" s="109"/>
      <c r="S52" s="14"/>
    </row>
    <row r="53" spans="1:19" x14ac:dyDescent="0.3">
      <c r="A53" s="56" t="s">
        <v>10</v>
      </c>
      <c r="B53" s="56" t="s">
        <v>88</v>
      </c>
      <c r="C53" s="56" t="s">
        <v>89</v>
      </c>
      <c r="D53" s="56" t="s">
        <v>75</v>
      </c>
      <c r="E53" s="57">
        <v>0</v>
      </c>
      <c r="F53" s="54">
        <v>0</v>
      </c>
      <c r="G53" s="58">
        <v>0</v>
      </c>
      <c r="H53" s="57">
        <v>0.23599999999999999</v>
      </c>
      <c r="I53" s="57">
        <v>0.23400000000000001</v>
      </c>
      <c r="J53" s="57">
        <v>0.23200000000000001</v>
      </c>
      <c r="K53" s="57">
        <v>0.22900000000000001</v>
      </c>
      <c r="L53" s="57">
        <v>0.22800000000000001</v>
      </c>
      <c r="M53" s="109"/>
      <c r="N53" s="109"/>
      <c r="O53" s="109"/>
      <c r="P53" s="109"/>
      <c r="Q53" s="109"/>
      <c r="R53" s="109"/>
      <c r="S53" s="14"/>
    </row>
    <row r="54" spans="1:19" x14ac:dyDescent="0.3">
      <c r="A54" s="56" t="s">
        <v>10</v>
      </c>
      <c r="B54" s="56" t="s">
        <v>90</v>
      </c>
      <c r="C54" s="56" t="s">
        <v>91</v>
      </c>
      <c r="D54" s="56" t="s">
        <v>75</v>
      </c>
      <c r="E54" s="57">
        <v>0</v>
      </c>
      <c r="F54" s="54">
        <v>0</v>
      </c>
      <c r="G54" s="58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109"/>
      <c r="N54" s="109"/>
      <c r="O54" s="109"/>
      <c r="P54" s="109"/>
      <c r="Q54" s="109"/>
      <c r="R54" s="109"/>
      <c r="S54" s="14"/>
    </row>
    <row r="55" spans="1:19" x14ac:dyDescent="0.3">
      <c r="A55" s="56" t="s">
        <v>10</v>
      </c>
      <c r="B55" s="56" t="s">
        <v>92</v>
      </c>
      <c r="C55" s="56" t="s">
        <v>93</v>
      </c>
      <c r="D55" s="56" t="s">
        <v>75</v>
      </c>
      <c r="E55" s="57">
        <v>0</v>
      </c>
      <c r="F55" s="54">
        <v>0</v>
      </c>
      <c r="G55" s="58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48"/>
      <c r="N55" s="48"/>
      <c r="O55" s="48"/>
      <c r="P55" s="48"/>
      <c r="Q55" s="48"/>
      <c r="R55" s="48"/>
    </row>
    <row r="56" spans="1:19" x14ac:dyDescent="0.3">
      <c r="A56" s="56" t="s">
        <v>10</v>
      </c>
      <c r="B56" s="56" t="s">
        <v>94</v>
      </c>
      <c r="C56" s="56" t="s">
        <v>95</v>
      </c>
      <c r="D56" s="56" t="s">
        <v>75</v>
      </c>
      <c r="E56" s="57">
        <v>5.0000000000000001E-3</v>
      </c>
      <c r="F56" s="54">
        <v>4.0000000000000001E-3</v>
      </c>
      <c r="G56" s="58">
        <v>4.0000000000000001E-3</v>
      </c>
      <c r="H56" s="57">
        <v>8.0000000000000002E-3</v>
      </c>
      <c r="I56" s="57">
        <v>8.0000000000000002E-3</v>
      </c>
      <c r="J56" s="57">
        <v>8.0000000000000002E-3</v>
      </c>
      <c r="K56" s="57">
        <v>8.0000000000000002E-3</v>
      </c>
      <c r="L56" s="57">
        <v>8.0000000000000002E-3</v>
      </c>
      <c r="M56" s="48"/>
      <c r="N56" s="48"/>
      <c r="O56" s="48"/>
      <c r="P56" s="48"/>
      <c r="Q56" s="48"/>
      <c r="R56" s="48"/>
    </row>
    <row r="57" spans="1:19" x14ac:dyDescent="0.3">
      <c r="A57" s="56" t="s">
        <v>10</v>
      </c>
      <c r="B57" s="56" t="s">
        <v>96</v>
      </c>
      <c r="C57" s="56" t="s">
        <v>97</v>
      </c>
      <c r="D57" s="56" t="s">
        <v>75</v>
      </c>
      <c r="E57" s="57">
        <v>4.5730000000000004</v>
      </c>
      <c r="F57" s="54">
        <v>4.5730000000000004</v>
      </c>
      <c r="G57" s="58">
        <v>4.5730000000000004</v>
      </c>
      <c r="H57" s="57">
        <v>4.5730000000000004</v>
      </c>
      <c r="I57" s="57">
        <v>4.5730000000000004</v>
      </c>
      <c r="J57" s="57">
        <v>4.5730000000000004</v>
      </c>
      <c r="K57" s="57">
        <v>4.5730000000000004</v>
      </c>
      <c r="L57" s="57">
        <v>4.5730000000000004</v>
      </c>
      <c r="M57" s="48"/>
      <c r="N57" s="48"/>
      <c r="O57" s="48"/>
      <c r="P57" s="48"/>
      <c r="Q57" s="48"/>
      <c r="R57" s="48"/>
    </row>
    <row r="58" spans="1:19" x14ac:dyDescent="0.3">
      <c r="A58" s="56" t="s">
        <v>10</v>
      </c>
      <c r="B58" s="56" t="s">
        <v>98</v>
      </c>
      <c r="C58" s="56" t="s">
        <v>99</v>
      </c>
      <c r="D58" s="56" t="s">
        <v>75</v>
      </c>
      <c r="E58" s="57">
        <v>4.2999999999999997E-2</v>
      </c>
      <c r="F58" s="54">
        <v>4.2999999999999997E-2</v>
      </c>
      <c r="G58" s="58">
        <v>0.153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48"/>
      <c r="N58" s="48"/>
      <c r="O58" s="48"/>
      <c r="P58" s="48"/>
      <c r="Q58" s="48"/>
      <c r="R58" s="48"/>
    </row>
    <row r="59" spans="1:19" x14ac:dyDescent="0.3">
      <c r="A59" s="56" t="s">
        <v>10</v>
      </c>
      <c r="B59" s="56" t="s">
        <v>100</v>
      </c>
      <c r="C59" s="56" t="s">
        <v>101</v>
      </c>
      <c r="D59" s="56" t="s">
        <v>75</v>
      </c>
      <c r="E59" s="57">
        <v>0</v>
      </c>
      <c r="F59" s="54">
        <v>0</v>
      </c>
      <c r="G59" s="58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48"/>
      <c r="N59" s="48"/>
      <c r="O59" s="48"/>
      <c r="P59" s="48"/>
      <c r="Q59" s="48"/>
      <c r="R59" s="48"/>
    </row>
    <row r="60" spans="1:19" x14ac:dyDescent="0.3">
      <c r="A60" s="56" t="s">
        <v>10</v>
      </c>
      <c r="B60" s="56" t="s">
        <v>102</v>
      </c>
      <c r="C60" s="56" t="s">
        <v>103</v>
      </c>
      <c r="D60" s="56" t="s">
        <v>75</v>
      </c>
      <c r="E60" s="57">
        <v>0</v>
      </c>
      <c r="F60" s="54">
        <v>0</v>
      </c>
      <c r="G60" s="58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48"/>
      <c r="N60" s="48"/>
      <c r="O60" s="48"/>
      <c r="P60" s="48"/>
      <c r="Q60" s="48"/>
      <c r="R60" s="48"/>
    </row>
    <row r="61" spans="1:19" x14ac:dyDescent="0.3">
      <c r="A61" s="56" t="s">
        <v>10</v>
      </c>
      <c r="B61" s="56" t="s">
        <v>104</v>
      </c>
      <c r="C61" s="56" t="s">
        <v>105</v>
      </c>
      <c r="D61" s="56" t="s">
        <v>75</v>
      </c>
      <c r="E61" s="57">
        <v>0</v>
      </c>
      <c r="F61" s="54">
        <v>0</v>
      </c>
      <c r="G61" s="58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48"/>
      <c r="N61" s="48"/>
      <c r="O61" s="48"/>
      <c r="P61" s="48"/>
      <c r="Q61" s="48"/>
      <c r="R61" s="48"/>
    </row>
    <row r="62" spans="1:19" x14ac:dyDescent="0.3">
      <c r="A62" s="56" t="s">
        <v>10</v>
      </c>
      <c r="B62" s="56" t="s">
        <v>106</v>
      </c>
      <c r="C62" s="56" t="s">
        <v>107</v>
      </c>
      <c r="D62" s="56" t="s">
        <v>75</v>
      </c>
      <c r="E62" s="57">
        <v>0</v>
      </c>
      <c r="F62" s="54">
        <v>0</v>
      </c>
      <c r="G62" s="58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48"/>
      <c r="N62" s="48"/>
      <c r="O62" s="48"/>
      <c r="P62" s="48"/>
      <c r="Q62" s="48"/>
      <c r="R62" s="48"/>
    </row>
    <row r="63" spans="1:19" x14ac:dyDescent="0.3">
      <c r="A63" s="56" t="s">
        <v>10</v>
      </c>
      <c r="B63" s="56" t="s">
        <v>108</v>
      </c>
      <c r="C63" s="56" t="s">
        <v>109</v>
      </c>
      <c r="D63" s="56" t="s">
        <v>75</v>
      </c>
      <c r="E63" s="57">
        <v>0</v>
      </c>
      <c r="F63" s="54">
        <v>0</v>
      </c>
      <c r="G63" s="58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48"/>
      <c r="N63" s="48"/>
      <c r="O63" s="48"/>
      <c r="P63" s="48"/>
      <c r="Q63" s="48"/>
      <c r="R63" s="48"/>
    </row>
    <row r="64" spans="1:19" x14ac:dyDescent="0.3">
      <c r="A64" s="56" t="s">
        <v>10</v>
      </c>
      <c r="B64" s="56" t="s">
        <v>110</v>
      </c>
      <c r="C64" s="56" t="s">
        <v>111</v>
      </c>
      <c r="D64" s="56" t="s">
        <v>75</v>
      </c>
      <c r="E64" s="57">
        <v>0</v>
      </c>
      <c r="F64" s="54">
        <v>0</v>
      </c>
      <c r="G64" s="58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48"/>
      <c r="N64" s="48"/>
      <c r="O64" s="48"/>
      <c r="P64" s="48"/>
      <c r="Q64" s="48"/>
      <c r="R64" s="48"/>
    </row>
    <row r="65" spans="1:18" x14ac:dyDescent="0.3">
      <c r="A65" s="56" t="s">
        <v>10</v>
      </c>
      <c r="B65" s="56" t="s">
        <v>112</v>
      </c>
      <c r="C65" s="56" t="s">
        <v>113</v>
      </c>
      <c r="D65" s="56" t="s">
        <v>75</v>
      </c>
      <c r="E65" s="57">
        <v>0</v>
      </c>
      <c r="F65" s="54">
        <v>0</v>
      </c>
      <c r="G65" s="58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48"/>
      <c r="N65" s="48"/>
      <c r="O65" s="48"/>
      <c r="P65" s="48"/>
      <c r="Q65" s="48"/>
      <c r="R65" s="48"/>
    </row>
    <row r="66" spans="1:18" x14ac:dyDescent="0.3">
      <c r="A66" s="56" t="s">
        <v>10</v>
      </c>
      <c r="B66" s="56" t="s">
        <v>114</v>
      </c>
      <c r="C66" s="56" t="s">
        <v>115</v>
      </c>
      <c r="D66" s="56" t="s">
        <v>75</v>
      </c>
      <c r="E66" s="57">
        <v>0</v>
      </c>
      <c r="F66" s="54">
        <v>0</v>
      </c>
      <c r="G66" s="58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48"/>
      <c r="N66" s="48"/>
      <c r="O66" s="48"/>
      <c r="P66" s="48"/>
      <c r="Q66" s="48"/>
      <c r="R66" s="48"/>
    </row>
    <row r="67" spans="1:18" x14ac:dyDescent="0.3">
      <c r="A67" s="56" t="s">
        <v>10</v>
      </c>
      <c r="B67" s="56" t="s">
        <v>116</v>
      </c>
      <c r="C67" s="56" t="s">
        <v>117</v>
      </c>
      <c r="D67" s="56" t="s">
        <v>75</v>
      </c>
      <c r="E67" s="57">
        <v>0</v>
      </c>
      <c r="F67" s="54">
        <v>0</v>
      </c>
      <c r="G67" s="58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48"/>
      <c r="N67" s="48"/>
      <c r="O67" s="48"/>
      <c r="P67" s="48"/>
      <c r="Q67" s="48"/>
      <c r="R67" s="48"/>
    </row>
    <row r="68" spans="1:18" x14ac:dyDescent="0.3">
      <c r="A68" s="56" t="s">
        <v>10</v>
      </c>
      <c r="B68" s="56" t="s">
        <v>118</v>
      </c>
      <c r="C68" s="56" t="s">
        <v>119</v>
      </c>
      <c r="D68" s="56" t="s">
        <v>75</v>
      </c>
      <c r="E68" s="57">
        <v>0</v>
      </c>
      <c r="F68" s="54">
        <v>0</v>
      </c>
      <c r="G68" s="58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48"/>
      <c r="N68" s="48"/>
      <c r="O68" s="48"/>
      <c r="P68" s="48"/>
      <c r="Q68" s="48"/>
      <c r="R68" s="48"/>
    </row>
    <row r="69" spans="1:18" x14ac:dyDescent="0.3">
      <c r="A69" s="56" t="s">
        <v>10</v>
      </c>
      <c r="B69" s="56" t="s">
        <v>120</v>
      </c>
      <c r="C69" s="56" t="s">
        <v>121</v>
      </c>
      <c r="D69" s="56" t="s">
        <v>75</v>
      </c>
      <c r="E69" s="57">
        <v>0</v>
      </c>
      <c r="F69" s="54">
        <v>0</v>
      </c>
      <c r="G69" s="58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48"/>
      <c r="N69" s="48"/>
      <c r="O69" s="48"/>
      <c r="P69" s="48"/>
      <c r="Q69" s="48"/>
      <c r="R69" s="48"/>
    </row>
    <row r="70" spans="1:18" x14ac:dyDescent="0.3">
      <c r="A70" s="56" t="s">
        <v>10</v>
      </c>
      <c r="B70" s="56" t="s">
        <v>122</v>
      </c>
      <c r="C70" s="56" t="s">
        <v>123</v>
      </c>
      <c r="D70" s="56" t="s">
        <v>75</v>
      </c>
      <c r="E70" s="57">
        <v>0</v>
      </c>
      <c r="F70" s="54">
        <v>0</v>
      </c>
      <c r="G70" s="58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48"/>
      <c r="N70" s="48"/>
      <c r="O70" s="48"/>
      <c r="P70" s="48"/>
      <c r="Q70" s="48"/>
      <c r="R70" s="48"/>
    </row>
    <row r="71" spans="1:18" x14ac:dyDescent="0.3">
      <c r="A71" s="56" t="s">
        <v>10</v>
      </c>
      <c r="B71" s="56" t="s">
        <v>124</v>
      </c>
      <c r="C71" s="56" t="s">
        <v>125</v>
      </c>
      <c r="D71" s="56" t="s">
        <v>75</v>
      </c>
      <c r="E71" s="57">
        <v>0</v>
      </c>
      <c r="F71" s="54">
        <v>0</v>
      </c>
      <c r="G71" s="58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48"/>
      <c r="N71" s="48"/>
      <c r="O71" s="48"/>
      <c r="P71" s="48"/>
      <c r="Q71" s="48"/>
      <c r="R71" s="48"/>
    </row>
    <row r="72" spans="1:18" x14ac:dyDescent="0.3">
      <c r="A72" s="56" t="s">
        <v>10</v>
      </c>
      <c r="B72" s="56" t="s">
        <v>126</v>
      </c>
      <c r="C72" s="56" t="s">
        <v>127</v>
      </c>
      <c r="D72" s="56" t="s">
        <v>75</v>
      </c>
      <c r="E72" s="57">
        <v>0</v>
      </c>
      <c r="F72" s="54">
        <v>0</v>
      </c>
      <c r="G72" s="58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48"/>
      <c r="N72" s="48"/>
      <c r="O72" s="48"/>
      <c r="P72" s="48"/>
      <c r="Q72" s="48"/>
      <c r="R72" s="48"/>
    </row>
    <row r="73" spans="1:18" x14ac:dyDescent="0.3">
      <c r="A73" s="56" t="s">
        <v>10</v>
      </c>
      <c r="B73" s="56" t="s">
        <v>128</v>
      </c>
      <c r="C73" s="56" t="s">
        <v>129</v>
      </c>
      <c r="D73" s="56" t="s">
        <v>75</v>
      </c>
      <c r="E73" s="57">
        <v>0</v>
      </c>
      <c r="F73" s="54">
        <v>0</v>
      </c>
      <c r="G73" s="58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48"/>
      <c r="N73" s="48"/>
      <c r="O73" s="48"/>
      <c r="P73" s="48"/>
      <c r="Q73" s="48"/>
      <c r="R73" s="48"/>
    </row>
    <row r="74" spans="1:18" x14ac:dyDescent="0.3">
      <c r="A74" s="56" t="s">
        <v>10</v>
      </c>
      <c r="B74" s="56" t="s">
        <v>130</v>
      </c>
      <c r="C74" s="56" t="s">
        <v>131</v>
      </c>
      <c r="D74" s="56" t="s">
        <v>75</v>
      </c>
      <c r="E74" s="57">
        <v>0</v>
      </c>
      <c r="F74" s="54">
        <v>0</v>
      </c>
      <c r="G74" s="58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48"/>
      <c r="N74" s="48"/>
      <c r="O74" s="48"/>
      <c r="P74" s="48"/>
      <c r="Q74" s="48"/>
      <c r="R74" s="48"/>
    </row>
    <row r="75" spans="1:18" x14ac:dyDescent="0.3">
      <c r="A75" s="56" t="s">
        <v>10</v>
      </c>
      <c r="B75" s="56" t="s">
        <v>132</v>
      </c>
      <c r="C75" s="56" t="s">
        <v>133</v>
      </c>
      <c r="D75" s="56" t="s">
        <v>75</v>
      </c>
      <c r="E75" s="57">
        <v>0</v>
      </c>
      <c r="F75" s="54">
        <v>0</v>
      </c>
      <c r="G75" s="58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48"/>
      <c r="N75" s="48"/>
      <c r="O75" s="48"/>
      <c r="P75" s="48"/>
      <c r="Q75" s="48"/>
      <c r="R75" s="48"/>
    </row>
    <row r="76" spans="1:18" x14ac:dyDescent="0.3">
      <c r="A76" s="56" t="s">
        <v>10</v>
      </c>
      <c r="B76" s="56" t="s">
        <v>134</v>
      </c>
      <c r="C76" s="56" t="s">
        <v>135</v>
      </c>
      <c r="D76" s="56" t="s">
        <v>75</v>
      </c>
      <c r="E76" s="57">
        <v>0</v>
      </c>
      <c r="F76" s="54">
        <v>0</v>
      </c>
      <c r="G76" s="58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48"/>
      <c r="N76" s="48"/>
      <c r="O76" s="48"/>
      <c r="P76" s="48"/>
      <c r="Q76" s="48"/>
      <c r="R76" s="48"/>
    </row>
    <row r="77" spans="1:18" x14ac:dyDescent="0.3">
      <c r="A77" s="56" t="s">
        <v>10</v>
      </c>
      <c r="B77" s="56" t="s">
        <v>136</v>
      </c>
      <c r="C77" s="56" t="s">
        <v>137</v>
      </c>
      <c r="D77" s="56" t="s">
        <v>75</v>
      </c>
      <c r="E77" s="57">
        <v>0</v>
      </c>
      <c r="F77" s="54">
        <v>0</v>
      </c>
      <c r="G77" s="58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48"/>
      <c r="N77" s="48"/>
      <c r="O77" s="48"/>
      <c r="P77" s="48"/>
      <c r="Q77" s="48"/>
      <c r="R77" s="48"/>
    </row>
    <row r="78" spans="1:18" x14ac:dyDescent="0.3">
      <c r="A78" s="56" t="s">
        <v>10</v>
      </c>
      <c r="B78" s="56" t="s">
        <v>138</v>
      </c>
      <c r="C78" s="56" t="s">
        <v>139</v>
      </c>
      <c r="D78" s="56" t="s">
        <v>75</v>
      </c>
      <c r="E78" s="57">
        <v>0</v>
      </c>
      <c r="F78" s="54">
        <v>0</v>
      </c>
      <c r="G78" s="58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48"/>
      <c r="N78" s="48"/>
      <c r="O78" s="48"/>
      <c r="P78" s="48"/>
      <c r="Q78" s="48"/>
      <c r="R78" s="48"/>
    </row>
    <row r="79" spans="1:18" x14ac:dyDescent="0.3">
      <c r="A79" s="56" t="s">
        <v>10</v>
      </c>
      <c r="B79" s="56" t="s">
        <v>140</v>
      </c>
      <c r="C79" s="56" t="s">
        <v>141</v>
      </c>
      <c r="D79" s="56" t="s">
        <v>75</v>
      </c>
      <c r="E79" s="57">
        <v>0</v>
      </c>
      <c r="F79" s="54">
        <v>0</v>
      </c>
      <c r="G79" s="58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48"/>
      <c r="N79" s="48"/>
      <c r="O79" s="48"/>
      <c r="P79" s="48"/>
      <c r="Q79" s="48"/>
      <c r="R79" s="48"/>
    </row>
    <row r="80" spans="1:18" x14ac:dyDescent="0.3">
      <c r="A80" s="56" t="s">
        <v>10</v>
      </c>
      <c r="B80" s="56" t="s">
        <v>142</v>
      </c>
      <c r="C80" s="56" t="s">
        <v>143</v>
      </c>
      <c r="D80" s="56" t="s">
        <v>75</v>
      </c>
      <c r="E80" s="57">
        <v>0</v>
      </c>
      <c r="F80" s="54">
        <v>0</v>
      </c>
      <c r="G80" s="58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48"/>
      <c r="N80" s="48"/>
      <c r="O80" s="48"/>
      <c r="P80" s="48"/>
      <c r="Q80" s="48"/>
      <c r="R80" s="48"/>
    </row>
    <row r="81" spans="1:18" x14ac:dyDescent="0.3">
      <c r="A81" s="56" t="s">
        <v>10</v>
      </c>
      <c r="B81" s="56" t="s">
        <v>144</v>
      </c>
      <c r="C81" s="56" t="s">
        <v>145</v>
      </c>
      <c r="D81" s="56" t="s">
        <v>75</v>
      </c>
      <c r="E81" s="57">
        <v>0</v>
      </c>
      <c r="F81" s="54">
        <v>0</v>
      </c>
      <c r="G81" s="58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48"/>
      <c r="N81" s="48"/>
      <c r="O81" s="48"/>
      <c r="P81" s="48"/>
      <c r="Q81" s="48"/>
      <c r="R81" s="48"/>
    </row>
    <row r="82" spans="1:18" x14ac:dyDescent="0.3">
      <c r="A82" s="56" t="s">
        <v>10</v>
      </c>
      <c r="B82" s="56" t="s">
        <v>146</v>
      </c>
      <c r="C82" s="56" t="s">
        <v>147</v>
      </c>
      <c r="D82" s="56" t="s">
        <v>75</v>
      </c>
      <c r="E82" s="57">
        <v>0</v>
      </c>
      <c r="F82" s="54">
        <v>0</v>
      </c>
      <c r="G82" s="58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48"/>
      <c r="N82" s="48"/>
      <c r="O82" s="48"/>
      <c r="P82" s="48"/>
      <c r="Q82" s="48"/>
      <c r="R82" s="48"/>
    </row>
    <row r="83" spans="1:18" x14ac:dyDescent="0.3">
      <c r="A83" s="56" t="s">
        <v>10</v>
      </c>
      <c r="B83" s="56" t="s">
        <v>148</v>
      </c>
      <c r="C83" s="56" t="s">
        <v>149</v>
      </c>
      <c r="D83" s="56" t="s">
        <v>75</v>
      </c>
      <c r="E83" s="57">
        <v>0</v>
      </c>
      <c r="F83" s="54">
        <v>0</v>
      </c>
      <c r="G83" s="58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48"/>
      <c r="N83" s="48"/>
      <c r="O83" s="48"/>
      <c r="P83" s="48"/>
      <c r="Q83" s="48"/>
      <c r="R83" s="48"/>
    </row>
    <row r="84" spans="1:18" x14ac:dyDescent="0.3">
      <c r="A84" s="56" t="s">
        <v>10</v>
      </c>
      <c r="B84" s="56" t="s">
        <v>150</v>
      </c>
      <c r="C84" s="56" t="s">
        <v>151</v>
      </c>
      <c r="D84" s="56" t="s">
        <v>75</v>
      </c>
      <c r="E84" s="57">
        <v>4.6710000000000003</v>
      </c>
      <c r="F84" s="54">
        <v>4.67</v>
      </c>
      <c r="G84" s="58">
        <v>4.78</v>
      </c>
      <c r="H84" s="57">
        <v>4.8250000000000002</v>
      </c>
      <c r="I84" s="57">
        <v>4.8230000000000004</v>
      </c>
      <c r="J84" s="57">
        <v>4.8209999999999997</v>
      </c>
      <c r="K84" s="57">
        <v>4.8179999999999996</v>
      </c>
      <c r="L84" s="57">
        <v>4.8170000000000002</v>
      </c>
      <c r="M84" s="48"/>
      <c r="N84" s="48"/>
      <c r="O84" s="48"/>
      <c r="P84" s="48"/>
      <c r="Q84" s="48"/>
      <c r="R84" s="48"/>
    </row>
    <row r="85" spans="1:18" x14ac:dyDescent="0.3">
      <c r="A85" s="48" t="s">
        <v>2</v>
      </c>
      <c r="B85" s="48" t="s">
        <v>73</v>
      </c>
      <c r="C85" s="48" t="s">
        <v>74</v>
      </c>
      <c r="D85" s="48" t="s">
        <v>75</v>
      </c>
      <c r="E85" s="54">
        <v>0</v>
      </c>
      <c r="F85" s="54">
        <v>0</v>
      </c>
      <c r="G85" s="54">
        <v>0</v>
      </c>
      <c r="H85" s="54">
        <v>7.2498099999999996E-2</v>
      </c>
      <c r="I85" s="54">
        <v>7.7896062000000002E-2</v>
      </c>
      <c r="J85" s="54">
        <v>4.830298324E-2</v>
      </c>
      <c r="K85" s="54">
        <v>4.37690429048E-2</v>
      </c>
      <c r="L85" s="54">
        <v>5.4244423762896003E-2</v>
      </c>
      <c r="M85" s="48"/>
      <c r="N85" s="48"/>
      <c r="O85" s="48"/>
      <c r="P85" s="48"/>
      <c r="Q85" s="48"/>
      <c r="R85" s="48"/>
    </row>
    <row r="86" spans="1:18" x14ac:dyDescent="0.3">
      <c r="A86" s="48" t="s">
        <v>2</v>
      </c>
      <c r="B86" s="48" t="s">
        <v>76</v>
      </c>
      <c r="C86" s="48" t="s">
        <v>77</v>
      </c>
      <c r="D86" s="48" t="s">
        <v>75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0.94610000000000005</v>
      </c>
      <c r="K86" s="54">
        <v>0.94610000000000005</v>
      </c>
      <c r="L86" s="54">
        <v>0.94610000000000005</v>
      </c>
      <c r="M86" s="48"/>
      <c r="N86" s="48"/>
      <c r="O86" s="48"/>
      <c r="P86" s="48"/>
      <c r="Q86" s="48"/>
      <c r="R86" s="48"/>
    </row>
    <row r="87" spans="1:18" x14ac:dyDescent="0.3">
      <c r="A87" s="48" t="s">
        <v>2</v>
      </c>
      <c r="B87" s="48" t="s">
        <v>78</v>
      </c>
      <c r="C87" s="48" t="s">
        <v>79</v>
      </c>
      <c r="D87" s="48" t="s">
        <v>75</v>
      </c>
      <c r="E87" s="54">
        <v>0</v>
      </c>
      <c r="F87" s="54">
        <v>0</v>
      </c>
      <c r="G87" s="54">
        <v>0</v>
      </c>
      <c r="H87" s="54">
        <v>1.005E-2</v>
      </c>
      <c r="I87" s="54">
        <v>1.005E-2</v>
      </c>
      <c r="J87" s="54">
        <v>1.005E-2</v>
      </c>
      <c r="K87" s="54">
        <v>1.005E-2</v>
      </c>
      <c r="L87" s="54">
        <v>1.005E-2</v>
      </c>
      <c r="M87" s="48"/>
      <c r="N87" s="48"/>
      <c r="O87" s="48"/>
      <c r="P87" s="48"/>
      <c r="Q87" s="48"/>
      <c r="R87" s="48"/>
    </row>
    <row r="88" spans="1:18" x14ac:dyDescent="0.3">
      <c r="A88" s="48" t="s">
        <v>2</v>
      </c>
      <c r="B88" s="48" t="s">
        <v>80</v>
      </c>
      <c r="C88" s="48" t="s">
        <v>81</v>
      </c>
      <c r="D88" s="48" t="s">
        <v>75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48"/>
      <c r="N88" s="48"/>
      <c r="O88" s="48"/>
      <c r="P88" s="48"/>
      <c r="Q88" s="48"/>
      <c r="R88" s="48"/>
    </row>
    <row r="89" spans="1:18" x14ac:dyDescent="0.3">
      <c r="A89" s="48" t="s">
        <v>2</v>
      </c>
      <c r="B89" s="48" t="s">
        <v>82</v>
      </c>
      <c r="C89" s="48" t="s">
        <v>83</v>
      </c>
      <c r="D89" s="48" t="s">
        <v>75</v>
      </c>
      <c r="E89" s="54">
        <v>0</v>
      </c>
      <c r="F89" s="54">
        <v>0</v>
      </c>
      <c r="G89" s="54">
        <v>0</v>
      </c>
      <c r="H89" s="54">
        <v>3.6411025582974897E-2</v>
      </c>
      <c r="I89" s="54">
        <v>5.6411025582974901E-2</v>
      </c>
      <c r="J89" s="54">
        <v>4.1411025582974902E-2</v>
      </c>
      <c r="K89" s="54">
        <v>4.1411025582974902E-2</v>
      </c>
      <c r="L89" s="54">
        <v>4.1411025582974902E-2</v>
      </c>
      <c r="M89" s="48"/>
      <c r="N89" s="48"/>
      <c r="O89" s="48"/>
      <c r="P89" s="48"/>
      <c r="Q89" s="48"/>
      <c r="R89" s="48"/>
    </row>
    <row r="90" spans="1:18" x14ac:dyDescent="0.3">
      <c r="A90" s="48" t="s">
        <v>2</v>
      </c>
      <c r="B90" s="48" t="s">
        <v>84</v>
      </c>
      <c r="C90" s="48" t="s">
        <v>85</v>
      </c>
      <c r="D90" s="48" t="s">
        <v>75</v>
      </c>
      <c r="E90" s="54">
        <v>0</v>
      </c>
      <c r="F90" s="54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48"/>
      <c r="N90" s="48"/>
      <c r="O90" s="48"/>
      <c r="P90" s="48"/>
      <c r="Q90" s="48"/>
      <c r="R90" s="48"/>
    </row>
    <row r="91" spans="1:18" x14ac:dyDescent="0.3">
      <c r="A91" s="48" t="s">
        <v>2</v>
      </c>
      <c r="B91" s="48" t="s">
        <v>86</v>
      </c>
      <c r="C91" s="48" t="s">
        <v>87</v>
      </c>
      <c r="D91" s="48" t="s">
        <v>75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48"/>
      <c r="N91" s="48"/>
      <c r="O91" s="48"/>
      <c r="P91" s="48"/>
      <c r="Q91" s="48"/>
      <c r="R91" s="48"/>
    </row>
    <row r="92" spans="1:18" x14ac:dyDescent="0.3">
      <c r="A92" s="48" t="s">
        <v>2</v>
      </c>
      <c r="B92" s="48" t="s">
        <v>88</v>
      </c>
      <c r="C92" s="48" t="s">
        <v>89</v>
      </c>
      <c r="D92" s="48" t="s">
        <v>75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48"/>
      <c r="N92" s="48"/>
      <c r="O92" s="48"/>
      <c r="P92" s="48"/>
      <c r="Q92" s="48"/>
      <c r="R92" s="48"/>
    </row>
    <row r="93" spans="1:18" x14ac:dyDescent="0.3">
      <c r="A93" s="48" t="s">
        <v>2</v>
      </c>
      <c r="B93" s="48" t="s">
        <v>90</v>
      </c>
      <c r="C93" s="48" t="s">
        <v>91</v>
      </c>
      <c r="D93" s="48" t="s">
        <v>75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48"/>
      <c r="N93" s="48"/>
      <c r="O93" s="48"/>
      <c r="P93" s="48"/>
      <c r="Q93" s="48"/>
      <c r="R93" s="48"/>
    </row>
    <row r="94" spans="1:18" x14ac:dyDescent="0.3">
      <c r="A94" s="48" t="s">
        <v>2</v>
      </c>
      <c r="B94" s="48" t="s">
        <v>92</v>
      </c>
      <c r="C94" s="48" t="s">
        <v>93</v>
      </c>
      <c r="D94" s="48" t="s">
        <v>75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48"/>
      <c r="N94" s="48"/>
      <c r="O94" s="48"/>
      <c r="P94" s="48"/>
      <c r="Q94" s="48"/>
      <c r="R94" s="48"/>
    </row>
    <row r="95" spans="1:18" x14ac:dyDescent="0.3">
      <c r="A95" s="48" t="s">
        <v>2</v>
      </c>
      <c r="B95" s="48" t="s">
        <v>94</v>
      </c>
      <c r="C95" s="48" t="s">
        <v>95</v>
      </c>
      <c r="D95" s="48" t="s">
        <v>75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48"/>
      <c r="N95" s="48"/>
      <c r="O95" s="48"/>
      <c r="P95" s="48"/>
      <c r="Q95" s="48"/>
      <c r="R95" s="48"/>
    </row>
    <row r="96" spans="1:18" x14ac:dyDescent="0.3">
      <c r="A96" s="48" t="s">
        <v>2</v>
      </c>
      <c r="B96" s="48" t="s">
        <v>96</v>
      </c>
      <c r="C96" s="48" t="s">
        <v>97</v>
      </c>
      <c r="D96" s="48" t="s">
        <v>75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48"/>
      <c r="N96" s="48"/>
      <c r="O96" s="48"/>
      <c r="P96" s="48"/>
      <c r="Q96" s="48"/>
      <c r="R96" s="48"/>
    </row>
    <row r="97" spans="1:18" x14ac:dyDescent="0.3">
      <c r="A97" s="48" t="s">
        <v>2</v>
      </c>
      <c r="B97" s="48" t="s">
        <v>98</v>
      </c>
      <c r="C97" s="48" t="s">
        <v>99</v>
      </c>
      <c r="D97" s="48" t="s">
        <v>75</v>
      </c>
      <c r="E97" s="54">
        <v>0</v>
      </c>
      <c r="F97" s="54">
        <v>0</v>
      </c>
      <c r="G97" s="54">
        <v>0</v>
      </c>
      <c r="H97" s="54">
        <v>3.6411025582974897E-2</v>
      </c>
      <c r="I97" s="54">
        <v>3.6411025582974897E-2</v>
      </c>
      <c r="J97" s="54">
        <v>3.6411025582974897E-2</v>
      </c>
      <c r="K97" s="54">
        <v>3.6411025582974897E-2</v>
      </c>
      <c r="L97" s="54">
        <v>3.6411025582974897E-2</v>
      </c>
      <c r="M97" s="48"/>
      <c r="N97" s="48"/>
      <c r="O97" s="48"/>
      <c r="P97" s="48"/>
      <c r="Q97" s="48"/>
      <c r="R97" s="48"/>
    </row>
    <row r="98" spans="1:18" x14ac:dyDescent="0.3">
      <c r="A98" s="48" t="s">
        <v>2</v>
      </c>
      <c r="B98" s="48" t="s">
        <v>100</v>
      </c>
      <c r="C98" s="48" t="s">
        <v>101</v>
      </c>
      <c r="D98" s="48" t="s">
        <v>75</v>
      </c>
      <c r="E98" s="54">
        <v>0</v>
      </c>
      <c r="F98" s="54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48"/>
      <c r="N98" s="48"/>
      <c r="O98" s="48"/>
      <c r="P98" s="48"/>
      <c r="Q98" s="48"/>
      <c r="R98" s="48"/>
    </row>
    <row r="99" spans="1:18" x14ac:dyDescent="0.3">
      <c r="A99" s="48" t="s">
        <v>2</v>
      </c>
      <c r="B99" s="48" t="s">
        <v>102</v>
      </c>
      <c r="C99" s="48" t="s">
        <v>103</v>
      </c>
      <c r="D99" s="48" t="s">
        <v>75</v>
      </c>
      <c r="E99" s="54">
        <v>0</v>
      </c>
      <c r="F99" s="54">
        <v>0</v>
      </c>
      <c r="G99" s="54">
        <v>0</v>
      </c>
      <c r="H99" s="54">
        <v>0</v>
      </c>
      <c r="I99" s="54">
        <v>0</v>
      </c>
      <c r="J99" s="54">
        <v>0</v>
      </c>
      <c r="K99" s="54">
        <v>0</v>
      </c>
      <c r="L99" s="54">
        <v>0</v>
      </c>
      <c r="M99" s="48"/>
      <c r="N99" s="48"/>
      <c r="O99" s="48"/>
      <c r="P99" s="48"/>
      <c r="Q99" s="48"/>
      <c r="R99" s="48"/>
    </row>
    <row r="100" spans="1:18" x14ac:dyDescent="0.3">
      <c r="A100" s="48" t="s">
        <v>2</v>
      </c>
      <c r="B100" s="48" t="s">
        <v>104</v>
      </c>
      <c r="C100" s="48" t="s">
        <v>105</v>
      </c>
      <c r="D100" s="48" t="s">
        <v>75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48"/>
      <c r="N100" s="48"/>
      <c r="O100" s="48"/>
      <c r="P100" s="48"/>
      <c r="Q100" s="48"/>
      <c r="R100" s="48"/>
    </row>
    <row r="101" spans="1:18" x14ac:dyDescent="0.3">
      <c r="A101" s="48" t="s">
        <v>2</v>
      </c>
      <c r="B101" s="48" t="s">
        <v>106</v>
      </c>
      <c r="C101" s="48" t="s">
        <v>107</v>
      </c>
      <c r="D101" s="48" t="s">
        <v>75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48"/>
      <c r="N101" s="48"/>
      <c r="O101" s="48"/>
      <c r="P101" s="48"/>
      <c r="Q101" s="48"/>
      <c r="R101" s="48"/>
    </row>
    <row r="102" spans="1:18" x14ac:dyDescent="0.3">
      <c r="A102" s="48" t="s">
        <v>2</v>
      </c>
      <c r="B102" s="48" t="s">
        <v>108</v>
      </c>
      <c r="C102" s="48" t="s">
        <v>109</v>
      </c>
      <c r="D102" s="48" t="s">
        <v>75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48"/>
      <c r="N102" s="48"/>
      <c r="O102" s="48"/>
      <c r="P102" s="48"/>
      <c r="Q102" s="48"/>
      <c r="R102" s="48"/>
    </row>
    <row r="103" spans="1:18" x14ac:dyDescent="0.3">
      <c r="A103" s="48" t="s">
        <v>2</v>
      </c>
      <c r="B103" s="48" t="s">
        <v>110</v>
      </c>
      <c r="C103" s="48" t="s">
        <v>111</v>
      </c>
      <c r="D103" s="48" t="s">
        <v>75</v>
      </c>
      <c r="E103" s="54">
        <v>0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48"/>
      <c r="N103" s="48"/>
      <c r="O103" s="48"/>
      <c r="P103" s="48"/>
      <c r="Q103" s="48"/>
      <c r="R103" s="48"/>
    </row>
    <row r="104" spans="1:18" x14ac:dyDescent="0.3">
      <c r="A104" s="48" t="s">
        <v>2</v>
      </c>
      <c r="B104" s="48" t="s">
        <v>112</v>
      </c>
      <c r="C104" s="48" t="s">
        <v>113</v>
      </c>
      <c r="D104" s="48" t="s">
        <v>75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48"/>
      <c r="N104" s="48"/>
      <c r="O104" s="48"/>
      <c r="P104" s="48"/>
      <c r="Q104" s="48"/>
      <c r="R104" s="48"/>
    </row>
    <row r="105" spans="1:18" x14ac:dyDescent="0.3">
      <c r="A105" s="48" t="s">
        <v>2</v>
      </c>
      <c r="B105" s="48" t="s">
        <v>114</v>
      </c>
      <c r="C105" s="48" t="s">
        <v>115</v>
      </c>
      <c r="D105" s="48" t="s">
        <v>75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48"/>
      <c r="N105" s="48"/>
      <c r="O105" s="48"/>
      <c r="P105" s="48"/>
      <c r="Q105" s="48"/>
      <c r="R105" s="48"/>
    </row>
    <row r="106" spans="1:18" x14ac:dyDescent="0.3">
      <c r="A106" s="48" t="s">
        <v>2</v>
      </c>
      <c r="B106" s="48" t="s">
        <v>116</v>
      </c>
      <c r="C106" s="48" t="s">
        <v>117</v>
      </c>
      <c r="D106" s="48" t="s">
        <v>75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48"/>
      <c r="N106" s="48"/>
      <c r="O106" s="48"/>
      <c r="P106" s="48"/>
      <c r="Q106" s="48"/>
      <c r="R106" s="48"/>
    </row>
    <row r="107" spans="1:18" x14ac:dyDescent="0.3">
      <c r="A107" s="48" t="s">
        <v>2</v>
      </c>
      <c r="B107" s="48" t="s">
        <v>118</v>
      </c>
      <c r="C107" s="48" t="s">
        <v>119</v>
      </c>
      <c r="D107" s="48" t="s">
        <v>75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48"/>
      <c r="N107" s="48"/>
      <c r="O107" s="48"/>
      <c r="P107" s="48"/>
      <c r="Q107" s="48"/>
      <c r="R107" s="48"/>
    </row>
    <row r="108" spans="1:18" x14ac:dyDescent="0.3">
      <c r="A108" s="48" t="s">
        <v>2</v>
      </c>
      <c r="B108" s="48" t="s">
        <v>120</v>
      </c>
      <c r="C108" s="48" t="s">
        <v>121</v>
      </c>
      <c r="D108" s="48" t="s">
        <v>75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48"/>
      <c r="N108" s="48"/>
      <c r="O108" s="48"/>
      <c r="P108" s="48"/>
      <c r="Q108" s="48"/>
      <c r="R108" s="48"/>
    </row>
    <row r="109" spans="1:18" x14ac:dyDescent="0.3">
      <c r="A109" s="48" t="s">
        <v>2</v>
      </c>
      <c r="B109" s="48" t="s">
        <v>122</v>
      </c>
      <c r="C109" s="48" t="s">
        <v>123</v>
      </c>
      <c r="D109" s="48" t="s">
        <v>75</v>
      </c>
      <c r="E109" s="54">
        <v>0</v>
      </c>
      <c r="F109" s="54">
        <v>0</v>
      </c>
      <c r="G109" s="54">
        <v>0</v>
      </c>
      <c r="H109" s="54">
        <v>1.3816E-2</v>
      </c>
      <c r="I109" s="54">
        <v>1.409232E-2</v>
      </c>
      <c r="J109" s="54">
        <v>1.4374166400000001E-2</v>
      </c>
      <c r="K109" s="54">
        <v>1.4661649727999999E-2</v>
      </c>
      <c r="L109" s="54">
        <v>1.4954882722560001E-2</v>
      </c>
      <c r="M109" s="48"/>
      <c r="N109" s="48"/>
      <c r="O109" s="48"/>
      <c r="P109" s="48"/>
      <c r="Q109" s="48"/>
      <c r="R109" s="48"/>
    </row>
    <row r="110" spans="1:18" x14ac:dyDescent="0.3">
      <c r="A110" s="48" t="s">
        <v>2</v>
      </c>
      <c r="B110" s="48" t="s">
        <v>124</v>
      </c>
      <c r="C110" s="48" t="s">
        <v>125</v>
      </c>
      <c r="D110" s="48" t="s">
        <v>75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48"/>
      <c r="N110" s="48"/>
      <c r="O110" s="48"/>
      <c r="P110" s="48"/>
      <c r="Q110" s="48"/>
      <c r="R110" s="48"/>
    </row>
    <row r="111" spans="1:18" x14ac:dyDescent="0.3">
      <c r="A111" s="48" t="s">
        <v>2</v>
      </c>
      <c r="B111" s="48" t="s">
        <v>126</v>
      </c>
      <c r="C111" s="48" t="s">
        <v>127</v>
      </c>
      <c r="D111" s="48" t="s">
        <v>75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48"/>
      <c r="N111" s="48"/>
      <c r="O111" s="48"/>
      <c r="P111" s="48"/>
      <c r="Q111" s="48"/>
      <c r="R111" s="48"/>
    </row>
    <row r="112" spans="1:18" x14ac:dyDescent="0.3">
      <c r="A112" s="48" t="s">
        <v>2</v>
      </c>
      <c r="B112" s="48" t="s">
        <v>128</v>
      </c>
      <c r="C112" s="48" t="s">
        <v>129</v>
      </c>
      <c r="D112" s="48" t="s">
        <v>75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48"/>
      <c r="N112" s="48"/>
      <c r="O112" s="48"/>
      <c r="P112" s="48"/>
      <c r="Q112" s="48"/>
      <c r="R112" s="48"/>
    </row>
    <row r="113" spans="1:18" x14ac:dyDescent="0.3">
      <c r="A113" s="48" t="s">
        <v>2</v>
      </c>
      <c r="B113" s="48" t="s">
        <v>130</v>
      </c>
      <c r="C113" s="48" t="s">
        <v>131</v>
      </c>
      <c r="D113" s="48" t="s">
        <v>75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48"/>
      <c r="N113" s="48"/>
      <c r="O113" s="48"/>
      <c r="P113" s="48"/>
      <c r="Q113" s="48"/>
      <c r="R113" s="48"/>
    </row>
    <row r="114" spans="1:18" x14ac:dyDescent="0.3">
      <c r="A114" s="48" t="s">
        <v>2</v>
      </c>
      <c r="B114" s="48" t="s">
        <v>132</v>
      </c>
      <c r="C114" s="48" t="s">
        <v>133</v>
      </c>
      <c r="D114" s="48" t="s">
        <v>75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48"/>
      <c r="N114" s="48"/>
      <c r="O114" s="48"/>
      <c r="P114" s="48"/>
      <c r="Q114" s="48"/>
      <c r="R114" s="48"/>
    </row>
    <row r="115" spans="1:18" x14ac:dyDescent="0.3">
      <c r="A115" s="48" t="s">
        <v>2</v>
      </c>
      <c r="B115" s="48" t="s">
        <v>134</v>
      </c>
      <c r="C115" s="48" t="s">
        <v>135</v>
      </c>
      <c r="D115" s="48" t="s">
        <v>75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48"/>
      <c r="N115" s="48"/>
      <c r="O115" s="48"/>
      <c r="P115" s="48"/>
      <c r="Q115" s="48"/>
      <c r="R115" s="48"/>
    </row>
    <row r="116" spans="1:18" x14ac:dyDescent="0.3">
      <c r="A116" s="48" t="s">
        <v>2</v>
      </c>
      <c r="B116" s="48" t="s">
        <v>136</v>
      </c>
      <c r="C116" s="48" t="s">
        <v>137</v>
      </c>
      <c r="D116" s="48" t="s">
        <v>75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48"/>
      <c r="N116" s="48"/>
      <c r="O116" s="48"/>
      <c r="P116" s="48"/>
      <c r="Q116" s="48"/>
      <c r="R116" s="48"/>
    </row>
    <row r="117" spans="1:18" x14ac:dyDescent="0.3">
      <c r="A117" s="48" t="s">
        <v>2</v>
      </c>
      <c r="B117" s="48" t="s">
        <v>138</v>
      </c>
      <c r="C117" s="48" t="s">
        <v>139</v>
      </c>
      <c r="D117" s="48" t="s">
        <v>75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48"/>
      <c r="N117" s="48"/>
      <c r="O117" s="48"/>
      <c r="P117" s="48"/>
      <c r="Q117" s="48"/>
      <c r="R117" s="48"/>
    </row>
    <row r="118" spans="1:18" x14ac:dyDescent="0.3">
      <c r="A118" s="48" t="s">
        <v>2</v>
      </c>
      <c r="B118" s="48" t="s">
        <v>140</v>
      </c>
      <c r="C118" s="48" t="s">
        <v>141</v>
      </c>
      <c r="D118" s="48" t="s">
        <v>75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48"/>
      <c r="N118" s="48"/>
      <c r="O118" s="48"/>
      <c r="P118" s="48"/>
      <c r="Q118" s="48"/>
      <c r="R118" s="48"/>
    </row>
    <row r="119" spans="1:18" x14ac:dyDescent="0.3">
      <c r="A119" s="48" t="s">
        <v>2</v>
      </c>
      <c r="B119" s="48" t="s">
        <v>142</v>
      </c>
      <c r="C119" s="48" t="s">
        <v>143</v>
      </c>
      <c r="D119" s="48" t="s">
        <v>75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48"/>
      <c r="N119" s="48"/>
      <c r="O119" s="48"/>
      <c r="P119" s="48"/>
      <c r="Q119" s="48"/>
      <c r="R119" s="48"/>
    </row>
    <row r="120" spans="1:18" x14ac:dyDescent="0.3">
      <c r="A120" s="48" t="s">
        <v>2</v>
      </c>
      <c r="B120" s="48" t="s">
        <v>144</v>
      </c>
      <c r="C120" s="48" t="s">
        <v>145</v>
      </c>
      <c r="D120" s="48" t="s">
        <v>75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48"/>
      <c r="N120" s="48"/>
      <c r="O120" s="48"/>
      <c r="P120" s="48"/>
      <c r="Q120" s="48"/>
      <c r="R120" s="48"/>
    </row>
    <row r="121" spans="1:18" x14ac:dyDescent="0.3">
      <c r="A121" s="48" t="s">
        <v>2</v>
      </c>
      <c r="B121" s="48" t="s">
        <v>146</v>
      </c>
      <c r="C121" s="48" t="s">
        <v>147</v>
      </c>
      <c r="D121" s="48" t="s">
        <v>75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48"/>
      <c r="N121" s="48"/>
      <c r="O121" s="48"/>
      <c r="P121" s="48"/>
      <c r="Q121" s="48"/>
      <c r="R121" s="48"/>
    </row>
    <row r="122" spans="1:18" x14ac:dyDescent="0.3">
      <c r="A122" s="48" t="s">
        <v>2</v>
      </c>
      <c r="B122" s="48" t="s">
        <v>148</v>
      </c>
      <c r="C122" s="48" t="s">
        <v>149</v>
      </c>
      <c r="D122" s="48" t="s">
        <v>75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48"/>
      <c r="N122" s="48"/>
      <c r="O122" s="48"/>
      <c r="P122" s="48"/>
      <c r="Q122" s="48"/>
      <c r="R122" s="48"/>
    </row>
    <row r="123" spans="1:18" x14ac:dyDescent="0.3">
      <c r="A123" s="48" t="s">
        <v>2</v>
      </c>
      <c r="B123" s="48" t="s">
        <v>150</v>
      </c>
      <c r="C123" s="48" t="s">
        <v>151</v>
      </c>
      <c r="D123" s="48" t="s">
        <v>75</v>
      </c>
      <c r="E123" s="54">
        <v>0</v>
      </c>
      <c r="F123" s="54">
        <v>0</v>
      </c>
      <c r="G123" s="54">
        <v>0</v>
      </c>
      <c r="H123" s="54">
        <v>0.16918615116595001</v>
      </c>
      <c r="I123" s="54">
        <v>0.19486043316595</v>
      </c>
      <c r="J123" s="54">
        <v>1.0966492008059501</v>
      </c>
      <c r="K123" s="54">
        <v>1.09240274379875</v>
      </c>
      <c r="L123" s="54">
        <v>1.1031713576514099</v>
      </c>
      <c r="M123" s="48"/>
      <c r="N123" s="48"/>
      <c r="O123" s="48"/>
      <c r="P123" s="48"/>
      <c r="Q123" s="48"/>
      <c r="R123" s="48"/>
    </row>
    <row r="124" spans="1:18" x14ac:dyDescent="0.3">
      <c r="A124" s="56" t="s">
        <v>3</v>
      </c>
      <c r="B124" s="56" t="s">
        <v>73</v>
      </c>
      <c r="C124" s="56" t="s">
        <v>74</v>
      </c>
      <c r="D124" s="56" t="s">
        <v>75</v>
      </c>
      <c r="E124" s="57">
        <v>1.1639999999999999</v>
      </c>
      <c r="F124" s="54">
        <v>7.6999999999999999E-2</v>
      </c>
      <c r="G124" s="58">
        <v>0.08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48"/>
      <c r="N124" s="48"/>
      <c r="O124" s="48"/>
      <c r="P124" s="48"/>
      <c r="Q124" s="48"/>
      <c r="R124" s="48"/>
    </row>
    <row r="125" spans="1:18" x14ac:dyDescent="0.3">
      <c r="A125" s="56" t="s">
        <v>3</v>
      </c>
      <c r="B125" s="56" t="s">
        <v>76</v>
      </c>
      <c r="C125" s="56" t="s">
        <v>77</v>
      </c>
      <c r="D125" s="56" t="s">
        <v>75</v>
      </c>
      <c r="E125" s="57">
        <v>0</v>
      </c>
      <c r="F125" s="54">
        <v>0</v>
      </c>
      <c r="G125" s="58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48"/>
      <c r="N125" s="48"/>
      <c r="O125" s="48"/>
      <c r="P125" s="48"/>
      <c r="Q125" s="48"/>
      <c r="R125" s="48"/>
    </row>
    <row r="126" spans="1:18" x14ac:dyDescent="0.3">
      <c r="A126" s="56" t="s">
        <v>3</v>
      </c>
      <c r="B126" s="56" t="s">
        <v>78</v>
      </c>
      <c r="C126" s="56" t="s">
        <v>79</v>
      </c>
      <c r="D126" s="56" t="s">
        <v>75</v>
      </c>
      <c r="E126" s="57">
        <v>0</v>
      </c>
      <c r="F126" s="54">
        <v>0</v>
      </c>
      <c r="G126" s="58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48"/>
      <c r="N126" s="48"/>
      <c r="O126" s="48"/>
      <c r="P126" s="48"/>
      <c r="Q126" s="48"/>
      <c r="R126" s="48"/>
    </row>
    <row r="127" spans="1:18" x14ac:dyDescent="0.3">
      <c r="A127" s="56" t="s">
        <v>3</v>
      </c>
      <c r="B127" s="56" t="s">
        <v>80</v>
      </c>
      <c r="C127" s="56" t="s">
        <v>81</v>
      </c>
      <c r="D127" s="56" t="s">
        <v>75</v>
      </c>
      <c r="E127" s="57">
        <v>0</v>
      </c>
      <c r="F127" s="54">
        <v>0</v>
      </c>
      <c r="G127" s="58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  <c r="M127" s="48"/>
      <c r="N127" s="48"/>
      <c r="O127" s="48"/>
      <c r="P127" s="48"/>
      <c r="Q127" s="48"/>
      <c r="R127" s="48"/>
    </row>
    <row r="128" spans="1:18" x14ac:dyDescent="0.3">
      <c r="A128" s="56" t="s">
        <v>3</v>
      </c>
      <c r="B128" s="56" t="s">
        <v>82</v>
      </c>
      <c r="C128" s="56" t="s">
        <v>83</v>
      </c>
      <c r="D128" s="56" t="s">
        <v>75</v>
      </c>
      <c r="E128" s="57">
        <v>7.8E-2</v>
      </c>
      <c r="F128" s="54">
        <v>0</v>
      </c>
      <c r="G128" s="58">
        <v>6.0999999999999999E-2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48"/>
      <c r="N128" s="48"/>
      <c r="O128" s="48"/>
      <c r="P128" s="48"/>
      <c r="Q128" s="48"/>
      <c r="R128" s="48"/>
    </row>
    <row r="129" spans="1:18" x14ac:dyDescent="0.3">
      <c r="A129" s="56" t="s">
        <v>3</v>
      </c>
      <c r="B129" s="56" t="s">
        <v>84</v>
      </c>
      <c r="C129" s="56" t="s">
        <v>85</v>
      </c>
      <c r="D129" s="56" t="s">
        <v>75</v>
      </c>
      <c r="E129" s="57">
        <v>0</v>
      </c>
      <c r="F129" s="54">
        <v>0</v>
      </c>
      <c r="G129" s="58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48"/>
      <c r="N129" s="48"/>
      <c r="O129" s="48"/>
      <c r="P129" s="48"/>
      <c r="Q129" s="48"/>
      <c r="R129" s="48"/>
    </row>
    <row r="130" spans="1:18" x14ac:dyDescent="0.3">
      <c r="A130" s="56" t="s">
        <v>3</v>
      </c>
      <c r="B130" s="56" t="s">
        <v>86</v>
      </c>
      <c r="C130" s="56" t="s">
        <v>87</v>
      </c>
      <c r="D130" s="56" t="s">
        <v>75</v>
      </c>
      <c r="E130" s="57">
        <v>0</v>
      </c>
      <c r="F130" s="54">
        <v>0</v>
      </c>
      <c r="G130" s="58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  <c r="M130" s="48"/>
      <c r="N130" s="48"/>
      <c r="O130" s="48"/>
      <c r="P130" s="48"/>
      <c r="Q130" s="48"/>
      <c r="R130" s="48"/>
    </row>
    <row r="131" spans="1:18" x14ac:dyDescent="0.3">
      <c r="A131" s="56" t="s">
        <v>3</v>
      </c>
      <c r="B131" s="56" t="s">
        <v>88</v>
      </c>
      <c r="C131" s="56" t="s">
        <v>89</v>
      </c>
      <c r="D131" s="56" t="s">
        <v>75</v>
      </c>
      <c r="E131" s="57">
        <v>0</v>
      </c>
      <c r="F131" s="54">
        <v>0</v>
      </c>
      <c r="G131" s="58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48"/>
      <c r="N131" s="48"/>
      <c r="O131" s="48"/>
      <c r="P131" s="48"/>
      <c r="Q131" s="48"/>
      <c r="R131" s="48"/>
    </row>
    <row r="132" spans="1:18" x14ac:dyDescent="0.3">
      <c r="A132" s="56" t="s">
        <v>3</v>
      </c>
      <c r="B132" s="56" t="s">
        <v>90</v>
      </c>
      <c r="C132" s="56" t="s">
        <v>91</v>
      </c>
      <c r="D132" s="56" t="s">
        <v>75</v>
      </c>
      <c r="E132" s="57">
        <v>0</v>
      </c>
      <c r="F132" s="54">
        <v>0</v>
      </c>
      <c r="G132" s="58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48"/>
      <c r="N132" s="48"/>
      <c r="O132" s="48"/>
      <c r="P132" s="48"/>
      <c r="Q132" s="48"/>
      <c r="R132" s="48"/>
    </row>
    <row r="133" spans="1:18" x14ac:dyDescent="0.3">
      <c r="A133" s="56" t="s">
        <v>3</v>
      </c>
      <c r="B133" s="56" t="s">
        <v>92</v>
      </c>
      <c r="C133" s="56" t="s">
        <v>93</v>
      </c>
      <c r="D133" s="56" t="s">
        <v>75</v>
      </c>
      <c r="E133" s="57">
        <v>0</v>
      </c>
      <c r="F133" s="54">
        <v>0</v>
      </c>
      <c r="G133" s="58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  <c r="M133" s="48"/>
      <c r="N133" s="48"/>
      <c r="O133" s="48"/>
      <c r="P133" s="48"/>
      <c r="Q133" s="48"/>
      <c r="R133" s="48"/>
    </row>
    <row r="134" spans="1:18" x14ac:dyDescent="0.3">
      <c r="A134" s="56" t="s">
        <v>3</v>
      </c>
      <c r="B134" s="56" t="s">
        <v>94</v>
      </c>
      <c r="C134" s="56" t="s">
        <v>95</v>
      </c>
      <c r="D134" s="56" t="s">
        <v>75</v>
      </c>
      <c r="E134" s="57">
        <v>0</v>
      </c>
      <c r="F134" s="54">
        <v>0</v>
      </c>
      <c r="G134" s="58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  <c r="M134" s="48"/>
      <c r="N134" s="48"/>
      <c r="O134" s="48"/>
      <c r="P134" s="48"/>
      <c r="Q134" s="48"/>
      <c r="R134" s="48"/>
    </row>
    <row r="135" spans="1:18" x14ac:dyDescent="0.3">
      <c r="A135" s="56" t="s">
        <v>3</v>
      </c>
      <c r="B135" s="56" t="s">
        <v>96</v>
      </c>
      <c r="C135" s="56" t="s">
        <v>97</v>
      </c>
      <c r="D135" s="56" t="s">
        <v>75</v>
      </c>
      <c r="E135" s="57">
        <v>0</v>
      </c>
      <c r="F135" s="54">
        <v>0</v>
      </c>
      <c r="G135" s="58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48"/>
      <c r="N135" s="48"/>
      <c r="O135" s="48"/>
      <c r="P135" s="48"/>
      <c r="Q135" s="48"/>
      <c r="R135" s="48"/>
    </row>
    <row r="136" spans="1:18" x14ac:dyDescent="0.3">
      <c r="A136" s="56" t="s">
        <v>3</v>
      </c>
      <c r="B136" s="56" t="s">
        <v>98</v>
      </c>
      <c r="C136" s="56" t="s">
        <v>99</v>
      </c>
      <c r="D136" s="56" t="s">
        <v>75</v>
      </c>
      <c r="E136" s="57">
        <v>0.13300000000000001</v>
      </c>
      <c r="F136" s="54">
        <v>7.5999999999999998E-2</v>
      </c>
      <c r="G136" s="58">
        <v>5.2999999999999999E-2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48"/>
      <c r="N136" s="48"/>
      <c r="O136" s="48"/>
      <c r="P136" s="48"/>
      <c r="Q136" s="48"/>
      <c r="R136" s="48"/>
    </row>
    <row r="137" spans="1:18" x14ac:dyDescent="0.3">
      <c r="A137" s="56" t="s">
        <v>3</v>
      </c>
      <c r="B137" s="56" t="s">
        <v>100</v>
      </c>
      <c r="C137" s="56" t="s">
        <v>101</v>
      </c>
      <c r="D137" s="56" t="s">
        <v>75</v>
      </c>
      <c r="E137" s="57">
        <v>0</v>
      </c>
      <c r="F137" s="54">
        <v>0</v>
      </c>
      <c r="G137" s="58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48"/>
      <c r="N137" s="48"/>
      <c r="O137" s="48"/>
      <c r="P137" s="48"/>
      <c r="Q137" s="48"/>
      <c r="R137" s="48"/>
    </row>
    <row r="138" spans="1:18" x14ac:dyDescent="0.3">
      <c r="A138" s="56" t="s">
        <v>3</v>
      </c>
      <c r="B138" s="56" t="s">
        <v>102</v>
      </c>
      <c r="C138" s="56" t="s">
        <v>103</v>
      </c>
      <c r="D138" s="56" t="s">
        <v>75</v>
      </c>
      <c r="E138" s="57">
        <v>0</v>
      </c>
      <c r="F138" s="54">
        <v>0</v>
      </c>
      <c r="G138" s="58">
        <v>0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48"/>
      <c r="N138" s="48"/>
      <c r="O138" s="48"/>
      <c r="P138" s="48"/>
      <c r="Q138" s="48"/>
      <c r="R138" s="48"/>
    </row>
    <row r="139" spans="1:18" x14ac:dyDescent="0.3">
      <c r="A139" s="56" t="s">
        <v>3</v>
      </c>
      <c r="B139" s="56" t="s">
        <v>104</v>
      </c>
      <c r="C139" s="56" t="s">
        <v>105</v>
      </c>
      <c r="D139" s="56" t="s">
        <v>75</v>
      </c>
      <c r="E139" s="57">
        <v>0</v>
      </c>
      <c r="F139" s="54">
        <v>0</v>
      </c>
      <c r="G139" s="58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48"/>
      <c r="N139" s="48"/>
      <c r="O139" s="48"/>
      <c r="P139" s="48"/>
      <c r="Q139" s="48"/>
      <c r="R139" s="48"/>
    </row>
    <row r="140" spans="1:18" x14ac:dyDescent="0.3">
      <c r="A140" s="56" t="s">
        <v>3</v>
      </c>
      <c r="B140" s="56" t="s">
        <v>106</v>
      </c>
      <c r="C140" s="56" t="s">
        <v>107</v>
      </c>
      <c r="D140" s="56" t="s">
        <v>75</v>
      </c>
      <c r="E140" s="57">
        <v>0</v>
      </c>
      <c r="F140" s="54">
        <v>0</v>
      </c>
      <c r="G140" s="58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48"/>
      <c r="N140" s="48"/>
      <c r="O140" s="48"/>
      <c r="P140" s="48"/>
      <c r="Q140" s="48"/>
      <c r="R140" s="48"/>
    </row>
    <row r="141" spans="1:18" x14ac:dyDescent="0.3">
      <c r="A141" s="56" t="s">
        <v>3</v>
      </c>
      <c r="B141" s="56" t="s">
        <v>108</v>
      </c>
      <c r="C141" s="56" t="s">
        <v>109</v>
      </c>
      <c r="D141" s="56" t="s">
        <v>75</v>
      </c>
      <c r="E141" s="57">
        <v>0</v>
      </c>
      <c r="F141" s="54">
        <v>0</v>
      </c>
      <c r="G141" s="58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  <c r="M141" s="48"/>
      <c r="N141" s="48"/>
      <c r="O141" s="48"/>
      <c r="P141" s="48"/>
      <c r="Q141" s="48"/>
      <c r="R141" s="48"/>
    </row>
    <row r="142" spans="1:18" x14ac:dyDescent="0.3">
      <c r="A142" s="56" t="s">
        <v>3</v>
      </c>
      <c r="B142" s="56" t="s">
        <v>110</v>
      </c>
      <c r="C142" s="56" t="s">
        <v>111</v>
      </c>
      <c r="D142" s="56" t="s">
        <v>75</v>
      </c>
      <c r="E142" s="57">
        <v>0</v>
      </c>
      <c r="F142" s="54">
        <v>0</v>
      </c>
      <c r="G142" s="58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48"/>
      <c r="N142" s="48"/>
      <c r="O142" s="48"/>
      <c r="P142" s="48"/>
      <c r="Q142" s="48"/>
      <c r="R142" s="48"/>
    </row>
    <row r="143" spans="1:18" x14ac:dyDescent="0.3">
      <c r="A143" s="56" t="s">
        <v>3</v>
      </c>
      <c r="B143" s="56" t="s">
        <v>112</v>
      </c>
      <c r="C143" s="56" t="s">
        <v>113</v>
      </c>
      <c r="D143" s="56" t="s">
        <v>75</v>
      </c>
      <c r="E143" s="57">
        <v>0</v>
      </c>
      <c r="F143" s="54">
        <v>0</v>
      </c>
      <c r="G143" s="58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48"/>
      <c r="N143" s="48"/>
      <c r="O143" s="48"/>
      <c r="P143" s="48"/>
      <c r="Q143" s="48"/>
      <c r="R143" s="48"/>
    </row>
    <row r="144" spans="1:18" x14ac:dyDescent="0.3">
      <c r="A144" s="56" t="s">
        <v>3</v>
      </c>
      <c r="B144" s="56" t="s">
        <v>114</v>
      </c>
      <c r="C144" s="56" t="s">
        <v>115</v>
      </c>
      <c r="D144" s="56" t="s">
        <v>75</v>
      </c>
      <c r="E144" s="57">
        <v>0</v>
      </c>
      <c r="F144" s="54">
        <v>0</v>
      </c>
      <c r="G144" s="58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48"/>
      <c r="N144" s="48"/>
      <c r="O144" s="48"/>
      <c r="P144" s="48"/>
      <c r="Q144" s="48"/>
      <c r="R144" s="48"/>
    </row>
    <row r="145" spans="1:18" x14ac:dyDescent="0.3">
      <c r="A145" s="56" t="s">
        <v>3</v>
      </c>
      <c r="B145" s="56" t="s">
        <v>116</v>
      </c>
      <c r="C145" s="56" t="s">
        <v>117</v>
      </c>
      <c r="D145" s="56" t="s">
        <v>75</v>
      </c>
      <c r="E145" s="57">
        <v>0</v>
      </c>
      <c r="F145" s="54">
        <v>0</v>
      </c>
      <c r="G145" s="58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48"/>
      <c r="N145" s="48"/>
      <c r="O145" s="48"/>
      <c r="P145" s="48"/>
      <c r="Q145" s="48"/>
      <c r="R145" s="48"/>
    </row>
    <row r="146" spans="1:18" x14ac:dyDescent="0.3">
      <c r="A146" s="56" t="s">
        <v>3</v>
      </c>
      <c r="B146" s="56" t="s">
        <v>118</v>
      </c>
      <c r="C146" s="56" t="s">
        <v>119</v>
      </c>
      <c r="D146" s="56" t="s">
        <v>75</v>
      </c>
      <c r="E146" s="57">
        <v>0</v>
      </c>
      <c r="F146" s="54">
        <v>0</v>
      </c>
      <c r="G146" s="58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48"/>
      <c r="N146" s="48"/>
      <c r="O146" s="48"/>
      <c r="P146" s="48"/>
      <c r="Q146" s="48"/>
      <c r="R146" s="48"/>
    </row>
    <row r="147" spans="1:18" x14ac:dyDescent="0.3">
      <c r="A147" s="56" t="s">
        <v>3</v>
      </c>
      <c r="B147" s="56" t="s">
        <v>120</v>
      </c>
      <c r="C147" s="56" t="s">
        <v>121</v>
      </c>
      <c r="D147" s="56" t="s">
        <v>75</v>
      </c>
      <c r="E147" s="57">
        <v>0</v>
      </c>
      <c r="F147" s="54">
        <v>0</v>
      </c>
      <c r="G147" s="58">
        <v>0</v>
      </c>
      <c r="H147" s="57">
        <v>0.85699999999999998</v>
      </c>
      <c r="I147" s="57">
        <v>0.84399999999999997</v>
      </c>
      <c r="J147" s="57">
        <v>0.83299999999999996</v>
      </c>
      <c r="K147" s="57">
        <v>0.82299999999999995</v>
      </c>
      <c r="L147" s="57">
        <v>0.81399999999999995</v>
      </c>
      <c r="M147" s="48"/>
      <c r="N147" s="48"/>
      <c r="O147" s="48"/>
      <c r="P147" s="48"/>
      <c r="Q147" s="48"/>
      <c r="R147" s="48"/>
    </row>
    <row r="148" spans="1:18" x14ac:dyDescent="0.3">
      <c r="A148" s="56" t="s">
        <v>3</v>
      </c>
      <c r="B148" s="56" t="s">
        <v>122</v>
      </c>
      <c r="C148" s="56" t="s">
        <v>123</v>
      </c>
      <c r="D148" s="56" t="s">
        <v>75</v>
      </c>
      <c r="E148" s="57">
        <v>0</v>
      </c>
      <c r="F148" s="54">
        <v>0</v>
      </c>
      <c r="G148" s="58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48"/>
      <c r="N148" s="48"/>
      <c r="O148" s="48"/>
      <c r="P148" s="48"/>
      <c r="Q148" s="48"/>
      <c r="R148" s="48"/>
    </row>
    <row r="149" spans="1:18" x14ac:dyDescent="0.3">
      <c r="A149" s="56" t="s">
        <v>3</v>
      </c>
      <c r="B149" s="56" t="s">
        <v>124</v>
      </c>
      <c r="C149" s="56" t="s">
        <v>125</v>
      </c>
      <c r="D149" s="56" t="s">
        <v>75</v>
      </c>
      <c r="E149" s="57">
        <v>0</v>
      </c>
      <c r="F149" s="54">
        <v>0</v>
      </c>
      <c r="G149" s="58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48"/>
      <c r="N149" s="48"/>
      <c r="O149" s="48"/>
      <c r="P149" s="48"/>
      <c r="Q149" s="48"/>
      <c r="R149" s="48"/>
    </row>
    <row r="150" spans="1:18" x14ac:dyDescent="0.3">
      <c r="A150" s="56" t="s">
        <v>3</v>
      </c>
      <c r="B150" s="56" t="s">
        <v>126</v>
      </c>
      <c r="C150" s="56" t="s">
        <v>127</v>
      </c>
      <c r="D150" s="56" t="s">
        <v>75</v>
      </c>
      <c r="E150" s="57">
        <v>0</v>
      </c>
      <c r="F150" s="54">
        <v>0</v>
      </c>
      <c r="G150" s="58">
        <v>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48"/>
      <c r="N150" s="48"/>
      <c r="O150" s="48"/>
      <c r="P150" s="48"/>
      <c r="Q150" s="48"/>
      <c r="R150" s="48"/>
    </row>
    <row r="151" spans="1:18" x14ac:dyDescent="0.3">
      <c r="A151" s="56" t="s">
        <v>3</v>
      </c>
      <c r="B151" s="56" t="s">
        <v>128</v>
      </c>
      <c r="C151" s="56" t="s">
        <v>129</v>
      </c>
      <c r="D151" s="56" t="s">
        <v>75</v>
      </c>
      <c r="E151" s="57">
        <v>0</v>
      </c>
      <c r="F151" s="54">
        <v>0</v>
      </c>
      <c r="G151" s="58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48"/>
      <c r="N151" s="48"/>
      <c r="O151" s="48"/>
      <c r="P151" s="48"/>
      <c r="Q151" s="48"/>
      <c r="R151" s="48"/>
    </row>
    <row r="152" spans="1:18" x14ac:dyDescent="0.3">
      <c r="A152" s="56" t="s">
        <v>3</v>
      </c>
      <c r="B152" s="56" t="s">
        <v>130</v>
      </c>
      <c r="C152" s="56" t="s">
        <v>131</v>
      </c>
      <c r="D152" s="56" t="s">
        <v>75</v>
      </c>
      <c r="E152" s="57">
        <v>0</v>
      </c>
      <c r="F152" s="54">
        <v>0</v>
      </c>
      <c r="G152" s="58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48"/>
      <c r="N152" s="48"/>
      <c r="O152" s="48"/>
      <c r="P152" s="48"/>
      <c r="Q152" s="48"/>
      <c r="R152" s="48"/>
    </row>
    <row r="153" spans="1:18" x14ac:dyDescent="0.3">
      <c r="A153" s="56" t="s">
        <v>3</v>
      </c>
      <c r="B153" s="56" t="s">
        <v>132</v>
      </c>
      <c r="C153" s="56" t="s">
        <v>133</v>
      </c>
      <c r="D153" s="56" t="s">
        <v>75</v>
      </c>
      <c r="E153" s="57">
        <v>0</v>
      </c>
      <c r="F153" s="54">
        <v>0</v>
      </c>
      <c r="G153" s="58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48"/>
      <c r="N153" s="48"/>
      <c r="O153" s="48"/>
      <c r="P153" s="48"/>
      <c r="Q153" s="48"/>
      <c r="R153" s="48"/>
    </row>
    <row r="154" spans="1:18" x14ac:dyDescent="0.3">
      <c r="A154" s="56" t="s">
        <v>3</v>
      </c>
      <c r="B154" s="56" t="s">
        <v>134</v>
      </c>
      <c r="C154" s="56" t="s">
        <v>135</v>
      </c>
      <c r="D154" s="56" t="s">
        <v>75</v>
      </c>
      <c r="E154" s="57">
        <v>0</v>
      </c>
      <c r="F154" s="54">
        <v>0</v>
      </c>
      <c r="G154" s="58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48"/>
      <c r="N154" s="48"/>
      <c r="O154" s="48"/>
      <c r="P154" s="48"/>
      <c r="Q154" s="48"/>
      <c r="R154" s="48"/>
    </row>
    <row r="155" spans="1:18" x14ac:dyDescent="0.3">
      <c r="A155" s="56" t="s">
        <v>3</v>
      </c>
      <c r="B155" s="56" t="s">
        <v>136</v>
      </c>
      <c r="C155" s="56" t="s">
        <v>137</v>
      </c>
      <c r="D155" s="56" t="s">
        <v>75</v>
      </c>
      <c r="E155" s="57">
        <v>0</v>
      </c>
      <c r="F155" s="54">
        <v>0</v>
      </c>
      <c r="G155" s="58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48"/>
      <c r="N155" s="48"/>
      <c r="O155" s="48"/>
      <c r="P155" s="48"/>
      <c r="Q155" s="48"/>
      <c r="R155" s="48"/>
    </row>
    <row r="156" spans="1:18" x14ac:dyDescent="0.3">
      <c r="A156" s="56" t="s">
        <v>3</v>
      </c>
      <c r="B156" s="56" t="s">
        <v>138</v>
      </c>
      <c r="C156" s="56" t="s">
        <v>139</v>
      </c>
      <c r="D156" s="56" t="s">
        <v>75</v>
      </c>
      <c r="E156" s="57">
        <v>0</v>
      </c>
      <c r="F156" s="54">
        <v>0</v>
      </c>
      <c r="G156" s="58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48"/>
      <c r="N156" s="48"/>
      <c r="O156" s="48"/>
      <c r="P156" s="48"/>
      <c r="Q156" s="48"/>
      <c r="R156" s="48"/>
    </row>
    <row r="157" spans="1:18" x14ac:dyDescent="0.3">
      <c r="A157" s="56" t="s">
        <v>3</v>
      </c>
      <c r="B157" s="56" t="s">
        <v>140</v>
      </c>
      <c r="C157" s="56" t="s">
        <v>141</v>
      </c>
      <c r="D157" s="56" t="s">
        <v>75</v>
      </c>
      <c r="E157" s="57">
        <v>0</v>
      </c>
      <c r="F157" s="54">
        <v>0</v>
      </c>
      <c r="G157" s="58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48"/>
      <c r="N157" s="48"/>
      <c r="O157" s="48"/>
      <c r="P157" s="48"/>
      <c r="Q157" s="48"/>
      <c r="R157" s="48"/>
    </row>
    <row r="158" spans="1:18" x14ac:dyDescent="0.3">
      <c r="A158" s="56" t="s">
        <v>3</v>
      </c>
      <c r="B158" s="56" t="s">
        <v>142</v>
      </c>
      <c r="C158" s="56" t="s">
        <v>143</v>
      </c>
      <c r="D158" s="56" t="s">
        <v>75</v>
      </c>
      <c r="E158" s="57">
        <v>0</v>
      </c>
      <c r="F158" s="54">
        <v>0</v>
      </c>
      <c r="G158" s="58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48"/>
      <c r="N158" s="48"/>
      <c r="O158" s="48"/>
      <c r="P158" s="48"/>
      <c r="Q158" s="48"/>
      <c r="R158" s="48"/>
    </row>
    <row r="159" spans="1:18" x14ac:dyDescent="0.3">
      <c r="A159" s="56" t="s">
        <v>3</v>
      </c>
      <c r="B159" s="56" t="s">
        <v>144</v>
      </c>
      <c r="C159" s="56" t="s">
        <v>145</v>
      </c>
      <c r="D159" s="56" t="s">
        <v>75</v>
      </c>
      <c r="E159" s="57">
        <v>0</v>
      </c>
      <c r="F159" s="54">
        <v>0</v>
      </c>
      <c r="G159" s="58">
        <v>0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48"/>
      <c r="N159" s="48"/>
      <c r="O159" s="48"/>
      <c r="P159" s="48"/>
      <c r="Q159" s="48"/>
      <c r="R159" s="48"/>
    </row>
    <row r="160" spans="1:18" x14ac:dyDescent="0.3">
      <c r="A160" s="56" t="s">
        <v>3</v>
      </c>
      <c r="B160" s="56" t="s">
        <v>146</v>
      </c>
      <c r="C160" s="56" t="s">
        <v>147</v>
      </c>
      <c r="D160" s="56" t="s">
        <v>75</v>
      </c>
      <c r="E160" s="57">
        <v>0</v>
      </c>
      <c r="F160" s="54">
        <v>0</v>
      </c>
      <c r="G160" s="58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48"/>
      <c r="N160" s="48"/>
      <c r="O160" s="48"/>
      <c r="P160" s="48"/>
      <c r="Q160" s="48"/>
      <c r="R160" s="48"/>
    </row>
    <row r="161" spans="1:18" x14ac:dyDescent="0.3">
      <c r="A161" s="56" t="s">
        <v>3</v>
      </c>
      <c r="B161" s="56" t="s">
        <v>148</v>
      </c>
      <c r="C161" s="56" t="s">
        <v>149</v>
      </c>
      <c r="D161" s="56" t="s">
        <v>75</v>
      </c>
      <c r="E161" s="57">
        <v>0</v>
      </c>
      <c r="F161" s="54">
        <v>0</v>
      </c>
      <c r="G161" s="58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48"/>
      <c r="N161" s="48"/>
      <c r="O161" s="48"/>
      <c r="P161" s="48"/>
      <c r="Q161" s="48"/>
      <c r="R161" s="48"/>
    </row>
    <row r="162" spans="1:18" x14ac:dyDescent="0.3">
      <c r="A162" s="56" t="s">
        <v>3</v>
      </c>
      <c r="B162" s="56" t="s">
        <v>150</v>
      </c>
      <c r="C162" s="56" t="s">
        <v>151</v>
      </c>
      <c r="D162" s="56" t="s">
        <v>75</v>
      </c>
      <c r="E162" s="57">
        <v>1.375</v>
      </c>
      <c r="F162" s="54">
        <v>0.153</v>
      </c>
      <c r="G162" s="58">
        <v>0.19400000000000001</v>
      </c>
      <c r="H162" s="57">
        <v>0.85699999999999998</v>
      </c>
      <c r="I162" s="57">
        <v>0.84399999999999997</v>
      </c>
      <c r="J162" s="57">
        <v>0.83299999999999996</v>
      </c>
      <c r="K162" s="57">
        <v>0.82299999999999995</v>
      </c>
      <c r="L162" s="57">
        <v>0.81399999999999995</v>
      </c>
      <c r="M162" s="48"/>
      <c r="N162" s="48"/>
      <c r="O162" s="48"/>
      <c r="P162" s="48"/>
      <c r="Q162" s="48"/>
      <c r="R162" s="48"/>
    </row>
    <row r="163" spans="1:18" x14ac:dyDescent="0.3">
      <c r="A163" s="48" t="s">
        <v>6</v>
      </c>
      <c r="B163" s="48" t="s">
        <v>73</v>
      </c>
      <c r="C163" s="48" t="s">
        <v>74</v>
      </c>
      <c r="D163" s="48" t="s">
        <v>75</v>
      </c>
      <c r="E163" s="54">
        <v>8.6332000000000006E-2</v>
      </c>
      <c r="F163" s="54">
        <v>8.6332000000000006E-2</v>
      </c>
      <c r="G163" s="55">
        <v>8.6332000000000006E-2</v>
      </c>
      <c r="H163" s="54">
        <v>1.0868027934294799</v>
      </c>
      <c r="I163" s="54">
        <v>1.09216479342948</v>
      </c>
      <c r="J163" s="54">
        <v>1.25452579342948</v>
      </c>
      <c r="K163" s="54">
        <v>1.4418867934294799</v>
      </c>
      <c r="L163" s="54">
        <v>1.78624879342948</v>
      </c>
      <c r="M163" s="110">
        <f>G163*'CPIH conversion'!$Y$25</f>
        <v>8.3087479831860156E-2</v>
      </c>
      <c r="N163" s="111">
        <f>H163-$M163</f>
        <v>1.0037153135976198</v>
      </c>
      <c r="O163" s="111">
        <f t="shared" ref="O163:O200" si="0">I163-$M163</f>
        <v>1.0090773135976199</v>
      </c>
      <c r="P163" s="111">
        <f t="shared" ref="P163:P200" si="1">J163-$M163</f>
        <v>1.1714383135976199</v>
      </c>
      <c r="Q163" s="111">
        <f t="shared" ref="Q163:Q200" si="2">K163-$M163</f>
        <v>1.3587993135976197</v>
      </c>
      <c r="R163" s="111">
        <f t="shared" ref="R163:R200" si="3">L163-$M163</f>
        <v>1.7031613135976198</v>
      </c>
    </row>
    <row r="164" spans="1:18" x14ac:dyDescent="0.3">
      <c r="A164" s="48" t="s">
        <v>6</v>
      </c>
      <c r="B164" s="48" t="s">
        <v>76</v>
      </c>
      <c r="C164" s="48" t="s">
        <v>77</v>
      </c>
      <c r="D164" s="48" t="s">
        <v>75</v>
      </c>
      <c r="E164" s="54">
        <v>0</v>
      </c>
      <c r="F164" s="54">
        <v>0</v>
      </c>
      <c r="G164" s="55">
        <v>0.18225</v>
      </c>
      <c r="H164" s="54">
        <v>0.176000895989011</v>
      </c>
      <c r="I164" s="54">
        <v>0.176000895989011</v>
      </c>
      <c r="J164" s="54">
        <v>0.176000895989011</v>
      </c>
      <c r="K164" s="54">
        <v>0.176000895989011</v>
      </c>
      <c r="L164" s="54">
        <v>0.176000895989011</v>
      </c>
      <c r="M164" s="110">
        <f>G164*'CPIH conversion'!$Y$25</f>
        <v>0.17540069961725097</v>
      </c>
      <c r="N164" s="111">
        <f t="shared" ref="N164:N200" si="4">H164-$M164</f>
        <v>6.0019637176003671E-4</v>
      </c>
      <c r="O164" s="111">
        <f t="shared" si="0"/>
        <v>6.0019637176003671E-4</v>
      </c>
      <c r="P164" s="111">
        <f t="shared" si="1"/>
        <v>6.0019637176003671E-4</v>
      </c>
      <c r="Q164" s="111">
        <f t="shared" si="2"/>
        <v>6.0019637176003671E-4</v>
      </c>
      <c r="R164" s="111">
        <f t="shared" si="3"/>
        <v>6.0019637176003671E-4</v>
      </c>
    </row>
    <row r="165" spans="1:18" x14ac:dyDescent="0.3">
      <c r="A165" s="48" t="s">
        <v>6</v>
      </c>
      <c r="B165" s="48" t="s">
        <v>78</v>
      </c>
      <c r="C165" s="48" t="s">
        <v>79</v>
      </c>
      <c r="D165" s="48" t="s">
        <v>75</v>
      </c>
      <c r="E165" s="54">
        <v>0</v>
      </c>
      <c r="F165" s="54">
        <v>0</v>
      </c>
      <c r="G165" s="55">
        <v>0</v>
      </c>
      <c r="H165" s="54">
        <v>0</v>
      </c>
      <c r="I165" s="54">
        <v>0</v>
      </c>
      <c r="J165" s="54">
        <v>0</v>
      </c>
      <c r="K165" s="54">
        <v>0</v>
      </c>
      <c r="L165" s="54">
        <v>0</v>
      </c>
      <c r="M165" s="112">
        <f>G165*'CPIH conversion'!$Y$25</f>
        <v>0</v>
      </c>
      <c r="N165" s="111">
        <f t="shared" si="4"/>
        <v>0</v>
      </c>
      <c r="O165" s="111">
        <f t="shared" si="0"/>
        <v>0</v>
      </c>
      <c r="P165" s="111">
        <f t="shared" si="1"/>
        <v>0</v>
      </c>
      <c r="Q165" s="111">
        <f t="shared" si="2"/>
        <v>0</v>
      </c>
      <c r="R165" s="111">
        <f t="shared" si="3"/>
        <v>0</v>
      </c>
    </row>
    <row r="166" spans="1:18" x14ac:dyDescent="0.3">
      <c r="A166" s="48" t="s">
        <v>6</v>
      </c>
      <c r="B166" s="48" t="s">
        <v>80</v>
      </c>
      <c r="C166" s="48" t="s">
        <v>81</v>
      </c>
      <c r="D166" s="48" t="s">
        <v>75</v>
      </c>
      <c r="E166" s="54">
        <v>0</v>
      </c>
      <c r="F166" s="54">
        <v>0</v>
      </c>
      <c r="G166" s="55">
        <v>0</v>
      </c>
      <c r="H166" s="54">
        <v>0</v>
      </c>
      <c r="I166" s="54">
        <v>0</v>
      </c>
      <c r="J166" s="54">
        <v>0</v>
      </c>
      <c r="K166" s="54">
        <v>0</v>
      </c>
      <c r="L166" s="54">
        <v>0</v>
      </c>
      <c r="M166" s="112">
        <f>G166*'CPIH conversion'!$Y$25</f>
        <v>0</v>
      </c>
      <c r="N166" s="111">
        <f t="shared" si="4"/>
        <v>0</v>
      </c>
      <c r="O166" s="111">
        <f t="shared" si="0"/>
        <v>0</v>
      </c>
      <c r="P166" s="111">
        <f t="shared" si="1"/>
        <v>0</v>
      </c>
      <c r="Q166" s="111">
        <f t="shared" si="2"/>
        <v>0</v>
      </c>
      <c r="R166" s="111">
        <f t="shared" si="3"/>
        <v>0</v>
      </c>
    </row>
    <row r="167" spans="1:18" x14ac:dyDescent="0.3">
      <c r="A167" s="48" t="s">
        <v>6</v>
      </c>
      <c r="B167" s="48" t="s">
        <v>82</v>
      </c>
      <c r="C167" s="48" t="s">
        <v>83</v>
      </c>
      <c r="D167" s="48" t="s">
        <v>75</v>
      </c>
      <c r="E167" s="54">
        <v>2.1603962700000001</v>
      </c>
      <c r="F167" s="54">
        <v>2.2339408828696401</v>
      </c>
      <c r="G167" s="55">
        <v>2.3021866575182002</v>
      </c>
      <c r="H167" s="54">
        <v>4.1455996611825503</v>
      </c>
      <c r="I167" s="54">
        <v>4.1501945296428504</v>
      </c>
      <c r="J167" s="54">
        <v>4.2290655171348197</v>
      </c>
      <c r="K167" s="54">
        <v>4.7039702668980699</v>
      </c>
      <c r="L167" s="54">
        <v>5.2156989303643098</v>
      </c>
      <c r="M167" s="110">
        <f>G167*'CPIH conversion'!$Y$25</f>
        <v>2.2156661200449541</v>
      </c>
      <c r="N167" s="111">
        <f t="shared" si="4"/>
        <v>1.9299335411375962</v>
      </c>
      <c r="O167" s="111">
        <f t="shared" si="0"/>
        <v>1.9345284095978963</v>
      </c>
      <c r="P167" s="111">
        <f t="shared" si="1"/>
        <v>2.0133993970898656</v>
      </c>
      <c r="Q167" s="111">
        <f t="shared" si="2"/>
        <v>2.4883041468531157</v>
      </c>
      <c r="R167" s="111">
        <f t="shared" si="3"/>
        <v>3.0000328103193556</v>
      </c>
    </row>
    <row r="168" spans="1:18" x14ac:dyDescent="0.3">
      <c r="A168" s="48" t="s">
        <v>6</v>
      </c>
      <c r="B168" s="48" t="s">
        <v>84</v>
      </c>
      <c r="C168" s="48" t="s">
        <v>85</v>
      </c>
      <c r="D168" s="48" t="s">
        <v>75</v>
      </c>
      <c r="E168" s="54">
        <v>5.1652000000000003E-2</v>
      </c>
      <c r="F168" s="54">
        <v>6.7664000000000002E-2</v>
      </c>
      <c r="G168" s="55">
        <v>8.3674999999999999E-2</v>
      </c>
      <c r="H168" s="54">
        <v>8.0805898336792997E-2</v>
      </c>
      <c r="I168" s="54">
        <v>8.0805898336792997E-2</v>
      </c>
      <c r="J168" s="54">
        <v>8.0805898336792997E-2</v>
      </c>
      <c r="K168" s="54">
        <v>8.0805898336792997E-2</v>
      </c>
      <c r="L168" s="54">
        <v>8.0805898336792997E-2</v>
      </c>
      <c r="M168" s="110">
        <f>G168*'CPIH conversion'!$Y$25</f>
        <v>8.0530334927152128E-2</v>
      </c>
      <c r="N168" s="111">
        <f t="shared" si="4"/>
        <v>2.7556340964086934E-4</v>
      </c>
      <c r="O168" s="111">
        <f t="shared" si="0"/>
        <v>2.7556340964086934E-4</v>
      </c>
      <c r="P168" s="111">
        <f t="shared" si="1"/>
        <v>2.7556340964086934E-4</v>
      </c>
      <c r="Q168" s="111">
        <f t="shared" si="2"/>
        <v>2.7556340964086934E-4</v>
      </c>
      <c r="R168" s="111">
        <f t="shared" si="3"/>
        <v>2.7556340964086934E-4</v>
      </c>
    </row>
    <row r="169" spans="1:18" x14ac:dyDescent="0.3">
      <c r="A169" s="48" t="s">
        <v>6</v>
      </c>
      <c r="B169" s="48" t="s">
        <v>86</v>
      </c>
      <c r="C169" s="48" t="s">
        <v>87</v>
      </c>
      <c r="D169" s="48" t="s">
        <v>75</v>
      </c>
      <c r="E169" s="54">
        <v>0</v>
      </c>
      <c r="F169" s="54">
        <v>0</v>
      </c>
      <c r="G169" s="55">
        <v>0</v>
      </c>
      <c r="H169" s="54">
        <v>0</v>
      </c>
      <c r="I169" s="54">
        <v>0</v>
      </c>
      <c r="J169" s="54">
        <v>0</v>
      </c>
      <c r="K169" s="54">
        <v>0</v>
      </c>
      <c r="L169" s="54">
        <v>0</v>
      </c>
      <c r="M169" s="112">
        <f>G169*'CPIH conversion'!$Y$25</f>
        <v>0</v>
      </c>
      <c r="N169" s="111">
        <f t="shared" si="4"/>
        <v>0</v>
      </c>
      <c r="O169" s="111">
        <f t="shared" si="0"/>
        <v>0</v>
      </c>
      <c r="P169" s="111">
        <f t="shared" si="1"/>
        <v>0</v>
      </c>
      <c r="Q169" s="111">
        <f t="shared" si="2"/>
        <v>0</v>
      </c>
      <c r="R169" s="111">
        <f t="shared" si="3"/>
        <v>0</v>
      </c>
    </row>
    <row r="170" spans="1:18" x14ac:dyDescent="0.3">
      <c r="A170" s="48" t="s">
        <v>6</v>
      </c>
      <c r="B170" s="48" t="s">
        <v>88</v>
      </c>
      <c r="C170" s="48" t="s">
        <v>89</v>
      </c>
      <c r="D170" s="48" t="s">
        <v>75</v>
      </c>
      <c r="E170" s="54">
        <v>0</v>
      </c>
      <c r="F170" s="54">
        <v>0</v>
      </c>
      <c r="G170" s="55">
        <v>0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112">
        <f>G170*'CPIH conversion'!$Y$25</f>
        <v>0</v>
      </c>
      <c r="N170" s="111">
        <f t="shared" si="4"/>
        <v>0</v>
      </c>
      <c r="O170" s="111">
        <f t="shared" si="0"/>
        <v>0</v>
      </c>
      <c r="P170" s="111">
        <f t="shared" si="1"/>
        <v>0</v>
      </c>
      <c r="Q170" s="111">
        <f t="shared" si="2"/>
        <v>0</v>
      </c>
      <c r="R170" s="111">
        <f t="shared" si="3"/>
        <v>0</v>
      </c>
    </row>
    <row r="171" spans="1:18" x14ac:dyDescent="0.3">
      <c r="A171" s="48" t="s">
        <v>6</v>
      </c>
      <c r="B171" s="48" t="s">
        <v>90</v>
      </c>
      <c r="C171" s="48" t="s">
        <v>91</v>
      </c>
      <c r="D171" s="48" t="s">
        <v>75</v>
      </c>
      <c r="E171" s="54">
        <v>0</v>
      </c>
      <c r="F171" s="54">
        <v>0</v>
      </c>
      <c r="G171" s="55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112">
        <f>G171*'CPIH conversion'!$Y$25</f>
        <v>0</v>
      </c>
      <c r="N171" s="111">
        <f t="shared" si="4"/>
        <v>0</v>
      </c>
      <c r="O171" s="111">
        <f t="shared" si="0"/>
        <v>0</v>
      </c>
      <c r="P171" s="111">
        <f t="shared" si="1"/>
        <v>0</v>
      </c>
      <c r="Q171" s="111">
        <f t="shared" si="2"/>
        <v>0</v>
      </c>
      <c r="R171" s="111">
        <f t="shared" si="3"/>
        <v>0</v>
      </c>
    </row>
    <row r="172" spans="1:18" x14ac:dyDescent="0.3">
      <c r="A172" s="48" t="s">
        <v>6</v>
      </c>
      <c r="B172" s="48" t="s">
        <v>92</v>
      </c>
      <c r="C172" s="48" t="s">
        <v>93</v>
      </c>
      <c r="D172" s="48" t="s">
        <v>75</v>
      </c>
      <c r="E172" s="54">
        <v>0</v>
      </c>
      <c r="F172" s="54">
        <v>0</v>
      </c>
      <c r="G172" s="55">
        <v>0</v>
      </c>
      <c r="H172" s="54">
        <v>0.92113</v>
      </c>
      <c r="I172" s="54">
        <v>0.92113</v>
      </c>
      <c r="J172" s="54">
        <v>0.92113</v>
      </c>
      <c r="K172" s="54">
        <v>0.92113</v>
      </c>
      <c r="L172" s="54">
        <v>0.92113</v>
      </c>
      <c r="M172" s="112">
        <f>G172*'CPIH conversion'!$Y$25</f>
        <v>0</v>
      </c>
      <c r="N172" s="111">
        <f t="shared" si="4"/>
        <v>0.92113</v>
      </c>
      <c r="O172" s="111">
        <f t="shared" si="0"/>
        <v>0.92113</v>
      </c>
      <c r="P172" s="111">
        <f t="shared" si="1"/>
        <v>0.92113</v>
      </c>
      <c r="Q172" s="111">
        <f t="shared" si="2"/>
        <v>0.92113</v>
      </c>
      <c r="R172" s="111">
        <f t="shared" si="3"/>
        <v>0.92113</v>
      </c>
    </row>
    <row r="173" spans="1:18" x14ac:dyDescent="0.3">
      <c r="A173" s="48" t="s">
        <v>6</v>
      </c>
      <c r="B173" s="48" t="s">
        <v>94</v>
      </c>
      <c r="C173" s="48" t="s">
        <v>95</v>
      </c>
      <c r="D173" s="48" t="s">
        <v>75</v>
      </c>
      <c r="E173" s="54">
        <v>0</v>
      </c>
      <c r="F173" s="54">
        <v>0</v>
      </c>
      <c r="G173" s="55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112">
        <f>G173*'CPIH conversion'!$Y$25</f>
        <v>0</v>
      </c>
      <c r="N173" s="111">
        <f t="shared" si="4"/>
        <v>0</v>
      </c>
      <c r="O173" s="111">
        <f t="shared" si="0"/>
        <v>0</v>
      </c>
      <c r="P173" s="111">
        <f t="shared" si="1"/>
        <v>0</v>
      </c>
      <c r="Q173" s="111">
        <f t="shared" si="2"/>
        <v>0</v>
      </c>
      <c r="R173" s="111">
        <f t="shared" si="3"/>
        <v>0</v>
      </c>
    </row>
    <row r="174" spans="1:18" x14ac:dyDescent="0.3">
      <c r="A174" s="48" t="s">
        <v>6</v>
      </c>
      <c r="B174" s="48" t="s">
        <v>96</v>
      </c>
      <c r="C174" s="48" t="s">
        <v>97</v>
      </c>
      <c r="D174" s="48" t="s">
        <v>75</v>
      </c>
      <c r="E174" s="54">
        <v>0</v>
      </c>
      <c r="F174" s="54">
        <v>0</v>
      </c>
      <c r="G174" s="55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112">
        <f>G174*'CPIH conversion'!$Y$25</f>
        <v>0</v>
      </c>
      <c r="N174" s="111">
        <f t="shared" si="4"/>
        <v>0</v>
      </c>
      <c r="O174" s="111">
        <f t="shared" si="0"/>
        <v>0</v>
      </c>
      <c r="P174" s="111">
        <f t="shared" si="1"/>
        <v>0</v>
      </c>
      <c r="Q174" s="111">
        <f t="shared" si="2"/>
        <v>0</v>
      </c>
      <c r="R174" s="111">
        <f t="shared" si="3"/>
        <v>0</v>
      </c>
    </row>
    <row r="175" spans="1:18" x14ac:dyDescent="0.3">
      <c r="A175" s="48" t="s">
        <v>6</v>
      </c>
      <c r="B175" s="48" t="s">
        <v>98</v>
      </c>
      <c r="C175" s="48" t="s">
        <v>99</v>
      </c>
      <c r="D175" s="48" t="s">
        <v>75</v>
      </c>
      <c r="E175" s="54">
        <v>3.7829617288398101</v>
      </c>
      <c r="F175" s="54">
        <v>5.3829468094189998</v>
      </c>
      <c r="G175" s="55">
        <v>5.4241855708999998</v>
      </c>
      <c r="H175" s="54">
        <v>6.6126122915982997</v>
      </c>
      <c r="I175" s="54">
        <v>6.6177270323385704</v>
      </c>
      <c r="J175" s="54">
        <v>5.5690275928368598</v>
      </c>
      <c r="K175" s="54">
        <v>4.2739169085273101</v>
      </c>
      <c r="L175" s="54">
        <v>3.7171458907027302</v>
      </c>
      <c r="M175" s="113"/>
      <c r="N175" s="111">
        <f t="shared" si="4"/>
        <v>6.6126122915982997</v>
      </c>
      <c r="O175" s="111">
        <f t="shared" si="0"/>
        <v>6.6177270323385704</v>
      </c>
      <c r="P175" s="111">
        <f t="shared" si="1"/>
        <v>5.5690275928368598</v>
      </c>
      <c r="Q175" s="111">
        <f t="shared" si="2"/>
        <v>4.2739169085273101</v>
      </c>
      <c r="R175" s="111">
        <f t="shared" si="3"/>
        <v>3.7171458907027302</v>
      </c>
    </row>
    <row r="176" spans="1:18" x14ac:dyDescent="0.3">
      <c r="A176" s="48" t="s">
        <v>6</v>
      </c>
      <c r="B176" s="48" t="s">
        <v>100</v>
      </c>
      <c r="C176" s="48" t="s">
        <v>101</v>
      </c>
      <c r="D176" s="48" t="s">
        <v>75</v>
      </c>
      <c r="E176" s="54">
        <v>0</v>
      </c>
      <c r="F176" s="54">
        <v>0</v>
      </c>
      <c r="G176" s="55">
        <v>2.16</v>
      </c>
      <c r="H176" s="54">
        <v>2.347</v>
      </c>
      <c r="I176" s="54">
        <v>2.4140000000000001</v>
      </c>
      <c r="J176" s="54">
        <v>2.4180000000000001</v>
      </c>
      <c r="K176" s="54">
        <v>2.3940000000000001</v>
      </c>
      <c r="L176" s="54">
        <v>2.4620000000000002</v>
      </c>
      <c r="M176" s="114">
        <f>G176*'CPIH conversion'!$Y$25</f>
        <v>2.0788231065748266</v>
      </c>
      <c r="N176" s="111">
        <f t="shared" si="4"/>
        <v>0.26817689342517337</v>
      </c>
      <c r="O176" s="111">
        <f t="shared" si="0"/>
        <v>0.33517689342517354</v>
      </c>
      <c r="P176" s="111">
        <f t="shared" si="1"/>
        <v>0.33917689342517354</v>
      </c>
      <c r="Q176" s="111">
        <f t="shared" si="2"/>
        <v>0.31517689342517352</v>
      </c>
      <c r="R176" s="111">
        <f t="shared" si="3"/>
        <v>0.38317689342517358</v>
      </c>
    </row>
    <row r="177" spans="1:18" x14ac:dyDescent="0.3">
      <c r="A177" s="48" t="s">
        <v>6</v>
      </c>
      <c r="B177" s="48" t="s">
        <v>102</v>
      </c>
      <c r="C177" s="48" t="s">
        <v>103</v>
      </c>
      <c r="D177" s="48" t="s">
        <v>75</v>
      </c>
      <c r="E177" s="54">
        <v>0.02</v>
      </c>
      <c r="F177" s="54">
        <v>0.02</v>
      </c>
      <c r="G177" s="55">
        <v>0.34499999999999997</v>
      </c>
      <c r="H177" s="54">
        <v>0.33317042039072098</v>
      </c>
      <c r="I177" s="54">
        <v>0.33317042039072098</v>
      </c>
      <c r="J177" s="54">
        <v>0.33317042039072098</v>
      </c>
      <c r="K177" s="54">
        <v>0.33317042039072098</v>
      </c>
      <c r="L177" s="54">
        <v>0.33317042039072098</v>
      </c>
      <c r="M177" s="110">
        <f>G177*'CPIH conversion'!$Y$25</f>
        <v>0.33203424618903477</v>
      </c>
      <c r="N177" s="111">
        <f t="shared" si="4"/>
        <v>1.1361742016862131E-3</v>
      </c>
      <c r="O177" s="111">
        <f t="shared" si="0"/>
        <v>1.1361742016862131E-3</v>
      </c>
      <c r="P177" s="111">
        <f t="shared" si="1"/>
        <v>1.1361742016862131E-3</v>
      </c>
      <c r="Q177" s="111">
        <f t="shared" si="2"/>
        <v>1.1361742016862131E-3</v>
      </c>
      <c r="R177" s="111">
        <f t="shared" si="3"/>
        <v>1.1361742016862131E-3</v>
      </c>
    </row>
    <row r="178" spans="1:18" x14ac:dyDescent="0.3">
      <c r="A178" s="48" t="s">
        <v>6</v>
      </c>
      <c r="B178" s="48" t="s">
        <v>104</v>
      </c>
      <c r="C178" s="48" t="s">
        <v>105</v>
      </c>
      <c r="D178" s="48" t="s">
        <v>75</v>
      </c>
      <c r="E178" s="54">
        <v>0</v>
      </c>
      <c r="F178" s="54">
        <v>0</v>
      </c>
      <c r="G178" s="55">
        <v>0</v>
      </c>
      <c r="H178" s="54">
        <v>0</v>
      </c>
      <c r="I178" s="54">
        <v>0</v>
      </c>
      <c r="J178" s="54">
        <v>0</v>
      </c>
      <c r="K178" s="54">
        <v>0</v>
      </c>
      <c r="L178" s="54">
        <v>0</v>
      </c>
      <c r="M178" s="112">
        <f>G178*'CPIH conversion'!$Y$25</f>
        <v>0</v>
      </c>
      <c r="N178" s="111">
        <f t="shared" si="4"/>
        <v>0</v>
      </c>
      <c r="O178" s="111">
        <f t="shared" si="0"/>
        <v>0</v>
      </c>
      <c r="P178" s="111">
        <f t="shared" si="1"/>
        <v>0</v>
      </c>
      <c r="Q178" s="111">
        <f t="shared" si="2"/>
        <v>0</v>
      </c>
      <c r="R178" s="111">
        <f t="shared" si="3"/>
        <v>0</v>
      </c>
    </row>
    <row r="179" spans="1:18" x14ac:dyDescent="0.3">
      <c r="A179" s="48" t="s">
        <v>6</v>
      </c>
      <c r="B179" s="48" t="s">
        <v>106</v>
      </c>
      <c r="C179" s="48" t="s">
        <v>107</v>
      </c>
      <c r="D179" s="48" t="s">
        <v>75</v>
      </c>
      <c r="E179" s="54">
        <v>0</v>
      </c>
      <c r="F179" s="54">
        <v>0</v>
      </c>
      <c r="G179" s="55">
        <v>0</v>
      </c>
      <c r="H179" s="54">
        <v>0</v>
      </c>
      <c r="I179" s="54">
        <v>0</v>
      </c>
      <c r="J179" s="54">
        <v>0</v>
      </c>
      <c r="K179" s="54">
        <v>0</v>
      </c>
      <c r="L179" s="54">
        <v>0</v>
      </c>
      <c r="M179" s="112">
        <f>G179*'CPIH conversion'!$Y$25</f>
        <v>0</v>
      </c>
      <c r="N179" s="111">
        <f t="shared" si="4"/>
        <v>0</v>
      </c>
      <c r="O179" s="111">
        <f t="shared" si="0"/>
        <v>0</v>
      </c>
      <c r="P179" s="111">
        <f t="shared" si="1"/>
        <v>0</v>
      </c>
      <c r="Q179" s="111">
        <f t="shared" si="2"/>
        <v>0</v>
      </c>
      <c r="R179" s="111">
        <f t="shared" si="3"/>
        <v>0</v>
      </c>
    </row>
    <row r="180" spans="1:18" x14ac:dyDescent="0.3">
      <c r="A180" s="48" t="s">
        <v>6</v>
      </c>
      <c r="B180" s="48" t="s">
        <v>108</v>
      </c>
      <c r="C180" s="48" t="s">
        <v>109</v>
      </c>
      <c r="D180" s="48" t="s">
        <v>75</v>
      </c>
      <c r="E180" s="54">
        <v>0</v>
      </c>
      <c r="F180" s="54">
        <v>0</v>
      </c>
      <c r="G180" s="55">
        <v>0</v>
      </c>
      <c r="H180" s="54">
        <v>2.59886938360148</v>
      </c>
      <c r="I180" s="54">
        <v>2.6353664764896001</v>
      </c>
      <c r="J180" s="54">
        <v>2.7056286036416601</v>
      </c>
      <c r="K180" s="54">
        <v>2.70725189288313</v>
      </c>
      <c r="L180" s="54">
        <v>4.6163149473880196</v>
      </c>
      <c r="M180" s="112">
        <f>G180*'CPIH conversion'!$Y$25</f>
        <v>0</v>
      </c>
      <c r="N180" s="111">
        <f t="shared" si="4"/>
        <v>2.59886938360148</v>
      </c>
      <c r="O180" s="111">
        <f t="shared" si="0"/>
        <v>2.6353664764896001</v>
      </c>
      <c r="P180" s="111">
        <f t="shared" si="1"/>
        <v>2.7056286036416601</v>
      </c>
      <c r="Q180" s="111">
        <f t="shared" si="2"/>
        <v>2.70725189288313</v>
      </c>
      <c r="R180" s="111">
        <f t="shared" si="3"/>
        <v>4.6163149473880196</v>
      </c>
    </row>
    <row r="181" spans="1:18" x14ac:dyDescent="0.3">
      <c r="A181" s="48" t="s">
        <v>6</v>
      </c>
      <c r="B181" s="48" t="s">
        <v>110</v>
      </c>
      <c r="C181" s="48" t="s">
        <v>111</v>
      </c>
      <c r="D181" s="48" t="s">
        <v>75</v>
      </c>
      <c r="E181" s="54">
        <v>0</v>
      </c>
      <c r="F181" s="54">
        <v>0</v>
      </c>
      <c r="G181" s="55">
        <v>0</v>
      </c>
      <c r="H181" s="54">
        <v>0</v>
      </c>
      <c r="I181" s="54">
        <v>0</v>
      </c>
      <c r="J181" s="54">
        <v>0</v>
      </c>
      <c r="K181" s="54">
        <v>0</v>
      </c>
      <c r="L181" s="54">
        <v>0</v>
      </c>
      <c r="M181" s="112">
        <f>G181*'CPIH conversion'!$Y$25</f>
        <v>0</v>
      </c>
      <c r="N181" s="111">
        <f t="shared" si="4"/>
        <v>0</v>
      </c>
      <c r="O181" s="111">
        <f t="shared" si="0"/>
        <v>0</v>
      </c>
      <c r="P181" s="111">
        <f t="shared" si="1"/>
        <v>0</v>
      </c>
      <c r="Q181" s="111">
        <f t="shared" si="2"/>
        <v>0</v>
      </c>
      <c r="R181" s="111">
        <f t="shared" si="3"/>
        <v>0</v>
      </c>
    </row>
    <row r="182" spans="1:18" x14ac:dyDescent="0.3">
      <c r="A182" s="48" t="s">
        <v>6</v>
      </c>
      <c r="B182" s="48" t="s">
        <v>112</v>
      </c>
      <c r="C182" s="48" t="s">
        <v>113</v>
      </c>
      <c r="D182" s="48" t="s">
        <v>75</v>
      </c>
      <c r="E182" s="54">
        <v>0.79300000000000004</v>
      </c>
      <c r="F182" s="54">
        <v>0.78005500000000005</v>
      </c>
      <c r="G182" s="55">
        <v>0.84341500000000003</v>
      </c>
      <c r="H182" s="54">
        <v>0</v>
      </c>
      <c r="I182" s="54">
        <v>0</v>
      </c>
      <c r="J182" s="54">
        <v>0</v>
      </c>
      <c r="K182" s="54">
        <v>0</v>
      </c>
      <c r="L182" s="54">
        <v>0</v>
      </c>
      <c r="M182" s="113"/>
      <c r="N182" s="111">
        <f t="shared" si="4"/>
        <v>0</v>
      </c>
      <c r="O182" s="111">
        <f t="shared" si="0"/>
        <v>0</v>
      </c>
      <c r="P182" s="111">
        <f t="shared" si="1"/>
        <v>0</v>
      </c>
      <c r="Q182" s="111">
        <f t="shared" si="2"/>
        <v>0</v>
      </c>
      <c r="R182" s="111">
        <f t="shared" si="3"/>
        <v>0</v>
      </c>
    </row>
    <row r="183" spans="1:18" x14ac:dyDescent="0.3">
      <c r="A183" s="48" t="s">
        <v>6</v>
      </c>
      <c r="B183" s="48" t="s">
        <v>114</v>
      </c>
      <c r="C183" s="48" t="s">
        <v>115</v>
      </c>
      <c r="D183" s="48" t="s">
        <v>75</v>
      </c>
      <c r="E183" s="54">
        <v>0</v>
      </c>
      <c r="F183" s="54">
        <v>0</v>
      </c>
      <c r="G183" s="55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112">
        <f>G183*'CPIH conversion'!$Y$25</f>
        <v>0</v>
      </c>
      <c r="N183" s="111">
        <f t="shared" si="4"/>
        <v>0</v>
      </c>
      <c r="O183" s="111">
        <f t="shared" si="0"/>
        <v>0</v>
      </c>
      <c r="P183" s="111">
        <f t="shared" si="1"/>
        <v>0</v>
      </c>
      <c r="Q183" s="111">
        <f t="shared" si="2"/>
        <v>0</v>
      </c>
      <c r="R183" s="111">
        <f t="shared" si="3"/>
        <v>0</v>
      </c>
    </row>
    <row r="184" spans="1:18" x14ac:dyDescent="0.3">
      <c r="A184" s="48" t="s">
        <v>6</v>
      </c>
      <c r="B184" s="48" t="s">
        <v>116</v>
      </c>
      <c r="C184" s="48" t="s">
        <v>117</v>
      </c>
      <c r="D184" s="48" t="s">
        <v>75</v>
      </c>
      <c r="E184" s="54">
        <v>0</v>
      </c>
      <c r="F184" s="54">
        <v>0</v>
      </c>
      <c r="G184" s="55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112">
        <f>G184*'CPIH conversion'!$Y$25</f>
        <v>0</v>
      </c>
      <c r="N184" s="111">
        <f t="shared" si="4"/>
        <v>0</v>
      </c>
      <c r="O184" s="111">
        <f t="shared" si="0"/>
        <v>0</v>
      </c>
      <c r="P184" s="111">
        <f t="shared" si="1"/>
        <v>0</v>
      </c>
      <c r="Q184" s="111">
        <f t="shared" si="2"/>
        <v>0</v>
      </c>
      <c r="R184" s="111">
        <f t="shared" si="3"/>
        <v>0</v>
      </c>
    </row>
    <row r="185" spans="1:18" x14ac:dyDescent="0.3">
      <c r="A185" s="48" t="s">
        <v>6</v>
      </c>
      <c r="B185" s="48" t="s">
        <v>118</v>
      </c>
      <c r="C185" s="48" t="s">
        <v>119</v>
      </c>
      <c r="D185" s="48" t="s">
        <v>75</v>
      </c>
      <c r="E185" s="54">
        <v>0</v>
      </c>
      <c r="F185" s="54">
        <v>0</v>
      </c>
      <c r="G185" s="55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112">
        <f>G185*'CPIH conversion'!$Y$25</f>
        <v>0</v>
      </c>
      <c r="N185" s="111">
        <f t="shared" si="4"/>
        <v>0</v>
      </c>
      <c r="O185" s="111">
        <f t="shared" si="0"/>
        <v>0</v>
      </c>
      <c r="P185" s="111">
        <f t="shared" si="1"/>
        <v>0</v>
      </c>
      <c r="Q185" s="111">
        <f t="shared" si="2"/>
        <v>0</v>
      </c>
      <c r="R185" s="111">
        <f t="shared" si="3"/>
        <v>0</v>
      </c>
    </row>
    <row r="186" spans="1:18" x14ac:dyDescent="0.3">
      <c r="A186" s="48" t="s">
        <v>6</v>
      </c>
      <c r="B186" s="48" t="s">
        <v>120</v>
      </c>
      <c r="C186" s="48" t="s">
        <v>121</v>
      </c>
      <c r="D186" s="48" t="s">
        <v>75</v>
      </c>
      <c r="E186" s="54">
        <v>0</v>
      </c>
      <c r="F186" s="54">
        <v>0</v>
      </c>
      <c r="G186" s="55">
        <v>0</v>
      </c>
      <c r="H186" s="54">
        <v>0</v>
      </c>
      <c r="I186" s="54">
        <v>0</v>
      </c>
      <c r="J186" s="54">
        <v>0</v>
      </c>
      <c r="K186" s="54">
        <v>0</v>
      </c>
      <c r="L186" s="54">
        <v>0</v>
      </c>
      <c r="M186" s="112">
        <f>G186*'CPIH conversion'!$Y$25</f>
        <v>0</v>
      </c>
      <c r="N186" s="111">
        <f t="shared" si="4"/>
        <v>0</v>
      </c>
      <c r="O186" s="111">
        <f t="shared" si="0"/>
        <v>0</v>
      </c>
      <c r="P186" s="111">
        <f t="shared" si="1"/>
        <v>0</v>
      </c>
      <c r="Q186" s="111">
        <f t="shared" si="2"/>
        <v>0</v>
      </c>
      <c r="R186" s="111">
        <f t="shared" si="3"/>
        <v>0</v>
      </c>
    </row>
    <row r="187" spans="1:18" x14ac:dyDescent="0.3">
      <c r="A187" s="48" t="s">
        <v>6</v>
      </c>
      <c r="B187" s="48" t="s">
        <v>122</v>
      </c>
      <c r="C187" s="48" t="s">
        <v>123</v>
      </c>
      <c r="D187" s="48" t="s">
        <v>75</v>
      </c>
      <c r="E187" s="54">
        <v>0</v>
      </c>
      <c r="F187" s="54">
        <v>0</v>
      </c>
      <c r="G187" s="55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0</v>
      </c>
      <c r="M187" s="112">
        <f>G187*'CPIH conversion'!$Y$25</f>
        <v>0</v>
      </c>
      <c r="N187" s="111">
        <f t="shared" si="4"/>
        <v>0</v>
      </c>
      <c r="O187" s="111">
        <f t="shared" si="0"/>
        <v>0</v>
      </c>
      <c r="P187" s="111">
        <f t="shared" si="1"/>
        <v>0</v>
      </c>
      <c r="Q187" s="111">
        <f t="shared" si="2"/>
        <v>0</v>
      </c>
      <c r="R187" s="111">
        <f t="shared" si="3"/>
        <v>0</v>
      </c>
    </row>
    <row r="188" spans="1:18" x14ac:dyDescent="0.3">
      <c r="A188" s="48" t="s">
        <v>6</v>
      </c>
      <c r="B188" s="48" t="s">
        <v>124</v>
      </c>
      <c r="C188" s="48" t="s">
        <v>125</v>
      </c>
      <c r="D188" s="48" t="s">
        <v>75</v>
      </c>
      <c r="E188" s="54">
        <v>0</v>
      </c>
      <c r="F188" s="54">
        <v>0</v>
      </c>
      <c r="G188" s="55">
        <v>0</v>
      </c>
      <c r="H188" s="54">
        <v>0</v>
      </c>
      <c r="I188" s="54">
        <v>0</v>
      </c>
      <c r="J188" s="54">
        <v>0</v>
      </c>
      <c r="K188" s="54">
        <v>0</v>
      </c>
      <c r="L188" s="54">
        <v>0</v>
      </c>
      <c r="M188" s="112">
        <f>G188*'CPIH conversion'!$Y$25</f>
        <v>0</v>
      </c>
      <c r="N188" s="111">
        <f t="shared" si="4"/>
        <v>0</v>
      </c>
      <c r="O188" s="111">
        <f t="shared" si="0"/>
        <v>0</v>
      </c>
      <c r="P188" s="111">
        <f t="shared" si="1"/>
        <v>0</v>
      </c>
      <c r="Q188" s="111">
        <f t="shared" si="2"/>
        <v>0</v>
      </c>
      <c r="R188" s="111">
        <f t="shared" si="3"/>
        <v>0</v>
      </c>
    </row>
    <row r="189" spans="1:18" x14ac:dyDescent="0.3">
      <c r="A189" s="48" t="s">
        <v>6</v>
      </c>
      <c r="B189" s="48" t="s">
        <v>126</v>
      </c>
      <c r="C189" s="48" t="s">
        <v>127</v>
      </c>
      <c r="D189" s="48" t="s">
        <v>75</v>
      </c>
      <c r="E189" s="54">
        <v>0</v>
      </c>
      <c r="F189" s="54">
        <v>0</v>
      </c>
      <c r="G189" s="55">
        <v>0</v>
      </c>
      <c r="H189" s="54">
        <v>0</v>
      </c>
      <c r="I189" s="54">
        <v>0</v>
      </c>
      <c r="J189" s="54">
        <v>0</v>
      </c>
      <c r="K189" s="54">
        <v>0</v>
      </c>
      <c r="L189" s="54">
        <v>0</v>
      </c>
      <c r="M189" s="112">
        <f>G189*'CPIH conversion'!$Y$25</f>
        <v>0</v>
      </c>
      <c r="N189" s="111">
        <f t="shared" si="4"/>
        <v>0</v>
      </c>
      <c r="O189" s="111">
        <f t="shared" si="0"/>
        <v>0</v>
      </c>
      <c r="P189" s="111">
        <f t="shared" si="1"/>
        <v>0</v>
      </c>
      <c r="Q189" s="111">
        <f t="shared" si="2"/>
        <v>0</v>
      </c>
      <c r="R189" s="111">
        <f t="shared" si="3"/>
        <v>0</v>
      </c>
    </row>
    <row r="190" spans="1:18" x14ac:dyDescent="0.3">
      <c r="A190" s="48" t="s">
        <v>6</v>
      </c>
      <c r="B190" s="48" t="s">
        <v>128</v>
      </c>
      <c r="C190" s="48" t="s">
        <v>129</v>
      </c>
      <c r="D190" s="48" t="s">
        <v>75</v>
      </c>
      <c r="E190" s="54">
        <v>0</v>
      </c>
      <c r="F190" s="54">
        <v>0</v>
      </c>
      <c r="G190" s="55">
        <v>0</v>
      </c>
      <c r="H190" s="54">
        <v>0</v>
      </c>
      <c r="I190" s="54">
        <v>0</v>
      </c>
      <c r="J190" s="54">
        <v>0</v>
      </c>
      <c r="K190" s="54">
        <v>0</v>
      </c>
      <c r="L190" s="54">
        <v>0</v>
      </c>
      <c r="M190" s="112">
        <f>G190*'CPIH conversion'!$Y$25</f>
        <v>0</v>
      </c>
      <c r="N190" s="111">
        <f t="shared" si="4"/>
        <v>0</v>
      </c>
      <c r="O190" s="111">
        <f t="shared" si="0"/>
        <v>0</v>
      </c>
      <c r="P190" s="111">
        <f t="shared" si="1"/>
        <v>0</v>
      </c>
      <c r="Q190" s="111">
        <f t="shared" si="2"/>
        <v>0</v>
      </c>
      <c r="R190" s="111">
        <f t="shared" si="3"/>
        <v>0</v>
      </c>
    </row>
    <row r="191" spans="1:18" x14ac:dyDescent="0.3">
      <c r="A191" s="48" t="s">
        <v>6</v>
      </c>
      <c r="B191" s="48" t="s">
        <v>130</v>
      </c>
      <c r="C191" s="48" t="s">
        <v>131</v>
      </c>
      <c r="D191" s="48" t="s">
        <v>75</v>
      </c>
      <c r="E191" s="54">
        <v>0</v>
      </c>
      <c r="F191" s="54">
        <v>0</v>
      </c>
      <c r="G191" s="55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112">
        <f>G191*'CPIH conversion'!$Y$25</f>
        <v>0</v>
      </c>
      <c r="N191" s="111">
        <f t="shared" si="4"/>
        <v>0</v>
      </c>
      <c r="O191" s="111">
        <f t="shared" si="0"/>
        <v>0</v>
      </c>
      <c r="P191" s="111">
        <f t="shared" si="1"/>
        <v>0</v>
      </c>
      <c r="Q191" s="111">
        <f t="shared" si="2"/>
        <v>0</v>
      </c>
      <c r="R191" s="111">
        <f t="shared" si="3"/>
        <v>0</v>
      </c>
    </row>
    <row r="192" spans="1:18" x14ac:dyDescent="0.3">
      <c r="A192" s="48" t="s">
        <v>6</v>
      </c>
      <c r="B192" s="48" t="s">
        <v>132</v>
      </c>
      <c r="C192" s="48" t="s">
        <v>133</v>
      </c>
      <c r="D192" s="48" t="s">
        <v>75</v>
      </c>
      <c r="E192" s="54">
        <v>0</v>
      </c>
      <c r="F192" s="54">
        <v>0</v>
      </c>
      <c r="G192" s="55">
        <v>0</v>
      </c>
      <c r="H192" s="54">
        <v>0</v>
      </c>
      <c r="I192" s="54">
        <v>0</v>
      </c>
      <c r="J192" s="54">
        <v>0</v>
      </c>
      <c r="K192" s="54">
        <v>0</v>
      </c>
      <c r="L192" s="54">
        <v>0</v>
      </c>
      <c r="M192" s="112">
        <f>G192*'CPIH conversion'!$Y$25</f>
        <v>0</v>
      </c>
      <c r="N192" s="111">
        <f t="shared" si="4"/>
        <v>0</v>
      </c>
      <c r="O192" s="111">
        <f t="shared" si="0"/>
        <v>0</v>
      </c>
      <c r="P192" s="111">
        <f t="shared" si="1"/>
        <v>0</v>
      </c>
      <c r="Q192" s="111">
        <f t="shared" si="2"/>
        <v>0</v>
      </c>
      <c r="R192" s="111">
        <f t="shared" si="3"/>
        <v>0</v>
      </c>
    </row>
    <row r="193" spans="1:18" x14ac:dyDescent="0.3">
      <c r="A193" s="48" t="s">
        <v>6</v>
      </c>
      <c r="B193" s="48" t="s">
        <v>134</v>
      </c>
      <c r="C193" s="48" t="s">
        <v>135</v>
      </c>
      <c r="D193" s="48" t="s">
        <v>75</v>
      </c>
      <c r="E193" s="54">
        <v>0</v>
      </c>
      <c r="F193" s="54">
        <v>0</v>
      </c>
      <c r="G193" s="55">
        <v>0</v>
      </c>
      <c r="H193" s="54">
        <v>0</v>
      </c>
      <c r="I193" s="54">
        <v>0</v>
      </c>
      <c r="J193" s="54">
        <v>0</v>
      </c>
      <c r="K193" s="54">
        <v>0</v>
      </c>
      <c r="L193" s="54">
        <v>0</v>
      </c>
      <c r="M193" s="112">
        <f>G193*'CPIH conversion'!$Y$25</f>
        <v>0</v>
      </c>
      <c r="N193" s="111">
        <f t="shared" si="4"/>
        <v>0</v>
      </c>
      <c r="O193" s="111">
        <f t="shared" si="0"/>
        <v>0</v>
      </c>
      <c r="P193" s="111">
        <f t="shared" si="1"/>
        <v>0</v>
      </c>
      <c r="Q193" s="111">
        <f t="shared" si="2"/>
        <v>0</v>
      </c>
      <c r="R193" s="111">
        <f t="shared" si="3"/>
        <v>0</v>
      </c>
    </row>
    <row r="194" spans="1:18" x14ac:dyDescent="0.3">
      <c r="A194" s="48" t="s">
        <v>6</v>
      </c>
      <c r="B194" s="48" t="s">
        <v>136</v>
      </c>
      <c r="C194" s="48" t="s">
        <v>137</v>
      </c>
      <c r="D194" s="48" t="s">
        <v>75</v>
      </c>
      <c r="E194" s="54">
        <v>0</v>
      </c>
      <c r="F194" s="54">
        <v>0</v>
      </c>
      <c r="G194" s="55">
        <v>0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112">
        <f>G194*'CPIH conversion'!$Y$25</f>
        <v>0</v>
      </c>
      <c r="N194" s="111">
        <f t="shared" si="4"/>
        <v>0</v>
      </c>
      <c r="O194" s="111">
        <f t="shared" si="0"/>
        <v>0</v>
      </c>
      <c r="P194" s="111">
        <f t="shared" si="1"/>
        <v>0</v>
      </c>
      <c r="Q194" s="111">
        <f t="shared" si="2"/>
        <v>0</v>
      </c>
      <c r="R194" s="111">
        <f t="shared" si="3"/>
        <v>0</v>
      </c>
    </row>
    <row r="195" spans="1:18" x14ac:dyDescent="0.3">
      <c r="A195" s="48" t="s">
        <v>6</v>
      </c>
      <c r="B195" s="48" t="s">
        <v>138</v>
      </c>
      <c r="C195" s="48" t="s">
        <v>139</v>
      </c>
      <c r="D195" s="48" t="s">
        <v>75</v>
      </c>
      <c r="E195" s="54">
        <v>0</v>
      </c>
      <c r="F195" s="54">
        <v>0</v>
      </c>
      <c r="G195" s="55">
        <v>0</v>
      </c>
      <c r="H195" s="54">
        <v>0</v>
      </c>
      <c r="I195" s="54">
        <v>0</v>
      </c>
      <c r="J195" s="54">
        <v>0</v>
      </c>
      <c r="K195" s="54">
        <v>0</v>
      </c>
      <c r="L195" s="54">
        <v>0</v>
      </c>
      <c r="M195" s="112">
        <f>G195*'CPIH conversion'!$Y$25</f>
        <v>0</v>
      </c>
      <c r="N195" s="111">
        <f t="shared" si="4"/>
        <v>0</v>
      </c>
      <c r="O195" s="111">
        <f t="shared" si="0"/>
        <v>0</v>
      </c>
      <c r="P195" s="111">
        <f t="shared" si="1"/>
        <v>0</v>
      </c>
      <c r="Q195" s="111">
        <f t="shared" si="2"/>
        <v>0</v>
      </c>
      <c r="R195" s="111">
        <f t="shared" si="3"/>
        <v>0</v>
      </c>
    </row>
    <row r="196" spans="1:18" x14ac:dyDescent="0.3">
      <c r="A196" s="48" t="s">
        <v>6</v>
      </c>
      <c r="B196" s="48" t="s">
        <v>140</v>
      </c>
      <c r="C196" s="48" t="s">
        <v>141</v>
      </c>
      <c r="D196" s="48" t="s">
        <v>75</v>
      </c>
      <c r="E196" s="54">
        <v>0</v>
      </c>
      <c r="F196" s="54">
        <v>0</v>
      </c>
      <c r="G196" s="55">
        <v>0</v>
      </c>
      <c r="H196" s="54">
        <v>0</v>
      </c>
      <c r="I196" s="54">
        <v>0</v>
      </c>
      <c r="J196" s="54">
        <v>0</v>
      </c>
      <c r="K196" s="54">
        <v>0</v>
      </c>
      <c r="L196" s="54">
        <v>0</v>
      </c>
      <c r="M196" s="112">
        <f>G196*'CPIH conversion'!$Y$25</f>
        <v>0</v>
      </c>
      <c r="N196" s="111">
        <f t="shared" si="4"/>
        <v>0</v>
      </c>
      <c r="O196" s="111">
        <f t="shared" si="0"/>
        <v>0</v>
      </c>
      <c r="P196" s="111">
        <f t="shared" si="1"/>
        <v>0</v>
      </c>
      <c r="Q196" s="111">
        <f t="shared" si="2"/>
        <v>0</v>
      </c>
      <c r="R196" s="111">
        <f t="shared" si="3"/>
        <v>0</v>
      </c>
    </row>
    <row r="197" spans="1:18" x14ac:dyDescent="0.3">
      <c r="A197" s="48" t="s">
        <v>6</v>
      </c>
      <c r="B197" s="48" t="s">
        <v>142</v>
      </c>
      <c r="C197" s="48" t="s">
        <v>143</v>
      </c>
      <c r="D197" s="48" t="s">
        <v>75</v>
      </c>
      <c r="E197" s="54">
        <v>0</v>
      </c>
      <c r="F197" s="54">
        <v>0</v>
      </c>
      <c r="G197" s="55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112">
        <f>G197*'CPIH conversion'!$Y$25</f>
        <v>0</v>
      </c>
      <c r="N197" s="111">
        <f t="shared" si="4"/>
        <v>0</v>
      </c>
      <c r="O197" s="111">
        <f t="shared" si="0"/>
        <v>0</v>
      </c>
      <c r="P197" s="111">
        <f t="shared" si="1"/>
        <v>0</v>
      </c>
      <c r="Q197" s="111">
        <f t="shared" si="2"/>
        <v>0</v>
      </c>
      <c r="R197" s="111">
        <f t="shared" si="3"/>
        <v>0</v>
      </c>
    </row>
    <row r="198" spans="1:18" x14ac:dyDescent="0.3">
      <c r="A198" s="48" t="s">
        <v>6</v>
      </c>
      <c r="B198" s="48" t="s">
        <v>144</v>
      </c>
      <c r="C198" s="48" t="s">
        <v>145</v>
      </c>
      <c r="D198" s="48" t="s">
        <v>75</v>
      </c>
      <c r="E198" s="54">
        <v>0</v>
      </c>
      <c r="F198" s="54">
        <v>0</v>
      </c>
      <c r="G198" s="55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112">
        <f>G198*'CPIH conversion'!$Y$25</f>
        <v>0</v>
      </c>
      <c r="N198" s="111">
        <f t="shared" si="4"/>
        <v>0</v>
      </c>
      <c r="O198" s="111">
        <f t="shared" si="0"/>
        <v>0</v>
      </c>
      <c r="P198" s="111">
        <f t="shared" si="1"/>
        <v>0</v>
      </c>
      <c r="Q198" s="111">
        <f t="shared" si="2"/>
        <v>0</v>
      </c>
      <c r="R198" s="111">
        <f t="shared" si="3"/>
        <v>0</v>
      </c>
    </row>
    <row r="199" spans="1:18" x14ac:dyDescent="0.3">
      <c r="A199" s="48" t="s">
        <v>6</v>
      </c>
      <c r="B199" s="48" t="s">
        <v>146</v>
      </c>
      <c r="C199" s="48" t="s">
        <v>147</v>
      </c>
      <c r="D199" s="48" t="s">
        <v>75</v>
      </c>
      <c r="E199" s="54">
        <v>0</v>
      </c>
      <c r="F199" s="54">
        <v>0</v>
      </c>
      <c r="G199" s="55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112">
        <f>G199*'CPIH conversion'!$Y$25</f>
        <v>0</v>
      </c>
      <c r="N199" s="111">
        <f t="shared" si="4"/>
        <v>0</v>
      </c>
      <c r="O199" s="111">
        <f t="shared" si="0"/>
        <v>0</v>
      </c>
      <c r="P199" s="111">
        <f t="shared" si="1"/>
        <v>0</v>
      </c>
      <c r="Q199" s="111">
        <f t="shared" si="2"/>
        <v>0</v>
      </c>
      <c r="R199" s="111">
        <f t="shared" si="3"/>
        <v>0</v>
      </c>
    </row>
    <row r="200" spans="1:18" x14ac:dyDescent="0.3">
      <c r="A200" s="48" t="s">
        <v>6</v>
      </c>
      <c r="B200" s="48" t="s">
        <v>148</v>
      </c>
      <c r="C200" s="48" t="s">
        <v>149</v>
      </c>
      <c r="D200" s="48" t="s">
        <v>75</v>
      </c>
      <c r="E200" s="54">
        <v>0</v>
      </c>
      <c r="F200" s="54">
        <v>0</v>
      </c>
      <c r="G200" s="55">
        <v>0</v>
      </c>
      <c r="H200" s="54">
        <v>0</v>
      </c>
      <c r="I200" s="54">
        <v>0</v>
      </c>
      <c r="J200" s="54">
        <v>0</v>
      </c>
      <c r="K200" s="54">
        <v>0</v>
      </c>
      <c r="L200" s="54">
        <v>0</v>
      </c>
      <c r="M200" s="112">
        <f>G200*'CPIH conversion'!$Y$25</f>
        <v>0</v>
      </c>
      <c r="N200" s="111">
        <f t="shared" si="4"/>
        <v>0</v>
      </c>
      <c r="O200" s="111">
        <f t="shared" si="0"/>
        <v>0</v>
      </c>
      <c r="P200" s="111">
        <f t="shared" si="1"/>
        <v>0</v>
      </c>
      <c r="Q200" s="111">
        <f t="shared" si="2"/>
        <v>0</v>
      </c>
      <c r="R200" s="111">
        <f t="shared" si="3"/>
        <v>0</v>
      </c>
    </row>
    <row r="201" spans="1:18" x14ac:dyDescent="0.3">
      <c r="A201" s="48" t="s">
        <v>6</v>
      </c>
      <c r="B201" s="48" t="s">
        <v>150</v>
      </c>
      <c r="C201" s="48" t="s">
        <v>151</v>
      </c>
      <c r="D201" s="48" t="s">
        <v>75</v>
      </c>
      <c r="E201" s="54">
        <v>6.8943419988398098</v>
      </c>
      <c r="F201" s="54">
        <v>8.5709386922886406</v>
      </c>
      <c r="G201" s="55">
        <v>11.4270442284182</v>
      </c>
      <c r="H201" s="54">
        <v>18.3019913445283</v>
      </c>
      <c r="I201" s="54">
        <v>18.420560046616998</v>
      </c>
      <c r="J201" s="54">
        <v>17.687354721759402</v>
      </c>
      <c r="K201" s="54">
        <v>17.0321330764545</v>
      </c>
      <c r="L201" s="54">
        <v>19.308515776601102</v>
      </c>
      <c r="M201" s="112">
        <f>SUM(M163:M200)</f>
        <v>4.9655419871850786</v>
      </c>
      <c r="N201" s="112">
        <f t="shared" ref="N201:R201" si="5">SUM(N163:N200)</f>
        <v>13.336449357343257</v>
      </c>
      <c r="O201" s="112">
        <f t="shared" si="5"/>
        <v>13.45501805943195</v>
      </c>
      <c r="P201" s="112">
        <f t="shared" si="5"/>
        <v>12.721812734574266</v>
      </c>
      <c r="Q201" s="112">
        <f t="shared" si="5"/>
        <v>12.066591089269437</v>
      </c>
      <c r="R201" s="112">
        <f t="shared" si="5"/>
        <v>14.342973789415986</v>
      </c>
    </row>
    <row r="202" spans="1:18" x14ac:dyDescent="0.3">
      <c r="A202" s="56" t="s">
        <v>7</v>
      </c>
      <c r="B202" s="56" t="s">
        <v>73</v>
      </c>
      <c r="C202" s="56" t="s">
        <v>74</v>
      </c>
      <c r="D202" s="56" t="s">
        <v>75</v>
      </c>
      <c r="E202" s="57">
        <v>0</v>
      </c>
      <c r="F202" s="57">
        <v>0</v>
      </c>
      <c r="G202" s="58">
        <v>0</v>
      </c>
      <c r="H202" s="57">
        <v>5.1999999999999998E-2</v>
      </c>
      <c r="I202" s="57">
        <v>5.1999999999999998E-2</v>
      </c>
      <c r="J202" s="57">
        <v>5.1999999999999998E-2</v>
      </c>
      <c r="K202" s="57">
        <v>5.1999999999999998E-2</v>
      </c>
      <c r="L202" s="57">
        <v>5.1999999999999998E-2</v>
      </c>
      <c r="M202" s="48"/>
      <c r="N202" s="48"/>
      <c r="O202" s="48"/>
      <c r="P202" s="48"/>
      <c r="Q202" s="48"/>
      <c r="R202" s="48"/>
    </row>
    <row r="203" spans="1:18" x14ac:dyDescent="0.3">
      <c r="A203" s="56" t="s">
        <v>7</v>
      </c>
      <c r="B203" s="56" t="s">
        <v>76</v>
      </c>
      <c r="C203" s="56" t="s">
        <v>77</v>
      </c>
      <c r="D203" s="56" t="s">
        <v>75</v>
      </c>
      <c r="E203" s="57">
        <v>0</v>
      </c>
      <c r="F203" s="57">
        <v>0</v>
      </c>
      <c r="G203" s="58">
        <v>0</v>
      </c>
      <c r="H203" s="57">
        <v>3.2000000000000001E-2</v>
      </c>
      <c r="I203" s="57">
        <v>3.2000000000000001E-2</v>
      </c>
      <c r="J203" s="57">
        <v>3.2000000000000001E-2</v>
      </c>
      <c r="K203" s="57">
        <v>3.2000000000000001E-2</v>
      </c>
      <c r="L203" s="57">
        <v>3.2000000000000001E-2</v>
      </c>
      <c r="M203" s="48"/>
      <c r="N203" s="48"/>
      <c r="O203" s="48"/>
      <c r="P203" s="48"/>
      <c r="Q203" s="48"/>
      <c r="R203" s="48"/>
    </row>
    <row r="204" spans="1:18" x14ac:dyDescent="0.3">
      <c r="A204" s="56" t="s">
        <v>7</v>
      </c>
      <c r="B204" s="56" t="s">
        <v>78</v>
      </c>
      <c r="C204" s="56" t="s">
        <v>79</v>
      </c>
      <c r="D204" s="56" t="s">
        <v>75</v>
      </c>
      <c r="E204" s="57">
        <v>0</v>
      </c>
      <c r="F204" s="57">
        <v>0</v>
      </c>
      <c r="G204" s="58">
        <v>0</v>
      </c>
      <c r="H204" s="57">
        <v>2.5000000000000001E-2</v>
      </c>
      <c r="I204" s="57">
        <v>2.5000000000000001E-2</v>
      </c>
      <c r="J204" s="57">
        <v>2.5000000000000001E-2</v>
      </c>
      <c r="K204" s="57">
        <v>2.5000000000000001E-2</v>
      </c>
      <c r="L204" s="57">
        <v>2.5000000000000001E-2</v>
      </c>
      <c r="M204" s="48"/>
      <c r="N204" s="48"/>
      <c r="O204" s="48"/>
      <c r="P204" s="48"/>
      <c r="Q204" s="48"/>
      <c r="R204" s="48"/>
    </row>
    <row r="205" spans="1:18" x14ac:dyDescent="0.3">
      <c r="A205" s="56" t="s">
        <v>7</v>
      </c>
      <c r="B205" s="56" t="s">
        <v>80</v>
      </c>
      <c r="C205" s="56" t="s">
        <v>81</v>
      </c>
      <c r="D205" s="56" t="s">
        <v>75</v>
      </c>
      <c r="E205" s="57">
        <v>0</v>
      </c>
      <c r="F205" s="57">
        <v>0</v>
      </c>
      <c r="G205" s="58">
        <v>0</v>
      </c>
      <c r="H205" s="57">
        <v>0</v>
      </c>
      <c r="I205" s="57">
        <v>0</v>
      </c>
      <c r="J205" s="57">
        <v>0</v>
      </c>
      <c r="K205" s="57">
        <v>0</v>
      </c>
      <c r="L205" s="57">
        <v>0</v>
      </c>
      <c r="M205" s="48"/>
      <c r="N205" s="48"/>
      <c r="O205" s="48"/>
      <c r="P205" s="48"/>
      <c r="Q205" s="48"/>
      <c r="R205" s="48"/>
    </row>
    <row r="206" spans="1:18" x14ac:dyDescent="0.3">
      <c r="A206" s="56" t="s">
        <v>7</v>
      </c>
      <c r="B206" s="56" t="s">
        <v>82</v>
      </c>
      <c r="C206" s="56" t="s">
        <v>83</v>
      </c>
      <c r="D206" s="56" t="s">
        <v>75</v>
      </c>
      <c r="E206" s="57">
        <v>0</v>
      </c>
      <c r="F206" s="57">
        <v>0</v>
      </c>
      <c r="G206" s="58">
        <v>0</v>
      </c>
      <c r="H206" s="57">
        <v>0</v>
      </c>
      <c r="I206" s="57">
        <v>0</v>
      </c>
      <c r="J206" s="57">
        <v>0</v>
      </c>
      <c r="K206" s="57">
        <v>0</v>
      </c>
      <c r="L206" s="57">
        <v>0</v>
      </c>
      <c r="M206" s="48"/>
      <c r="N206" s="48"/>
      <c r="O206" s="48"/>
      <c r="P206" s="48"/>
      <c r="Q206" s="48"/>
      <c r="R206" s="48"/>
    </row>
    <row r="207" spans="1:18" x14ac:dyDescent="0.3">
      <c r="A207" s="56" t="s">
        <v>7</v>
      </c>
      <c r="B207" s="56" t="s">
        <v>84</v>
      </c>
      <c r="C207" s="56" t="s">
        <v>85</v>
      </c>
      <c r="D207" s="56" t="s">
        <v>75</v>
      </c>
      <c r="E207" s="57">
        <v>0</v>
      </c>
      <c r="F207" s="57">
        <v>0</v>
      </c>
      <c r="G207" s="58">
        <v>0</v>
      </c>
      <c r="H207" s="57">
        <v>0</v>
      </c>
      <c r="I207" s="57">
        <v>0</v>
      </c>
      <c r="J207" s="57">
        <v>0</v>
      </c>
      <c r="K207" s="57">
        <v>0</v>
      </c>
      <c r="L207" s="57">
        <v>0</v>
      </c>
      <c r="M207" s="48"/>
      <c r="N207" s="48"/>
      <c r="O207" s="48"/>
      <c r="P207" s="48"/>
      <c r="Q207" s="48"/>
      <c r="R207" s="48"/>
    </row>
    <row r="208" spans="1:18" x14ac:dyDescent="0.3">
      <c r="A208" s="56" t="s">
        <v>7</v>
      </c>
      <c r="B208" s="56" t="s">
        <v>86</v>
      </c>
      <c r="C208" s="56" t="s">
        <v>87</v>
      </c>
      <c r="D208" s="56" t="s">
        <v>75</v>
      </c>
      <c r="E208" s="57">
        <v>0</v>
      </c>
      <c r="F208" s="57">
        <v>0</v>
      </c>
      <c r="G208" s="58">
        <v>0</v>
      </c>
      <c r="H208" s="57">
        <v>0</v>
      </c>
      <c r="I208" s="57">
        <v>0</v>
      </c>
      <c r="J208" s="57">
        <v>0</v>
      </c>
      <c r="K208" s="57">
        <v>0</v>
      </c>
      <c r="L208" s="57">
        <v>0</v>
      </c>
      <c r="M208" s="48"/>
      <c r="N208" s="48"/>
      <c r="O208" s="48"/>
      <c r="P208" s="48"/>
      <c r="Q208" s="48"/>
      <c r="R208" s="48"/>
    </row>
    <row r="209" spans="1:18" x14ac:dyDescent="0.3">
      <c r="A209" s="56" t="s">
        <v>7</v>
      </c>
      <c r="B209" s="56" t="s">
        <v>88</v>
      </c>
      <c r="C209" s="56" t="s">
        <v>89</v>
      </c>
      <c r="D209" s="56" t="s">
        <v>75</v>
      </c>
      <c r="E209" s="57">
        <v>0</v>
      </c>
      <c r="F209" s="57">
        <v>0</v>
      </c>
      <c r="G209" s="58">
        <v>0</v>
      </c>
      <c r="H209" s="57">
        <v>0</v>
      </c>
      <c r="I209" s="57">
        <v>0</v>
      </c>
      <c r="J209" s="57">
        <v>0</v>
      </c>
      <c r="K209" s="57">
        <v>0</v>
      </c>
      <c r="L209" s="57">
        <v>0</v>
      </c>
      <c r="M209" s="48"/>
      <c r="N209" s="48"/>
      <c r="O209" s="48"/>
      <c r="P209" s="48"/>
      <c r="Q209" s="48"/>
      <c r="R209" s="48"/>
    </row>
    <row r="210" spans="1:18" x14ac:dyDescent="0.3">
      <c r="A210" s="56" t="s">
        <v>7</v>
      </c>
      <c r="B210" s="56" t="s">
        <v>90</v>
      </c>
      <c r="C210" s="56" t="s">
        <v>91</v>
      </c>
      <c r="D210" s="56" t="s">
        <v>75</v>
      </c>
      <c r="E210" s="57">
        <v>0</v>
      </c>
      <c r="F210" s="57">
        <v>0</v>
      </c>
      <c r="G210" s="58">
        <v>0</v>
      </c>
      <c r="H210" s="57">
        <v>0</v>
      </c>
      <c r="I210" s="57">
        <v>0</v>
      </c>
      <c r="J210" s="57">
        <v>0</v>
      </c>
      <c r="K210" s="57">
        <v>0</v>
      </c>
      <c r="L210" s="57">
        <v>0</v>
      </c>
      <c r="M210" s="48"/>
      <c r="N210" s="48"/>
      <c r="O210" s="48"/>
      <c r="P210" s="48"/>
      <c r="Q210" s="48"/>
      <c r="R210" s="48"/>
    </row>
    <row r="211" spans="1:18" x14ac:dyDescent="0.3">
      <c r="A211" s="56" t="s">
        <v>7</v>
      </c>
      <c r="B211" s="56" t="s">
        <v>92</v>
      </c>
      <c r="C211" s="56" t="s">
        <v>93</v>
      </c>
      <c r="D211" s="56" t="s">
        <v>75</v>
      </c>
      <c r="E211" s="57">
        <v>0</v>
      </c>
      <c r="F211" s="57">
        <v>0</v>
      </c>
      <c r="G211" s="58">
        <v>0</v>
      </c>
      <c r="H211" s="57">
        <v>0.04</v>
      </c>
      <c r="I211" s="57">
        <v>0.04</v>
      </c>
      <c r="J211" s="57">
        <v>0.04</v>
      </c>
      <c r="K211" s="57">
        <v>0.04</v>
      </c>
      <c r="L211" s="57">
        <v>0.04</v>
      </c>
      <c r="M211" s="48"/>
      <c r="N211" s="48"/>
      <c r="O211" s="48"/>
      <c r="P211" s="48"/>
      <c r="Q211" s="48"/>
      <c r="R211" s="48"/>
    </row>
    <row r="212" spans="1:18" x14ac:dyDescent="0.3">
      <c r="A212" s="56" t="s">
        <v>7</v>
      </c>
      <c r="B212" s="56" t="s">
        <v>94</v>
      </c>
      <c r="C212" s="56" t="s">
        <v>95</v>
      </c>
      <c r="D212" s="56" t="s">
        <v>75</v>
      </c>
      <c r="E212" s="57">
        <v>0</v>
      </c>
      <c r="F212" s="57">
        <v>0</v>
      </c>
      <c r="G212" s="58">
        <v>0</v>
      </c>
      <c r="H212" s="57">
        <v>0</v>
      </c>
      <c r="I212" s="57">
        <v>0</v>
      </c>
      <c r="J212" s="57">
        <v>0</v>
      </c>
      <c r="K212" s="57">
        <v>0</v>
      </c>
      <c r="L212" s="57">
        <v>0</v>
      </c>
      <c r="M212" s="48"/>
      <c r="N212" s="48"/>
      <c r="O212" s="48"/>
      <c r="P212" s="48"/>
      <c r="Q212" s="48"/>
      <c r="R212" s="48"/>
    </row>
    <row r="213" spans="1:18" x14ac:dyDescent="0.3">
      <c r="A213" s="56" t="s">
        <v>7</v>
      </c>
      <c r="B213" s="56" t="s">
        <v>96</v>
      </c>
      <c r="C213" s="56" t="s">
        <v>97</v>
      </c>
      <c r="D213" s="56" t="s">
        <v>75</v>
      </c>
      <c r="E213" s="57">
        <v>0</v>
      </c>
      <c r="F213" s="57">
        <v>0</v>
      </c>
      <c r="G213" s="58">
        <v>0</v>
      </c>
      <c r="H213" s="57">
        <v>0</v>
      </c>
      <c r="I213" s="57">
        <v>0</v>
      </c>
      <c r="J213" s="57">
        <v>0</v>
      </c>
      <c r="K213" s="57">
        <v>0</v>
      </c>
      <c r="L213" s="57">
        <v>0</v>
      </c>
      <c r="M213" s="48"/>
      <c r="N213" s="48"/>
      <c r="O213" s="48"/>
      <c r="P213" s="48"/>
      <c r="Q213" s="48"/>
      <c r="R213" s="48"/>
    </row>
    <row r="214" spans="1:18" x14ac:dyDescent="0.3">
      <c r="A214" s="56" t="s">
        <v>7</v>
      </c>
      <c r="B214" s="56" t="s">
        <v>98</v>
      </c>
      <c r="C214" s="56" t="s">
        <v>99</v>
      </c>
      <c r="D214" s="56" t="s">
        <v>75</v>
      </c>
      <c r="E214" s="57">
        <v>0</v>
      </c>
      <c r="F214" s="57">
        <v>0</v>
      </c>
      <c r="G214" s="58">
        <v>0</v>
      </c>
      <c r="H214" s="57">
        <v>0</v>
      </c>
      <c r="I214" s="57">
        <v>0.77700000000000002</v>
      </c>
      <c r="J214" s="57">
        <v>1.401</v>
      </c>
      <c r="K214" s="57">
        <v>1.534</v>
      </c>
      <c r="L214" s="57">
        <v>1.7869999999999999</v>
      </c>
      <c r="M214" s="48"/>
      <c r="N214" s="48"/>
      <c r="O214" s="48"/>
      <c r="P214" s="48"/>
      <c r="Q214" s="48"/>
      <c r="R214" s="48"/>
    </row>
    <row r="215" spans="1:18" x14ac:dyDescent="0.3">
      <c r="A215" s="56" t="s">
        <v>7</v>
      </c>
      <c r="B215" s="56" t="s">
        <v>100</v>
      </c>
      <c r="C215" s="56" t="s">
        <v>101</v>
      </c>
      <c r="D215" s="56" t="s">
        <v>75</v>
      </c>
      <c r="E215" s="57">
        <v>0</v>
      </c>
      <c r="F215" s="57">
        <v>0</v>
      </c>
      <c r="G215" s="58">
        <v>0</v>
      </c>
      <c r="H215" s="57">
        <v>0.42</v>
      </c>
      <c r="I215" s="57">
        <v>0.22</v>
      </c>
      <c r="J215" s="57">
        <v>0.32</v>
      </c>
      <c r="K215" s="57">
        <v>0.42</v>
      </c>
      <c r="L215" s="57">
        <v>0.42</v>
      </c>
      <c r="M215" s="48"/>
      <c r="N215" s="48"/>
      <c r="O215" s="48"/>
      <c r="P215" s="48"/>
      <c r="Q215" s="48"/>
      <c r="R215" s="48"/>
    </row>
    <row r="216" spans="1:18" x14ac:dyDescent="0.3">
      <c r="A216" s="56" t="s">
        <v>7</v>
      </c>
      <c r="B216" s="56" t="s">
        <v>102</v>
      </c>
      <c r="C216" s="56" t="s">
        <v>103</v>
      </c>
      <c r="D216" s="56" t="s">
        <v>75</v>
      </c>
      <c r="E216" s="57">
        <v>0</v>
      </c>
      <c r="F216" s="57">
        <v>0</v>
      </c>
      <c r="G216" s="58">
        <v>0</v>
      </c>
      <c r="H216" s="57">
        <v>1.7000000000000001E-2</v>
      </c>
      <c r="I216" s="57">
        <v>0</v>
      </c>
      <c r="J216" s="57">
        <v>0.26800000000000002</v>
      </c>
      <c r="K216" s="57">
        <v>8.0000000000000002E-3</v>
      </c>
      <c r="L216" s="57">
        <v>8.0000000000000002E-3</v>
      </c>
      <c r="M216" s="48"/>
      <c r="N216" s="48"/>
      <c r="O216" s="48"/>
      <c r="P216" s="48"/>
      <c r="Q216" s="48"/>
      <c r="R216" s="48"/>
    </row>
    <row r="217" spans="1:18" x14ac:dyDescent="0.3">
      <c r="A217" s="56" t="s">
        <v>7</v>
      </c>
      <c r="B217" s="56" t="s">
        <v>104</v>
      </c>
      <c r="C217" s="56" t="s">
        <v>105</v>
      </c>
      <c r="D217" s="56" t="s">
        <v>75</v>
      </c>
      <c r="E217" s="57">
        <v>0</v>
      </c>
      <c r="F217" s="57">
        <v>0</v>
      </c>
      <c r="G217" s="58">
        <v>0</v>
      </c>
      <c r="H217" s="57">
        <v>0</v>
      </c>
      <c r="I217" s="57">
        <v>0</v>
      </c>
      <c r="J217" s="57">
        <v>0</v>
      </c>
      <c r="K217" s="57">
        <v>0</v>
      </c>
      <c r="L217" s="57">
        <v>0</v>
      </c>
      <c r="M217" s="48"/>
      <c r="N217" s="48"/>
      <c r="O217" s="48"/>
      <c r="P217" s="48"/>
      <c r="Q217" s="48"/>
      <c r="R217" s="48"/>
    </row>
    <row r="218" spans="1:18" x14ac:dyDescent="0.3">
      <c r="A218" s="56" t="s">
        <v>7</v>
      </c>
      <c r="B218" s="56" t="s">
        <v>106</v>
      </c>
      <c r="C218" s="56" t="s">
        <v>107</v>
      </c>
      <c r="D218" s="56" t="s">
        <v>75</v>
      </c>
      <c r="E218" s="57">
        <v>0</v>
      </c>
      <c r="F218" s="57">
        <v>0</v>
      </c>
      <c r="G218" s="58">
        <v>0</v>
      </c>
      <c r="H218" s="57">
        <v>0.109</v>
      </c>
      <c r="I218" s="57">
        <v>0.12</v>
      </c>
      <c r="J218" s="57">
        <v>0.12</v>
      </c>
      <c r="K218" s="57">
        <v>0.13</v>
      </c>
      <c r="L218" s="57">
        <v>0.13</v>
      </c>
      <c r="M218" s="48"/>
      <c r="N218" s="48"/>
      <c r="O218" s="48"/>
      <c r="P218" s="48"/>
      <c r="Q218" s="48"/>
      <c r="R218" s="48"/>
    </row>
    <row r="219" spans="1:18" x14ac:dyDescent="0.3">
      <c r="A219" s="56" t="s">
        <v>7</v>
      </c>
      <c r="B219" s="56" t="s">
        <v>108</v>
      </c>
      <c r="C219" s="56" t="s">
        <v>109</v>
      </c>
      <c r="D219" s="56" t="s">
        <v>75</v>
      </c>
      <c r="E219" s="57">
        <v>0</v>
      </c>
      <c r="F219" s="57">
        <v>0</v>
      </c>
      <c r="G219" s="58">
        <v>0</v>
      </c>
      <c r="H219" s="57">
        <v>0</v>
      </c>
      <c r="I219" s="57">
        <v>0</v>
      </c>
      <c r="J219" s="57">
        <v>0</v>
      </c>
      <c r="K219" s="57">
        <v>0</v>
      </c>
      <c r="L219" s="57">
        <v>0</v>
      </c>
      <c r="M219" s="48"/>
      <c r="N219" s="48"/>
      <c r="O219" s="48"/>
      <c r="P219" s="48"/>
      <c r="Q219" s="48"/>
      <c r="R219" s="48"/>
    </row>
    <row r="220" spans="1:18" x14ac:dyDescent="0.3">
      <c r="A220" s="56" t="s">
        <v>7</v>
      </c>
      <c r="B220" s="56" t="s">
        <v>110</v>
      </c>
      <c r="C220" s="56" t="s">
        <v>111</v>
      </c>
      <c r="D220" s="56" t="s">
        <v>75</v>
      </c>
      <c r="E220" s="57">
        <v>0</v>
      </c>
      <c r="F220" s="57">
        <v>0</v>
      </c>
      <c r="G220" s="58">
        <v>0</v>
      </c>
      <c r="H220" s="57">
        <v>0</v>
      </c>
      <c r="I220" s="57">
        <v>0</v>
      </c>
      <c r="J220" s="57">
        <v>0</v>
      </c>
      <c r="K220" s="57">
        <v>0</v>
      </c>
      <c r="L220" s="57">
        <v>0</v>
      </c>
      <c r="M220" s="48"/>
      <c r="N220" s="48"/>
      <c r="O220" s="48"/>
      <c r="P220" s="48"/>
      <c r="Q220" s="48"/>
      <c r="R220" s="48"/>
    </row>
    <row r="221" spans="1:18" x14ac:dyDescent="0.3">
      <c r="A221" s="56" t="s">
        <v>7</v>
      </c>
      <c r="B221" s="56" t="s">
        <v>112</v>
      </c>
      <c r="C221" s="56" t="s">
        <v>113</v>
      </c>
      <c r="D221" s="56" t="s">
        <v>75</v>
      </c>
      <c r="E221" s="57">
        <v>0</v>
      </c>
      <c r="F221" s="57">
        <v>0</v>
      </c>
      <c r="G221" s="58">
        <v>0</v>
      </c>
      <c r="H221" s="57">
        <v>0</v>
      </c>
      <c r="I221" s="57">
        <v>0</v>
      </c>
      <c r="J221" s="57">
        <v>0</v>
      </c>
      <c r="K221" s="57">
        <v>0</v>
      </c>
      <c r="L221" s="57">
        <v>0</v>
      </c>
      <c r="M221" s="48"/>
      <c r="N221" s="48"/>
      <c r="O221" s="48"/>
      <c r="P221" s="48"/>
      <c r="Q221" s="48"/>
      <c r="R221" s="48"/>
    </row>
    <row r="222" spans="1:18" x14ac:dyDescent="0.3">
      <c r="A222" s="56" t="s">
        <v>7</v>
      </c>
      <c r="B222" s="56" t="s">
        <v>114</v>
      </c>
      <c r="C222" s="56" t="s">
        <v>115</v>
      </c>
      <c r="D222" s="56" t="s">
        <v>75</v>
      </c>
      <c r="E222" s="57">
        <v>0</v>
      </c>
      <c r="F222" s="57">
        <v>0</v>
      </c>
      <c r="G222" s="58">
        <v>0</v>
      </c>
      <c r="H222" s="57">
        <v>0</v>
      </c>
      <c r="I222" s="57">
        <v>0</v>
      </c>
      <c r="J222" s="57">
        <v>0</v>
      </c>
      <c r="K222" s="57">
        <v>0</v>
      </c>
      <c r="L222" s="57">
        <v>0</v>
      </c>
      <c r="M222" s="48"/>
      <c r="N222" s="48"/>
      <c r="O222" s="48"/>
      <c r="P222" s="48"/>
      <c r="Q222" s="48"/>
      <c r="R222" s="48"/>
    </row>
    <row r="223" spans="1:18" x14ac:dyDescent="0.3">
      <c r="A223" s="56" t="s">
        <v>7</v>
      </c>
      <c r="B223" s="56" t="s">
        <v>116</v>
      </c>
      <c r="C223" s="56" t="s">
        <v>117</v>
      </c>
      <c r="D223" s="56" t="s">
        <v>75</v>
      </c>
      <c r="E223" s="57">
        <v>0</v>
      </c>
      <c r="F223" s="57">
        <v>0</v>
      </c>
      <c r="G223" s="58">
        <v>0</v>
      </c>
      <c r="H223" s="57">
        <v>0</v>
      </c>
      <c r="I223" s="57">
        <v>0</v>
      </c>
      <c r="J223" s="57">
        <v>0</v>
      </c>
      <c r="K223" s="57">
        <v>0</v>
      </c>
      <c r="L223" s="57">
        <v>0</v>
      </c>
      <c r="M223" s="48"/>
      <c r="N223" s="48"/>
      <c r="O223" s="48"/>
      <c r="P223" s="48"/>
      <c r="Q223" s="48"/>
      <c r="R223" s="48"/>
    </row>
    <row r="224" spans="1:18" x14ac:dyDescent="0.3">
      <c r="A224" s="56" t="s">
        <v>7</v>
      </c>
      <c r="B224" s="56" t="s">
        <v>118</v>
      </c>
      <c r="C224" s="56" t="s">
        <v>119</v>
      </c>
      <c r="D224" s="56" t="s">
        <v>75</v>
      </c>
      <c r="E224" s="57">
        <v>0</v>
      </c>
      <c r="F224" s="57">
        <v>0</v>
      </c>
      <c r="G224" s="58">
        <v>0</v>
      </c>
      <c r="H224" s="57">
        <v>0</v>
      </c>
      <c r="I224" s="57">
        <v>0</v>
      </c>
      <c r="J224" s="57">
        <v>0</v>
      </c>
      <c r="K224" s="57">
        <v>0</v>
      </c>
      <c r="L224" s="57">
        <v>0</v>
      </c>
      <c r="M224" s="48"/>
      <c r="N224" s="48"/>
      <c r="O224" s="48"/>
      <c r="P224" s="48"/>
      <c r="Q224" s="48"/>
      <c r="R224" s="48"/>
    </row>
    <row r="225" spans="1:18" x14ac:dyDescent="0.3">
      <c r="A225" s="56" t="s">
        <v>7</v>
      </c>
      <c r="B225" s="56" t="s">
        <v>120</v>
      </c>
      <c r="C225" s="56" t="s">
        <v>121</v>
      </c>
      <c r="D225" s="56" t="s">
        <v>75</v>
      </c>
      <c r="E225" s="57">
        <v>0</v>
      </c>
      <c r="F225" s="57">
        <v>0</v>
      </c>
      <c r="G225" s="58">
        <v>0</v>
      </c>
      <c r="H225" s="57">
        <v>0</v>
      </c>
      <c r="I225" s="57">
        <v>0</v>
      </c>
      <c r="J225" s="57">
        <v>0</v>
      </c>
      <c r="K225" s="57">
        <v>0</v>
      </c>
      <c r="L225" s="57">
        <v>0</v>
      </c>
      <c r="M225" s="48"/>
      <c r="N225" s="48"/>
      <c r="O225" s="48"/>
      <c r="P225" s="48"/>
      <c r="Q225" s="48"/>
      <c r="R225" s="48"/>
    </row>
    <row r="226" spans="1:18" x14ac:dyDescent="0.3">
      <c r="A226" s="56" t="s">
        <v>7</v>
      </c>
      <c r="B226" s="56" t="s">
        <v>122</v>
      </c>
      <c r="C226" s="56" t="s">
        <v>123</v>
      </c>
      <c r="D226" s="56" t="s">
        <v>75</v>
      </c>
      <c r="E226" s="57">
        <v>0</v>
      </c>
      <c r="F226" s="57">
        <v>0</v>
      </c>
      <c r="G226" s="58">
        <v>0</v>
      </c>
      <c r="H226" s="57">
        <v>0</v>
      </c>
      <c r="I226" s="57">
        <v>0</v>
      </c>
      <c r="J226" s="57">
        <v>0</v>
      </c>
      <c r="K226" s="57">
        <v>0</v>
      </c>
      <c r="L226" s="57">
        <v>0</v>
      </c>
      <c r="M226" s="48"/>
      <c r="N226" s="48"/>
      <c r="O226" s="48"/>
      <c r="P226" s="48"/>
      <c r="Q226" s="48"/>
      <c r="R226" s="48"/>
    </row>
    <row r="227" spans="1:18" x14ac:dyDescent="0.3">
      <c r="A227" s="56" t="s">
        <v>7</v>
      </c>
      <c r="B227" s="56" t="s">
        <v>124</v>
      </c>
      <c r="C227" s="56" t="s">
        <v>125</v>
      </c>
      <c r="D227" s="56" t="s">
        <v>75</v>
      </c>
      <c r="E227" s="57">
        <v>0</v>
      </c>
      <c r="F227" s="57">
        <v>0</v>
      </c>
      <c r="G227" s="58">
        <v>0</v>
      </c>
      <c r="H227" s="57">
        <v>0.34399999999999997</v>
      </c>
      <c r="I227" s="57">
        <v>0.35499999999999998</v>
      </c>
      <c r="J227" s="57">
        <v>0.307</v>
      </c>
      <c r="K227" s="57">
        <v>0.314</v>
      </c>
      <c r="L227" s="57">
        <v>0.312</v>
      </c>
      <c r="M227" s="48"/>
      <c r="N227" s="48"/>
      <c r="O227" s="48"/>
      <c r="P227" s="48"/>
      <c r="Q227" s="48"/>
      <c r="R227" s="48"/>
    </row>
    <row r="228" spans="1:18" x14ac:dyDescent="0.3">
      <c r="A228" s="56" t="s">
        <v>7</v>
      </c>
      <c r="B228" s="56" t="s">
        <v>126</v>
      </c>
      <c r="C228" s="56" t="s">
        <v>127</v>
      </c>
      <c r="D228" s="56" t="s">
        <v>75</v>
      </c>
      <c r="E228" s="57">
        <v>0</v>
      </c>
      <c r="F228" s="57">
        <v>0</v>
      </c>
      <c r="G228" s="58">
        <v>0</v>
      </c>
      <c r="H228" s="57">
        <v>0</v>
      </c>
      <c r="I228" s="57">
        <v>0</v>
      </c>
      <c r="J228" s="57">
        <v>0</v>
      </c>
      <c r="K228" s="57">
        <v>0</v>
      </c>
      <c r="L228" s="57">
        <v>0</v>
      </c>
      <c r="M228" s="48"/>
      <c r="N228" s="48"/>
      <c r="O228" s="48"/>
      <c r="P228" s="48"/>
      <c r="Q228" s="48"/>
      <c r="R228" s="48"/>
    </row>
    <row r="229" spans="1:18" x14ac:dyDescent="0.3">
      <c r="A229" s="56" t="s">
        <v>7</v>
      </c>
      <c r="B229" s="56" t="s">
        <v>128</v>
      </c>
      <c r="C229" s="56" t="s">
        <v>129</v>
      </c>
      <c r="D229" s="56" t="s">
        <v>75</v>
      </c>
      <c r="E229" s="57">
        <v>0</v>
      </c>
      <c r="F229" s="57">
        <v>0</v>
      </c>
      <c r="G229" s="58">
        <v>0</v>
      </c>
      <c r="H229" s="57">
        <v>0</v>
      </c>
      <c r="I229" s="57">
        <v>0</v>
      </c>
      <c r="J229" s="57">
        <v>0</v>
      </c>
      <c r="K229" s="57">
        <v>0</v>
      </c>
      <c r="L229" s="57">
        <v>0</v>
      </c>
      <c r="M229" s="48"/>
      <c r="N229" s="48"/>
      <c r="O229" s="48"/>
      <c r="P229" s="48"/>
      <c r="Q229" s="48"/>
      <c r="R229" s="48"/>
    </row>
    <row r="230" spans="1:18" x14ac:dyDescent="0.3">
      <c r="A230" s="56" t="s">
        <v>7</v>
      </c>
      <c r="B230" s="56" t="s">
        <v>130</v>
      </c>
      <c r="C230" s="56" t="s">
        <v>131</v>
      </c>
      <c r="D230" s="56" t="s">
        <v>75</v>
      </c>
      <c r="E230" s="57">
        <v>0</v>
      </c>
      <c r="F230" s="57">
        <v>0</v>
      </c>
      <c r="G230" s="58">
        <v>0</v>
      </c>
      <c r="H230" s="57">
        <v>1.44</v>
      </c>
      <c r="I230" s="57">
        <v>1.54</v>
      </c>
      <c r="J230" s="57">
        <v>1.74</v>
      </c>
      <c r="K230" s="57">
        <v>1.94</v>
      </c>
      <c r="L230" s="57">
        <v>1.94</v>
      </c>
      <c r="M230" s="48"/>
      <c r="N230" s="48"/>
      <c r="O230" s="48"/>
      <c r="P230" s="48"/>
      <c r="Q230" s="48"/>
      <c r="R230" s="48"/>
    </row>
    <row r="231" spans="1:18" x14ac:dyDescent="0.3">
      <c r="A231" s="56" t="s">
        <v>7</v>
      </c>
      <c r="B231" s="56" t="s">
        <v>132</v>
      </c>
      <c r="C231" s="56" t="s">
        <v>133</v>
      </c>
      <c r="D231" s="56" t="s">
        <v>75</v>
      </c>
      <c r="E231" s="57">
        <v>0</v>
      </c>
      <c r="F231" s="57">
        <v>0</v>
      </c>
      <c r="G231" s="58">
        <v>0</v>
      </c>
      <c r="H231" s="57">
        <v>0</v>
      </c>
      <c r="I231" s="57">
        <v>0</v>
      </c>
      <c r="J231" s="57">
        <v>0</v>
      </c>
      <c r="K231" s="57">
        <v>0</v>
      </c>
      <c r="L231" s="57">
        <v>0</v>
      </c>
      <c r="M231" s="48"/>
      <c r="N231" s="48"/>
      <c r="O231" s="48"/>
      <c r="P231" s="48"/>
      <c r="Q231" s="48"/>
      <c r="R231" s="48"/>
    </row>
    <row r="232" spans="1:18" x14ac:dyDescent="0.3">
      <c r="A232" s="56" t="s">
        <v>7</v>
      </c>
      <c r="B232" s="56" t="s">
        <v>134</v>
      </c>
      <c r="C232" s="56" t="s">
        <v>135</v>
      </c>
      <c r="D232" s="56" t="s">
        <v>75</v>
      </c>
      <c r="E232" s="57">
        <v>0</v>
      </c>
      <c r="F232" s="57">
        <v>0</v>
      </c>
      <c r="G232" s="58">
        <v>0</v>
      </c>
      <c r="H232" s="57">
        <v>0</v>
      </c>
      <c r="I232" s="57">
        <v>0</v>
      </c>
      <c r="J232" s="57">
        <v>0</v>
      </c>
      <c r="K232" s="57">
        <v>0</v>
      </c>
      <c r="L232" s="57">
        <v>0</v>
      </c>
      <c r="M232" s="48"/>
      <c r="N232" s="48"/>
      <c r="O232" s="48"/>
      <c r="P232" s="48"/>
      <c r="Q232" s="48"/>
      <c r="R232" s="48"/>
    </row>
    <row r="233" spans="1:18" x14ac:dyDescent="0.3">
      <c r="A233" s="56" t="s">
        <v>7</v>
      </c>
      <c r="B233" s="56" t="s">
        <v>136</v>
      </c>
      <c r="C233" s="56" t="s">
        <v>137</v>
      </c>
      <c r="D233" s="56" t="s">
        <v>75</v>
      </c>
      <c r="E233" s="57">
        <v>0</v>
      </c>
      <c r="F233" s="57">
        <v>0</v>
      </c>
      <c r="G233" s="58">
        <v>0</v>
      </c>
      <c r="H233" s="57">
        <v>0.1</v>
      </c>
      <c r="I233" s="57">
        <v>0.1</v>
      </c>
      <c r="J233" s="57">
        <v>0.1</v>
      </c>
      <c r="K233" s="57">
        <v>0.1</v>
      </c>
      <c r="L233" s="57">
        <v>0.1</v>
      </c>
      <c r="M233" s="48"/>
      <c r="N233" s="48"/>
      <c r="O233" s="48"/>
      <c r="P233" s="48"/>
      <c r="Q233" s="48"/>
      <c r="R233" s="48"/>
    </row>
    <row r="234" spans="1:18" x14ac:dyDescent="0.3">
      <c r="A234" s="56" t="s">
        <v>7</v>
      </c>
      <c r="B234" s="56" t="s">
        <v>138</v>
      </c>
      <c r="C234" s="56" t="s">
        <v>139</v>
      </c>
      <c r="D234" s="56" t="s">
        <v>75</v>
      </c>
      <c r="E234" s="57">
        <v>0</v>
      </c>
      <c r="F234" s="57">
        <v>0</v>
      </c>
      <c r="G234" s="58">
        <v>0</v>
      </c>
      <c r="H234" s="57">
        <v>0</v>
      </c>
      <c r="I234" s="57">
        <v>0</v>
      </c>
      <c r="J234" s="57">
        <v>0</v>
      </c>
      <c r="K234" s="57">
        <v>0</v>
      </c>
      <c r="L234" s="57">
        <v>0</v>
      </c>
      <c r="M234" s="48"/>
      <c r="N234" s="48"/>
      <c r="O234" s="48"/>
      <c r="P234" s="48"/>
      <c r="Q234" s="48"/>
      <c r="R234" s="48"/>
    </row>
    <row r="235" spans="1:18" x14ac:dyDescent="0.3">
      <c r="A235" s="56" t="s">
        <v>7</v>
      </c>
      <c r="B235" s="56" t="s">
        <v>140</v>
      </c>
      <c r="C235" s="56" t="s">
        <v>141</v>
      </c>
      <c r="D235" s="56" t="s">
        <v>75</v>
      </c>
      <c r="E235" s="57">
        <v>0</v>
      </c>
      <c r="F235" s="57">
        <v>0</v>
      </c>
      <c r="G235" s="58">
        <v>0</v>
      </c>
      <c r="H235" s="57">
        <v>0</v>
      </c>
      <c r="I235" s="57">
        <v>0</v>
      </c>
      <c r="J235" s="57">
        <v>0</v>
      </c>
      <c r="K235" s="57">
        <v>0</v>
      </c>
      <c r="L235" s="57">
        <v>0</v>
      </c>
      <c r="M235" s="48"/>
      <c r="N235" s="48"/>
      <c r="O235" s="48"/>
      <c r="P235" s="48"/>
      <c r="Q235" s="48"/>
      <c r="R235" s="48"/>
    </row>
    <row r="236" spans="1:18" x14ac:dyDescent="0.3">
      <c r="A236" s="56" t="s">
        <v>7</v>
      </c>
      <c r="B236" s="56" t="s">
        <v>142</v>
      </c>
      <c r="C236" s="56" t="s">
        <v>143</v>
      </c>
      <c r="D236" s="56" t="s">
        <v>75</v>
      </c>
      <c r="E236" s="57">
        <v>0</v>
      </c>
      <c r="F236" s="57">
        <v>0</v>
      </c>
      <c r="G236" s="58">
        <v>0</v>
      </c>
      <c r="H236" s="57">
        <v>0</v>
      </c>
      <c r="I236" s="57">
        <v>0</v>
      </c>
      <c r="J236" s="57">
        <v>0</v>
      </c>
      <c r="K236" s="57">
        <v>0</v>
      </c>
      <c r="L236" s="57">
        <v>0</v>
      </c>
      <c r="M236" s="48"/>
      <c r="N236" s="48"/>
      <c r="O236" s="48"/>
      <c r="P236" s="48"/>
      <c r="Q236" s="48"/>
      <c r="R236" s="48"/>
    </row>
    <row r="237" spans="1:18" x14ac:dyDescent="0.3">
      <c r="A237" s="56" t="s">
        <v>7</v>
      </c>
      <c r="B237" s="56" t="s">
        <v>144</v>
      </c>
      <c r="C237" s="56" t="s">
        <v>145</v>
      </c>
      <c r="D237" s="56" t="s">
        <v>75</v>
      </c>
      <c r="E237" s="57">
        <v>0</v>
      </c>
      <c r="F237" s="57">
        <v>0</v>
      </c>
      <c r="G237" s="58">
        <v>0</v>
      </c>
      <c r="H237" s="57">
        <v>0</v>
      </c>
      <c r="I237" s="57">
        <v>0</v>
      </c>
      <c r="J237" s="57">
        <v>0</v>
      </c>
      <c r="K237" s="57">
        <v>0</v>
      </c>
      <c r="L237" s="57">
        <v>0</v>
      </c>
      <c r="M237" s="48"/>
      <c r="N237" s="48"/>
      <c r="O237" s="48"/>
      <c r="P237" s="48"/>
      <c r="Q237" s="48"/>
      <c r="R237" s="48"/>
    </row>
    <row r="238" spans="1:18" x14ac:dyDescent="0.3">
      <c r="A238" s="56" t="s">
        <v>7</v>
      </c>
      <c r="B238" s="56" t="s">
        <v>146</v>
      </c>
      <c r="C238" s="56" t="s">
        <v>147</v>
      </c>
      <c r="D238" s="56" t="s">
        <v>75</v>
      </c>
      <c r="E238" s="57">
        <v>0</v>
      </c>
      <c r="F238" s="57">
        <v>0</v>
      </c>
      <c r="G238" s="58">
        <v>0</v>
      </c>
      <c r="H238" s="57">
        <v>0</v>
      </c>
      <c r="I238" s="57">
        <v>0</v>
      </c>
      <c r="J238" s="57">
        <v>0</v>
      </c>
      <c r="K238" s="57">
        <v>0</v>
      </c>
      <c r="L238" s="57">
        <v>0</v>
      </c>
      <c r="M238" s="48"/>
      <c r="N238" s="48"/>
      <c r="O238" s="48"/>
      <c r="P238" s="48"/>
      <c r="Q238" s="48"/>
      <c r="R238" s="48"/>
    </row>
    <row r="239" spans="1:18" x14ac:dyDescent="0.3">
      <c r="A239" s="56" t="s">
        <v>7</v>
      </c>
      <c r="B239" s="56" t="s">
        <v>148</v>
      </c>
      <c r="C239" s="56" t="s">
        <v>149</v>
      </c>
      <c r="D239" s="56" t="s">
        <v>75</v>
      </c>
      <c r="E239" s="57">
        <v>0</v>
      </c>
      <c r="F239" s="57">
        <v>0</v>
      </c>
      <c r="G239" s="58">
        <v>0</v>
      </c>
      <c r="H239" s="57">
        <v>0</v>
      </c>
      <c r="I239" s="57">
        <v>0</v>
      </c>
      <c r="J239" s="57">
        <v>0</v>
      </c>
      <c r="K239" s="57">
        <v>0</v>
      </c>
      <c r="L239" s="57">
        <v>0</v>
      </c>
      <c r="M239" s="48"/>
      <c r="N239" s="48"/>
      <c r="O239" s="48"/>
      <c r="P239" s="48"/>
      <c r="Q239" s="48"/>
      <c r="R239" s="48"/>
    </row>
    <row r="240" spans="1:18" x14ac:dyDescent="0.3">
      <c r="A240" s="56" t="s">
        <v>7</v>
      </c>
      <c r="B240" s="56" t="s">
        <v>150</v>
      </c>
      <c r="C240" s="56" t="s">
        <v>151</v>
      </c>
      <c r="D240" s="56" t="s">
        <v>75</v>
      </c>
      <c r="E240" s="57">
        <v>0</v>
      </c>
      <c r="F240" s="57">
        <v>0</v>
      </c>
      <c r="G240" s="58">
        <v>0</v>
      </c>
      <c r="H240" s="57">
        <v>2.5790000000000002</v>
      </c>
      <c r="I240" s="57">
        <v>3.2610000000000001</v>
      </c>
      <c r="J240" s="57">
        <v>4.4050000000000002</v>
      </c>
      <c r="K240" s="57">
        <v>4.5949999999999998</v>
      </c>
      <c r="L240" s="57">
        <v>4.8460000000000001</v>
      </c>
      <c r="M240" s="48"/>
      <c r="N240" s="48"/>
      <c r="O240" s="48"/>
      <c r="P240" s="48"/>
      <c r="Q240" s="48"/>
      <c r="R240" s="48"/>
    </row>
    <row r="241" spans="1:18" x14ac:dyDescent="0.3">
      <c r="A241" s="48" t="s">
        <v>5</v>
      </c>
      <c r="B241" s="48" t="s">
        <v>73</v>
      </c>
      <c r="C241" s="48" t="s">
        <v>74</v>
      </c>
      <c r="D241" s="48" t="s">
        <v>75</v>
      </c>
      <c r="E241" s="54">
        <v>0</v>
      </c>
      <c r="F241" s="54">
        <v>0</v>
      </c>
      <c r="G241" s="54">
        <v>7.4999999999999997E-2</v>
      </c>
      <c r="H241" s="54">
        <v>0</v>
      </c>
      <c r="I241" s="54">
        <v>0</v>
      </c>
      <c r="J241" s="54">
        <v>0</v>
      </c>
      <c r="K241" s="54">
        <v>0</v>
      </c>
      <c r="L241" s="54">
        <v>0</v>
      </c>
      <c r="M241" s="48"/>
      <c r="N241" s="48"/>
      <c r="O241" s="48"/>
      <c r="P241" s="48"/>
      <c r="Q241" s="48"/>
      <c r="R241" s="48"/>
    </row>
    <row r="242" spans="1:18" x14ac:dyDescent="0.3">
      <c r="A242" s="48" t="s">
        <v>5</v>
      </c>
      <c r="B242" s="48" t="s">
        <v>76</v>
      </c>
      <c r="C242" s="48" t="s">
        <v>77</v>
      </c>
      <c r="D242" s="48" t="s">
        <v>75</v>
      </c>
      <c r="E242" s="54">
        <v>0</v>
      </c>
      <c r="F242" s="54">
        <v>0</v>
      </c>
      <c r="G242" s="54">
        <v>0</v>
      </c>
      <c r="H242" s="54">
        <v>2E-3</v>
      </c>
      <c r="I242" s="54">
        <v>2E-3</v>
      </c>
      <c r="J242" s="54">
        <v>2E-3</v>
      </c>
      <c r="K242" s="54">
        <v>2E-3</v>
      </c>
      <c r="L242" s="54">
        <v>2E-3</v>
      </c>
      <c r="M242" s="48"/>
      <c r="N242" s="48"/>
      <c r="O242" s="48"/>
      <c r="P242" s="48"/>
      <c r="Q242" s="48"/>
      <c r="R242" s="48"/>
    </row>
    <row r="243" spans="1:18" x14ac:dyDescent="0.3">
      <c r="A243" s="48" t="s">
        <v>5</v>
      </c>
      <c r="B243" s="48" t="s">
        <v>78</v>
      </c>
      <c r="C243" s="48" t="s">
        <v>79</v>
      </c>
      <c r="D243" s="48" t="s">
        <v>75</v>
      </c>
      <c r="E243" s="54">
        <v>0</v>
      </c>
      <c r="F243" s="54">
        <v>0</v>
      </c>
      <c r="G243" s="54">
        <v>0</v>
      </c>
      <c r="H243" s="54">
        <v>0</v>
      </c>
      <c r="I243" s="54">
        <v>0</v>
      </c>
      <c r="J243" s="54">
        <v>0</v>
      </c>
      <c r="K243" s="54">
        <v>0</v>
      </c>
      <c r="L243" s="54">
        <v>0</v>
      </c>
      <c r="M243" s="48"/>
      <c r="N243" s="48"/>
      <c r="O243" s="48"/>
      <c r="P243" s="48"/>
      <c r="Q243" s="48"/>
      <c r="R243" s="48"/>
    </row>
    <row r="244" spans="1:18" x14ac:dyDescent="0.3">
      <c r="A244" s="48" t="s">
        <v>5</v>
      </c>
      <c r="B244" s="48" t="s">
        <v>80</v>
      </c>
      <c r="C244" s="48" t="s">
        <v>81</v>
      </c>
      <c r="D244" s="48" t="s">
        <v>75</v>
      </c>
      <c r="E244" s="54">
        <v>0</v>
      </c>
      <c r="F244" s="54">
        <v>0</v>
      </c>
      <c r="G244" s="54">
        <v>0</v>
      </c>
      <c r="H244" s="54">
        <v>0</v>
      </c>
      <c r="I244" s="54">
        <v>0</v>
      </c>
      <c r="J244" s="54">
        <v>0</v>
      </c>
      <c r="K244" s="54">
        <v>0</v>
      </c>
      <c r="L244" s="54">
        <v>0</v>
      </c>
      <c r="M244" s="48"/>
      <c r="N244" s="48"/>
      <c r="O244" s="48"/>
      <c r="P244" s="48"/>
      <c r="Q244" s="48"/>
      <c r="R244" s="48"/>
    </row>
    <row r="245" spans="1:18" x14ac:dyDescent="0.3">
      <c r="A245" s="48" t="s">
        <v>5</v>
      </c>
      <c r="B245" s="48" t="s">
        <v>82</v>
      </c>
      <c r="C245" s="48" t="s">
        <v>83</v>
      </c>
      <c r="D245" s="48" t="s">
        <v>75</v>
      </c>
      <c r="E245" s="54">
        <v>0</v>
      </c>
      <c r="F245" s="54">
        <v>0</v>
      </c>
      <c r="G245" s="54">
        <v>0</v>
      </c>
      <c r="H245" s="54">
        <v>0</v>
      </c>
      <c r="I245" s="54">
        <v>0</v>
      </c>
      <c r="J245" s="54">
        <v>0</v>
      </c>
      <c r="K245" s="54">
        <v>0</v>
      </c>
      <c r="L245" s="54">
        <v>0</v>
      </c>
      <c r="M245" s="48"/>
      <c r="N245" s="48"/>
      <c r="O245" s="48"/>
      <c r="P245" s="48"/>
      <c r="Q245" s="48"/>
      <c r="R245" s="48"/>
    </row>
    <row r="246" spans="1:18" x14ac:dyDescent="0.3">
      <c r="A246" s="48" t="s">
        <v>5</v>
      </c>
      <c r="B246" s="48" t="s">
        <v>84</v>
      </c>
      <c r="C246" s="48" t="s">
        <v>85</v>
      </c>
      <c r="D246" s="48" t="s">
        <v>75</v>
      </c>
      <c r="E246" s="54">
        <v>0</v>
      </c>
      <c r="F246" s="54">
        <v>0</v>
      </c>
      <c r="G246" s="54">
        <v>0</v>
      </c>
      <c r="H246" s="54">
        <v>0</v>
      </c>
      <c r="I246" s="54">
        <v>0</v>
      </c>
      <c r="J246" s="54">
        <v>0</v>
      </c>
      <c r="K246" s="54">
        <v>0</v>
      </c>
      <c r="L246" s="54">
        <v>0</v>
      </c>
      <c r="M246" s="48"/>
      <c r="N246" s="48"/>
      <c r="O246" s="48"/>
      <c r="P246" s="48"/>
      <c r="Q246" s="48"/>
      <c r="R246" s="48"/>
    </row>
    <row r="247" spans="1:18" x14ac:dyDescent="0.3">
      <c r="A247" s="48" t="s">
        <v>5</v>
      </c>
      <c r="B247" s="48" t="s">
        <v>86</v>
      </c>
      <c r="C247" s="48" t="s">
        <v>87</v>
      </c>
      <c r="D247" s="48" t="s">
        <v>75</v>
      </c>
      <c r="E247" s="54">
        <v>6.0000000000000001E-3</v>
      </c>
      <c r="F247" s="54">
        <v>0.18</v>
      </c>
      <c r="G247" s="54">
        <v>0.27900000000000003</v>
      </c>
      <c r="H247" s="54">
        <v>0.2</v>
      </c>
      <c r="I247" s="54">
        <v>0.2</v>
      </c>
      <c r="J247" s="54">
        <v>0.2</v>
      </c>
      <c r="K247" s="54">
        <v>0.2</v>
      </c>
      <c r="L247" s="54">
        <v>0.2</v>
      </c>
      <c r="M247" s="48"/>
      <c r="N247" s="48"/>
      <c r="O247" s="48"/>
      <c r="P247" s="48"/>
      <c r="Q247" s="48"/>
      <c r="R247" s="48"/>
    </row>
    <row r="248" spans="1:18" x14ac:dyDescent="0.3">
      <c r="A248" s="48" t="s">
        <v>5</v>
      </c>
      <c r="B248" s="48" t="s">
        <v>88</v>
      </c>
      <c r="C248" s="48" t="s">
        <v>89</v>
      </c>
      <c r="D248" s="48" t="s">
        <v>75</v>
      </c>
      <c r="E248" s="54">
        <v>0</v>
      </c>
      <c r="F248" s="54">
        <v>0</v>
      </c>
      <c r="G248" s="54">
        <v>0</v>
      </c>
      <c r="H248" s="54">
        <v>0</v>
      </c>
      <c r="I248" s="54">
        <v>0</v>
      </c>
      <c r="J248" s="54">
        <v>0</v>
      </c>
      <c r="K248" s="54">
        <v>0</v>
      </c>
      <c r="L248" s="54">
        <v>0</v>
      </c>
      <c r="M248" s="48"/>
      <c r="N248" s="48"/>
      <c r="O248" s="48"/>
      <c r="P248" s="48"/>
      <c r="Q248" s="48"/>
      <c r="R248" s="48"/>
    </row>
    <row r="249" spans="1:18" x14ac:dyDescent="0.3">
      <c r="A249" s="48" t="s">
        <v>5</v>
      </c>
      <c r="B249" s="48" t="s">
        <v>90</v>
      </c>
      <c r="C249" s="48" t="s">
        <v>91</v>
      </c>
      <c r="D249" s="48" t="s">
        <v>75</v>
      </c>
      <c r="E249" s="54">
        <v>0</v>
      </c>
      <c r="F249" s="54">
        <v>0</v>
      </c>
      <c r="G249" s="54">
        <v>0</v>
      </c>
      <c r="H249" s="54">
        <v>0</v>
      </c>
      <c r="I249" s="54">
        <v>0</v>
      </c>
      <c r="J249" s="54">
        <v>0</v>
      </c>
      <c r="K249" s="54">
        <v>0</v>
      </c>
      <c r="L249" s="54">
        <v>0</v>
      </c>
      <c r="M249" s="48"/>
      <c r="N249" s="48"/>
      <c r="O249" s="48"/>
      <c r="P249" s="48"/>
      <c r="Q249" s="48"/>
      <c r="R249" s="48"/>
    </row>
    <row r="250" spans="1:18" x14ac:dyDescent="0.3">
      <c r="A250" s="48" t="s">
        <v>5</v>
      </c>
      <c r="B250" s="48" t="s">
        <v>92</v>
      </c>
      <c r="C250" s="48" t="s">
        <v>93</v>
      </c>
      <c r="D250" s="48" t="s">
        <v>75</v>
      </c>
      <c r="E250" s="54">
        <v>0</v>
      </c>
      <c r="F250" s="54">
        <v>0</v>
      </c>
      <c r="G250" s="54">
        <v>0</v>
      </c>
      <c r="H250" s="54">
        <v>7.282</v>
      </c>
      <c r="I250" s="54">
        <v>7.282</v>
      </c>
      <c r="J250" s="54">
        <v>7.282</v>
      </c>
      <c r="K250" s="54">
        <v>7.282</v>
      </c>
      <c r="L250" s="54">
        <v>7.282</v>
      </c>
      <c r="M250" s="48"/>
      <c r="N250" s="48"/>
      <c r="O250" s="48"/>
      <c r="P250" s="48"/>
      <c r="Q250" s="48"/>
      <c r="R250" s="48"/>
    </row>
    <row r="251" spans="1:18" x14ac:dyDescent="0.3">
      <c r="A251" s="48" t="s">
        <v>5</v>
      </c>
      <c r="B251" s="48" t="s">
        <v>94</v>
      </c>
      <c r="C251" s="48" t="s">
        <v>95</v>
      </c>
      <c r="D251" s="48" t="s">
        <v>75</v>
      </c>
      <c r="E251" s="54">
        <v>0</v>
      </c>
      <c r="F251" s="54">
        <v>0</v>
      </c>
      <c r="G251" s="54">
        <v>0</v>
      </c>
      <c r="H251" s="54">
        <v>0</v>
      </c>
      <c r="I251" s="54">
        <v>0</v>
      </c>
      <c r="J251" s="54">
        <v>0</v>
      </c>
      <c r="K251" s="54">
        <v>0</v>
      </c>
      <c r="L251" s="54">
        <v>0</v>
      </c>
      <c r="M251" s="48"/>
      <c r="N251" s="48"/>
      <c r="O251" s="48"/>
      <c r="P251" s="48"/>
      <c r="Q251" s="48"/>
      <c r="R251" s="48"/>
    </row>
    <row r="252" spans="1:18" x14ac:dyDescent="0.3">
      <c r="A252" s="48" t="s">
        <v>5</v>
      </c>
      <c r="B252" s="48" t="s">
        <v>96</v>
      </c>
      <c r="C252" s="48" t="s">
        <v>97</v>
      </c>
      <c r="D252" s="48" t="s">
        <v>75</v>
      </c>
      <c r="E252" s="54">
        <v>0</v>
      </c>
      <c r="F252" s="54">
        <v>0</v>
      </c>
      <c r="G252" s="54">
        <v>0</v>
      </c>
      <c r="H252" s="54">
        <v>0</v>
      </c>
      <c r="I252" s="54">
        <v>0</v>
      </c>
      <c r="J252" s="54">
        <v>0</v>
      </c>
      <c r="K252" s="54">
        <v>0</v>
      </c>
      <c r="L252" s="54">
        <v>0</v>
      </c>
      <c r="M252" s="48"/>
      <c r="N252" s="48"/>
      <c r="O252" s="48"/>
      <c r="P252" s="48"/>
      <c r="Q252" s="48"/>
      <c r="R252" s="48"/>
    </row>
    <row r="253" spans="1:18" x14ac:dyDescent="0.3">
      <c r="A253" s="48" t="s">
        <v>5</v>
      </c>
      <c r="B253" s="48" t="s">
        <v>98</v>
      </c>
      <c r="C253" s="48" t="s">
        <v>99</v>
      </c>
      <c r="D253" s="48" t="s">
        <v>75</v>
      </c>
      <c r="E253" s="54">
        <v>0.20100000000000001</v>
      </c>
      <c r="F253" s="54">
        <v>0.67300000000000004</v>
      </c>
      <c r="G253" s="54">
        <v>0.97699999999999998</v>
      </c>
      <c r="H253" s="54">
        <v>3.7909999999999999</v>
      </c>
      <c r="I253" s="54">
        <v>3.7909999999999999</v>
      </c>
      <c r="J253" s="54">
        <v>4.53</v>
      </c>
      <c r="K253" s="54">
        <v>5.4020000000000001</v>
      </c>
      <c r="L253" s="54">
        <v>5.4020000000000001</v>
      </c>
      <c r="M253" s="48"/>
      <c r="N253" s="48"/>
      <c r="O253" s="48"/>
      <c r="P253" s="48"/>
      <c r="Q253" s="48"/>
      <c r="R253" s="48"/>
    </row>
    <row r="254" spans="1:18" x14ac:dyDescent="0.3">
      <c r="A254" s="48" t="s">
        <v>5</v>
      </c>
      <c r="B254" s="48" t="s">
        <v>100</v>
      </c>
      <c r="C254" s="48" t="s">
        <v>101</v>
      </c>
      <c r="D254" s="48" t="s">
        <v>75</v>
      </c>
      <c r="E254" s="54">
        <v>0</v>
      </c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54">
        <v>0</v>
      </c>
      <c r="L254" s="54">
        <v>0</v>
      </c>
      <c r="M254" s="48"/>
      <c r="N254" s="48"/>
      <c r="O254" s="48"/>
      <c r="P254" s="48"/>
      <c r="Q254" s="48"/>
      <c r="R254" s="48"/>
    </row>
    <row r="255" spans="1:18" x14ac:dyDescent="0.3">
      <c r="A255" s="48" t="s">
        <v>5</v>
      </c>
      <c r="B255" s="48" t="s">
        <v>102</v>
      </c>
      <c r="C255" s="48" t="s">
        <v>103</v>
      </c>
      <c r="D255" s="48" t="s">
        <v>75</v>
      </c>
      <c r="E255" s="54">
        <v>0.01</v>
      </c>
      <c r="F255" s="54">
        <v>0.105</v>
      </c>
      <c r="G255" s="54">
        <v>0.17399999999999999</v>
      </c>
      <c r="H255" s="54">
        <v>0.192</v>
      </c>
      <c r="I255" s="54">
        <v>0.192</v>
      </c>
      <c r="J255" s="54">
        <v>0.192</v>
      </c>
      <c r="K255" s="54">
        <v>0.192</v>
      </c>
      <c r="L255" s="54">
        <v>0.192</v>
      </c>
      <c r="M255" s="48"/>
      <c r="N255" s="48"/>
      <c r="O255" s="48"/>
      <c r="P255" s="48"/>
      <c r="Q255" s="48"/>
      <c r="R255" s="48"/>
    </row>
    <row r="256" spans="1:18" x14ac:dyDescent="0.3">
      <c r="A256" s="48" t="s">
        <v>5</v>
      </c>
      <c r="B256" s="48" t="s">
        <v>104</v>
      </c>
      <c r="C256" s="48" t="s">
        <v>105</v>
      </c>
      <c r="D256" s="48" t="s">
        <v>75</v>
      </c>
      <c r="E256" s="54">
        <v>0</v>
      </c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4">
        <v>0</v>
      </c>
      <c r="M256" s="48"/>
      <c r="N256" s="48"/>
      <c r="O256" s="48"/>
      <c r="P256" s="48"/>
      <c r="Q256" s="48"/>
      <c r="R256" s="48"/>
    </row>
    <row r="257" spans="1:18" x14ac:dyDescent="0.3">
      <c r="A257" s="48" t="s">
        <v>5</v>
      </c>
      <c r="B257" s="48" t="s">
        <v>106</v>
      </c>
      <c r="C257" s="48" t="s">
        <v>107</v>
      </c>
      <c r="D257" s="48" t="s">
        <v>75</v>
      </c>
      <c r="E257" s="54">
        <v>0</v>
      </c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54">
        <v>0</v>
      </c>
      <c r="L257" s="54">
        <v>0</v>
      </c>
      <c r="M257" s="48"/>
      <c r="N257" s="48"/>
      <c r="O257" s="48"/>
      <c r="P257" s="48"/>
      <c r="Q257" s="48"/>
      <c r="R257" s="48"/>
    </row>
    <row r="258" spans="1:18" x14ac:dyDescent="0.3">
      <c r="A258" s="48" t="s">
        <v>5</v>
      </c>
      <c r="B258" s="48" t="s">
        <v>108</v>
      </c>
      <c r="C258" s="48" t="s">
        <v>109</v>
      </c>
      <c r="D258" s="48" t="s">
        <v>75</v>
      </c>
      <c r="E258" s="54">
        <v>0</v>
      </c>
      <c r="F258" s="54">
        <v>0</v>
      </c>
      <c r="G258" s="54">
        <v>0</v>
      </c>
      <c r="H258" s="54">
        <v>0.5</v>
      </c>
      <c r="I258" s="54">
        <v>0.5</v>
      </c>
      <c r="J258" s="54">
        <v>0.5</v>
      </c>
      <c r="K258" s="54">
        <v>0.5</v>
      </c>
      <c r="L258" s="54">
        <v>0.5</v>
      </c>
      <c r="M258" s="48"/>
      <c r="N258" s="48"/>
      <c r="O258" s="48"/>
      <c r="P258" s="48"/>
      <c r="Q258" s="48"/>
      <c r="R258" s="48"/>
    </row>
    <row r="259" spans="1:18" x14ac:dyDescent="0.3">
      <c r="A259" s="48" t="s">
        <v>5</v>
      </c>
      <c r="B259" s="48" t="s">
        <v>110</v>
      </c>
      <c r="C259" s="48" t="s">
        <v>111</v>
      </c>
      <c r="D259" s="48" t="s">
        <v>75</v>
      </c>
      <c r="E259" s="54">
        <v>0</v>
      </c>
      <c r="F259" s="54">
        <v>0</v>
      </c>
      <c r="G259" s="54">
        <v>0</v>
      </c>
      <c r="H259" s="54">
        <v>3.88</v>
      </c>
      <c r="I259" s="54">
        <v>3.88</v>
      </c>
      <c r="J259" s="54">
        <v>2.4830000000000001</v>
      </c>
      <c r="K259" s="54">
        <v>2.4830000000000001</v>
      </c>
      <c r="L259" s="54">
        <v>2.4830000000000001</v>
      </c>
      <c r="M259" s="48"/>
      <c r="N259" s="48"/>
      <c r="O259" s="48"/>
      <c r="P259" s="48"/>
      <c r="Q259" s="48"/>
      <c r="R259" s="48"/>
    </row>
    <row r="260" spans="1:18" x14ac:dyDescent="0.3">
      <c r="A260" s="48" t="s">
        <v>5</v>
      </c>
      <c r="B260" s="48" t="s">
        <v>112</v>
      </c>
      <c r="C260" s="48" t="s">
        <v>113</v>
      </c>
      <c r="D260" s="48" t="s">
        <v>75</v>
      </c>
      <c r="E260" s="54">
        <v>0</v>
      </c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54">
        <v>0</v>
      </c>
      <c r="L260" s="54">
        <v>0</v>
      </c>
      <c r="M260" s="48"/>
      <c r="N260" s="48"/>
      <c r="O260" s="48"/>
      <c r="P260" s="48"/>
      <c r="Q260" s="48"/>
      <c r="R260" s="48"/>
    </row>
    <row r="261" spans="1:18" x14ac:dyDescent="0.3">
      <c r="A261" s="48" t="s">
        <v>5</v>
      </c>
      <c r="B261" s="48" t="s">
        <v>114</v>
      </c>
      <c r="C261" s="48" t="s">
        <v>115</v>
      </c>
      <c r="D261" s="48" t="s">
        <v>75</v>
      </c>
      <c r="E261" s="54">
        <v>0</v>
      </c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54">
        <v>0</v>
      </c>
      <c r="L261" s="54">
        <v>0</v>
      </c>
      <c r="M261" s="48"/>
      <c r="N261" s="48"/>
      <c r="O261" s="48"/>
      <c r="P261" s="48"/>
      <c r="Q261" s="48"/>
      <c r="R261" s="48"/>
    </row>
    <row r="262" spans="1:18" x14ac:dyDescent="0.3">
      <c r="A262" s="48" t="s">
        <v>5</v>
      </c>
      <c r="B262" s="48" t="s">
        <v>116</v>
      </c>
      <c r="C262" s="48" t="s">
        <v>117</v>
      </c>
      <c r="D262" s="48" t="s">
        <v>75</v>
      </c>
      <c r="E262" s="54">
        <v>0</v>
      </c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54">
        <v>0</v>
      </c>
      <c r="L262" s="54">
        <v>0</v>
      </c>
      <c r="M262" s="48"/>
      <c r="N262" s="48"/>
      <c r="O262" s="48"/>
      <c r="P262" s="48"/>
      <c r="Q262" s="48"/>
      <c r="R262" s="48"/>
    </row>
    <row r="263" spans="1:18" x14ac:dyDescent="0.3">
      <c r="A263" s="48" t="s">
        <v>5</v>
      </c>
      <c r="B263" s="48" t="s">
        <v>118</v>
      </c>
      <c r="C263" s="48" t="s">
        <v>119</v>
      </c>
      <c r="D263" s="48" t="s">
        <v>75</v>
      </c>
      <c r="E263" s="54">
        <v>0</v>
      </c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54">
        <v>0</v>
      </c>
      <c r="L263" s="54">
        <v>0</v>
      </c>
      <c r="M263" s="48"/>
      <c r="N263" s="48"/>
      <c r="O263" s="48"/>
      <c r="P263" s="48"/>
      <c r="Q263" s="48"/>
      <c r="R263" s="48"/>
    </row>
    <row r="264" spans="1:18" x14ac:dyDescent="0.3">
      <c r="A264" s="48" t="s">
        <v>5</v>
      </c>
      <c r="B264" s="48" t="s">
        <v>120</v>
      </c>
      <c r="C264" s="48" t="s">
        <v>121</v>
      </c>
      <c r="D264" s="48" t="s">
        <v>75</v>
      </c>
      <c r="E264" s="54">
        <v>0</v>
      </c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54">
        <v>0</v>
      </c>
      <c r="L264" s="54">
        <v>0</v>
      </c>
      <c r="M264" s="48"/>
      <c r="N264" s="48"/>
      <c r="O264" s="48"/>
      <c r="P264" s="48"/>
      <c r="Q264" s="48"/>
      <c r="R264" s="48"/>
    </row>
    <row r="265" spans="1:18" x14ac:dyDescent="0.3">
      <c r="A265" s="48" t="s">
        <v>5</v>
      </c>
      <c r="B265" s="48" t="s">
        <v>122</v>
      </c>
      <c r="C265" s="48" t="s">
        <v>123</v>
      </c>
      <c r="D265" s="48" t="s">
        <v>75</v>
      </c>
      <c r="E265" s="54">
        <v>0</v>
      </c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54">
        <v>0</v>
      </c>
      <c r="L265" s="54">
        <v>0</v>
      </c>
      <c r="M265" s="48"/>
      <c r="N265" s="48"/>
      <c r="O265" s="48"/>
      <c r="P265" s="48"/>
      <c r="Q265" s="48"/>
      <c r="R265" s="48"/>
    </row>
    <row r="266" spans="1:18" x14ac:dyDescent="0.3">
      <c r="A266" s="48" t="s">
        <v>5</v>
      </c>
      <c r="B266" s="48" t="s">
        <v>124</v>
      </c>
      <c r="C266" s="48" t="s">
        <v>125</v>
      </c>
      <c r="D266" s="48" t="s">
        <v>75</v>
      </c>
      <c r="E266" s="54">
        <v>0</v>
      </c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54">
        <v>0</v>
      </c>
      <c r="L266" s="54">
        <v>0</v>
      </c>
      <c r="M266" s="48"/>
      <c r="N266" s="48"/>
      <c r="O266" s="48"/>
      <c r="P266" s="48"/>
      <c r="Q266" s="48"/>
      <c r="R266" s="48"/>
    </row>
    <row r="267" spans="1:18" x14ac:dyDescent="0.3">
      <c r="A267" s="48" t="s">
        <v>5</v>
      </c>
      <c r="B267" s="48" t="s">
        <v>126</v>
      </c>
      <c r="C267" s="48" t="s">
        <v>127</v>
      </c>
      <c r="D267" s="48" t="s">
        <v>75</v>
      </c>
      <c r="E267" s="54">
        <v>0</v>
      </c>
      <c r="F267" s="54">
        <v>0</v>
      </c>
      <c r="G267" s="54">
        <v>0</v>
      </c>
      <c r="H267" s="54">
        <v>0</v>
      </c>
      <c r="I267" s="54">
        <v>0</v>
      </c>
      <c r="J267" s="54">
        <v>0</v>
      </c>
      <c r="K267" s="54">
        <v>0</v>
      </c>
      <c r="L267" s="54">
        <v>0</v>
      </c>
      <c r="M267" s="48"/>
      <c r="N267" s="48"/>
      <c r="O267" s="48"/>
      <c r="P267" s="48"/>
      <c r="Q267" s="48"/>
      <c r="R267" s="48"/>
    </row>
    <row r="268" spans="1:18" x14ac:dyDescent="0.3">
      <c r="A268" s="48" t="s">
        <v>5</v>
      </c>
      <c r="B268" s="48" t="s">
        <v>128</v>
      </c>
      <c r="C268" s="48" t="s">
        <v>129</v>
      </c>
      <c r="D268" s="48" t="s">
        <v>75</v>
      </c>
      <c r="E268" s="54">
        <v>0</v>
      </c>
      <c r="F268" s="54">
        <v>0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48"/>
      <c r="N268" s="48"/>
      <c r="O268" s="48"/>
      <c r="P268" s="48"/>
      <c r="Q268" s="48"/>
      <c r="R268" s="48"/>
    </row>
    <row r="269" spans="1:18" x14ac:dyDescent="0.3">
      <c r="A269" s="48" t="s">
        <v>5</v>
      </c>
      <c r="B269" s="48" t="s">
        <v>130</v>
      </c>
      <c r="C269" s="48" t="s">
        <v>131</v>
      </c>
      <c r="D269" s="48" t="s">
        <v>75</v>
      </c>
      <c r="E269" s="54">
        <v>0</v>
      </c>
      <c r="F269" s="54">
        <v>0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48"/>
      <c r="N269" s="48"/>
      <c r="O269" s="48"/>
      <c r="P269" s="48"/>
      <c r="Q269" s="48"/>
      <c r="R269" s="48"/>
    </row>
    <row r="270" spans="1:18" x14ac:dyDescent="0.3">
      <c r="A270" s="48" t="s">
        <v>5</v>
      </c>
      <c r="B270" s="48" t="s">
        <v>132</v>
      </c>
      <c r="C270" s="48" t="s">
        <v>133</v>
      </c>
      <c r="D270" s="48" t="s">
        <v>75</v>
      </c>
      <c r="E270" s="54">
        <v>0</v>
      </c>
      <c r="F270" s="54">
        <v>0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48"/>
      <c r="N270" s="48"/>
      <c r="O270" s="48"/>
      <c r="P270" s="48"/>
      <c r="Q270" s="48"/>
      <c r="R270" s="48"/>
    </row>
    <row r="271" spans="1:18" x14ac:dyDescent="0.3">
      <c r="A271" s="48" t="s">
        <v>5</v>
      </c>
      <c r="B271" s="48" t="s">
        <v>134</v>
      </c>
      <c r="C271" s="48" t="s">
        <v>135</v>
      </c>
      <c r="D271" s="48" t="s">
        <v>75</v>
      </c>
      <c r="E271" s="54">
        <v>0</v>
      </c>
      <c r="F271" s="54">
        <v>0</v>
      </c>
      <c r="G271" s="54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48"/>
      <c r="N271" s="48"/>
      <c r="O271" s="48"/>
      <c r="P271" s="48"/>
      <c r="Q271" s="48"/>
      <c r="R271" s="48"/>
    </row>
    <row r="272" spans="1:18" x14ac:dyDescent="0.3">
      <c r="A272" s="48" t="s">
        <v>5</v>
      </c>
      <c r="B272" s="48" t="s">
        <v>136</v>
      </c>
      <c r="C272" s="48" t="s">
        <v>137</v>
      </c>
      <c r="D272" s="48" t="s">
        <v>75</v>
      </c>
      <c r="E272" s="54">
        <v>0</v>
      </c>
      <c r="F272" s="54">
        <v>0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48"/>
      <c r="N272" s="48"/>
      <c r="O272" s="48"/>
      <c r="P272" s="48"/>
      <c r="Q272" s="48"/>
      <c r="R272" s="48"/>
    </row>
    <row r="273" spans="1:18" x14ac:dyDescent="0.3">
      <c r="A273" s="48" t="s">
        <v>5</v>
      </c>
      <c r="B273" s="48" t="s">
        <v>138</v>
      </c>
      <c r="C273" s="48" t="s">
        <v>139</v>
      </c>
      <c r="D273" s="48" t="s">
        <v>75</v>
      </c>
      <c r="E273" s="54">
        <v>0</v>
      </c>
      <c r="F273" s="54">
        <v>0</v>
      </c>
      <c r="G273" s="54">
        <v>0</v>
      </c>
      <c r="H273" s="54">
        <v>0</v>
      </c>
      <c r="I273" s="54">
        <v>0</v>
      </c>
      <c r="J273" s="54">
        <v>0</v>
      </c>
      <c r="K273" s="54">
        <v>0</v>
      </c>
      <c r="L273" s="54">
        <v>0</v>
      </c>
      <c r="M273" s="48"/>
      <c r="N273" s="48"/>
      <c r="O273" s="48"/>
      <c r="P273" s="48"/>
      <c r="Q273" s="48"/>
      <c r="R273" s="48"/>
    </row>
    <row r="274" spans="1:18" x14ac:dyDescent="0.3">
      <c r="A274" s="48" t="s">
        <v>5</v>
      </c>
      <c r="B274" s="48" t="s">
        <v>140</v>
      </c>
      <c r="C274" s="48" t="s">
        <v>141</v>
      </c>
      <c r="D274" s="48" t="s">
        <v>75</v>
      </c>
      <c r="E274" s="54">
        <v>0</v>
      </c>
      <c r="F274" s="54">
        <v>0</v>
      </c>
      <c r="G274" s="54">
        <v>0</v>
      </c>
      <c r="H274" s="54">
        <v>0</v>
      </c>
      <c r="I274" s="54">
        <v>0</v>
      </c>
      <c r="J274" s="54">
        <v>0</v>
      </c>
      <c r="K274" s="54">
        <v>0</v>
      </c>
      <c r="L274" s="54">
        <v>0</v>
      </c>
      <c r="M274" s="48"/>
      <c r="N274" s="48"/>
      <c r="O274" s="48"/>
      <c r="P274" s="48"/>
      <c r="Q274" s="48"/>
      <c r="R274" s="48"/>
    </row>
    <row r="275" spans="1:18" x14ac:dyDescent="0.3">
      <c r="A275" s="48" t="s">
        <v>5</v>
      </c>
      <c r="B275" s="48" t="s">
        <v>142</v>
      </c>
      <c r="C275" s="48" t="s">
        <v>143</v>
      </c>
      <c r="D275" s="48" t="s">
        <v>75</v>
      </c>
      <c r="E275" s="54">
        <v>0</v>
      </c>
      <c r="F275" s="54">
        <v>0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48"/>
      <c r="N275" s="48"/>
      <c r="O275" s="48"/>
      <c r="P275" s="48"/>
      <c r="Q275" s="48"/>
      <c r="R275" s="48"/>
    </row>
    <row r="276" spans="1:18" x14ac:dyDescent="0.3">
      <c r="A276" s="48" t="s">
        <v>5</v>
      </c>
      <c r="B276" s="48" t="s">
        <v>144</v>
      </c>
      <c r="C276" s="48" t="s">
        <v>145</v>
      </c>
      <c r="D276" s="48" t="s">
        <v>75</v>
      </c>
      <c r="E276" s="54">
        <v>0</v>
      </c>
      <c r="F276" s="54">
        <v>0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48"/>
      <c r="N276" s="48"/>
      <c r="O276" s="48"/>
      <c r="P276" s="48"/>
      <c r="Q276" s="48"/>
      <c r="R276" s="48"/>
    </row>
    <row r="277" spans="1:18" x14ac:dyDescent="0.3">
      <c r="A277" s="48" t="s">
        <v>5</v>
      </c>
      <c r="B277" s="48" t="s">
        <v>146</v>
      </c>
      <c r="C277" s="48" t="s">
        <v>147</v>
      </c>
      <c r="D277" s="48" t="s">
        <v>75</v>
      </c>
      <c r="E277" s="54">
        <v>0</v>
      </c>
      <c r="F277" s="54">
        <v>0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48"/>
      <c r="N277" s="48"/>
      <c r="O277" s="48"/>
      <c r="P277" s="48"/>
      <c r="Q277" s="48"/>
      <c r="R277" s="48"/>
    </row>
    <row r="278" spans="1:18" x14ac:dyDescent="0.3">
      <c r="A278" s="48" t="s">
        <v>5</v>
      </c>
      <c r="B278" s="48" t="s">
        <v>148</v>
      </c>
      <c r="C278" s="48" t="s">
        <v>149</v>
      </c>
      <c r="D278" s="48" t="s">
        <v>75</v>
      </c>
      <c r="E278" s="54">
        <v>0</v>
      </c>
      <c r="F278" s="54">
        <v>0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48"/>
      <c r="N278" s="48"/>
      <c r="O278" s="48"/>
      <c r="P278" s="48"/>
      <c r="Q278" s="48"/>
      <c r="R278" s="48"/>
    </row>
    <row r="279" spans="1:18" x14ac:dyDescent="0.3">
      <c r="A279" s="48" t="s">
        <v>5</v>
      </c>
      <c r="B279" s="48" t="s">
        <v>150</v>
      </c>
      <c r="C279" s="48" t="s">
        <v>151</v>
      </c>
      <c r="D279" s="48" t="s">
        <v>75</v>
      </c>
      <c r="E279" s="54">
        <v>0.217</v>
      </c>
      <c r="F279" s="54">
        <v>0.95799999999999996</v>
      </c>
      <c r="G279" s="54">
        <v>1.5049999999999999</v>
      </c>
      <c r="H279" s="54">
        <v>15.847</v>
      </c>
      <c r="I279" s="54">
        <v>15.847</v>
      </c>
      <c r="J279" s="54">
        <v>15.189</v>
      </c>
      <c r="K279" s="54">
        <v>16.061</v>
      </c>
      <c r="L279" s="54">
        <v>16.061</v>
      </c>
      <c r="M279" s="48"/>
      <c r="N279" s="48"/>
      <c r="O279" s="48"/>
      <c r="P279" s="48"/>
      <c r="Q279" s="48"/>
      <c r="R279" s="48"/>
    </row>
    <row r="280" spans="1:18" x14ac:dyDescent="0.3">
      <c r="A280" s="56" t="s">
        <v>8</v>
      </c>
      <c r="B280" s="56" t="s">
        <v>73</v>
      </c>
      <c r="C280" s="56" t="s">
        <v>74</v>
      </c>
      <c r="D280" s="56" t="s">
        <v>75</v>
      </c>
      <c r="E280" s="57">
        <v>2.442796258</v>
      </c>
      <c r="F280" s="54">
        <v>0.80262331399999998</v>
      </c>
      <c r="G280" s="58">
        <v>2.15620878</v>
      </c>
      <c r="H280" s="57">
        <v>0</v>
      </c>
      <c r="I280" s="57">
        <v>0</v>
      </c>
      <c r="J280" s="57">
        <v>0</v>
      </c>
      <c r="K280" s="57">
        <v>0</v>
      </c>
      <c r="L280" s="57">
        <v>0</v>
      </c>
      <c r="M280" s="48"/>
      <c r="N280" s="48"/>
      <c r="O280" s="48"/>
      <c r="P280" s="48"/>
      <c r="Q280" s="48"/>
      <c r="R280" s="48"/>
    </row>
    <row r="281" spans="1:18" x14ac:dyDescent="0.3">
      <c r="A281" s="56" t="s">
        <v>8</v>
      </c>
      <c r="B281" s="56" t="s">
        <v>76</v>
      </c>
      <c r="C281" s="56" t="s">
        <v>77</v>
      </c>
      <c r="D281" s="56" t="s">
        <v>75</v>
      </c>
      <c r="E281" s="57">
        <v>7.0489302000000004E-2</v>
      </c>
      <c r="F281" s="54">
        <v>6.7005492E-2</v>
      </c>
      <c r="G281" s="58">
        <v>6.8968500000000002E-2</v>
      </c>
      <c r="H281" s="57">
        <v>8.0038062300000004E-2</v>
      </c>
      <c r="I281" s="57">
        <v>8.0038068599999998E-2</v>
      </c>
      <c r="J281" s="57">
        <v>8.00380547E-2</v>
      </c>
      <c r="K281" s="57">
        <v>8.0038056799999993E-2</v>
      </c>
      <c r="L281" s="57">
        <v>8.0038057999999995E-2</v>
      </c>
      <c r="M281" s="48"/>
      <c r="N281" s="48"/>
      <c r="O281" s="48"/>
      <c r="P281" s="48"/>
      <c r="Q281" s="48"/>
      <c r="R281" s="48"/>
    </row>
    <row r="282" spans="1:18" x14ac:dyDescent="0.3">
      <c r="A282" s="56" t="s">
        <v>8</v>
      </c>
      <c r="B282" s="56" t="s">
        <v>78</v>
      </c>
      <c r="C282" s="56" t="s">
        <v>79</v>
      </c>
      <c r="D282" s="56" t="s">
        <v>75</v>
      </c>
      <c r="E282" s="57">
        <v>0</v>
      </c>
      <c r="F282" s="54">
        <v>0</v>
      </c>
      <c r="G282" s="58">
        <v>0</v>
      </c>
      <c r="H282" s="57">
        <v>0.48099473840000001</v>
      </c>
      <c r="I282" s="57">
        <v>0.4809947758</v>
      </c>
      <c r="J282" s="57">
        <v>0.48099469280000001</v>
      </c>
      <c r="K282" s="57">
        <v>0.48099470500000002</v>
      </c>
      <c r="L282" s="57">
        <v>0.48099471240000002</v>
      </c>
      <c r="M282" s="48"/>
      <c r="N282" s="48"/>
      <c r="O282" s="48"/>
      <c r="P282" s="48"/>
      <c r="Q282" s="48"/>
      <c r="R282" s="48"/>
    </row>
    <row r="283" spans="1:18" x14ac:dyDescent="0.3">
      <c r="A283" s="56" t="s">
        <v>8</v>
      </c>
      <c r="B283" s="56" t="s">
        <v>80</v>
      </c>
      <c r="C283" s="56" t="s">
        <v>81</v>
      </c>
      <c r="D283" s="56" t="s">
        <v>75</v>
      </c>
      <c r="E283" s="57">
        <v>0</v>
      </c>
      <c r="F283" s="54">
        <v>0</v>
      </c>
      <c r="G283" s="58">
        <v>0</v>
      </c>
      <c r="H283" s="57">
        <v>0</v>
      </c>
      <c r="I283" s="57">
        <v>0</v>
      </c>
      <c r="J283" s="57">
        <v>0</v>
      </c>
      <c r="K283" s="57">
        <v>0</v>
      </c>
      <c r="L283" s="57">
        <v>0</v>
      </c>
      <c r="M283" s="48"/>
      <c r="N283" s="48"/>
      <c r="O283" s="48"/>
      <c r="P283" s="48"/>
      <c r="Q283" s="48"/>
      <c r="R283" s="48"/>
    </row>
    <row r="284" spans="1:18" x14ac:dyDescent="0.3">
      <c r="A284" s="56" t="s">
        <v>8</v>
      </c>
      <c r="B284" s="56" t="s">
        <v>82</v>
      </c>
      <c r="C284" s="56" t="s">
        <v>83</v>
      </c>
      <c r="D284" s="56" t="s">
        <v>75</v>
      </c>
      <c r="E284" s="57">
        <v>0</v>
      </c>
      <c r="F284" s="54">
        <v>0</v>
      </c>
      <c r="G284" s="58">
        <v>0</v>
      </c>
      <c r="H284" s="57">
        <v>0</v>
      </c>
      <c r="I284" s="57">
        <v>0</v>
      </c>
      <c r="J284" s="57">
        <v>0</v>
      </c>
      <c r="K284" s="57">
        <v>0</v>
      </c>
      <c r="L284" s="57">
        <v>0</v>
      </c>
      <c r="M284" s="48"/>
      <c r="N284" s="48"/>
      <c r="O284" s="48"/>
      <c r="P284" s="48"/>
      <c r="Q284" s="48"/>
      <c r="R284" s="48"/>
    </row>
    <row r="285" spans="1:18" x14ac:dyDescent="0.3">
      <c r="A285" s="56" t="s">
        <v>8</v>
      </c>
      <c r="B285" s="56" t="s">
        <v>84</v>
      </c>
      <c r="C285" s="56" t="s">
        <v>85</v>
      </c>
      <c r="D285" s="56" t="s">
        <v>75</v>
      </c>
      <c r="E285" s="57">
        <v>2.6052720000000001E-2</v>
      </c>
      <c r="F285" s="54">
        <v>2.6011271999999998E-2</v>
      </c>
      <c r="G285" s="58">
        <v>2.6773307999999999E-2</v>
      </c>
      <c r="H285" s="57">
        <v>0.42013719309999997</v>
      </c>
      <c r="I285" s="57">
        <v>0.42080366429999999</v>
      </c>
      <c r="J285" s="57">
        <v>0.42147504209999997</v>
      </c>
      <c r="K285" s="57">
        <v>0.42214938639999999</v>
      </c>
      <c r="L285" s="57">
        <v>0.42282463520000002</v>
      </c>
      <c r="M285" s="48"/>
      <c r="N285" s="48"/>
      <c r="O285" s="48"/>
      <c r="P285" s="48"/>
      <c r="Q285" s="48"/>
      <c r="R285" s="48"/>
    </row>
    <row r="286" spans="1:18" x14ac:dyDescent="0.3">
      <c r="A286" s="56" t="s">
        <v>8</v>
      </c>
      <c r="B286" s="56" t="s">
        <v>86</v>
      </c>
      <c r="C286" s="56" t="s">
        <v>87</v>
      </c>
      <c r="D286" s="56" t="s">
        <v>75</v>
      </c>
      <c r="E286" s="57">
        <v>0.57205258179999996</v>
      </c>
      <c r="F286" s="54">
        <v>0.15729546990000001</v>
      </c>
      <c r="G286" s="58">
        <v>0.20524999999999999</v>
      </c>
      <c r="H286" s="57">
        <v>0</v>
      </c>
      <c r="I286" s="57">
        <v>0</v>
      </c>
      <c r="J286" s="57">
        <v>0</v>
      </c>
      <c r="K286" s="57">
        <v>0</v>
      </c>
      <c r="L286" s="57">
        <v>0</v>
      </c>
      <c r="M286" s="48"/>
      <c r="N286" s="48"/>
      <c r="O286" s="48"/>
      <c r="P286" s="48"/>
      <c r="Q286" s="48"/>
      <c r="R286" s="48"/>
    </row>
    <row r="287" spans="1:18" x14ac:dyDescent="0.3">
      <c r="A287" s="56" t="s">
        <v>8</v>
      </c>
      <c r="B287" s="56" t="s">
        <v>88</v>
      </c>
      <c r="C287" s="56" t="s">
        <v>89</v>
      </c>
      <c r="D287" s="56" t="s">
        <v>75</v>
      </c>
      <c r="E287" s="57">
        <v>4.3945541994156203</v>
      </c>
      <c r="F287" s="54">
        <v>4.8934653577146197</v>
      </c>
      <c r="G287" s="58">
        <v>4.6146846344136598</v>
      </c>
      <c r="H287" s="57">
        <v>2.6499992147000002</v>
      </c>
      <c r="I287" s="57">
        <v>3.0979260051000002</v>
      </c>
      <c r="J287" s="57">
        <v>3.7529784263999999</v>
      </c>
      <c r="K287" s="57">
        <v>1.5100922797</v>
      </c>
      <c r="L287" s="57">
        <v>1.7229922402</v>
      </c>
      <c r="M287" s="48"/>
      <c r="N287" s="48"/>
      <c r="O287" s="48"/>
      <c r="P287" s="48"/>
      <c r="Q287" s="48"/>
      <c r="R287" s="48"/>
    </row>
    <row r="288" spans="1:18" x14ac:dyDescent="0.3">
      <c r="A288" s="56" t="s">
        <v>8</v>
      </c>
      <c r="B288" s="56" t="s">
        <v>90</v>
      </c>
      <c r="C288" s="56" t="s">
        <v>91</v>
      </c>
      <c r="D288" s="56" t="s">
        <v>75</v>
      </c>
      <c r="E288" s="57">
        <v>0.37578809965396398</v>
      </c>
      <c r="F288" s="54">
        <v>0.19590372401798201</v>
      </c>
      <c r="G288" s="58">
        <v>0.284507923606306</v>
      </c>
      <c r="H288" s="57">
        <v>3.5835683024999998</v>
      </c>
      <c r="I288" s="57">
        <v>3.5835685813000002</v>
      </c>
      <c r="J288" s="57">
        <v>3.5835679623000001</v>
      </c>
      <c r="K288" s="57">
        <v>3.5835680532</v>
      </c>
      <c r="L288" s="57">
        <v>3.5835681082000002</v>
      </c>
      <c r="M288" s="48"/>
      <c r="N288" s="48"/>
      <c r="O288" s="48"/>
      <c r="P288" s="48"/>
      <c r="Q288" s="48"/>
      <c r="R288" s="48"/>
    </row>
    <row r="289" spans="1:18" x14ac:dyDescent="0.3">
      <c r="A289" s="56" t="s">
        <v>8</v>
      </c>
      <c r="B289" s="56" t="s">
        <v>92</v>
      </c>
      <c r="C289" s="56" t="s">
        <v>93</v>
      </c>
      <c r="D289" s="56" t="s">
        <v>75</v>
      </c>
      <c r="E289" s="57">
        <v>10.163495692916801</v>
      </c>
      <c r="F289" s="54">
        <v>8.3149861428502199</v>
      </c>
      <c r="G289" s="58">
        <v>9.1772861702097703</v>
      </c>
      <c r="H289" s="57">
        <v>11.692029552299999</v>
      </c>
      <c r="I289" s="57">
        <v>11.692030462</v>
      </c>
      <c r="J289" s="57">
        <v>11.6920284433</v>
      </c>
      <c r="K289" s="57">
        <v>11.6920287395</v>
      </c>
      <c r="L289" s="57">
        <v>11.692028919</v>
      </c>
      <c r="M289" s="48"/>
      <c r="N289" s="48"/>
      <c r="O289" s="48"/>
      <c r="P289" s="48"/>
      <c r="Q289" s="48"/>
      <c r="R289" s="48"/>
    </row>
    <row r="290" spans="1:18" x14ac:dyDescent="0.3">
      <c r="A290" s="56" t="s">
        <v>8</v>
      </c>
      <c r="B290" s="56" t="s">
        <v>94</v>
      </c>
      <c r="C290" s="56" t="s">
        <v>95</v>
      </c>
      <c r="D290" s="56" t="s">
        <v>75</v>
      </c>
      <c r="E290" s="57">
        <v>0.38078603999999999</v>
      </c>
      <c r="F290" s="54">
        <v>1.436864E-2</v>
      </c>
      <c r="G290" s="58">
        <v>0</v>
      </c>
      <c r="H290" s="57">
        <v>0</v>
      </c>
      <c r="I290" s="57">
        <v>3.91074727E-2</v>
      </c>
      <c r="J290" s="57">
        <v>3.8718336899999997E-2</v>
      </c>
      <c r="K290" s="57">
        <v>3.8361636300000002E-2</v>
      </c>
      <c r="L290" s="57">
        <v>0.26822139789999999</v>
      </c>
      <c r="M290" s="48"/>
      <c r="N290" s="48"/>
      <c r="O290" s="48"/>
      <c r="P290" s="48"/>
      <c r="Q290" s="48"/>
      <c r="R290" s="48"/>
    </row>
    <row r="291" spans="1:18" x14ac:dyDescent="0.3">
      <c r="A291" s="56" t="s">
        <v>8</v>
      </c>
      <c r="B291" s="56" t="s">
        <v>96</v>
      </c>
      <c r="C291" s="56" t="s">
        <v>97</v>
      </c>
      <c r="D291" s="56" t="s">
        <v>75</v>
      </c>
      <c r="E291" s="57">
        <v>0</v>
      </c>
      <c r="F291" s="54">
        <v>0</v>
      </c>
      <c r="G291" s="58">
        <v>0</v>
      </c>
      <c r="H291" s="57">
        <v>0</v>
      </c>
      <c r="I291" s="57">
        <v>0</v>
      </c>
      <c r="J291" s="57">
        <v>0</v>
      </c>
      <c r="K291" s="57">
        <v>0</v>
      </c>
      <c r="L291" s="57">
        <v>0</v>
      </c>
      <c r="M291" s="48"/>
      <c r="N291" s="48"/>
      <c r="O291" s="48"/>
      <c r="P291" s="48"/>
      <c r="Q291" s="48"/>
      <c r="R291" s="48"/>
    </row>
    <row r="292" spans="1:18" x14ac:dyDescent="0.3">
      <c r="A292" s="56" t="s">
        <v>8</v>
      </c>
      <c r="B292" s="56" t="s">
        <v>98</v>
      </c>
      <c r="C292" s="56" t="s">
        <v>99</v>
      </c>
      <c r="D292" s="56" t="s">
        <v>75</v>
      </c>
      <c r="E292" s="57">
        <v>0.24220941679999999</v>
      </c>
      <c r="F292" s="54">
        <v>0.26232814199999999</v>
      </c>
      <c r="G292" s="58">
        <v>0.40582036799999999</v>
      </c>
      <c r="H292" s="57">
        <v>0.4884318084</v>
      </c>
      <c r="I292" s="57">
        <v>0.51296892189999999</v>
      </c>
      <c r="J292" s="57">
        <v>0.53493476100000004</v>
      </c>
      <c r="K292" s="57">
        <v>0.2419572539</v>
      </c>
      <c r="L292" s="57">
        <v>0.24314494780000001</v>
      </c>
      <c r="M292" s="48"/>
      <c r="N292" s="48"/>
      <c r="O292" s="48"/>
      <c r="P292" s="48"/>
      <c r="Q292" s="48"/>
      <c r="R292" s="48"/>
    </row>
    <row r="293" spans="1:18" x14ac:dyDescent="0.3">
      <c r="A293" s="56" t="s">
        <v>8</v>
      </c>
      <c r="B293" s="56" t="s">
        <v>100</v>
      </c>
      <c r="C293" s="56" t="s">
        <v>101</v>
      </c>
      <c r="D293" s="56" t="s">
        <v>75</v>
      </c>
      <c r="E293" s="57">
        <v>0.2162219568</v>
      </c>
      <c r="F293" s="54">
        <v>-0.98015170799999995</v>
      </c>
      <c r="G293" s="58">
        <v>-0.19029409532876601</v>
      </c>
      <c r="H293" s="57">
        <v>0</v>
      </c>
      <c r="I293" s="57">
        <v>0.2730954967</v>
      </c>
      <c r="J293" s="57">
        <v>0.50550751029999996</v>
      </c>
      <c r="K293" s="57">
        <v>1.1729712203</v>
      </c>
      <c r="L293" s="57">
        <v>1.8773545145999999</v>
      </c>
      <c r="M293" s="48"/>
      <c r="N293" s="48"/>
      <c r="O293" s="48"/>
      <c r="P293" s="48"/>
      <c r="Q293" s="48"/>
      <c r="R293" s="48"/>
    </row>
    <row r="294" spans="1:18" x14ac:dyDescent="0.3">
      <c r="A294" s="56" t="s">
        <v>8</v>
      </c>
      <c r="B294" s="56" t="s">
        <v>102</v>
      </c>
      <c r="C294" s="56" t="s">
        <v>103</v>
      </c>
      <c r="D294" s="56" t="s">
        <v>75</v>
      </c>
      <c r="E294" s="57">
        <v>0.495282378135531</v>
      </c>
      <c r="F294" s="54">
        <v>2.2063459067765499E-2</v>
      </c>
      <c r="G294" s="58">
        <v>2.2063459067765499E-2</v>
      </c>
      <c r="H294" s="57">
        <v>0.1248541218</v>
      </c>
      <c r="I294" s="57">
        <v>0.2295974845</v>
      </c>
      <c r="J294" s="57">
        <v>0.2294835117</v>
      </c>
      <c r="K294" s="57">
        <v>0.2293783475</v>
      </c>
      <c r="L294" s="57">
        <v>0.2298340871</v>
      </c>
      <c r="M294" s="48"/>
      <c r="N294" s="48"/>
      <c r="O294" s="48"/>
      <c r="P294" s="48"/>
      <c r="Q294" s="48"/>
      <c r="R294" s="48"/>
    </row>
    <row r="295" spans="1:18" x14ac:dyDescent="0.3">
      <c r="A295" s="56" t="s">
        <v>8</v>
      </c>
      <c r="B295" s="56" t="s">
        <v>104</v>
      </c>
      <c r="C295" s="56" t="s">
        <v>105</v>
      </c>
      <c r="D295" s="56" t="s">
        <v>75</v>
      </c>
      <c r="E295" s="57">
        <v>0</v>
      </c>
      <c r="F295" s="54">
        <v>0</v>
      </c>
      <c r="G295" s="58">
        <v>0</v>
      </c>
      <c r="H295" s="57">
        <v>0</v>
      </c>
      <c r="I295" s="57">
        <v>0</v>
      </c>
      <c r="J295" s="57">
        <v>0</v>
      </c>
      <c r="K295" s="57">
        <v>0</v>
      </c>
      <c r="L295" s="57">
        <v>0</v>
      </c>
      <c r="M295" s="48"/>
      <c r="N295" s="48"/>
      <c r="O295" s="48"/>
      <c r="P295" s="48"/>
      <c r="Q295" s="48"/>
      <c r="R295" s="48"/>
    </row>
    <row r="296" spans="1:18" x14ac:dyDescent="0.3">
      <c r="A296" s="56" t="s">
        <v>8</v>
      </c>
      <c r="B296" s="56" t="s">
        <v>106</v>
      </c>
      <c r="C296" s="56" t="s">
        <v>107</v>
      </c>
      <c r="D296" s="56" t="s">
        <v>75</v>
      </c>
      <c r="E296" s="57">
        <v>1.32548</v>
      </c>
      <c r="F296" s="54">
        <v>1.0915049999999999</v>
      </c>
      <c r="G296" s="58">
        <v>1.0249299999999999</v>
      </c>
      <c r="H296" s="57">
        <v>4.1588180053999997</v>
      </c>
      <c r="I296" s="57">
        <v>4.1599666744999997</v>
      </c>
      <c r="J296" s="57">
        <v>4.0454232277999997</v>
      </c>
      <c r="K296" s="57">
        <v>4.0465852804000004</v>
      </c>
      <c r="L296" s="57">
        <v>4.3567978878</v>
      </c>
      <c r="M296" s="48"/>
      <c r="N296" s="48"/>
      <c r="O296" s="48"/>
      <c r="P296" s="48"/>
      <c r="Q296" s="48"/>
      <c r="R296" s="48"/>
    </row>
    <row r="297" spans="1:18" x14ac:dyDescent="0.3">
      <c r="A297" s="56" t="s">
        <v>8</v>
      </c>
      <c r="B297" s="56" t="s">
        <v>108</v>
      </c>
      <c r="C297" s="56" t="s">
        <v>109</v>
      </c>
      <c r="D297" s="56" t="s">
        <v>75</v>
      </c>
      <c r="E297" s="57">
        <v>6.4402730000000005E-2</v>
      </c>
      <c r="F297" s="54">
        <v>0</v>
      </c>
      <c r="G297" s="58">
        <v>0</v>
      </c>
      <c r="H297" s="57">
        <v>2.5197798910000002</v>
      </c>
      <c r="I297" s="57">
        <v>2.5094784513000001</v>
      </c>
      <c r="J297" s="57">
        <v>8.29853433E-2</v>
      </c>
      <c r="K297" s="57">
        <v>5.7227210000000001E-4</v>
      </c>
      <c r="L297" s="57">
        <v>2.1693965400000001E-2</v>
      </c>
      <c r="M297" s="48"/>
      <c r="N297" s="48"/>
      <c r="O297" s="48"/>
      <c r="P297" s="48"/>
      <c r="Q297" s="48"/>
      <c r="R297" s="48"/>
    </row>
    <row r="298" spans="1:18" x14ac:dyDescent="0.3">
      <c r="A298" s="56" t="s">
        <v>8</v>
      </c>
      <c r="B298" s="56" t="s">
        <v>110</v>
      </c>
      <c r="C298" s="56" t="s">
        <v>111</v>
      </c>
      <c r="D298" s="56" t="s">
        <v>75</v>
      </c>
      <c r="E298" s="57">
        <v>0</v>
      </c>
      <c r="F298" s="54">
        <v>0</v>
      </c>
      <c r="G298" s="58">
        <v>0</v>
      </c>
      <c r="H298" s="57">
        <v>0</v>
      </c>
      <c r="I298" s="57">
        <v>0</v>
      </c>
      <c r="J298" s="57">
        <v>0</v>
      </c>
      <c r="K298" s="57">
        <v>0</v>
      </c>
      <c r="L298" s="57">
        <v>0</v>
      </c>
      <c r="M298" s="48"/>
      <c r="N298" s="48"/>
      <c r="O298" s="48"/>
      <c r="P298" s="48"/>
      <c r="Q298" s="48"/>
      <c r="R298" s="48"/>
    </row>
    <row r="299" spans="1:18" x14ac:dyDescent="0.3">
      <c r="A299" s="56" t="s">
        <v>8</v>
      </c>
      <c r="B299" s="56" t="s">
        <v>112</v>
      </c>
      <c r="C299" s="56" t="s">
        <v>113</v>
      </c>
      <c r="D299" s="56" t="s">
        <v>75</v>
      </c>
      <c r="E299" s="57">
        <v>0</v>
      </c>
      <c r="F299" s="54">
        <v>0</v>
      </c>
      <c r="G299" s="58">
        <v>0</v>
      </c>
      <c r="H299" s="57">
        <v>0</v>
      </c>
      <c r="I299" s="57">
        <v>0</v>
      </c>
      <c r="J299" s="57">
        <v>0</v>
      </c>
      <c r="K299" s="57">
        <v>0</v>
      </c>
      <c r="L299" s="57">
        <v>0</v>
      </c>
      <c r="M299" s="48"/>
      <c r="N299" s="48"/>
      <c r="O299" s="48"/>
      <c r="P299" s="48"/>
      <c r="Q299" s="48"/>
      <c r="R299" s="48"/>
    </row>
    <row r="300" spans="1:18" x14ac:dyDescent="0.3">
      <c r="A300" s="56" t="s">
        <v>8</v>
      </c>
      <c r="B300" s="56" t="s">
        <v>114</v>
      </c>
      <c r="C300" s="56" t="s">
        <v>115</v>
      </c>
      <c r="D300" s="56" t="s">
        <v>75</v>
      </c>
      <c r="E300" s="57">
        <v>0</v>
      </c>
      <c r="F300" s="54">
        <v>0.80508614617343699</v>
      </c>
      <c r="G300" s="58">
        <v>0.85440891617343695</v>
      </c>
      <c r="H300" s="57">
        <v>0.33659706969999997</v>
      </c>
      <c r="I300" s="57">
        <v>0.33659709589999998</v>
      </c>
      <c r="J300" s="57">
        <v>0.33659703769999999</v>
      </c>
      <c r="K300" s="57">
        <v>0.33659704629999998</v>
      </c>
      <c r="L300" s="57">
        <v>0.33659705150000002</v>
      </c>
      <c r="M300" s="48"/>
      <c r="N300" s="48"/>
      <c r="O300" s="48"/>
      <c r="P300" s="48"/>
      <c r="Q300" s="48"/>
      <c r="R300" s="48"/>
    </row>
    <row r="301" spans="1:18" x14ac:dyDescent="0.3">
      <c r="A301" s="56" t="s">
        <v>8</v>
      </c>
      <c r="B301" s="56" t="s">
        <v>116</v>
      </c>
      <c r="C301" s="56" t="s">
        <v>117</v>
      </c>
      <c r="D301" s="56" t="s">
        <v>75</v>
      </c>
      <c r="E301" s="57">
        <v>5.7716632600000004</v>
      </c>
      <c r="F301" s="54">
        <v>6.9437881432410098</v>
      </c>
      <c r="G301" s="58">
        <v>6.1932497163219002</v>
      </c>
      <c r="H301" s="57">
        <v>6.834881363</v>
      </c>
      <c r="I301" s="57">
        <v>6.8348818947999996</v>
      </c>
      <c r="J301" s="57">
        <v>6.8348807146999997</v>
      </c>
      <c r="K301" s="57">
        <v>6.8348808878999998</v>
      </c>
      <c r="L301" s="57">
        <v>6.8348809926999996</v>
      </c>
      <c r="M301" s="48"/>
      <c r="N301" s="48"/>
      <c r="O301" s="48"/>
      <c r="P301" s="48"/>
      <c r="Q301" s="48"/>
      <c r="R301" s="48"/>
    </row>
    <row r="302" spans="1:18" x14ac:dyDescent="0.3">
      <c r="A302" s="56" t="s">
        <v>8</v>
      </c>
      <c r="B302" s="56" t="s">
        <v>118</v>
      </c>
      <c r="C302" s="56" t="s">
        <v>119</v>
      </c>
      <c r="D302" s="56" t="s">
        <v>75</v>
      </c>
      <c r="E302" s="57">
        <v>0</v>
      </c>
      <c r="F302" s="54">
        <v>-2.7055240000000001E-2</v>
      </c>
      <c r="G302" s="58">
        <v>-2.7055240000000001E-2</v>
      </c>
      <c r="H302" s="57">
        <v>0</v>
      </c>
      <c r="I302" s="57">
        <v>0</v>
      </c>
      <c r="J302" s="57">
        <v>0</v>
      </c>
      <c r="K302" s="57">
        <v>0</v>
      </c>
      <c r="L302" s="57">
        <v>0</v>
      </c>
      <c r="M302" s="48"/>
      <c r="N302" s="48"/>
      <c r="O302" s="48"/>
      <c r="P302" s="48"/>
      <c r="Q302" s="48"/>
      <c r="R302" s="48"/>
    </row>
    <row r="303" spans="1:18" x14ac:dyDescent="0.3">
      <c r="A303" s="56" t="s">
        <v>8</v>
      </c>
      <c r="B303" s="56" t="s">
        <v>120</v>
      </c>
      <c r="C303" s="56" t="s">
        <v>121</v>
      </c>
      <c r="D303" s="56" t="s">
        <v>75</v>
      </c>
      <c r="E303" s="57">
        <v>0</v>
      </c>
      <c r="F303" s="54">
        <v>4.5482290000000099E-2</v>
      </c>
      <c r="G303" s="58">
        <v>4.1575000000000001E-2</v>
      </c>
      <c r="H303" s="57">
        <v>0</v>
      </c>
      <c r="I303" s="57">
        <v>0</v>
      </c>
      <c r="J303" s="57">
        <v>0</v>
      </c>
      <c r="K303" s="57">
        <v>0</v>
      </c>
      <c r="L303" s="57">
        <v>0</v>
      </c>
      <c r="M303" s="48"/>
      <c r="N303" s="48"/>
      <c r="O303" s="48"/>
      <c r="P303" s="48"/>
      <c r="Q303" s="48"/>
      <c r="R303" s="48"/>
    </row>
    <row r="304" spans="1:18" x14ac:dyDescent="0.3">
      <c r="A304" s="56" t="s">
        <v>8</v>
      </c>
      <c r="B304" s="56" t="s">
        <v>122</v>
      </c>
      <c r="C304" s="56" t="s">
        <v>123</v>
      </c>
      <c r="D304" s="56" t="s">
        <v>75</v>
      </c>
      <c r="E304" s="57">
        <v>0</v>
      </c>
      <c r="F304" s="54">
        <v>0</v>
      </c>
      <c r="G304" s="58">
        <v>0</v>
      </c>
      <c r="H304" s="57">
        <v>1.1575504800000001E-2</v>
      </c>
      <c r="I304" s="57">
        <v>0.2469700118</v>
      </c>
      <c r="J304" s="57">
        <v>0.26971917519999999</v>
      </c>
      <c r="K304" s="57">
        <v>0.2731097703</v>
      </c>
      <c r="L304" s="57">
        <v>0.32636850649999999</v>
      </c>
      <c r="M304" s="48"/>
      <c r="N304" s="48"/>
      <c r="O304" s="48"/>
      <c r="P304" s="48"/>
      <c r="Q304" s="48"/>
      <c r="R304" s="48"/>
    </row>
    <row r="305" spans="1:18" x14ac:dyDescent="0.3">
      <c r="A305" s="56" t="s">
        <v>8</v>
      </c>
      <c r="B305" s="56" t="s">
        <v>124</v>
      </c>
      <c r="C305" s="56" t="s">
        <v>125</v>
      </c>
      <c r="D305" s="56" t="s">
        <v>75</v>
      </c>
      <c r="E305" s="57">
        <v>0</v>
      </c>
      <c r="F305" s="54">
        <v>0</v>
      </c>
      <c r="G305" s="58">
        <v>0</v>
      </c>
      <c r="H305" s="57">
        <v>0.534284235</v>
      </c>
      <c r="I305" s="57">
        <v>0.53481254060000005</v>
      </c>
      <c r="J305" s="57">
        <v>0.66575574100000001</v>
      </c>
      <c r="K305" s="57">
        <v>0.66688331050000005</v>
      </c>
      <c r="L305" s="57">
        <v>0.67266827579999999</v>
      </c>
      <c r="M305" s="48"/>
      <c r="N305" s="48"/>
      <c r="O305" s="48"/>
      <c r="P305" s="48"/>
      <c r="Q305" s="48"/>
      <c r="R305" s="48"/>
    </row>
    <row r="306" spans="1:18" x14ac:dyDescent="0.3">
      <c r="A306" s="56" t="s">
        <v>8</v>
      </c>
      <c r="B306" s="56" t="s">
        <v>126</v>
      </c>
      <c r="C306" s="56" t="s">
        <v>127</v>
      </c>
      <c r="D306" s="56" t="s">
        <v>75</v>
      </c>
      <c r="E306" s="57">
        <v>0</v>
      </c>
      <c r="F306" s="54">
        <v>0</v>
      </c>
      <c r="G306" s="58">
        <v>0</v>
      </c>
      <c r="H306" s="57">
        <v>0.42436780940000002</v>
      </c>
      <c r="I306" s="57">
        <v>0.42548578660000003</v>
      </c>
      <c r="J306" s="57">
        <v>0.51245864620000003</v>
      </c>
      <c r="K306" s="57">
        <v>0.66493439330000004</v>
      </c>
      <c r="L306" s="57">
        <v>0.69222070950000003</v>
      </c>
      <c r="M306" s="48"/>
      <c r="N306" s="48"/>
      <c r="O306" s="48"/>
      <c r="P306" s="48"/>
      <c r="Q306" s="48"/>
      <c r="R306" s="48"/>
    </row>
    <row r="307" spans="1:18" x14ac:dyDescent="0.3">
      <c r="A307" s="56" t="s">
        <v>8</v>
      </c>
      <c r="B307" s="56" t="s">
        <v>128</v>
      </c>
      <c r="C307" s="56" t="s">
        <v>129</v>
      </c>
      <c r="D307" s="56" t="s">
        <v>75</v>
      </c>
      <c r="E307" s="57">
        <v>0</v>
      </c>
      <c r="F307" s="54">
        <v>0</v>
      </c>
      <c r="G307" s="58">
        <v>0</v>
      </c>
      <c r="H307" s="57">
        <v>0</v>
      </c>
      <c r="I307" s="57">
        <v>0</v>
      </c>
      <c r="J307" s="57">
        <v>0</v>
      </c>
      <c r="K307" s="57">
        <v>0</v>
      </c>
      <c r="L307" s="57">
        <v>0</v>
      </c>
      <c r="M307" s="48"/>
      <c r="N307" s="48"/>
      <c r="O307" s="48"/>
      <c r="P307" s="48"/>
      <c r="Q307" s="48"/>
      <c r="R307" s="48"/>
    </row>
    <row r="308" spans="1:18" x14ac:dyDescent="0.3">
      <c r="A308" s="56" t="s">
        <v>8</v>
      </c>
      <c r="B308" s="56" t="s">
        <v>130</v>
      </c>
      <c r="C308" s="56" t="s">
        <v>131</v>
      </c>
      <c r="D308" s="56" t="s">
        <v>75</v>
      </c>
      <c r="E308" s="57">
        <v>0</v>
      </c>
      <c r="F308" s="54">
        <v>0</v>
      </c>
      <c r="G308" s="58">
        <v>0</v>
      </c>
      <c r="H308" s="57">
        <v>0</v>
      </c>
      <c r="I308" s="57">
        <v>0</v>
      </c>
      <c r="J308" s="57">
        <v>0</v>
      </c>
      <c r="K308" s="57">
        <v>0</v>
      </c>
      <c r="L308" s="57">
        <v>0</v>
      </c>
      <c r="M308" s="48"/>
      <c r="N308" s="48"/>
      <c r="O308" s="48"/>
      <c r="P308" s="48"/>
      <c r="Q308" s="48"/>
      <c r="R308" s="48"/>
    </row>
    <row r="309" spans="1:18" x14ac:dyDescent="0.3">
      <c r="A309" s="56" t="s">
        <v>8</v>
      </c>
      <c r="B309" s="56" t="s">
        <v>132</v>
      </c>
      <c r="C309" s="56" t="s">
        <v>133</v>
      </c>
      <c r="D309" s="56" t="s">
        <v>75</v>
      </c>
      <c r="E309" s="57">
        <v>0</v>
      </c>
      <c r="F309" s="54">
        <v>0</v>
      </c>
      <c r="G309" s="58">
        <v>0</v>
      </c>
      <c r="H309" s="57">
        <v>0</v>
      </c>
      <c r="I309" s="57">
        <v>0</v>
      </c>
      <c r="J309" s="57">
        <v>0</v>
      </c>
      <c r="K309" s="57">
        <v>0</v>
      </c>
      <c r="L309" s="57">
        <v>0</v>
      </c>
      <c r="M309" s="48"/>
      <c r="N309" s="48"/>
      <c r="O309" s="48"/>
      <c r="P309" s="48"/>
      <c r="Q309" s="48"/>
      <c r="R309" s="48"/>
    </row>
    <row r="310" spans="1:18" x14ac:dyDescent="0.3">
      <c r="A310" s="56" t="s">
        <v>8</v>
      </c>
      <c r="B310" s="56" t="s">
        <v>134</v>
      </c>
      <c r="C310" s="56" t="s">
        <v>135</v>
      </c>
      <c r="D310" s="56" t="s">
        <v>75</v>
      </c>
      <c r="E310" s="57">
        <v>0</v>
      </c>
      <c r="F310" s="54">
        <v>0</v>
      </c>
      <c r="G310" s="58">
        <v>0</v>
      </c>
      <c r="H310" s="57">
        <v>0</v>
      </c>
      <c r="I310" s="57">
        <v>0</v>
      </c>
      <c r="J310" s="57">
        <v>0</v>
      </c>
      <c r="K310" s="57">
        <v>0</v>
      </c>
      <c r="L310" s="57">
        <v>0</v>
      </c>
      <c r="M310" s="48"/>
      <c r="N310" s="48"/>
      <c r="O310" s="48"/>
      <c r="P310" s="48"/>
      <c r="Q310" s="48"/>
      <c r="R310" s="48"/>
    </row>
    <row r="311" spans="1:18" x14ac:dyDescent="0.3">
      <c r="A311" s="56" t="s">
        <v>8</v>
      </c>
      <c r="B311" s="56" t="s">
        <v>136</v>
      </c>
      <c r="C311" s="56" t="s">
        <v>137</v>
      </c>
      <c r="D311" s="56" t="s">
        <v>75</v>
      </c>
      <c r="E311" s="57">
        <v>0</v>
      </c>
      <c r="F311" s="54">
        <v>0</v>
      </c>
      <c r="G311" s="58">
        <v>0</v>
      </c>
      <c r="H311" s="57">
        <v>0</v>
      </c>
      <c r="I311" s="57">
        <v>0</v>
      </c>
      <c r="J311" s="57">
        <v>0</v>
      </c>
      <c r="K311" s="57">
        <v>0</v>
      </c>
      <c r="L311" s="57">
        <v>0</v>
      </c>
      <c r="M311" s="48"/>
      <c r="N311" s="48"/>
      <c r="O311" s="48"/>
      <c r="P311" s="48"/>
      <c r="Q311" s="48"/>
      <c r="R311" s="48"/>
    </row>
    <row r="312" spans="1:18" x14ac:dyDescent="0.3">
      <c r="A312" s="56" t="s">
        <v>8</v>
      </c>
      <c r="B312" s="56" t="s">
        <v>138</v>
      </c>
      <c r="C312" s="56" t="s">
        <v>139</v>
      </c>
      <c r="D312" s="56" t="s">
        <v>75</v>
      </c>
      <c r="E312" s="57">
        <v>0</v>
      </c>
      <c r="F312" s="54">
        <v>0</v>
      </c>
      <c r="G312" s="58">
        <v>0</v>
      </c>
      <c r="H312" s="57">
        <v>0</v>
      </c>
      <c r="I312" s="57">
        <v>0</v>
      </c>
      <c r="J312" s="57">
        <v>0</v>
      </c>
      <c r="K312" s="57">
        <v>0</v>
      </c>
      <c r="L312" s="57">
        <v>0</v>
      </c>
      <c r="M312" s="48"/>
      <c r="N312" s="48"/>
      <c r="O312" s="48"/>
      <c r="P312" s="48"/>
      <c r="Q312" s="48"/>
      <c r="R312" s="48"/>
    </row>
    <row r="313" spans="1:18" x14ac:dyDescent="0.3">
      <c r="A313" s="56" t="s">
        <v>8</v>
      </c>
      <c r="B313" s="56" t="s">
        <v>140</v>
      </c>
      <c r="C313" s="56" t="s">
        <v>141</v>
      </c>
      <c r="D313" s="56" t="s">
        <v>75</v>
      </c>
      <c r="E313" s="57">
        <v>0</v>
      </c>
      <c r="F313" s="54">
        <v>0</v>
      </c>
      <c r="G313" s="58">
        <v>0</v>
      </c>
      <c r="H313" s="57">
        <v>0</v>
      </c>
      <c r="I313" s="57">
        <v>0</v>
      </c>
      <c r="J313" s="57">
        <v>0</v>
      </c>
      <c r="K313" s="57">
        <v>0</v>
      </c>
      <c r="L313" s="57">
        <v>0</v>
      </c>
      <c r="M313" s="48"/>
      <c r="N313" s="48"/>
      <c r="O313" s="48"/>
      <c r="P313" s="48"/>
      <c r="Q313" s="48"/>
      <c r="R313" s="48"/>
    </row>
    <row r="314" spans="1:18" x14ac:dyDescent="0.3">
      <c r="A314" s="56" t="s">
        <v>8</v>
      </c>
      <c r="B314" s="56" t="s">
        <v>142</v>
      </c>
      <c r="C314" s="56" t="s">
        <v>143</v>
      </c>
      <c r="D314" s="56" t="s">
        <v>75</v>
      </c>
      <c r="E314" s="57">
        <v>0</v>
      </c>
      <c r="F314" s="54">
        <v>0</v>
      </c>
      <c r="G314" s="58">
        <v>0</v>
      </c>
      <c r="H314" s="57">
        <v>0</v>
      </c>
      <c r="I314" s="57">
        <v>0</v>
      </c>
      <c r="J314" s="57">
        <v>0</v>
      </c>
      <c r="K314" s="57">
        <v>0</v>
      </c>
      <c r="L314" s="57">
        <v>0</v>
      </c>
      <c r="M314" s="48"/>
      <c r="N314" s="48"/>
      <c r="O314" s="48"/>
      <c r="P314" s="48"/>
      <c r="Q314" s="48"/>
      <c r="R314" s="48"/>
    </row>
    <row r="315" spans="1:18" x14ac:dyDescent="0.3">
      <c r="A315" s="56" t="s">
        <v>8</v>
      </c>
      <c r="B315" s="56" t="s">
        <v>144</v>
      </c>
      <c r="C315" s="56" t="s">
        <v>145</v>
      </c>
      <c r="D315" s="56" t="s">
        <v>75</v>
      </c>
      <c r="E315" s="57">
        <v>0</v>
      </c>
      <c r="F315" s="54">
        <v>0</v>
      </c>
      <c r="G315" s="58">
        <v>0</v>
      </c>
      <c r="H315" s="57">
        <v>0</v>
      </c>
      <c r="I315" s="57">
        <v>0</v>
      </c>
      <c r="J315" s="57">
        <v>0</v>
      </c>
      <c r="K315" s="57">
        <v>0</v>
      </c>
      <c r="L315" s="57">
        <v>0</v>
      </c>
      <c r="M315" s="48"/>
      <c r="N315" s="48"/>
      <c r="O315" s="48"/>
      <c r="P315" s="48"/>
      <c r="Q315" s="48"/>
      <c r="R315" s="48"/>
    </row>
    <row r="316" spans="1:18" x14ac:dyDescent="0.3">
      <c r="A316" s="56" t="s">
        <v>8</v>
      </c>
      <c r="B316" s="56" t="s">
        <v>146</v>
      </c>
      <c r="C316" s="56" t="s">
        <v>147</v>
      </c>
      <c r="D316" s="56" t="s">
        <v>75</v>
      </c>
      <c r="E316" s="57">
        <v>0</v>
      </c>
      <c r="F316" s="54">
        <v>0</v>
      </c>
      <c r="G316" s="58">
        <v>0</v>
      </c>
      <c r="H316" s="57">
        <v>0</v>
      </c>
      <c r="I316" s="57">
        <v>0</v>
      </c>
      <c r="J316" s="57">
        <v>0</v>
      </c>
      <c r="K316" s="57">
        <v>0</v>
      </c>
      <c r="L316" s="57">
        <v>0</v>
      </c>
      <c r="M316" s="48"/>
      <c r="N316" s="48"/>
      <c r="O316" s="48"/>
      <c r="P316" s="48"/>
      <c r="Q316" s="48"/>
      <c r="R316" s="48"/>
    </row>
    <row r="317" spans="1:18" x14ac:dyDescent="0.3">
      <c r="A317" s="56" t="s">
        <v>8</v>
      </c>
      <c r="B317" s="56" t="s">
        <v>148</v>
      </c>
      <c r="C317" s="56" t="s">
        <v>149</v>
      </c>
      <c r="D317" s="56" t="s">
        <v>75</v>
      </c>
      <c r="E317" s="57">
        <v>0</v>
      </c>
      <c r="F317" s="54">
        <v>0</v>
      </c>
      <c r="G317" s="58">
        <v>0</v>
      </c>
      <c r="H317" s="57">
        <v>0</v>
      </c>
      <c r="I317" s="57">
        <v>0</v>
      </c>
      <c r="J317" s="57">
        <v>0</v>
      </c>
      <c r="K317" s="57">
        <v>0</v>
      </c>
      <c r="L317" s="57">
        <v>0</v>
      </c>
      <c r="M317" s="48"/>
      <c r="N317" s="48"/>
      <c r="O317" s="48"/>
      <c r="P317" s="48"/>
      <c r="Q317" s="48"/>
      <c r="R317" s="48"/>
    </row>
    <row r="318" spans="1:18" x14ac:dyDescent="0.3">
      <c r="A318" s="56" t="s">
        <v>8</v>
      </c>
      <c r="B318" s="56" t="s">
        <v>150</v>
      </c>
      <c r="C318" s="56" t="s">
        <v>151</v>
      </c>
      <c r="D318" s="56" t="s">
        <v>75</v>
      </c>
      <c r="E318" s="57">
        <v>26.541274635522001</v>
      </c>
      <c r="F318" s="54">
        <v>22.634705644964999</v>
      </c>
      <c r="G318" s="58">
        <v>24.8583774404641</v>
      </c>
      <c r="H318" s="57">
        <v>34.340356871799997</v>
      </c>
      <c r="I318" s="57">
        <v>35.458323388399997</v>
      </c>
      <c r="J318" s="57">
        <v>34.067546627399999</v>
      </c>
      <c r="K318" s="57">
        <v>32.275102639399996</v>
      </c>
      <c r="L318" s="57">
        <v>33.842229009599997</v>
      </c>
      <c r="M318" s="48"/>
      <c r="N318" s="48"/>
      <c r="O318" s="48"/>
      <c r="P318" s="48"/>
      <c r="Q318" s="48"/>
      <c r="R318" s="48"/>
    </row>
    <row r="319" spans="1:18" x14ac:dyDescent="0.3">
      <c r="A319" s="48" t="s">
        <v>63</v>
      </c>
      <c r="B319" s="48" t="s">
        <v>73</v>
      </c>
      <c r="C319" s="48" t="s">
        <v>74</v>
      </c>
      <c r="D319" s="48" t="s">
        <v>75</v>
      </c>
      <c r="E319" s="54">
        <v>1.3069180691288301E-2</v>
      </c>
      <c r="F319" s="54">
        <v>1.3543213325608301E-2</v>
      </c>
      <c r="G319" s="55">
        <v>1.41626875407092E-2</v>
      </c>
      <c r="H319" s="54">
        <v>0.35969835635536901</v>
      </c>
      <c r="I319" s="54">
        <v>0.36141275084571001</v>
      </c>
      <c r="J319" s="54">
        <v>0.36235283124762602</v>
      </c>
      <c r="K319" s="54">
        <v>0.362446183832556</v>
      </c>
      <c r="L319" s="54">
        <v>0.36253807853874598</v>
      </c>
      <c r="M319" s="110">
        <f>G319*'CPIH conversion'!$Y$11</f>
        <v>1.3618220081816885E-2</v>
      </c>
      <c r="N319" s="111">
        <f>H319-$M319</f>
        <v>0.34608013627355211</v>
      </c>
      <c r="O319" s="111">
        <f t="shared" ref="O319:O356" si="6">I319-$M319</f>
        <v>0.34779453076389311</v>
      </c>
      <c r="P319" s="111">
        <f t="shared" ref="P319:P356" si="7">J319-$M319</f>
        <v>0.34873461116580912</v>
      </c>
      <c r="Q319" s="111">
        <f t="shared" ref="Q319:Q356" si="8">K319-$M319</f>
        <v>0.3488279637507391</v>
      </c>
      <c r="R319" s="111">
        <f t="shared" ref="R319:R356" si="9">L319-$M319</f>
        <v>0.34891985845692908</v>
      </c>
    </row>
    <row r="320" spans="1:18" x14ac:dyDescent="0.3">
      <c r="A320" s="48" t="s">
        <v>63</v>
      </c>
      <c r="B320" s="48" t="s">
        <v>76</v>
      </c>
      <c r="C320" s="48" t="s">
        <v>77</v>
      </c>
      <c r="D320" s="48" t="s">
        <v>75</v>
      </c>
      <c r="E320" s="54">
        <v>0</v>
      </c>
      <c r="F320" s="54">
        <v>0</v>
      </c>
      <c r="G320" s="55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112">
        <f>G320*'CPIH conversion'!$Y$11</f>
        <v>0</v>
      </c>
      <c r="N320" s="111">
        <f t="shared" ref="N320:N356" si="10">H320-$M320</f>
        <v>0</v>
      </c>
      <c r="O320" s="111">
        <f t="shared" si="6"/>
        <v>0</v>
      </c>
      <c r="P320" s="111">
        <f t="shared" si="7"/>
        <v>0</v>
      </c>
      <c r="Q320" s="111">
        <f t="shared" si="8"/>
        <v>0</v>
      </c>
      <c r="R320" s="111">
        <f t="shared" si="9"/>
        <v>0</v>
      </c>
    </row>
    <row r="321" spans="1:18" x14ac:dyDescent="0.3">
      <c r="A321" s="48" t="s">
        <v>63</v>
      </c>
      <c r="B321" s="48" t="s">
        <v>78</v>
      </c>
      <c r="C321" s="48" t="s">
        <v>79</v>
      </c>
      <c r="D321" s="48" t="s">
        <v>75</v>
      </c>
      <c r="E321" s="54">
        <v>0</v>
      </c>
      <c r="F321" s="54">
        <v>0</v>
      </c>
      <c r="G321" s="55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112">
        <f>G321*'CPIH conversion'!$Y$11</f>
        <v>0</v>
      </c>
      <c r="N321" s="111">
        <f t="shared" si="10"/>
        <v>0</v>
      </c>
      <c r="O321" s="111">
        <f t="shared" si="6"/>
        <v>0</v>
      </c>
      <c r="P321" s="111">
        <f t="shared" si="7"/>
        <v>0</v>
      </c>
      <c r="Q321" s="111">
        <f t="shared" si="8"/>
        <v>0</v>
      </c>
      <c r="R321" s="111">
        <f t="shared" si="9"/>
        <v>0</v>
      </c>
    </row>
    <row r="322" spans="1:18" x14ac:dyDescent="0.3">
      <c r="A322" s="48" t="s">
        <v>63</v>
      </c>
      <c r="B322" s="48" t="s">
        <v>80</v>
      </c>
      <c r="C322" s="48" t="s">
        <v>81</v>
      </c>
      <c r="D322" s="48" t="s">
        <v>75</v>
      </c>
      <c r="E322" s="54">
        <v>0</v>
      </c>
      <c r="F322" s="54">
        <v>0</v>
      </c>
      <c r="G322" s="55">
        <v>0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112">
        <f>G322*'CPIH conversion'!$Y$11</f>
        <v>0</v>
      </c>
      <c r="N322" s="111">
        <f t="shared" si="10"/>
        <v>0</v>
      </c>
      <c r="O322" s="111">
        <f t="shared" si="6"/>
        <v>0</v>
      </c>
      <c r="P322" s="111">
        <f t="shared" si="7"/>
        <v>0</v>
      </c>
      <c r="Q322" s="111">
        <f t="shared" si="8"/>
        <v>0</v>
      </c>
      <c r="R322" s="111">
        <f t="shared" si="9"/>
        <v>0</v>
      </c>
    </row>
    <row r="323" spans="1:18" x14ac:dyDescent="0.3">
      <c r="A323" s="48" t="s">
        <v>63</v>
      </c>
      <c r="B323" s="48" t="s">
        <v>82</v>
      </c>
      <c r="C323" s="48" t="s">
        <v>83</v>
      </c>
      <c r="D323" s="48" t="s">
        <v>75</v>
      </c>
      <c r="E323" s="54">
        <v>0</v>
      </c>
      <c r="F323" s="54">
        <v>0</v>
      </c>
      <c r="G323" s="55">
        <v>0</v>
      </c>
      <c r="H323" s="54">
        <v>0.36329644247821002</v>
      </c>
      <c r="I323" s="54">
        <v>0.3656971722831</v>
      </c>
      <c r="J323" s="54">
        <v>0.36753380584947298</v>
      </c>
      <c r="K323" s="54">
        <v>0.368800596220067</v>
      </c>
      <c r="L323" s="54">
        <v>0.37007773590730297</v>
      </c>
      <c r="M323" s="112">
        <f>G323*'CPIH conversion'!$Y$11</f>
        <v>0</v>
      </c>
      <c r="N323" s="111">
        <f t="shared" si="10"/>
        <v>0.36329644247821002</v>
      </c>
      <c r="O323" s="111">
        <f t="shared" si="6"/>
        <v>0.3656971722831</v>
      </c>
      <c r="P323" s="111">
        <f t="shared" si="7"/>
        <v>0.36753380584947298</v>
      </c>
      <c r="Q323" s="111">
        <f t="shared" si="8"/>
        <v>0.368800596220067</v>
      </c>
      <c r="R323" s="111">
        <f t="shared" si="9"/>
        <v>0.37007773590730297</v>
      </c>
    </row>
    <row r="324" spans="1:18" x14ac:dyDescent="0.3">
      <c r="A324" s="48" t="s">
        <v>63</v>
      </c>
      <c r="B324" s="48" t="s">
        <v>84</v>
      </c>
      <c r="C324" s="48" t="s">
        <v>85</v>
      </c>
      <c r="D324" s="48" t="s">
        <v>75</v>
      </c>
      <c r="E324" s="54">
        <v>2.5465620000000002</v>
      </c>
      <c r="F324" s="54">
        <v>3.3</v>
      </c>
      <c r="G324" s="55">
        <v>2.8</v>
      </c>
      <c r="H324" s="54">
        <v>2.8</v>
      </c>
      <c r="I324" s="54">
        <v>2.8</v>
      </c>
      <c r="J324" s="54">
        <v>2.8</v>
      </c>
      <c r="K324" s="54">
        <v>2.8</v>
      </c>
      <c r="L324" s="54">
        <v>2.8</v>
      </c>
      <c r="M324" s="115">
        <v>0</v>
      </c>
      <c r="N324" s="111">
        <f t="shared" si="10"/>
        <v>2.8</v>
      </c>
      <c r="O324" s="111">
        <f t="shared" si="6"/>
        <v>2.8</v>
      </c>
      <c r="P324" s="111">
        <f t="shared" si="7"/>
        <v>2.8</v>
      </c>
      <c r="Q324" s="111">
        <f t="shared" si="8"/>
        <v>2.8</v>
      </c>
      <c r="R324" s="111">
        <f t="shared" si="9"/>
        <v>2.8</v>
      </c>
    </row>
    <row r="325" spans="1:18" x14ac:dyDescent="0.3">
      <c r="A325" s="48" t="s">
        <v>63</v>
      </c>
      <c r="B325" s="48" t="s">
        <v>86</v>
      </c>
      <c r="C325" s="48" t="s">
        <v>87</v>
      </c>
      <c r="D325" s="48" t="s">
        <v>75</v>
      </c>
      <c r="E325" s="54">
        <v>0.87565898616515803</v>
      </c>
      <c r="F325" s="54">
        <v>0.90742003881129096</v>
      </c>
      <c r="G325" s="55">
        <v>0.94892594311883904</v>
      </c>
      <c r="H325" s="54">
        <v>0.93465521951226904</v>
      </c>
      <c r="I325" s="54">
        <v>0.93596497949003199</v>
      </c>
      <c r="J325" s="54">
        <v>0.94189485447443499</v>
      </c>
      <c r="K325" s="54">
        <v>0.94814964823746495</v>
      </c>
      <c r="L325" s="54">
        <v>0.95430676146105797</v>
      </c>
      <c r="M325" s="110">
        <f>G325*'CPIH conversion'!$Y$11</f>
        <v>0.91244562852870048</v>
      </c>
      <c r="N325" s="111">
        <f t="shared" si="10"/>
        <v>2.2209590983568561E-2</v>
      </c>
      <c r="O325" s="111">
        <f t="shared" si="6"/>
        <v>2.3519350961331509E-2</v>
      </c>
      <c r="P325" s="111">
        <f t="shared" si="7"/>
        <v>2.9449225945734514E-2</v>
      </c>
      <c r="Q325" s="111">
        <f t="shared" si="8"/>
        <v>3.5704019708764467E-2</v>
      </c>
      <c r="R325" s="111">
        <f t="shared" si="9"/>
        <v>4.1861132932357492E-2</v>
      </c>
    </row>
    <row r="326" spans="1:18" x14ac:dyDescent="0.3">
      <c r="A326" s="48" t="s">
        <v>63</v>
      </c>
      <c r="B326" s="48" t="s">
        <v>88</v>
      </c>
      <c r="C326" s="48" t="s">
        <v>89</v>
      </c>
      <c r="D326" s="48" t="s">
        <v>75</v>
      </c>
      <c r="E326" s="54">
        <v>0</v>
      </c>
      <c r="F326" s="54">
        <v>0</v>
      </c>
      <c r="G326" s="55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112">
        <f>G326*'CPIH conversion'!$Y$11</f>
        <v>0</v>
      </c>
      <c r="N326" s="111">
        <f t="shared" si="10"/>
        <v>0</v>
      </c>
      <c r="O326" s="111">
        <f t="shared" si="6"/>
        <v>0</v>
      </c>
      <c r="P326" s="111">
        <f t="shared" si="7"/>
        <v>0</v>
      </c>
      <c r="Q326" s="111">
        <f t="shared" si="8"/>
        <v>0</v>
      </c>
      <c r="R326" s="111">
        <f t="shared" si="9"/>
        <v>0</v>
      </c>
    </row>
    <row r="327" spans="1:18" x14ac:dyDescent="0.3">
      <c r="A327" s="48" t="s">
        <v>63</v>
      </c>
      <c r="B327" s="48" t="s">
        <v>90</v>
      </c>
      <c r="C327" s="48" t="s">
        <v>91</v>
      </c>
      <c r="D327" s="48" t="s">
        <v>75</v>
      </c>
      <c r="E327" s="54">
        <v>0</v>
      </c>
      <c r="F327" s="54">
        <v>0</v>
      </c>
      <c r="G327" s="55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112">
        <f>G327*'CPIH conversion'!$Y$11</f>
        <v>0</v>
      </c>
      <c r="N327" s="111">
        <f t="shared" si="10"/>
        <v>0</v>
      </c>
      <c r="O327" s="111">
        <f t="shared" si="6"/>
        <v>0</v>
      </c>
      <c r="P327" s="111">
        <f t="shared" si="7"/>
        <v>0</v>
      </c>
      <c r="Q327" s="111">
        <f t="shared" si="8"/>
        <v>0</v>
      </c>
      <c r="R327" s="111">
        <f t="shared" si="9"/>
        <v>0</v>
      </c>
    </row>
    <row r="328" spans="1:18" x14ac:dyDescent="0.3">
      <c r="A328" s="48" t="s">
        <v>63</v>
      </c>
      <c r="B328" s="48" t="s">
        <v>92</v>
      </c>
      <c r="C328" s="48" t="s">
        <v>93</v>
      </c>
      <c r="D328" s="48" t="s">
        <v>75</v>
      </c>
      <c r="E328" s="54">
        <v>0</v>
      </c>
      <c r="F328" s="54">
        <v>0</v>
      </c>
      <c r="G328" s="55">
        <v>0</v>
      </c>
      <c r="H328" s="54">
        <v>0.20580277314335399</v>
      </c>
      <c r="I328" s="54">
        <v>0.20681161026660499</v>
      </c>
      <c r="J328" s="54">
        <v>0.20731850146823899</v>
      </c>
      <c r="K328" s="54">
        <v>0.20731850146823899</v>
      </c>
      <c r="L328" s="54">
        <v>0.20731850146823899</v>
      </c>
      <c r="M328" s="112">
        <f>G328*'CPIH conversion'!$Y$11</f>
        <v>0</v>
      </c>
      <c r="N328" s="111">
        <f t="shared" si="10"/>
        <v>0.20580277314335399</v>
      </c>
      <c r="O328" s="111">
        <f t="shared" si="6"/>
        <v>0.20681161026660499</v>
      </c>
      <c r="P328" s="111">
        <f t="shared" si="7"/>
        <v>0.20731850146823899</v>
      </c>
      <c r="Q328" s="111">
        <f t="shared" si="8"/>
        <v>0.20731850146823899</v>
      </c>
      <c r="R328" s="111">
        <f t="shared" si="9"/>
        <v>0.20731850146823899</v>
      </c>
    </row>
    <row r="329" spans="1:18" x14ac:dyDescent="0.3">
      <c r="A329" s="48" t="s">
        <v>63</v>
      </c>
      <c r="B329" s="48" t="s">
        <v>94</v>
      </c>
      <c r="C329" s="48" t="s">
        <v>95</v>
      </c>
      <c r="D329" s="48" t="s">
        <v>75</v>
      </c>
      <c r="E329" s="54">
        <v>0.49187242722018298</v>
      </c>
      <c r="F329" s="54">
        <v>0.82491022009395398</v>
      </c>
      <c r="G329" s="55">
        <v>1.2169383981856301</v>
      </c>
      <c r="H329" s="54">
        <v>1.5358752550841801</v>
      </c>
      <c r="I329" s="54">
        <v>1.8131911474483799</v>
      </c>
      <c r="J329" s="54">
        <v>2.09846123406833</v>
      </c>
      <c r="K329" s="54">
        <v>2.3836898323622999</v>
      </c>
      <c r="L329" s="54">
        <v>2.6714115576916502</v>
      </c>
      <c r="M329" s="110">
        <f>G329*'CPIH conversion'!$Y$11</f>
        <v>1.1701546676695056</v>
      </c>
      <c r="N329" s="111">
        <f t="shared" si="10"/>
        <v>0.3657205874146745</v>
      </c>
      <c r="O329" s="111">
        <f t="shared" si="6"/>
        <v>0.64303647977887435</v>
      </c>
      <c r="P329" s="111">
        <f t="shared" si="7"/>
        <v>0.92830656639882436</v>
      </c>
      <c r="Q329" s="111">
        <f t="shared" si="8"/>
        <v>1.2135351646927943</v>
      </c>
      <c r="R329" s="111">
        <f t="shared" si="9"/>
        <v>1.5012568900221446</v>
      </c>
    </row>
    <row r="330" spans="1:18" x14ac:dyDescent="0.3">
      <c r="A330" s="48" t="s">
        <v>63</v>
      </c>
      <c r="B330" s="48" t="s">
        <v>96</v>
      </c>
      <c r="C330" s="48" t="s">
        <v>97</v>
      </c>
      <c r="D330" s="48" t="s">
        <v>75</v>
      </c>
      <c r="E330" s="54">
        <v>0</v>
      </c>
      <c r="F330" s="54">
        <v>0</v>
      </c>
      <c r="G330" s="55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112">
        <f>G330*'CPIH conversion'!$Y$11</f>
        <v>0</v>
      </c>
      <c r="N330" s="111">
        <f t="shared" si="10"/>
        <v>0</v>
      </c>
      <c r="O330" s="111">
        <f t="shared" si="6"/>
        <v>0</v>
      </c>
      <c r="P330" s="111">
        <f t="shared" si="7"/>
        <v>0</v>
      </c>
      <c r="Q330" s="111">
        <f t="shared" si="8"/>
        <v>0</v>
      </c>
      <c r="R330" s="111">
        <f t="shared" si="9"/>
        <v>0</v>
      </c>
    </row>
    <row r="331" spans="1:18" x14ac:dyDescent="0.3">
      <c r="A331" s="48" t="s">
        <v>63</v>
      </c>
      <c r="B331" s="48" t="s">
        <v>98</v>
      </c>
      <c r="C331" s="48" t="s">
        <v>99</v>
      </c>
      <c r="D331" s="48" t="s">
        <v>75</v>
      </c>
      <c r="E331" s="54">
        <v>5.3459034564417498E-3</v>
      </c>
      <c r="F331" s="54">
        <v>5.5398048767478104E-3</v>
      </c>
      <c r="G331" s="55">
        <v>5.7931986759391903E-3</v>
      </c>
      <c r="H331" s="54">
        <v>0.38849923386783602</v>
      </c>
      <c r="I331" s="54">
        <v>0.39038366700974497</v>
      </c>
      <c r="J331" s="54">
        <v>0.39136268656776502</v>
      </c>
      <c r="K331" s="54">
        <v>0.39140087212187402</v>
      </c>
      <c r="L331" s="54">
        <v>0.39143846133569299</v>
      </c>
      <c r="M331" s="110">
        <f>G331*'CPIH conversion'!$Y$11</f>
        <v>5.5704861326538509E-3</v>
      </c>
      <c r="N331" s="111">
        <f t="shared" si="10"/>
        <v>0.38292874773518215</v>
      </c>
      <c r="O331" s="111">
        <f t="shared" si="6"/>
        <v>0.3848131808770911</v>
      </c>
      <c r="P331" s="111">
        <f t="shared" si="7"/>
        <v>0.38579220043511114</v>
      </c>
      <c r="Q331" s="111">
        <f t="shared" si="8"/>
        <v>0.38583038598922015</v>
      </c>
      <c r="R331" s="111">
        <f t="shared" si="9"/>
        <v>0.38586797520303912</v>
      </c>
    </row>
    <row r="332" spans="1:18" x14ac:dyDescent="0.3">
      <c r="A332" s="48" t="s">
        <v>63</v>
      </c>
      <c r="B332" s="48" t="s">
        <v>100</v>
      </c>
      <c r="C332" s="48" t="s">
        <v>101</v>
      </c>
      <c r="D332" s="48" t="s">
        <v>75</v>
      </c>
      <c r="E332" s="54">
        <v>0</v>
      </c>
      <c r="F332" s="54">
        <v>0</v>
      </c>
      <c r="G332" s="55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112">
        <f>G332*'CPIH conversion'!$Y$11</f>
        <v>0</v>
      </c>
      <c r="N332" s="111">
        <f t="shared" si="10"/>
        <v>0</v>
      </c>
      <c r="O332" s="111">
        <f t="shared" si="6"/>
        <v>0</v>
      </c>
      <c r="P332" s="111">
        <f t="shared" si="7"/>
        <v>0</v>
      </c>
      <c r="Q332" s="111">
        <f t="shared" si="8"/>
        <v>0</v>
      </c>
      <c r="R332" s="111">
        <f t="shared" si="9"/>
        <v>0</v>
      </c>
    </row>
    <row r="333" spans="1:18" x14ac:dyDescent="0.3">
      <c r="A333" s="48" t="s">
        <v>63</v>
      </c>
      <c r="B333" s="48" t="s">
        <v>102</v>
      </c>
      <c r="C333" s="48" t="s">
        <v>103</v>
      </c>
      <c r="D333" s="48" t="s">
        <v>75</v>
      </c>
      <c r="E333" s="54">
        <v>0.81038148047099601</v>
      </c>
      <c r="F333" s="54">
        <v>0.83977485080276104</v>
      </c>
      <c r="G333" s="55">
        <v>1.0125617867198899</v>
      </c>
      <c r="H333" s="54">
        <v>0.99733405530666197</v>
      </c>
      <c r="I333" s="54">
        <v>0.99873164898915601</v>
      </c>
      <c r="J333" s="54">
        <v>1.0050591868257801</v>
      </c>
      <c r="K333" s="54">
        <v>1.0117334327921601</v>
      </c>
      <c r="L333" s="54">
        <v>1.0183034476725901</v>
      </c>
      <c r="M333" s="110">
        <f>G333*'CPIH conversion'!$Y$11</f>
        <v>0.97363506879279005</v>
      </c>
      <c r="N333" s="111">
        <f t="shared" si="10"/>
        <v>2.3698986513871922E-2</v>
      </c>
      <c r="O333" s="111">
        <f t="shared" si="6"/>
        <v>2.5096580196365958E-2</v>
      </c>
      <c r="P333" s="111">
        <f t="shared" si="7"/>
        <v>3.1424118032990056E-2</v>
      </c>
      <c r="Q333" s="111">
        <f t="shared" si="8"/>
        <v>3.8098363999370055E-2</v>
      </c>
      <c r="R333" s="111">
        <f t="shared" si="9"/>
        <v>4.4668378879800019E-2</v>
      </c>
    </row>
    <row r="334" spans="1:18" x14ac:dyDescent="0.3">
      <c r="A334" s="48" t="s">
        <v>63</v>
      </c>
      <c r="B334" s="48" t="s">
        <v>104</v>
      </c>
      <c r="C334" s="48" t="s">
        <v>105</v>
      </c>
      <c r="D334" s="48" t="s">
        <v>75</v>
      </c>
      <c r="E334" s="54">
        <v>0</v>
      </c>
      <c r="F334" s="54">
        <v>0</v>
      </c>
      <c r="G334" s="55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112">
        <f>G334*'CPIH conversion'!$Y$11</f>
        <v>0</v>
      </c>
      <c r="N334" s="111">
        <f t="shared" si="10"/>
        <v>0</v>
      </c>
      <c r="O334" s="111">
        <f t="shared" si="6"/>
        <v>0</v>
      </c>
      <c r="P334" s="111">
        <f t="shared" si="7"/>
        <v>0</v>
      </c>
      <c r="Q334" s="111">
        <f t="shared" si="8"/>
        <v>0</v>
      </c>
      <c r="R334" s="111">
        <f t="shared" si="9"/>
        <v>0</v>
      </c>
    </row>
    <row r="335" spans="1:18" x14ac:dyDescent="0.3">
      <c r="A335" s="48" t="s">
        <v>63</v>
      </c>
      <c r="B335" s="48" t="s">
        <v>106</v>
      </c>
      <c r="C335" s="48" t="s">
        <v>107</v>
      </c>
      <c r="D335" s="48" t="s">
        <v>75</v>
      </c>
      <c r="E335" s="54">
        <v>0</v>
      </c>
      <c r="F335" s="54">
        <v>0</v>
      </c>
      <c r="G335" s="55">
        <v>0</v>
      </c>
      <c r="H335" s="54">
        <v>0.18419348196330201</v>
      </c>
      <c r="I335" s="54">
        <v>0.18509639118861199</v>
      </c>
      <c r="J335" s="54">
        <v>0.18555005881407399</v>
      </c>
      <c r="K335" s="54">
        <v>0.18555005881407399</v>
      </c>
      <c r="L335" s="54">
        <v>0.18555005881407399</v>
      </c>
      <c r="M335" s="112">
        <f>G335*'CPIH conversion'!$Y$11</f>
        <v>0</v>
      </c>
      <c r="N335" s="111">
        <f t="shared" si="10"/>
        <v>0.18419348196330201</v>
      </c>
      <c r="O335" s="111">
        <f t="shared" si="6"/>
        <v>0.18509639118861199</v>
      </c>
      <c r="P335" s="111">
        <f t="shared" si="7"/>
        <v>0.18555005881407399</v>
      </c>
      <c r="Q335" s="111">
        <f t="shared" si="8"/>
        <v>0.18555005881407399</v>
      </c>
      <c r="R335" s="111">
        <f t="shared" si="9"/>
        <v>0.18555005881407399</v>
      </c>
    </row>
    <row r="336" spans="1:18" x14ac:dyDescent="0.3">
      <c r="A336" s="48" t="s">
        <v>63</v>
      </c>
      <c r="B336" s="48" t="s">
        <v>108</v>
      </c>
      <c r="C336" s="48" t="s">
        <v>109</v>
      </c>
      <c r="D336" s="48" t="s">
        <v>75</v>
      </c>
      <c r="E336" s="54">
        <v>0</v>
      </c>
      <c r="F336" s="54">
        <v>0</v>
      </c>
      <c r="G336" s="55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112">
        <f>G336*'CPIH conversion'!$Y$11</f>
        <v>0</v>
      </c>
      <c r="N336" s="111">
        <f t="shared" si="10"/>
        <v>0</v>
      </c>
      <c r="O336" s="111">
        <f t="shared" si="6"/>
        <v>0</v>
      </c>
      <c r="P336" s="111">
        <f t="shared" si="7"/>
        <v>0</v>
      </c>
      <c r="Q336" s="111">
        <f t="shared" si="8"/>
        <v>0</v>
      </c>
      <c r="R336" s="111">
        <f t="shared" si="9"/>
        <v>0</v>
      </c>
    </row>
    <row r="337" spans="1:18" x14ac:dyDescent="0.3">
      <c r="A337" s="48" t="s">
        <v>63</v>
      </c>
      <c r="B337" s="48" t="s">
        <v>110</v>
      </c>
      <c r="C337" s="48" t="s">
        <v>111</v>
      </c>
      <c r="D337" s="48" t="s">
        <v>75</v>
      </c>
      <c r="E337" s="54">
        <v>0</v>
      </c>
      <c r="F337" s="54">
        <v>0</v>
      </c>
      <c r="G337" s="55">
        <v>0</v>
      </c>
      <c r="H337" s="54">
        <v>1.35572576808184</v>
      </c>
      <c r="I337" s="54">
        <v>1.3623714826312601</v>
      </c>
      <c r="J337" s="54">
        <v>0</v>
      </c>
      <c r="K337" s="54">
        <v>0</v>
      </c>
      <c r="L337" s="54">
        <v>0</v>
      </c>
      <c r="M337" s="112">
        <f>G337*'CPIH conversion'!$Y$11</f>
        <v>0</v>
      </c>
      <c r="N337" s="111">
        <f t="shared" si="10"/>
        <v>1.35572576808184</v>
      </c>
      <c r="O337" s="111">
        <f t="shared" si="6"/>
        <v>1.3623714826312601</v>
      </c>
      <c r="P337" s="111">
        <f t="shared" si="7"/>
        <v>0</v>
      </c>
      <c r="Q337" s="111">
        <f t="shared" si="8"/>
        <v>0</v>
      </c>
      <c r="R337" s="111">
        <f t="shared" si="9"/>
        <v>0</v>
      </c>
    </row>
    <row r="338" spans="1:18" x14ac:dyDescent="0.3">
      <c r="A338" s="48" t="s">
        <v>63</v>
      </c>
      <c r="B338" s="48" t="s">
        <v>112</v>
      </c>
      <c r="C338" s="48" t="s">
        <v>113</v>
      </c>
      <c r="D338" s="48" t="s">
        <v>75</v>
      </c>
      <c r="E338" s="54">
        <v>0</v>
      </c>
      <c r="F338" s="54">
        <v>0</v>
      </c>
      <c r="G338" s="55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112">
        <f>G338*'CPIH conversion'!$Y$11</f>
        <v>0</v>
      </c>
      <c r="N338" s="111">
        <f t="shared" si="10"/>
        <v>0</v>
      </c>
      <c r="O338" s="111">
        <f t="shared" si="6"/>
        <v>0</v>
      </c>
      <c r="P338" s="111">
        <f t="shared" si="7"/>
        <v>0</v>
      </c>
      <c r="Q338" s="111">
        <f t="shared" si="8"/>
        <v>0</v>
      </c>
      <c r="R338" s="111">
        <f t="shared" si="9"/>
        <v>0</v>
      </c>
    </row>
    <row r="339" spans="1:18" x14ac:dyDescent="0.3">
      <c r="A339" s="48" t="s">
        <v>63</v>
      </c>
      <c r="B339" s="48" t="s">
        <v>114</v>
      </c>
      <c r="C339" s="48" t="s">
        <v>115</v>
      </c>
      <c r="D339" s="48" t="s">
        <v>75</v>
      </c>
      <c r="E339" s="54">
        <v>-6.1349033589607402E-2</v>
      </c>
      <c r="F339" s="54">
        <v>-8.8513906049405802E-2</v>
      </c>
      <c r="G339" s="55">
        <v>-0.12081116375529501</v>
      </c>
      <c r="H339" s="54">
        <v>-0.14301840520197501</v>
      </c>
      <c r="I339" s="54">
        <v>-0.168703710818948</v>
      </c>
      <c r="J339" s="54">
        <v>-0.19601651927227801</v>
      </c>
      <c r="K339" s="54">
        <v>-0.22411957476823699</v>
      </c>
      <c r="L339" s="54">
        <v>-0.25259072410438099</v>
      </c>
      <c r="M339" s="110">
        <f>G339*'CPIH conversion'!$Y$11</f>
        <v>-0.11616672412146158</v>
      </c>
      <c r="N339" s="111">
        <f t="shared" si="10"/>
        <v>-2.6851681080513431E-2</v>
      </c>
      <c r="O339" s="111">
        <f t="shared" si="6"/>
        <v>-5.2536986697486424E-2</v>
      </c>
      <c r="P339" s="111">
        <f t="shared" si="7"/>
        <v>-7.984979515081643E-2</v>
      </c>
      <c r="Q339" s="111">
        <f t="shared" si="8"/>
        <v>-0.10795285064677541</v>
      </c>
      <c r="R339" s="111">
        <f t="shared" si="9"/>
        <v>-0.13642399998291943</v>
      </c>
    </row>
    <row r="340" spans="1:18" x14ac:dyDescent="0.3">
      <c r="A340" s="48" t="s">
        <v>63</v>
      </c>
      <c r="B340" s="48" t="s">
        <v>116</v>
      </c>
      <c r="C340" s="48" t="s">
        <v>117</v>
      </c>
      <c r="D340" s="48" t="s">
        <v>75</v>
      </c>
      <c r="E340" s="54">
        <v>0</v>
      </c>
      <c r="F340" s="54">
        <v>0</v>
      </c>
      <c r="G340" s="55">
        <v>0</v>
      </c>
      <c r="H340" s="54">
        <v>0</v>
      </c>
      <c r="I340" s="54">
        <v>0</v>
      </c>
      <c r="J340" s="54">
        <v>0</v>
      </c>
      <c r="K340" s="54">
        <v>0</v>
      </c>
      <c r="L340" s="54">
        <v>0</v>
      </c>
      <c r="M340" s="112">
        <f>G340*'CPIH conversion'!$Y$11</f>
        <v>0</v>
      </c>
      <c r="N340" s="111">
        <f t="shared" si="10"/>
        <v>0</v>
      </c>
      <c r="O340" s="111">
        <f t="shared" si="6"/>
        <v>0</v>
      </c>
      <c r="P340" s="111">
        <f t="shared" si="7"/>
        <v>0</v>
      </c>
      <c r="Q340" s="111">
        <f t="shared" si="8"/>
        <v>0</v>
      </c>
      <c r="R340" s="111">
        <f t="shared" si="9"/>
        <v>0</v>
      </c>
    </row>
    <row r="341" spans="1:18" x14ac:dyDescent="0.3">
      <c r="A341" s="48" t="s">
        <v>63</v>
      </c>
      <c r="B341" s="48" t="s">
        <v>118</v>
      </c>
      <c r="C341" s="48" t="s">
        <v>119</v>
      </c>
      <c r="D341" s="48" t="s">
        <v>75</v>
      </c>
      <c r="E341" s="54">
        <v>0</v>
      </c>
      <c r="F341" s="54">
        <v>0</v>
      </c>
      <c r="G341" s="55">
        <v>0</v>
      </c>
      <c r="H341" s="54">
        <v>0</v>
      </c>
      <c r="I341" s="54">
        <v>0</v>
      </c>
      <c r="J341" s="54">
        <v>0</v>
      </c>
      <c r="K341" s="54">
        <v>0</v>
      </c>
      <c r="L341" s="54">
        <v>0</v>
      </c>
      <c r="M341" s="112">
        <f>G341*'CPIH conversion'!$Y$11</f>
        <v>0</v>
      </c>
      <c r="N341" s="111">
        <f t="shared" si="10"/>
        <v>0</v>
      </c>
      <c r="O341" s="111">
        <f t="shared" si="6"/>
        <v>0</v>
      </c>
      <c r="P341" s="111">
        <f t="shared" si="7"/>
        <v>0</v>
      </c>
      <c r="Q341" s="111">
        <f t="shared" si="8"/>
        <v>0</v>
      </c>
      <c r="R341" s="111">
        <f t="shared" si="9"/>
        <v>0</v>
      </c>
    </row>
    <row r="342" spans="1:18" x14ac:dyDescent="0.3">
      <c r="A342" s="48" t="s">
        <v>63</v>
      </c>
      <c r="B342" s="48" t="s">
        <v>120</v>
      </c>
      <c r="C342" s="48" t="s">
        <v>121</v>
      </c>
      <c r="D342" s="48" t="s">
        <v>75</v>
      </c>
      <c r="E342" s="54">
        <v>0</v>
      </c>
      <c r="F342" s="54">
        <v>0</v>
      </c>
      <c r="G342" s="55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0</v>
      </c>
      <c r="M342" s="112">
        <f>G342*'CPIH conversion'!$Y$11</f>
        <v>0</v>
      </c>
      <c r="N342" s="111">
        <f t="shared" si="10"/>
        <v>0</v>
      </c>
      <c r="O342" s="111">
        <f t="shared" si="6"/>
        <v>0</v>
      </c>
      <c r="P342" s="111">
        <f t="shared" si="7"/>
        <v>0</v>
      </c>
      <c r="Q342" s="111">
        <f t="shared" si="8"/>
        <v>0</v>
      </c>
      <c r="R342" s="111">
        <f t="shared" si="9"/>
        <v>0</v>
      </c>
    </row>
    <row r="343" spans="1:18" x14ac:dyDescent="0.3">
      <c r="A343" s="48" t="s">
        <v>63</v>
      </c>
      <c r="B343" s="48" t="s">
        <v>122</v>
      </c>
      <c r="C343" s="48" t="s">
        <v>123</v>
      </c>
      <c r="D343" s="48" t="s">
        <v>75</v>
      </c>
      <c r="E343" s="54">
        <v>0</v>
      </c>
      <c r="F343" s="54">
        <v>0</v>
      </c>
      <c r="G343" s="55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112">
        <f>G343*'CPIH conversion'!$Y$11</f>
        <v>0</v>
      </c>
      <c r="N343" s="111">
        <f t="shared" si="10"/>
        <v>0</v>
      </c>
      <c r="O343" s="111">
        <f t="shared" si="6"/>
        <v>0</v>
      </c>
      <c r="P343" s="111">
        <f t="shared" si="7"/>
        <v>0</v>
      </c>
      <c r="Q343" s="111">
        <f t="shared" si="8"/>
        <v>0</v>
      </c>
      <c r="R343" s="111">
        <f t="shared" si="9"/>
        <v>0</v>
      </c>
    </row>
    <row r="344" spans="1:18" x14ac:dyDescent="0.3">
      <c r="A344" s="48" t="s">
        <v>63</v>
      </c>
      <c r="B344" s="48" t="s">
        <v>124</v>
      </c>
      <c r="C344" s="48" t="s">
        <v>125</v>
      </c>
      <c r="D344" s="48" t="s">
        <v>75</v>
      </c>
      <c r="E344" s="54">
        <v>0</v>
      </c>
      <c r="F344" s="54">
        <v>0</v>
      </c>
      <c r="G344" s="55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112">
        <f>G344*'CPIH conversion'!$Y$11</f>
        <v>0</v>
      </c>
      <c r="N344" s="111">
        <f t="shared" si="10"/>
        <v>0</v>
      </c>
      <c r="O344" s="111">
        <f t="shared" si="6"/>
        <v>0</v>
      </c>
      <c r="P344" s="111">
        <f t="shared" si="7"/>
        <v>0</v>
      </c>
      <c r="Q344" s="111">
        <f t="shared" si="8"/>
        <v>0</v>
      </c>
      <c r="R344" s="111">
        <f t="shared" si="9"/>
        <v>0</v>
      </c>
    </row>
    <row r="345" spans="1:18" x14ac:dyDescent="0.3">
      <c r="A345" s="48" t="s">
        <v>63</v>
      </c>
      <c r="B345" s="48" t="s">
        <v>126</v>
      </c>
      <c r="C345" s="48" t="s">
        <v>127</v>
      </c>
      <c r="D345" s="48" t="s">
        <v>75</v>
      </c>
      <c r="E345" s="54">
        <v>0</v>
      </c>
      <c r="F345" s="54">
        <v>0</v>
      </c>
      <c r="G345" s="55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112">
        <f>G345*'CPIH conversion'!$Y$11</f>
        <v>0</v>
      </c>
      <c r="N345" s="111">
        <f t="shared" si="10"/>
        <v>0</v>
      </c>
      <c r="O345" s="111">
        <f t="shared" si="6"/>
        <v>0</v>
      </c>
      <c r="P345" s="111">
        <f t="shared" si="7"/>
        <v>0</v>
      </c>
      <c r="Q345" s="111">
        <f t="shared" si="8"/>
        <v>0</v>
      </c>
      <c r="R345" s="111">
        <f t="shared" si="9"/>
        <v>0</v>
      </c>
    </row>
    <row r="346" spans="1:18" x14ac:dyDescent="0.3">
      <c r="A346" s="48" t="s">
        <v>63</v>
      </c>
      <c r="B346" s="48" t="s">
        <v>128</v>
      </c>
      <c r="C346" s="48" t="s">
        <v>129</v>
      </c>
      <c r="D346" s="48" t="s">
        <v>75</v>
      </c>
      <c r="E346" s="54">
        <v>0</v>
      </c>
      <c r="F346" s="54">
        <v>0</v>
      </c>
      <c r="G346" s="55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112">
        <f>G346*'CPIH conversion'!$Y$11</f>
        <v>0</v>
      </c>
      <c r="N346" s="111">
        <f t="shared" si="10"/>
        <v>0</v>
      </c>
      <c r="O346" s="111">
        <f t="shared" si="6"/>
        <v>0</v>
      </c>
      <c r="P346" s="111">
        <f t="shared" si="7"/>
        <v>0</v>
      </c>
      <c r="Q346" s="111">
        <f t="shared" si="8"/>
        <v>0</v>
      </c>
      <c r="R346" s="111">
        <f t="shared" si="9"/>
        <v>0</v>
      </c>
    </row>
    <row r="347" spans="1:18" x14ac:dyDescent="0.3">
      <c r="A347" s="48" t="s">
        <v>63</v>
      </c>
      <c r="B347" s="48" t="s">
        <v>130</v>
      </c>
      <c r="C347" s="48" t="s">
        <v>131</v>
      </c>
      <c r="D347" s="48" t="s">
        <v>75</v>
      </c>
      <c r="E347" s="54">
        <v>0</v>
      </c>
      <c r="F347" s="54">
        <v>0</v>
      </c>
      <c r="G347" s="55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112">
        <f>G347*'CPIH conversion'!$Y$11</f>
        <v>0</v>
      </c>
      <c r="N347" s="111">
        <f t="shared" si="10"/>
        <v>0</v>
      </c>
      <c r="O347" s="111">
        <f t="shared" si="6"/>
        <v>0</v>
      </c>
      <c r="P347" s="111">
        <f t="shared" si="7"/>
        <v>0</v>
      </c>
      <c r="Q347" s="111">
        <f t="shared" si="8"/>
        <v>0</v>
      </c>
      <c r="R347" s="111">
        <f t="shared" si="9"/>
        <v>0</v>
      </c>
    </row>
    <row r="348" spans="1:18" x14ac:dyDescent="0.3">
      <c r="A348" s="48" t="s">
        <v>63</v>
      </c>
      <c r="B348" s="48" t="s">
        <v>132</v>
      </c>
      <c r="C348" s="48" t="s">
        <v>133</v>
      </c>
      <c r="D348" s="48" t="s">
        <v>75</v>
      </c>
      <c r="E348" s="54">
        <v>0</v>
      </c>
      <c r="F348" s="54">
        <v>0</v>
      </c>
      <c r="G348" s="55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112">
        <f>G348*'CPIH conversion'!$Y$11</f>
        <v>0</v>
      </c>
      <c r="N348" s="111">
        <f t="shared" si="10"/>
        <v>0</v>
      </c>
      <c r="O348" s="111">
        <f t="shared" si="6"/>
        <v>0</v>
      </c>
      <c r="P348" s="111">
        <f t="shared" si="7"/>
        <v>0</v>
      </c>
      <c r="Q348" s="111">
        <f t="shared" si="8"/>
        <v>0</v>
      </c>
      <c r="R348" s="111">
        <f t="shared" si="9"/>
        <v>0</v>
      </c>
    </row>
    <row r="349" spans="1:18" x14ac:dyDescent="0.3">
      <c r="A349" s="48" t="s">
        <v>63</v>
      </c>
      <c r="B349" s="48" t="s">
        <v>134</v>
      </c>
      <c r="C349" s="48" t="s">
        <v>135</v>
      </c>
      <c r="D349" s="48" t="s">
        <v>75</v>
      </c>
      <c r="E349" s="54">
        <v>0</v>
      </c>
      <c r="F349" s="54">
        <v>0</v>
      </c>
      <c r="G349" s="55">
        <v>0</v>
      </c>
      <c r="H349" s="54">
        <v>0</v>
      </c>
      <c r="I349" s="54">
        <v>0</v>
      </c>
      <c r="J349" s="54">
        <v>0</v>
      </c>
      <c r="K349" s="54">
        <v>0</v>
      </c>
      <c r="L349" s="54">
        <v>0</v>
      </c>
      <c r="M349" s="112">
        <f>G349*'CPIH conversion'!$Y$11</f>
        <v>0</v>
      </c>
      <c r="N349" s="111">
        <f t="shared" si="10"/>
        <v>0</v>
      </c>
      <c r="O349" s="111">
        <f t="shared" si="6"/>
        <v>0</v>
      </c>
      <c r="P349" s="111">
        <f t="shared" si="7"/>
        <v>0</v>
      </c>
      <c r="Q349" s="111">
        <f t="shared" si="8"/>
        <v>0</v>
      </c>
      <c r="R349" s="111">
        <f t="shared" si="9"/>
        <v>0</v>
      </c>
    </row>
    <row r="350" spans="1:18" x14ac:dyDescent="0.3">
      <c r="A350" s="48" t="s">
        <v>63</v>
      </c>
      <c r="B350" s="48" t="s">
        <v>136</v>
      </c>
      <c r="C350" s="48" t="s">
        <v>137</v>
      </c>
      <c r="D350" s="48" t="s">
        <v>75</v>
      </c>
      <c r="E350" s="54">
        <v>0</v>
      </c>
      <c r="F350" s="54">
        <v>0</v>
      </c>
      <c r="G350" s="55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112">
        <f>G350*'CPIH conversion'!$Y$11</f>
        <v>0</v>
      </c>
      <c r="N350" s="111">
        <f t="shared" si="10"/>
        <v>0</v>
      </c>
      <c r="O350" s="111">
        <f t="shared" si="6"/>
        <v>0</v>
      </c>
      <c r="P350" s="111">
        <f t="shared" si="7"/>
        <v>0</v>
      </c>
      <c r="Q350" s="111">
        <f t="shared" si="8"/>
        <v>0</v>
      </c>
      <c r="R350" s="111">
        <f t="shared" si="9"/>
        <v>0</v>
      </c>
    </row>
    <row r="351" spans="1:18" x14ac:dyDescent="0.3">
      <c r="A351" s="48" t="s">
        <v>63</v>
      </c>
      <c r="B351" s="48" t="s">
        <v>138</v>
      </c>
      <c r="C351" s="48" t="s">
        <v>139</v>
      </c>
      <c r="D351" s="48" t="s">
        <v>75</v>
      </c>
      <c r="E351" s="54">
        <v>0</v>
      </c>
      <c r="F351" s="54">
        <v>0</v>
      </c>
      <c r="G351" s="55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112">
        <f>G351*'CPIH conversion'!$Y$11</f>
        <v>0</v>
      </c>
      <c r="N351" s="111">
        <f t="shared" si="10"/>
        <v>0</v>
      </c>
      <c r="O351" s="111">
        <f t="shared" si="6"/>
        <v>0</v>
      </c>
      <c r="P351" s="111">
        <f t="shared" si="7"/>
        <v>0</v>
      </c>
      <c r="Q351" s="111">
        <f t="shared" si="8"/>
        <v>0</v>
      </c>
      <c r="R351" s="111">
        <f t="shared" si="9"/>
        <v>0</v>
      </c>
    </row>
    <row r="352" spans="1:18" x14ac:dyDescent="0.3">
      <c r="A352" s="48" t="s">
        <v>63</v>
      </c>
      <c r="B352" s="48" t="s">
        <v>140</v>
      </c>
      <c r="C352" s="48" t="s">
        <v>141</v>
      </c>
      <c r="D352" s="48" t="s">
        <v>75</v>
      </c>
      <c r="E352" s="54">
        <v>0</v>
      </c>
      <c r="F352" s="54">
        <v>0</v>
      </c>
      <c r="G352" s="55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112">
        <f>G352*'CPIH conversion'!$Y$11</f>
        <v>0</v>
      </c>
      <c r="N352" s="111">
        <f t="shared" si="10"/>
        <v>0</v>
      </c>
      <c r="O352" s="111">
        <f t="shared" si="6"/>
        <v>0</v>
      </c>
      <c r="P352" s="111">
        <f t="shared" si="7"/>
        <v>0</v>
      </c>
      <c r="Q352" s="111">
        <f t="shared" si="8"/>
        <v>0</v>
      </c>
      <c r="R352" s="111">
        <f t="shared" si="9"/>
        <v>0</v>
      </c>
    </row>
    <row r="353" spans="1:18" x14ac:dyDescent="0.3">
      <c r="A353" s="48" t="s">
        <v>63</v>
      </c>
      <c r="B353" s="48" t="s">
        <v>142</v>
      </c>
      <c r="C353" s="48" t="s">
        <v>143</v>
      </c>
      <c r="D353" s="48" t="s">
        <v>75</v>
      </c>
      <c r="E353" s="54">
        <v>0</v>
      </c>
      <c r="F353" s="54">
        <v>0</v>
      </c>
      <c r="G353" s="55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112">
        <f>G353*'CPIH conversion'!$Y$11</f>
        <v>0</v>
      </c>
      <c r="N353" s="111">
        <f t="shared" si="10"/>
        <v>0</v>
      </c>
      <c r="O353" s="111">
        <f t="shared" si="6"/>
        <v>0</v>
      </c>
      <c r="P353" s="111">
        <f t="shared" si="7"/>
        <v>0</v>
      </c>
      <c r="Q353" s="111">
        <f t="shared" si="8"/>
        <v>0</v>
      </c>
      <c r="R353" s="111">
        <f t="shared" si="9"/>
        <v>0</v>
      </c>
    </row>
    <row r="354" spans="1:18" x14ac:dyDescent="0.3">
      <c r="A354" s="48" t="s">
        <v>63</v>
      </c>
      <c r="B354" s="48" t="s">
        <v>144</v>
      </c>
      <c r="C354" s="48" t="s">
        <v>145</v>
      </c>
      <c r="D354" s="48" t="s">
        <v>75</v>
      </c>
      <c r="E354" s="54">
        <v>0</v>
      </c>
      <c r="F354" s="54">
        <v>0</v>
      </c>
      <c r="G354" s="55">
        <v>0</v>
      </c>
      <c r="H354" s="54">
        <v>0</v>
      </c>
      <c r="I354" s="54">
        <v>0</v>
      </c>
      <c r="J354" s="54">
        <v>0</v>
      </c>
      <c r="K354" s="54">
        <v>0</v>
      </c>
      <c r="L354" s="54">
        <v>0</v>
      </c>
      <c r="M354" s="112">
        <f>G354*'CPIH conversion'!$Y$11</f>
        <v>0</v>
      </c>
      <c r="N354" s="111">
        <f t="shared" si="10"/>
        <v>0</v>
      </c>
      <c r="O354" s="111">
        <f t="shared" si="6"/>
        <v>0</v>
      </c>
      <c r="P354" s="111">
        <f t="shared" si="7"/>
        <v>0</v>
      </c>
      <c r="Q354" s="111">
        <f t="shared" si="8"/>
        <v>0</v>
      </c>
      <c r="R354" s="111">
        <f t="shared" si="9"/>
        <v>0</v>
      </c>
    </row>
    <row r="355" spans="1:18" x14ac:dyDescent="0.3">
      <c r="A355" s="48" t="s">
        <v>63</v>
      </c>
      <c r="B355" s="48" t="s">
        <v>146</v>
      </c>
      <c r="C355" s="48" t="s">
        <v>147</v>
      </c>
      <c r="D355" s="48" t="s">
        <v>75</v>
      </c>
      <c r="E355" s="54">
        <v>0</v>
      </c>
      <c r="F355" s="54">
        <v>0</v>
      </c>
      <c r="G355" s="55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112">
        <f>G355*'CPIH conversion'!$Y$11</f>
        <v>0</v>
      </c>
      <c r="N355" s="111">
        <f t="shared" si="10"/>
        <v>0</v>
      </c>
      <c r="O355" s="111">
        <f t="shared" si="6"/>
        <v>0</v>
      </c>
      <c r="P355" s="111">
        <f t="shared" si="7"/>
        <v>0</v>
      </c>
      <c r="Q355" s="111">
        <f t="shared" si="8"/>
        <v>0</v>
      </c>
      <c r="R355" s="111">
        <f t="shared" si="9"/>
        <v>0</v>
      </c>
    </row>
    <row r="356" spans="1:18" x14ac:dyDescent="0.3">
      <c r="A356" s="48" t="s">
        <v>63</v>
      </c>
      <c r="B356" s="48" t="s">
        <v>148</v>
      </c>
      <c r="C356" s="48" t="s">
        <v>149</v>
      </c>
      <c r="D356" s="48" t="s">
        <v>75</v>
      </c>
      <c r="E356" s="54">
        <v>0</v>
      </c>
      <c r="F356" s="54">
        <v>0</v>
      </c>
      <c r="G356" s="55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112">
        <f>G356*'CPIH conversion'!$Y$11</f>
        <v>0</v>
      </c>
      <c r="N356" s="111">
        <f t="shared" si="10"/>
        <v>0</v>
      </c>
      <c r="O356" s="111">
        <f t="shared" si="6"/>
        <v>0</v>
      </c>
      <c r="P356" s="111">
        <f t="shared" si="7"/>
        <v>0</v>
      </c>
      <c r="Q356" s="111">
        <f t="shared" si="8"/>
        <v>0</v>
      </c>
      <c r="R356" s="111">
        <f t="shared" si="9"/>
        <v>0</v>
      </c>
    </row>
    <row r="357" spans="1:18" x14ac:dyDescent="0.3">
      <c r="A357" s="48" t="s">
        <v>63</v>
      </c>
      <c r="B357" s="48" t="s">
        <v>150</v>
      </c>
      <c r="C357" s="48" t="s">
        <v>151</v>
      </c>
      <c r="D357" s="48" t="s">
        <v>75</v>
      </c>
      <c r="E357" s="54">
        <v>4.6815409444144596</v>
      </c>
      <c r="F357" s="54">
        <v>5.8026742218609604</v>
      </c>
      <c r="G357" s="55">
        <v>5.8775708504857098</v>
      </c>
      <c r="H357" s="54">
        <v>8.9820621805910505</v>
      </c>
      <c r="I357" s="54">
        <v>9.25095713933365</v>
      </c>
      <c r="J357" s="54">
        <v>8.1635166400434294</v>
      </c>
      <c r="K357" s="54">
        <v>8.4349695510804992</v>
      </c>
      <c r="L357" s="54">
        <v>8.7083538787849708</v>
      </c>
      <c r="M357" s="112">
        <f>SUM(M319:M356)</f>
        <v>2.9592573470840051</v>
      </c>
      <c r="N357" s="112">
        <f t="shared" ref="N357:R357" si="11">SUM(N319:N356)</f>
        <v>6.0228048335070401</v>
      </c>
      <c r="O357" s="112">
        <f t="shared" si="11"/>
        <v>6.2916997922496467</v>
      </c>
      <c r="P357" s="112">
        <f t="shared" si="11"/>
        <v>5.2042592929594385</v>
      </c>
      <c r="Q357" s="112">
        <f t="shared" si="11"/>
        <v>5.4757122039964923</v>
      </c>
      <c r="R357" s="112">
        <f t="shared" si="11"/>
        <v>5.7490965317009666</v>
      </c>
    </row>
    <row r="358" spans="1:18" x14ac:dyDescent="0.3">
      <c r="A358" s="56" t="s">
        <v>11</v>
      </c>
      <c r="B358" s="56" t="s">
        <v>73</v>
      </c>
      <c r="C358" s="56" t="s">
        <v>74</v>
      </c>
      <c r="D358" s="56" t="s">
        <v>75</v>
      </c>
      <c r="E358" s="57">
        <v>0</v>
      </c>
      <c r="F358" s="54">
        <v>0</v>
      </c>
      <c r="G358" s="58">
        <v>0</v>
      </c>
      <c r="H358" s="57">
        <v>0</v>
      </c>
      <c r="I358" s="57">
        <v>0</v>
      </c>
      <c r="J358" s="57">
        <v>0</v>
      </c>
      <c r="K358" s="57">
        <v>0</v>
      </c>
      <c r="L358" s="57">
        <v>0</v>
      </c>
      <c r="M358" s="48"/>
      <c r="N358" s="48"/>
      <c r="O358" s="48"/>
      <c r="P358" s="48"/>
      <c r="Q358" s="48"/>
      <c r="R358" s="48"/>
    </row>
    <row r="359" spans="1:18" x14ac:dyDescent="0.3">
      <c r="A359" s="56" t="s">
        <v>11</v>
      </c>
      <c r="B359" s="56" t="s">
        <v>76</v>
      </c>
      <c r="C359" s="56" t="s">
        <v>77</v>
      </c>
      <c r="D359" s="56" t="s">
        <v>75</v>
      </c>
      <c r="E359" s="57">
        <v>0</v>
      </c>
      <c r="F359" s="54">
        <v>0</v>
      </c>
      <c r="G359" s="58">
        <v>0</v>
      </c>
      <c r="H359" s="57">
        <v>1.5438904109588999E-2</v>
      </c>
      <c r="I359" s="57">
        <v>9.3920000000000003E-2</v>
      </c>
      <c r="J359" s="57">
        <v>9.3920000000000003E-2</v>
      </c>
      <c r="K359" s="57">
        <v>9.3920000000000003E-2</v>
      </c>
      <c r="L359" s="57">
        <v>9.3920000000000003E-2</v>
      </c>
      <c r="M359" s="48"/>
      <c r="N359" s="48"/>
      <c r="O359" s="48"/>
      <c r="P359" s="48"/>
      <c r="Q359" s="48"/>
      <c r="R359" s="48"/>
    </row>
    <row r="360" spans="1:18" x14ac:dyDescent="0.3">
      <c r="A360" s="56" t="s">
        <v>11</v>
      </c>
      <c r="B360" s="56" t="s">
        <v>78</v>
      </c>
      <c r="C360" s="56" t="s">
        <v>79</v>
      </c>
      <c r="D360" s="56" t="s">
        <v>75</v>
      </c>
      <c r="E360" s="57">
        <v>0</v>
      </c>
      <c r="F360" s="54">
        <v>0</v>
      </c>
      <c r="G360" s="58">
        <v>0</v>
      </c>
      <c r="H360" s="57">
        <v>0</v>
      </c>
      <c r="I360" s="57">
        <v>0</v>
      </c>
      <c r="J360" s="57">
        <v>0</v>
      </c>
      <c r="K360" s="57">
        <v>0</v>
      </c>
      <c r="L360" s="57">
        <v>0</v>
      </c>
      <c r="M360" s="48"/>
      <c r="N360" s="48"/>
      <c r="O360" s="48"/>
      <c r="P360" s="48"/>
      <c r="Q360" s="48"/>
      <c r="R360" s="48"/>
    </row>
    <row r="361" spans="1:18" x14ac:dyDescent="0.3">
      <c r="A361" s="56" t="s">
        <v>11</v>
      </c>
      <c r="B361" s="56" t="s">
        <v>80</v>
      </c>
      <c r="C361" s="56" t="s">
        <v>81</v>
      </c>
      <c r="D361" s="56" t="s">
        <v>75</v>
      </c>
      <c r="E361" s="57">
        <v>0</v>
      </c>
      <c r="F361" s="54">
        <v>0</v>
      </c>
      <c r="G361" s="58">
        <v>0</v>
      </c>
      <c r="H361" s="57">
        <v>0</v>
      </c>
      <c r="I361" s="57">
        <v>0</v>
      </c>
      <c r="J361" s="57">
        <v>0</v>
      </c>
      <c r="K361" s="57">
        <v>0</v>
      </c>
      <c r="L361" s="57">
        <v>0</v>
      </c>
      <c r="M361" s="48"/>
      <c r="N361" s="48"/>
      <c r="O361" s="48"/>
      <c r="P361" s="48"/>
      <c r="Q361" s="48"/>
      <c r="R361" s="48"/>
    </row>
    <row r="362" spans="1:18" x14ac:dyDescent="0.3">
      <c r="A362" s="56" t="s">
        <v>11</v>
      </c>
      <c r="B362" s="56" t="s">
        <v>82</v>
      </c>
      <c r="C362" s="56" t="s">
        <v>83</v>
      </c>
      <c r="D362" s="56" t="s">
        <v>75</v>
      </c>
      <c r="E362" s="57">
        <v>0</v>
      </c>
      <c r="F362" s="54">
        <v>-3.8669002991203398E-2</v>
      </c>
      <c r="G362" s="58">
        <v>0</v>
      </c>
      <c r="H362" s="57">
        <v>0</v>
      </c>
      <c r="I362" s="57">
        <v>0</v>
      </c>
      <c r="J362" s="57">
        <v>0</v>
      </c>
      <c r="K362" s="57">
        <v>0</v>
      </c>
      <c r="L362" s="57">
        <v>0</v>
      </c>
      <c r="M362" s="48"/>
      <c r="N362" s="48"/>
      <c r="O362" s="48"/>
      <c r="P362" s="48"/>
      <c r="Q362" s="48"/>
      <c r="R362" s="48"/>
    </row>
    <row r="363" spans="1:18" x14ac:dyDescent="0.3">
      <c r="A363" s="56" t="s">
        <v>11</v>
      </c>
      <c r="B363" s="56" t="s">
        <v>84</v>
      </c>
      <c r="C363" s="56" t="s">
        <v>85</v>
      </c>
      <c r="D363" s="56" t="s">
        <v>75</v>
      </c>
      <c r="E363" s="57">
        <v>0</v>
      </c>
      <c r="F363" s="54">
        <v>0</v>
      </c>
      <c r="G363" s="58">
        <v>0</v>
      </c>
      <c r="H363" s="57">
        <v>6.1643835616438401E-2</v>
      </c>
      <c r="I363" s="57">
        <v>0.45357534246575298</v>
      </c>
      <c r="J363" s="57">
        <v>0.97201369863013698</v>
      </c>
      <c r="K363" s="57">
        <v>1.70949315068493</v>
      </c>
      <c r="L363" s="57">
        <v>2.5154931506849301</v>
      </c>
      <c r="M363" s="48"/>
      <c r="N363" s="48"/>
      <c r="O363" s="48"/>
      <c r="P363" s="48"/>
      <c r="Q363" s="48"/>
      <c r="R363" s="48"/>
    </row>
    <row r="364" spans="1:18" x14ac:dyDescent="0.3">
      <c r="A364" s="56" t="s">
        <v>11</v>
      </c>
      <c r="B364" s="56" t="s">
        <v>86</v>
      </c>
      <c r="C364" s="56" t="s">
        <v>87</v>
      </c>
      <c r="D364" s="56" t="s">
        <v>75</v>
      </c>
      <c r="E364" s="57">
        <v>0</v>
      </c>
      <c r="F364" s="54">
        <v>0</v>
      </c>
      <c r="G364" s="58">
        <v>0</v>
      </c>
      <c r="H364" s="57">
        <v>0</v>
      </c>
      <c r="I364" s="57">
        <v>0</v>
      </c>
      <c r="J364" s="57">
        <v>0</v>
      </c>
      <c r="K364" s="57">
        <v>0</v>
      </c>
      <c r="L364" s="57">
        <v>0</v>
      </c>
      <c r="M364" s="48"/>
      <c r="N364" s="48"/>
      <c r="O364" s="48"/>
      <c r="P364" s="48"/>
      <c r="Q364" s="48"/>
      <c r="R364" s="48"/>
    </row>
    <row r="365" spans="1:18" x14ac:dyDescent="0.3">
      <c r="A365" s="56" t="s">
        <v>11</v>
      </c>
      <c r="B365" s="56" t="s">
        <v>88</v>
      </c>
      <c r="C365" s="56" t="s">
        <v>89</v>
      </c>
      <c r="D365" s="56" t="s">
        <v>75</v>
      </c>
      <c r="E365" s="57">
        <v>0</v>
      </c>
      <c r="F365" s="54">
        <v>0</v>
      </c>
      <c r="G365" s="58">
        <v>0</v>
      </c>
      <c r="H365" s="57">
        <v>0.37</v>
      </c>
      <c r="I365" s="57">
        <v>0.73</v>
      </c>
      <c r="J365" s="57">
        <v>1.1000000000000001</v>
      </c>
      <c r="K365" s="57">
        <v>1.46</v>
      </c>
      <c r="L365" s="57">
        <v>1.83</v>
      </c>
      <c r="M365" s="48"/>
      <c r="N365" s="48"/>
      <c r="O365" s="48"/>
      <c r="P365" s="48"/>
      <c r="Q365" s="48"/>
      <c r="R365" s="48"/>
    </row>
    <row r="366" spans="1:18" x14ac:dyDescent="0.3">
      <c r="A366" s="56" t="s">
        <v>11</v>
      </c>
      <c r="B366" s="56" t="s">
        <v>90</v>
      </c>
      <c r="C366" s="56" t="s">
        <v>91</v>
      </c>
      <c r="D366" s="56" t="s">
        <v>75</v>
      </c>
      <c r="E366" s="57">
        <v>0</v>
      </c>
      <c r="F366" s="54">
        <v>0</v>
      </c>
      <c r="G366" s="58">
        <v>0</v>
      </c>
      <c r="H366" s="57">
        <v>0</v>
      </c>
      <c r="I366" s="57">
        <v>0</v>
      </c>
      <c r="J366" s="57">
        <v>0</v>
      </c>
      <c r="K366" s="57">
        <v>0</v>
      </c>
      <c r="L366" s="57">
        <v>0</v>
      </c>
      <c r="M366" s="48"/>
      <c r="N366" s="48"/>
      <c r="O366" s="48"/>
      <c r="P366" s="48"/>
      <c r="Q366" s="48"/>
      <c r="R366" s="48"/>
    </row>
    <row r="367" spans="1:18" x14ac:dyDescent="0.3">
      <c r="A367" s="56" t="s">
        <v>11</v>
      </c>
      <c r="B367" s="56" t="s">
        <v>92</v>
      </c>
      <c r="C367" s="56" t="s">
        <v>93</v>
      </c>
      <c r="D367" s="56" t="s">
        <v>75</v>
      </c>
      <c r="E367" s="57">
        <v>0</v>
      </c>
      <c r="F367" s="54">
        <v>0</v>
      </c>
      <c r="G367" s="58">
        <v>0</v>
      </c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48"/>
      <c r="N367" s="48"/>
      <c r="O367" s="48"/>
      <c r="P367" s="48"/>
      <c r="Q367" s="48"/>
      <c r="R367" s="48"/>
    </row>
    <row r="368" spans="1:18" x14ac:dyDescent="0.3">
      <c r="A368" s="56" t="s">
        <v>11</v>
      </c>
      <c r="B368" s="56" t="s">
        <v>94</v>
      </c>
      <c r="C368" s="56" t="s">
        <v>95</v>
      </c>
      <c r="D368" s="56" t="s">
        <v>75</v>
      </c>
      <c r="E368" s="57">
        <v>1.17255862657563E-2</v>
      </c>
      <c r="F368" s="54">
        <v>0</v>
      </c>
      <c r="G368" s="58">
        <v>0</v>
      </c>
      <c r="H368" s="57">
        <v>0</v>
      </c>
      <c r="I368" s="57">
        <v>0</v>
      </c>
      <c r="J368" s="57">
        <v>0</v>
      </c>
      <c r="K368" s="57">
        <v>0</v>
      </c>
      <c r="L368" s="57">
        <v>0</v>
      </c>
      <c r="M368" s="48"/>
      <c r="N368" s="48"/>
      <c r="O368" s="48"/>
      <c r="P368" s="48"/>
      <c r="Q368" s="48"/>
      <c r="R368" s="48"/>
    </row>
    <row r="369" spans="1:18" x14ac:dyDescent="0.3">
      <c r="A369" s="56" t="s">
        <v>11</v>
      </c>
      <c r="B369" s="56" t="s">
        <v>96</v>
      </c>
      <c r="C369" s="56" t="s">
        <v>97</v>
      </c>
      <c r="D369" s="56" t="s">
        <v>75</v>
      </c>
      <c r="E369" s="57">
        <v>3.2</v>
      </c>
      <c r="F369" s="54">
        <v>2.2000000000000002</v>
      </c>
      <c r="G369" s="58">
        <v>2.1739999999999999</v>
      </c>
      <c r="H369" s="57">
        <v>2.1583391780053298</v>
      </c>
      <c r="I369" s="57">
        <v>2.0092860148688501</v>
      </c>
      <c r="J369" s="57">
        <v>1.9268901669238301</v>
      </c>
      <c r="K369" s="57">
        <v>1.87473698976014</v>
      </c>
      <c r="L369" s="57">
        <v>1.7907981484079101</v>
      </c>
      <c r="M369" s="48"/>
      <c r="N369" s="48"/>
      <c r="O369" s="48"/>
      <c r="P369" s="48"/>
      <c r="Q369" s="48"/>
      <c r="R369" s="48"/>
    </row>
    <row r="370" spans="1:18" x14ac:dyDescent="0.3">
      <c r="A370" s="56" t="s">
        <v>11</v>
      </c>
      <c r="B370" s="56" t="s">
        <v>98</v>
      </c>
      <c r="C370" s="56" t="s">
        <v>99</v>
      </c>
      <c r="D370" s="56" t="s">
        <v>75</v>
      </c>
      <c r="E370" s="57">
        <v>3.0646312005477801E-2</v>
      </c>
      <c r="F370" s="54">
        <v>0</v>
      </c>
      <c r="G370" s="58">
        <v>0</v>
      </c>
      <c r="H370" s="57">
        <v>0.65812105241647101</v>
      </c>
      <c r="I370" s="57">
        <v>0.41</v>
      </c>
      <c r="J370" s="57">
        <v>0.41</v>
      </c>
      <c r="K370" s="57">
        <v>0.41</v>
      </c>
      <c r="L370" s="57">
        <v>0.41</v>
      </c>
      <c r="M370" s="48"/>
      <c r="N370" s="48"/>
      <c r="O370" s="48"/>
      <c r="P370" s="48"/>
      <c r="Q370" s="48"/>
      <c r="R370" s="48"/>
    </row>
    <row r="371" spans="1:18" x14ac:dyDescent="0.3">
      <c r="A371" s="56" t="s">
        <v>11</v>
      </c>
      <c r="B371" s="56" t="s">
        <v>100</v>
      </c>
      <c r="C371" s="56" t="s">
        <v>101</v>
      </c>
      <c r="D371" s="56" t="s">
        <v>75</v>
      </c>
      <c r="E371" s="57">
        <v>0</v>
      </c>
      <c r="F371" s="54">
        <v>0</v>
      </c>
      <c r="G371" s="58">
        <v>0</v>
      </c>
      <c r="H371" s="57">
        <v>0</v>
      </c>
      <c r="I371" s="57">
        <v>0</v>
      </c>
      <c r="J371" s="57">
        <v>0</v>
      </c>
      <c r="K371" s="57">
        <v>0</v>
      </c>
      <c r="L371" s="57">
        <v>0</v>
      </c>
      <c r="M371" s="48"/>
      <c r="N371" s="48"/>
      <c r="O371" s="48"/>
      <c r="P371" s="48"/>
      <c r="Q371" s="48"/>
      <c r="R371" s="48"/>
    </row>
    <row r="372" spans="1:18" x14ac:dyDescent="0.3">
      <c r="A372" s="56" t="s">
        <v>11</v>
      </c>
      <c r="B372" s="56" t="s">
        <v>102</v>
      </c>
      <c r="C372" s="56" t="s">
        <v>103</v>
      </c>
      <c r="D372" s="56" t="s">
        <v>75</v>
      </c>
      <c r="E372" s="57">
        <v>0</v>
      </c>
      <c r="F372" s="54">
        <v>0</v>
      </c>
      <c r="G372" s="58">
        <v>0</v>
      </c>
      <c r="H372" s="57">
        <v>0</v>
      </c>
      <c r="I372" s="57">
        <v>0</v>
      </c>
      <c r="J372" s="57">
        <v>0</v>
      </c>
      <c r="K372" s="57">
        <v>0</v>
      </c>
      <c r="L372" s="57">
        <v>0</v>
      </c>
      <c r="M372" s="48"/>
      <c r="N372" s="48"/>
      <c r="O372" s="48"/>
      <c r="P372" s="48"/>
      <c r="Q372" s="48"/>
      <c r="R372" s="48"/>
    </row>
    <row r="373" spans="1:18" x14ac:dyDescent="0.3">
      <c r="A373" s="56" t="s">
        <v>11</v>
      </c>
      <c r="B373" s="56" t="s">
        <v>104</v>
      </c>
      <c r="C373" s="56" t="s">
        <v>105</v>
      </c>
      <c r="D373" s="56" t="s">
        <v>75</v>
      </c>
      <c r="E373" s="57">
        <v>0</v>
      </c>
      <c r="F373" s="54">
        <v>0</v>
      </c>
      <c r="G373" s="58">
        <v>0</v>
      </c>
      <c r="H373" s="57">
        <v>0</v>
      </c>
      <c r="I373" s="57">
        <v>0</v>
      </c>
      <c r="J373" s="57">
        <v>0</v>
      </c>
      <c r="K373" s="57">
        <v>0</v>
      </c>
      <c r="L373" s="57">
        <v>0</v>
      </c>
      <c r="M373" s="48"/>
      <c r="N373" s="48"/>
      <c r="O373" s="48"/>
      <c r="P373" s="48"/>
      <c r="Q373" s="48"/>
      <c r="R373" s="48"/>
    </row>
    <row r="374" spans="1:18" x14ac:dyDescent="0.3">
      <c r="A374" s="56" t="s">
        <v>11</v>
      </c>
      <c r="B374" s="56" t="s">
        <v>106</v>
      </c>
      <c r="C374" s="56" t="s">
        <v>107</v>
      </c>
      <c r="D374" s="56" t="s">
        <v>75</v>
      </c>
      <c r="E374" s="57">
        <v>0</v>
      </c>
      <c r="F374" s="54">
        <v>0</v>
      </c>
      <c r="G374" s="58">
        <v>0</v>
      </c>
      <c r="H374" s="57">
        <v>0</v>
      </c>
      <c r="I374" s="57">
        <v>0</v>
      </c>
      <c r="J374" s="57">
        <v>0</v>
      </c>
      <c r="K374" s="57">
        <v>0</v>
      </c>
      <c r="L374" s="57">
        <v>0</v>
      </c>
      <c r="M374" s="48"/>
      <c r="N374" s="48"/>
      <c r="O374" s="48"/>
      <c r="P374" s="48"/>
      <c r="Q374" s="48"/>
      <c r="R374" s="48"/>
    </row>
    <row r="375" spans="1:18" x14ac:dyDescent="0.3">
      <c r="A375" s="56" t="s">
        <v>11</v>
      </c>
      <c r="B375" s="56" t="s">
        <v>108</v>
      </c>
      <c r="C375" s="56" t="s">
        <v>109</v>
      </c>
      <c r="D375" s="56" t="s">
        <v>75</v>
      </c>
      <c r="E375" s="57">
        <v>0</v>
      </c>
      <c r="F375" s="54">
        <v>0</v>
      </c>
      <c r="G375" s="58">
        <v>0</v>
      </c>
      <c r="H375" s="57">
        <v>0</v>
      </c>
      <c r="I375" s="57">
        <v>0</v>
      </c>
      <c r="J375" s="57">
        <v>0</v>
      </c>
      <c r="K375" s="57">
        <v>0</v>
      </c>
      <c r="L375" s="57">
        <v>0</v>
      </c>
      <c r="M375" s="48"/>
      <c r="N375" s="48"/>
      <c r="O375" s="48"/>
      <c r="P375" s="48"/>
      <c r="Q375" s="48"/>
      <c r="R375" s="48"/>
    </row>
    <row r="376" spans="1:18" x14ac:dyDescent="0.3">
      <c r="A376" s="56" t="s">
        <v>11</v>
      </c>
      <c r="B376" s="56" t="s">
        <v>110</v>
      </c>
      <c r="C376" s="56" t="s">
        <v>111</v>
      </c>
      <c r="D376" s="56" t="s">
        <v>75</v>
      </c>
      <c r="E376" s="57">
        <v>0</v>
      </c>
      <c r="F376" s="54">
        <v>0</v>
      </c>
      <c r="G376" s="58">
        <v>0</v>
      </c>
      <c r="H376" s="57">
        <v>0</v>
      </c>
      <c r="I376" s="57">
        <v>0</v>
      </c>
      <c r="J376" s="57">
        <v>0</v>
      </c>
      <c r="K376" s="57">
        <v>0</v>
      </c>
      <c r="L376" s="57">
        <v>0</v>
      </c>
      <c r="M376" s="48"/>
      <c r="N376" s="48"/>
      <c r="O376" s="48"/>
      <c r="P376" s="48"/>
      <c r="Q376" s="48"/>
      <c r="R376" s="48"/>
    </row>
    <row r="377" spans="1:18" x14ac:dyDescent="0.3">
      <c r="A377" s="56" t="s">
        <v>11</v>
      </c>
      <c r="B377" s="56" t="s">
        <v>112</v>
      </c>
      <c r="C377" s="56" t="s">
        <v>113</v>
      </c>
      <c r="D377" s="56" t="s">
        <v>75</v>
      </c>
      <c r="E377" s="57">
        <v>0</v>
      </c>
      <c r="F377" s="54">
        <v>0</v>
      </c>
      <c r="G377" s="58">
        <v>0</v>
      </c>
      <c r="H377" s="57">
        <v>0</v>
      </c>
      <c r="I377" s="57">
        <v>0</v>
      </c>
      <c r="J377" s="57">
        <v>0</v>
      </c>
      <c r="K377" s="57">
        <v>0</v>
      </c>
      <c r="L377" s="57">
        <v>0</v>
      </c>
      <c r="M377" s="48"/>
      <c r="N377" s="48"/>
      <c r="O377" s="48"/>
      <c r="P377" s="48"/>
      <c r="Q377" s="48"/>
      <c r="R377" s="48"/>
    </row>
    <row r="378" spans="1:18" x14ac:dyDescent="0.3">
      <c r="A378" s="56" t="s">
        <v>11</v>
      </c>
      <c r="B378" s="56" t="s">
        <v>114</v>
      </c>
      <c r="C378" s="56" t="s">
        <v>115</v>
      </c>
      <c r="D378" s="56" t="s">
        <v>75</v>
      </c>
      <c r="E378" s="57">
        <v>0</v>
      </c>
      <c r="F378" s="54">
        <v>0</v>
      </c>
      <c r="G378" s="58">
        <v>0</v>
      </c>
      <c r="H378" s="57">
        <v>0</v>
      </c>
      <c r="I378" s="57">
        <v>0</v>
      </c>
      <c r="J378" s="57">
        <v>0</v>
      </c>
      <c r="K378" s="57">
        <v>0</v>
      </c>
      <c r="L378" s="57">
        <v>0</v>
      </c>
      <c r="M378" s="48"/>
      <c r="N378" s="48"/>
      <c r="O378" s="48"/>
      <c r="P378" s="48"/>
      <c r="Q378" s="48"/>
      <c r="R378" s="48"/>
    </row>
    <row r="379" spans="1:18" x14ac:dyDescent="0.3">
      <c r="A379" s="56" t="s">
        <v>11</v>
      </c>
      <c r="B379" s="56" t="s">
        <v>116</v>
      </c>
      <c r="C379" s="56" t="s">
        <v>117</v>
      </c>
      <c r="D379" s="56" t="s">
        <v>75</v>
      </c>
      <c r="E379" s="57">
        <v>9.2791039283428495E-2</v>
      </c>
      <c r="F379" s="54">
        <v>0</v>
      </c>
      <c r="G379" s="58">
        <v>0</v>
      </c>
      <c r="H379" s="57">
        <v>0</v>
      </c>
      <c r="I379" s="57">
        <v>0</v>
      </c>
      <c r="J379" s="57">
        <v>0</v>
      </c>
      <c r="K379" s="57">
        <v>0</v>
      </c>
      <c r="L379" s="57">
        <v>0</v>
      </c>
      <c r="M379" s="48"/>
      <c r="N379" s="48"/>
      <c r="O379" s="48"/>
      <c r="P379" s="48"/>
      <c r="Q379" s="48"/>
      <c r="R379" s="48"/>
    </row>
    <row r="380" spans="1:18" x14ac:dyDescent="0.3">
      <c r="A380" s="56" t="s">
        <v>11</v>
      </c>
      <c r="B380" s="56" t="s">
        <v>118</v>
      </c>
      <c r="C380" s="56" t="s">
        <v>119</v>
      </c>
      <c r="D380" s="56" t="s">
        <v>75</v>
      </c>
      <c r="E380" s="57">
        <v>0</v>
      </c>
      <c r="F380" s="54">
        <v>0</v>
      </c>
      <c r="G380" s="58">
        <v>0</v>
      </c>
      <c r="H380" s="57">
        <v>0</v>
      </c>
      <c r="I380" s="57">
        <v>0</v>
      </c>
      <c r="J380" s="57">
        <v>0</v>
      </c>
      <c r="K380" s="57">
        <v>0</v>
      </c>
      <c r="L380" s="57">
        <v>0</v>
      </c>
      <c r="M380" s="48"/>
      <c r="N380" s="48"/>
      <c r="O380" s="48"/>
      <c r="P380" s="48"/>
      <c r="Q380" s="48"/>
      <c r="R380" s="48"/>
    </row>
    <row r="381" spans="1:18" x14ac:dyDescent="0.3">
      <c r="A381" s="56" t="s">
        <v>11</v>
      </c>
      <c r="B381" s="56" t="s">
        <v>120</v>
      </c>
      <c r="C381" s="56" t="s">
        <v>121</v>
      </c>
      <c r="D381" s="56" t="s">
        <v>75</v>
      </c>
      <c r="E381" s="57">
        <v>0</v>
      </c>
      <c r="F381" s="54">
        <v>0</v>
      </c>
      <c r="G381" s="58">
        <v>0</v>
      </c>
      <c r="H381" s="57">
        <v>1.35</v>
      </c>
      <c r="I381" s="57">
        <v>1.35</v>
      </c>
      <c r="J381" s="57">
        <v>1.35</v>
      </c>
      <c r="K381" s="57">
        <v>1.35</v>
      </c>
      <c r="L381" s="57">
        <v>1.35</v>
      </c>
      <c r="M381" s="48"/>
      <c r="N381" s="48"/>
      <c r="O381" s="48"/>
      <c r="P381" s="48"/>
      <c r="Q381" s="48"/>
      <c r="R381" s="48"/>
    </row>
    <row r="382" spans="1:18" x14ac:dyDescent="0.3">
      <c r="A382" s="56" t="s">
        <v>11</v>
      </c>
      <c r="B382" s="56" t="s">
        <v>122</v>
      </c>
      <c r="C382" s="56" t="s">
        <v>123</v>
      </c>
      <c r="D382" s="56" t="s">
        <v>75</v>
      </c>
      <c r="E382" s="57">
        <v>0</v>
      </c>
      <c r="F382" s="54">
        <v>0</v>
      </c>
      <c r="G382" s="58">
        <v>0</v>
      </c>
      <c r="H382" s="57">
        <v>0</v>
      </c>
      <c r="I382" s="57">
        <v>0</v>
      </c>
      <c r="J382" s="57">
        <v>0</v>
      </c>
      <c r="K382" s="57">
        <v>0</v>
      </c>
      <c r="L382" s="57">
        <v>0</v>
      </c>
      <c r="M382" s="48"/>
      <c r="N382" s="48"/>
      <c r="O382" s="48"/>
      <c r="P382" s="48"/>
      <c r="Q382" s="48"/>
      <c r="R382" s="48"/>
    </row>
    <row r="383" spans="1:18" x14ac:dyDescent="0.3">
      <c r="A383" s="56" t="s">
        <v>11</v>
      </c>
      <c r="B383" s="56" t="s">
        <v>124</v>
      </c>
      <c r="C383" s="56" t="s">
        <v>125</v>
      </c>
      <c r="D383" s="56" t="s">
        <v>75</v>
      </c>
      <c r="E383" s="57">
        <v>0.71946583333333303</v>
      </c>
      <c r="F383" s="54">
        <v>0.45469916107692898</v>
      </c>
      <c r="G383" s="58">
        <v>0</v>
      </c>
      <c r="H383" s="57">
        <v>0</v>
      </c>
      <c r="I383" s="57">
        <v>0</v>
      </c>
      <c r="J383" s="57">
        <v>0</v>
      </c>
      <c r="K383" s="57">
        <v>0</v>
      </c>
      <c r="L383" s="57">
        <v>0</v>
      </c>
      <c r="M383" s="48"/>
      <c r="N383" s="48"/>
      <c r="O383" s="48"/>
      <c r="P383" s="48"/>
      <c r="Q383" s="48"/>
      <c r="R383" s="48"/>
    </row>
    <row r="384" spans="1:18" x14ac:dyDescent="0.3">
      <c r="A384" s="56" t="s">
        <v>11</v>
      </c>
      <c r="B384" s="56" t="s">
        <v>126</v>
      </c>
      <c r="C384" s="56" t="s">
        <v>127</v>
      </c>
      <c r="D384" s="56" t="s">
        <v>75</v>
      </c>
      <c r="E384" s="57">
        <v>0</v>
      </c>
      <c r="F384" s="54">
        <v>0</v>
      </c>
      <c r="G384" s="58">
        <v>0</v>
      </c>
      <c r="H384" s="57">
        <v>0</v>
      </c>
      <c r="I384" s="57">
        <v>0</v>
      </c>
      <c r="J384" s="57">
        <v>0</v>
      </c>
      <c r="K384" s="57">
        <v>0</v>
      </c>
      <c r="L384" s="57">
        <v>0</v>
      </c>
      <c r="M384" s="48"/>
      <c r="N384" s="48"/>
      <c r="O384" s="48"/>
      <c r="P384" s="48"/>
      <c r="Q384" s="48"/>
      <c r="R384" s="48"/>
    </row>
    <row r="385" spans="1:18" x14ac:dyDescent="0.3">
      <c r="A385" s="56" t="s">
        <v>11</v>
      </c>
      <c r="B385" s="56" t="s">
        <v>128</v>
      </c>
      <c r="C385" s="56" t="s">
        <v>129</v>
      </c>
      <c r="D385" s="56" t="s">
        <v>75</v>
      </c>
      <c r="E385" s="57">
        <v>0</v>
      </c>
      <c r="F385" s="54">
        <v>0</v>
      </c>
      <c r="G385" s="58">
        <v>0</v>
      </c>
      <c r="H385" s="57">
        <v>0</v>
      </c>
      <c r="I385" s="57">
        <v>0</v>
      </c>
      <c r="J385" s="57">
        <v>0</v>
      </c>
      <c r="K385" s="57">
        <v>0</v>
      </c>
      <c r="L385" s="57">
        <v>0</v>
      </c>
      <c r="M385" s="48"/>
      <c r="N385" s="48"/>
      <c r="O385" s="48"/>
      <c r="P385" s="48"/>
      <c r="Q385" s="48"/>
      <c r="R385" s="48"/>
    </row>
    <row r="386" spans="1:18" x14ac:dyDescent="0.3">
      <c r="A386" s="56" t="s">
        <v>11</v>
      </c>
      <c r="B386" s="56" t="s">
        <v>130</v>
      </c>
      <c r="C386" s="56" t="s">
        <v>131</v>
      </c>
      <c r="D386" s="56" t="s">
        <v>75</v>
      </c>
      <c r="E386" s="57">
        <v>0</v>
      </c>
      <c r="F386" s="54">
        <v>0</v>
      </c>
      <c r="G386" s="58">
        <v>1.1161540819454399E-2</v>
      </c>
      <c r="H386" s="57">
        <v>0</v>
      </c>
      <c r="I386" s="57">
        <v>0</v>
      </c>
      <c r="J386" s="57">
        <v>0</v>
      </c>
      <c r="K386" s="57">
        <v>0</v>
      </c>
      <c r="L386" s="57">
        <v>0</v>
      </c>
      <c r="M386" s="48"/>
      <c r="N386" s="48"/>
      <c r="O386" s="48"/>
      <c r="P386" s="48"/>
      <c r="Q386" s="48"/>
      <c r="R386" s="48"/>
    </row>
    <row r="387" spans="1:18" x14ac:dyDescent="0.3">
      <c r="A387" s="56" t="s">
        <v>11</v>
      </c>
      <c r="B387" s="56" t="s">
        <v>132</v>
      </c>
      <c r="C387" s="56" t="s">
        <v>133</v>
      </c>
      <c r="D387" s="56" t="s">
        <v>75</v>
      </c>
      <c r="E387" s="57">
        <v>0</v>
      </c>
      <c r="F387" s="54">
        <v>7.0000000000000001E-3</v>
      </c>
      <c r="G387" s="58">
        <v>0</v>
      </c>
      <c r="H387" s="57">
        <v>1.7077157453765202E-2</v>
      </c>
      <c r="I387" s="57">
        <v>0</v>
      </c>
      <c r="J387" s="57">
        <v>0</v>
      </c>
      <c r="K387" s="57">
        <v>0</v>
      </c>
      <c r="L387" s="57">
        <v>0</v>
      </c>
      <c r="M387" s="48"/>
      <c r="N387" s="48"/>
      <c r="O387" s="48"/>
      <c r="P387" s="48"/>
      <c r="Q387" s="48"/>
      <c r="R387" s="48"/>
    </row>
    <row r="388" spans="1:18" x14ac:dyDescent="0.3">
      <c r="A388" s="56" t="s">
        <v>11</v>
      </c>
      <c r="B388" s="56" t="s">
        <v>134</v>
      </c>
      <c r="C388" s="56" t="s">
        <v>135</v>
      </c>
      <c r="D388" s="56" t="s">
        <v>75</v>
      </c>
      <c r="E388" s="57">
        <v>0</v>
      </c>
      <c r="F388" s="54">
        <v>0</v>
      </c>
      <c r="G388" s="58">
        <v>0</v>
      </c>
      <c r="H388" s="57">
        <v>0</v>
      </c>
      <c r="I388" s="57">
        <v>0</v>
      </c>
      <c r="J388" s="57">
        <v>0</v>
      </c>
      <c r="K388" s="57">
        <v>0</v>
      </c>
      <c r="L388" s="57">
        <v>0</v>
      </c>
      <c r="M388" s="48"/>
      <c r="N388" s="48"/>
      <c r="O388" s="48"/>
      <c r="P388" s="48"/>
      <c r="Q388" s="48"/>
      <c r="R388" s="48"/>
    </row>
    <row r="389" spans="1:18" x14ac:dyDescent="0.3">
      <c r="A389" s="56" t="s">
        <v>11</v>
      </c>
      <c r="B389" s="56" t="s">
        <v>136</v>
      </c>
      <c r="C389" s="56" t="s">
        <v>137</v>
      </c>
      <c r="D389" s="56" t="s">
        <v>75</v>
      </c>
      <c r="E389" s="57">
        <v>0</v>
      </c>
      <c r="F389" s="54">
        <v>0</v>
      </c>
      <c r="G389" s="58">
        <v>0</v>
      </c>
      <c r="H389" s="57">
        <v>0</v>
      </c>
      <c r="I389" s="57">
        <v>0</v>
      </c>
      <c r="J389" s="57">
        <v>0</v>
      </c>
      <c r="K389" s="57">
        <v>0</v>
      </c>
      <c r="L389" s="57">
        <v>0</v>
      </c>
      <c r="M389" s="48"/>
      <c r="N389" s="48"/>
      <c r="O389" s="48"/>
      <c r="P389" s="48"/>
      <c r="Q389" s="48"/>
      <c r="R389" s="48"/>
    </row>
    <row r="390" spans="1:18" x14ac:dyDescent="0.3">
      <c r="A390" s="56" t="s">
        <v>11</v>
      </c>
      <c r="B390" s="56" t="s">
        <v>138</v>
      </c>
      <c r="C390" s="56" t="s">
        <v>139</v>
      </c>
      <c r="D390" s="56" t="s">
        <v>75</v>
      </c>
      <c r="E390" s="57">
        <v>0</v>
      </c>
      <c r="F390" s="54">
        <v>0</v>
      </c>
      <c r="G390" s="58">
        <v>0</v>
      </c>
      <c r="H390" s="57">
        <v>0</v>
      </c>
      <c r="I390" s="57">
        <v>0</v>
      </c>
      <c r="J390" s="57">
        <v>0</v>
      </c>
      <c r="K390" s="57">
        <v>0</v>
      </c>
      <c r="L390" s="57">
        <v>0</v>
      </c>
      <c r="M390" s="48"/>
      <c r="N390" s="48"/>
      <c r="O390" s="48"/>
      <c r="P390" s="48"/>
      <c r="Q390" s="48"/>
      <c r="R390" s="48"/>
    </row>
    <row r="391" spans="1:18" x14ac:dyDescent="0.3">
      <c r="A391" s="56" t="s">
        <v>11</v>
      </c>
      <c r="B391" s="56" t="s">
        <v>140</v>
      </c>
      <c r="C391" s="56" t="s">
        <v>141</v>
      </c>
      <c r="D391" s="56" t="s">
        <v>75</v>
      </c>
      <c r="E391" s="57">
        <v>0</v>
      </c>
      <c r="F391" s="54">
        <v>0</v>
      </c>
      <c r="G391" s="58">
        <v>0</v>
      </c>
      <c r="H391" s="57">
        <v>0</v>
      </c>
      <c r="I391" s="57">
        <v>0</v>
      </c>
      <c r="J391" s="57">
        <v>0</v>
      </c>
      <c r="K391" s="57">
        <v>0</v>
      </c>
      <c r="L391" s="57">
        <v>0</v>
      </c>
      <c r="M391" s="48"/>
      <c r="N391" s="48"/>
      <c r="O391" s="48"/>
      <c r="P391" s="48"/>
      <c r="Q391" s="48"/>
      <c r="R391" s="48"/>
    </row>
    <row r="392" spans="1:18" x14ac:dyDescent="0.3">
      <c r="A392" s="56" t="s">
        <v>11</v>
      </c>
      <c r="B392" s="56" t="s">
        <v>142</v>
      </c>
      <c r="C392" s="56" t="s">
        <v>143</v>
      </c>
      <c r="D392" s="56" t="s">
        <v>75</v>
      </c>
      <c r="E392" s="57">
        <v>0</v>
      </c>
      <c r="F392" s="54">
        <v>0</v>
      </c>
      <c r="G392" s="58">
        <v>0</v>
      </c>
      <c r="H392" s="57">
        <v>0</v>
      </c>
      <c r="I392" s="57">
        <v>0</v>
      </c>
      <c r="J392" s="57">
        <v>0</v>
      </c>
      <c r="K392" s="57">
        <v>0</v>
      </c>
      <c r="L392" s="57">
        <v>0</v>
      </c>
      <c r="M392" s="48"/>
      <c r="N392" s="48"/>
      <c r="O392" s="48"/>
      <c r="P392" s="48"/>
      <c r="Q392" s="48"/>
      <c r="R392" s="48"/>
    </row>
    <row r="393" spans="1:18" x14ac:dyDescent="0.3">
      <c r="A393" s="56" t="s">
        <v>11</v>
      </c>
      <c r="B393" s="56" t="s">
        <v>144</v>
      </c>
      <c r="C393" s="56" t="s">
        <v>145</v>
      </c>
      <c r="D393" s="56" t="s">
        <v>75</v>
      </c>
      <c r="E393" s="57">
        <v>0</v>
      </c>
      <c r="F393" s="54">
        <v>0</v>
      </c>
      <c r="G393" s="58">
        <v>0</v>
      </c>
      <c r="H393" s="57">
        <v>0</v>
      </c>
      <c r="I393" s="57">
        <v>0</v>
      </c>
      <c r="J393" s="57">
        <v>0</v>
      </c>
      <c r="K393" s="57">
        <v>0</v>
      </c>
      <c r="L393" s="57">
        <v>0</v>
      </c>
      <c r="M393" s="48"/>
      <c r="N393" s="48"/>
      <c r="O393" s="48"/>
      <c r="P393" s="48"/>
      <c r="Q393" s="48"/>
      <c r="R393" s="48"/>
    </row>
    <row r="394" spans="1:18" x14ac:dyDescent="0.3">
      <c r="A394" s="56" t="s">
        <v>11</v>
      </c>
      <c r="B394" s="56" t="s">
        <v>146</v>
      </c>
      <c r="C394" s="56" t="s">
        <v>147</v>
      </c>
      <c r="D394" s="56" t="s">
        <v>75</v>
      </c>
      <c r="E394" s="57">
        <v>0</v>
      </c>
      <c r="F394" s="54">
        <v>0</v>
      </c>
      <c r="G394" s="58">
        <v>0</v>
      </c>
      <c r="H394" s="57">
        <v>0</v>
      </c>
      <c r="I394" s="57">
        <v>0</v>
      </c>
      <c r="J394" s="57">
        <v>0</v>
      </c>
      <c r="K394" s="57">
        <v>0</v>
      </c>
      <c r="L394" s="57">
        <v>0</v>
      </c>
      <c r="M394" s="48"/>
      <c r="N394" s="48"/>
      <c r="O394" s="48"/>
      <c r="P394" s="48"/>
      <c r="Q394" s="48"/>
      <c r="R394" s="48"/>
    </row>
    <row r="395" spans="1:18" x14ac:dyDescent="0.3">
      <c r="A395" s="56" t="s">
        <v>11</v>
      </c>
      <c r="B395" s="56" t="s">
        <v>148</v>
      </c>
      <c r="C395" s="56" t="s">
        <v>149</v>
      </c>
      <c r="D395" s="56" t="s">
        <v>75</v>
      </c>
      <c r="E395" s="57">
        <v>0</v>
      </c>
      <c r="F395" s="54">
        <v>0</v>
      </c>
      <c r="G395" s="58">
        <v>0</v>
      </c>
      <c r="H395" s="57">
        <v>0</v>
      </c>
      <c r="I395" s="57">
        <v>0</v>
      </c>
      <c r="J395" s="57">
        <v>0</v>
      </c>
      <c r="K395" s="57">
        <v>0</v>
      </c>
      <c r="L395" s="57">
        <v>0</v>
      </c>
      <c r="M395" s="48"/>
      <c r="N395" s="48"/>
      <c r="O395" s="48"/>
      <c r="P395" s="48"/>
      <c r="Q395" s="48"/>
      <c r="R395" s="48"/>
    </row>
    <row r="396" spans="1:18" x14ac:dyDescent="0.3">
      <c r="A396" s="56" t="s">
        <v>11</v>
      </c>
      <c r="B396" s="56" t="s">
        <v>150</v>
      </c>
      <c r="C396" s="56" t="s">
        <v>151</v>
      </c>
      <c r="D396" s="56" t="s">
        <v>75</v>
      </c>
      <c r="E396" s="57">
        <v>4.0546287708879998</v>
      </c>
      <c r="F396" s="54">
        <v>2.6230301580857298</v>
      </c>
      <c r="G396" s="58">
        <v>2.18516154081945</v>
      </c>
      <c r="H396" s="57">
        <v>4.6306201276015901</v>
      </c>
      <c r="I396" s="57">
        <v>5.0467813573346003</v>
      </c>
      <c r="J396" s="57">
        <v>5.8528238655539697</v>
      </c>
      <c r="K396" s="57">
        <v>6.89815014044507</v>
      </c>
      <c r="L396" s="57">
        <v>7.9902112990928398</v>
      </c>
      <c r="M396" s="48"/>
      <c r="N396" s="48"/>
      <c r="O396" s="48"/>
      <c r="P396" s="48"/>
      <c r="Q396" s="48"/>
      <c r="R396" s="48"/>
    </row>
    <row r="397" spans="1:18" x14ac:dyDescent="0.3">
      <c r="A397" s="48" t="s">
        <v>12</v>
      </c>
      <c r="B397" s="48" t="s">
        <v>73</v>
      </c>
      <c r="C397" s="48" t="s">
        <v>74</v>
      </c>
      <c r="D397" s="48" t="s">
        <v>75</v>
      </c>
      <c r="E397" s="54">
        <v>0</v>
      </c>
      <c r="F397" s="54">
        <v>0</v>
      </c>
      <c r="G397" s="54">
        <v>0</v>
      </c>
      <c r="H397" s="54">
        <v>0</v>
      </c>
      <c r="I397" s="54">
        <v>0</v>
      </c>
      <c r="J397" s="54">
        <v>3.1E-2</v>
      </c>
      <c r="K397" s="54">
        <v>0.06</v>
      </c>
      <c r="L397" s="54">
        <v>6.0999999999999999E-2</v>
      </c>
      <c r="M397" s="48"/>
      <c r="N397" s="48"/>
      <c r="O397" s="48"/>
      <c r="P397" s="48"/>
      <c r="Q397" s="48"/>
      <c r="R397" s="48"/>
    </row>
    <row r="398" spans="1:18" x14ac:dyDescent="0.3">
      <c r="A398" s="48" t="s">
        <v>12</v>
      </c>
      <c r="B398" s="48" t="s">
        <v>76</v>
      </c>
      <c r="C398" s="48" t="s">
        <v>77</v>
      </c>
      <c r="D398" s="48" t="s">
        <v>75</v>
      </c>
      <c r="E398" s="54">
        <v>0</v>
      </c>
      <c r="F398" s="54">
        <v>0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48"/>
      <c r="N398" s="48"/>
      <c r="O398" s="48"/>
      <c r="P398" s="48"/>
      <c r="Q398" s="48"/>
      <c r="R398" s="48"/>
    </row>
    <row r="399" spans="1:18" x14ac:dyDescent="0.3">
      <c r="A399" s="48" t="s">
        <v>12</v>
      </c>
      <c r="B399" s="48" t="s">
        <v>78</v>
      </c>
      <c r="C399" s="48" t="s">
        <v>79</v>
      </c>
      <c r="D399" s="48" t="s">
        <v>75</v>
      </c>
      <c r="E399" s="54">
        <v>0</v>
      </c>
      <c r="F399" s="54">
        <v>0</v>
      </c>
      <c r="G399" s="54">
        <v>0</v>
      </c>
      <c r="H399" s="54">
        <v>0</v>
      </c>
      <c r="I399" s="54">
        <v>0</v>
      </c>
      <c r="J399" s="54">
        <v>0</v>
      </c>
      <c r="K399" s="54">
        <v>0</v>
      </c>
      <c r="L399" s="54">
        <v>0</v>
      </c>
      <c r="M399" s="48"/>
      <c r="N399" s="48"/>
      <c r="O399" s="48"/>
      <c r="P399" s="48"/>
      <c r="Q399" s="48"/>
      <c r="R399" s="48"/>
    </row>
    <row r="400" spans="1:18" x14ac:dyDescent="0.3">
      <c r="A400" s="48" t="s">
        <v>12</v>
      </c>
      <c r="B400" s="48" t="s">
        <v>80</v>
      </c>
      <c r="C400" s="48" t="s">
        <v>81</v>
      </c>
      <c r="D400" s="48" t="s">
        <v>75</v>
      </c>
      <c r="E400" s="54">
        <v>0</v>
      </c>
      <c r="F400" s="54">
        <v>0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48"/>
      <c r="N400" s="48"/>
      <c r="O400" s="48"/>
      <c r="P400" s="48"/>
      <c r="Q400" s="48"/>
      <c r="R400" s="48"/>
    </row>
    <row r="401" spans="1:18" x14ac:dyDescent="0.3">
      <c r="A401" s="48" t="s">
        <v>12</v>
      </c>
      <c r="B401" s="48" t="s">
        <v>82</v>
      </c>
      <c r="C401" s="48" t="s">
        <v>83</v>
      </c>
      <c r="D401" s="48" t="s">
        <v>75</v>
      </c>
      <c r="E401" s="54">
        <v>0</v>
      </c>
      <c r="F401" s="54">
        <v>0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0.193</v>
      </c>
      <c r="M401" s="48"/>
      <c r="N401" s="48"/>
      <c r="O401" s="48"/>
      <c r="P401" s="48"/>
      <c r="Q401" s="48"/>
      <c r="R401" s="48"/>
    </row>
    <row r="402" spans="1:18" x14ac:dyDescent="0.3">
      <c r="A402" s="48" t="s">
        <v>12</v>
      </c>
      <c r="B402" s="48" t="s">
        <v>84</v>
      </c>
      <c r="C402" s="48" t="s">
        <v>85</v>
      </c>
      <c r="D402" s="48" t="s">
        <v>75</v>
      </c>
      <c r="E402" s="54">
        <v>0</v>
      </c>
      <c r="F402" s="54">
        <v>0</v>
      </c>
      <c r="G402" s="54">
        <v>0</v>
      </c>
      <c r="H402" s="54">
        <v>0</v>
      </c>
      <c r="I402" s="54">
        <v>0</v>
      </c>
      <c r="J402" s="54">
        <v>0</v>
      </c>
      <c r="K402" s="54">
        <v>0</v>
      </c>
      <c r="L402" s="54">
        <v>0</v>
      </c>
      <c r="M402" s="48"/>
      <c r="N402" s="48"/>
      <c r="O402" s="48"/>
      <c r="P402" s="48"/>
      <c r="Q402" s="48"/>
      <c r="R402" s="48"/>
    </row>
    <row r="403" spans="1:18" x14ac:dyDescent="0.3">
      <c r="A403" s="48" t="s">
        <v>12</v>
      </c>
      <c r="B403" s="48" t="s">
        <v>86</v>
      </c>
      <c r="C403" s="48" t="s">
        <v>87</v>
      </c>
      <c r="D403" s="48" t="s">
        <v>75</v>
      </c>
      <c r="E403" s="54">
        <v>0</v>
      </c>
      <c r="F403" s="54">
        <v>0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48"/>
      <c r="N403" s="48"/>
      <c r="O403" s="48"/>
      <c r="P403" s="48"/>
      <c r="Q403" s="48"/>
      <c r="R403" s="48"/>
    </row>
    <row r="404" spans="1:18" x14ac:dyDescent="0.3">
      <c r="A404" s="48" t="s">
        <v>12</v>
      </c>
      <c r="B404" s="48" t="s">
        <v>88</v>
      </c>
      <c r="C404" s="48" t="s">
        <v>89</v>
      </c>
      <c r="D404" s="48" t="s">
        <v>75</v>
      </c>
      <c r="E404" s="54">
        <v>0</v>
      </c>
      <c r="F404" s="54">
        <v>0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48"/>
      <c r="N404" s="48"/>
      <c r="O404" s="48"/>
      <c r="P404" s="48"/>
      <c r="Q404" s="48"/>
      <c r="R404" s="48"/>
    </row>
    <row r="405" spans="1:18" x14ac:dyDescent="0.3">
      <c r="A405" s="48" t="s">
        <v>12</v>
      </c>
      <c r="B405" s="48" t="s">
        <v>90</v>
      </c>
      <c r="C405" s="48" t="s">
        <v>91</v>
      </c>
      <c r="D405" s="48" t="s">
        <v>75</v>
      </c>
      <c r="E405" s="54">
        <v>0</v>
      </c>
      <c r="F405" s="54">
        <v>0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48"/>
      <c r="N405" s="48"/>
      <c r="O405" s="48"/>
      <c r="P405" s="48"/>
      <c r="Q405" s="48"/>
      <c r="R405" s="48"/>
    </row>
    <row r="406" spans="1:18" x14ac:dyDescent="0.3">
      <c r="A406" s="48" t="s">
        <v>12</v>
      </c>
      <c r="B406" s="48" t="s">
        <v>92</v>
      </c>
      <c r="C406" s="48" t="s">
        <v>93</v>
      </c>
      <c r="D406" s="48" t="s">
        <v>75</v>
      </c>
      <c r="E406" s="54">
        <v>0</v>
      </c>
      <c r="F406" s="54">
        <v>0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48"/>
      <c r="N406" s="48"/>
      <c r="O406" s="48"/>
      <c r="P406" s="48"/>
      <c r="Q406" s="48"/>
      <c r="R406" s="48"/>
    </row>
    <row r="407" spans="1:18" x14ac:dyDescent="0.3">
      <c r="A407" s="48" t="s">
        <v>12</v>
      </c>
      <c r="B407" s="48" t="s">
        <v>94</v>
      </c>
      <c r="C407" s="48" t="s">
        <v>95</v>
      </c>
      <c r="D407" s="48" t="s">
        <v>75</v>
      </c>
      <c r="E407" s="54">
        <v>0</v>
      </c>
      <c r="F407" s="54">
        <v>0</v>
      </c>
      <c r="G407" s="54">
        <v>0</v>
      </c>
      <c r="H407" s="54">
        <v>0</v>
      </c>
      <c r="I407" s="54">
        <v>0</v>
      </c>
      <c r="J407" s="54">
        <v>0</v>
      </c>
      <c r="K407" s="54">
        <v>0</v>
      </c>
      <c r="L407" s="54">
        <v>0</v>
      </c>
      <c r="M407" s="48"/>
      <c r="N407" s="48"/>
      <c r="O407" s="48"/>
      <c r="P407" s="48"/>
      <c r="Q407" s="48"/>
      <c r="R407" s="48"/>
    </row>
    <row r="408" spans="1:18" x14ac:dyDescent="0.3">
      <c r="A408" s="48" t="s">
        <v>12</v>
      </c>
      <c r="B408" s="48" t="s">
        <v>96</v>
      </c>
      <c r="C408" s="48" t="s">
        <v>97</v>
      </c>
      <c r="D408" s="48" t="s">
        <v>75</v>
      </c>
      <c r="E408" s="54">
        <v>0</v>
      </c>
      <c r="F408" s="54">
        <v>0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48"/>
      <c r="N408" s="48"/>
      <c r="O408" s="48"/>
      <c r="P408" s="48"/>
      <c r="Q408" s="48"/>
      <c r="R408" s="48"/>
    </row>
    <row r="409" spans="1:18" x14ac:dyDescent="0.3">
      <c r="A409" s="48" t="s">
        <v>12</v>
      </c>
      <c r="B409" s="48" t="s">
        <v>98</v>
      </c>
      <c r="C409" s="48" t="s">
        <v>99</v>
      </c>
      <c r="D409" s="48" t="s">
        <v>75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0.92900000000000005</v>
      </c>
      <c r="M409" s="48"/>
      <c r="N409" s="48"/>
      <c r="O409" s="48"/>
      <c r="P409" s="48"/>
      <c r="Q409" s="48"/>
      <c r="R409" s="48"/>
    </row>
    <row r="410" spans="1:18" x14ac:dyDescent="0.3">
      <c r="A410" s="48" t="s">
        <v>12</v>
      </c>
      <c r="B410" s="48" t="s">
        <v>100</v>
      </c>
      <c r="C410" s="48" t="s">
        <v>101</v>
      </c>
      <c r="D410" s="48" t="s">
        <v>75</v>
      </c>
      <c r="E410" s="54">
        <v>0</v>
      </c>
      <c r="F410" s="54">
        <v>0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48"/>
      <c r="N410" s="48"/>
      <c r="O410" s="48"/>
      <c r="P410" s="48"/>
      <c r="Q410" s="48"/>
      <c r="R410" s="48"/>
    </row>
    <row r="411" spans="1:18" x14ac:dyDescent="0.3">
      <c r="A411" s="48" t="s">
        <v>12</v>
      </c>
      <c r="B411" s="48" t="s">
        <v>102</v>
      </c>
      <c r="C411" s="48" t="s">
        <v>103</v>
      </c>
      <c r="D411" s="48" t="s">
        <v>75</v>
      </c>
      <c r="E411" s="54">
        <v>0</v>
      </c>
      <c r="F411" s="54">
        <v>0</v>
      </c>
      <c r="G411" s="54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48"/>
      <c r="N411" s="48"/>
      <c r="O411" s="48"/>
      <c r="P411" s="48"/>
      <c r="Q411" s="48"/>
      <c r="R411" s="48"/>
    </row>
    <row r="412" spans="1:18" x14ac:dyDescent="0.3">
      <c r="A412" s="48" t="s">
        <v>12</v>
      </c>
      <c r="B412" s="48" t="s">
        <v>104</v>
      </c>
      <c r="C412" s="48" t="s">
        <v>105</v>
      </c>
      <c r="D412" s="48" t="s">
        <v>75</v>
      </c>
      <c r="E412" s="54">
        <v>0</v>
      </c>
      <c r="F412" s="54">
        <v>0</v>
      </c>
      <c r="G412" s="54">
        <v>0</v>
      </c>
      <c r="H412" s="54">
        <v>0</v>
      </c>
      <c r="I412" s="54">
        <v>0</v>
      </c>
      <c r="J412" s="54">
        <v>0</v>
      </c>
      <c r="K412" s="54">
        <v>0</v>
      </c>
      <c r="L412" s="54">
        <v>0</v>
      </c>
      <c r="M412" s="48"/>
      <c r="N412" s="48"/>
      <c r="O412" s="48"/>
      <c r="P412" s="48"/>
      <c r="Q412" s="48"/>
      <c r="R412" s="48"/>
    </row>
    <row r="413" spans="1:18" x14ac:dyDescent="0.3">
      <c r="A413" s="48" t="s">
        <v>12</v>
      </c>
      <c r="B413" s="48" t="s">
        <v>106</v>
      </c>
      <c r="C413" s="48" t="s">
        <v>107</v>
      </c>
      <c r="D413" s="48" t="s">
        <v>75</v>
      </c>
      <c r="E413" s="54">
        <v>0</v>
      </c>
      <c r="F413" s="54">
        <v>0</v>
      </c>
      <c r="G413" s="54">
        <v>0</v>
      </c>
      <c r="H413" s="54">
        <v>0.79300000000000004</v>
      </c>
      <c r="I413" s="54">
        <v>0.79400000000000004</v>
      </c>
      <c r="J413" s="54">
        <v>1.02</v>
      </c>
      <c r="K413" s="54">
        <v>1.042</v>
      </c>
      <c r="L413" s="54">
        <v>1.1200000000000001</v>
      </c>
      <c r="M413" s="48"/>
      <c r="N413" s="48"/>
      <c r="O413" s="48"/>
      <c r="P413" s="48"/>
      <c r="Q413" s="48"/>
      <c r="R413" s="48"/>
    </row>
    <row r="414" spans="1:18" x14ac:dyDescent="0.3">
      <c r="A414" s="48" t="s">
        <v>12</v>
      </c>
      <c r="B414" s="48" t="s">
        <v>108</v>
      </c>
      <c r="C414" s="48" t="s">
        <v>109</v>
      </c>
      <c r="D414" s="48" t="s">
        <v>75</v>
      </c>
      <c r="E414" s="54">
        <v>0</v>
      </c>
      <c r="F414" s="54">
        <v>0</v>
      </c>
      <c r="G414" s="54">
        <v>0</v>
      </c>
      <c r="H414" s="54">
        <v>0</v>
      </c>
      <c r="I414" s="54">
        <v>0</v>
      </c>
      <c r="J414" s="54">
        <v>1.6E-2</v>
      </c>
      <c r="K414" s="54">
        <v>2.7E-2</v>
      </c>
      <c r="L414" s="54">
        <v>2.7E-2</v>
      </c>
      <c r="M414" s="48"/>
      <c r="N414" s="48"/>
      <c r="O414" s="48"/>
      <c r="P414" s="48"/>
      <c r="Q414" s="48"/>
      <c r="R414" s="48"/>
    </row>
    <row r="415" spans="1:18" x14ac:dyDescent="0.3">
      <c r="A415" s="48" t="s">
        <v>12</v>
      </c>
      <c r="B415" s="48" t="s">
        <v>110</v>
      </c>
      <c r="C415" s="48" t="s">
        <v>111</v>
      </c>
      <c r="D415" s="48" t="s">
        <v>75</v>
      </c>
      <c r="E415" s="54">
        <v>0</v>
      </c>
      <c r="F415" s="54">
        <v>0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48"/>
      <c r="N415" s="48"/>
      <c r="O415" s="48"/>
      <c r="P415" s="48"/>
      <c r="Q415" s="48"/>
      <c r="R415" s="48"/>
    </row>
    <row r="416" spans="1:18" x14ac:dyDescent="0.3">
      <c r="A416" s="48" t="s">
        <v>12</v>
      </c>
      <c r="B416" s="48" t="s">
        <v>112</v>
      </c>
      <c r="C416" s="48" t="s">
        <v>113</v>
      </c>
      <c r="D416" s="48" t="s">
        <v>75</v>
      </c>
      <c r="E416" s="54">
        <v>0</v>
      </c>
      <c r="F416" s="54">
        <v>0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48"/>
      <c r="N416" s="48"/>
      <c r="O416" s="48"/>
      <c r="P416" s="48"/>
      <c r="Q416" s="48"/>
      <c r="R416" s="48"/>
    </row>
    <row r="417" spans="1:18" x14ac:dyDescent="0.3">
      <c r="A417" s="48" t="s">
        <v>12</v>
      </c>
      <c r="B417" s="48" t="s">
        <v>114</v>
      </c>
      <c r="C417" s="48" t="s">
        <v>115</v>
      </c>
      <c r="D417" s="48" t="s">
        <v>75</v>
      </c>
      <c r="E417" s="54">
        <v>0</v>
      </c>
      <c r="F417" s="54">
        <v>0</v>
      </c>
      <c r="G417" s="54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48"/>
      <c r="N417" s="48"/>
      <c r="O417" s="48"/>
      <c r="P417" s="48"/>
      <c r="Q417" s="48"/>
      <c r="R417" s="48"/>
    </row>
    <row r="418" spans="1:18" x14ac:dyDescent="0.3">
      <c r="A418" s="48" t="s">
        <v>12</v>
      </c>
      <c r="B418" s="48" t="s">
        <v>116</v>
      </c>
      <c r="C418" s="48" t="s">
        <v>117</v>
      </c>
      <c r="D418" s="48" t="s">
        <v>75</v>
      </c>
      <c r="E418" s="54">
        <v>0</v>
      </c>
      <c r="F418" s="54">
        <v>0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48"/>
      <c r="N418" s="48"/>
      <c r="O418" s="48"/>
      <c r="P418" s="48"/>
      <c r="Q418" s="48"/>
      <c r="R418" s="48"/>
    </row>
    <row r="419" spans="1:18" x14ac:dyDescent="0.3">
      <c r="A419" s="48" t="s">
        <v>12</v>
      </c>
      <c r="B419" s="48" t="s">
        <v>118</v>
      </c>
      <c r="C419" s="48" t="s">
        <v>119</v>
      </c>
      <c r="D419" s="48" t="s">
        <v>75</v>
      </c>
      <c r="E419" s="54">
        <v>0</v>
      </c>
      <c r="F419" s="54"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48"/>
      <c r="N419" s="48"/>
      <c r="O419" s="48"/>
      <c r="P419" s="48"/>
      <c r="Q419" s="48"/>
      <c r="R419" s="48"/>
    </row>
    <row r="420" spans="1:18" x14ac:dyDescent="0.3">
      <c r="A420" s="48" t="s">
        <v>12</v>
      </c>
      <c r="B420" s="48" t="s">
        <v>120</v>
      </c>
      <c r="C420" s="48" t="s">
        <v>121</v>
      </c>
      <c r="D420" s="48" t="s">
        <v>75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48"/>
      <c r="N420" s="48"/>
      <c r="O420" s="48"/>
      <c r="P420" s="48"/>
      <c r="Q420" s="48"/>
      <c r="R420" s="48"/>
    </row>
    <row r="421" spans="1:18" x14ac:dyDescent="0.3">
      <c r="A421" s="48" t="s">
        <v>12</v>
      </c>
      <c r="B421" s="48" t="s">
        <v>122</v>
      </c>
      <c r="C421" s="48" t="s">
        <v>123</v>
      </c>
      <c r="D421" s="48" t="s">
        <v>75</v>
      </c>
      <c r="E421" s="54">
        <v>0</v>
      </c>
      <c r="F421" s="54"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48"/>
      <c r="N421" s="48"/>
      <c r="O421" s="48"/>
      <c r="P421" s="48"/>
      <c r="Q421" s="48"/>
      <c r="R421" s="48"/>
    </row>
    <row r="422" spans="1:18" x14ac:dyDescent="0.3">
      <c r="A422" s="48" t="s">
        <v>12</v>
      </c>
      <c r="B422" s="48" t="s">
        <v>124</v>
      </c>
      <c r="C422" s="48" t="s">
        <v>125</v>
      </c>
      <c r="D422" s="48" t="s">
        <v>75</v>
      </c>
      <c r="E422" s="54">
        <v>0</v>
      </c>
      <c r="F422" s="54">
        <v>15.36</v>
      </c>
      <c r="G422" s="54">
        <v>28.36</v>
      </c>
      <c r="H422" s="54">
        <v>13.672000000000001</v>
      </c>
      <c r="I422" s="54">
        <v>13.315</v>
      </c>
      <c r="J422" s="54">
        <v>12.852</v>
      </c>
      <c r="K422" s="54">
        <v>12.388</v>
      </c>
      <c r="L422" s="54">
        <v>12.443</v>
      </c>
      <c r="M422" s="48"/>
      <c r="N422" s="48"/>
      <c r="O422" s="48"/>
      <c r="P422" s="48"/>
      <c r="Q422" s="48"/>
      <c r="R422" s="48"/>
    </row>
    <row r="423" spans="1:18" x14ac:dyDescent="0.3">
      <c r="A423" s="48" t="s">
        <v>12</v>
      </c>
      <c r="B423" s="48" t="s">
        <v>126</v>
      </c>
      <c r="C423" s="48" t="s">
        <v>127</v>
      </c>
      <c r="D423" s="48" t="s">
        <v>75</v>
      </c>
      <c r="E423" s="54">
        <v>0</v>
      </c>
      <c r="F423" s="54">
        <v>5.62</v>
      </c>
      <c r="G423" s="54">
        <v>5.65</v>
      </c>
      <c r="H423" s="54">
        <v>5.6219999999999999</v>
      </c>
      <c r="I423" s="54">
        <v>5.673</v>
      </c>
      <c r="J423" s="54">
        <v>5.7240000000000002</v>
      </c>
      <c r="K423" s="54">
        <v>5.7670000000000003</v>
      </c>
      <c r="L423" s="54">
        <v>5.8220000000000001</v>
      </c>
      <c r="M423" s="48"/>
      <c r="N423" s="48"/>
      <c r="O423" s="48"/>
      <c r="P423" s="48"/>
      <c r="Q423" s="48"/>
      <c r="R423" s="48"/>
    </row>
    <row r="424" spans="1:18" x14ac:dyDescent="0.3">
      <c r="A424" s="48" t="s">
        <v>12</v>
      </c>
      <c r="B424" s="48" t="s">
        <v>128</v>
      </c>
      <c r="C424" s="48" t="s">
        <v>129</v>
      </c>
      <c r="D424" s="48" t="s">
        <v>75</v>
      </c>
      <c r="E424" s="54">
        <v>0</v>
      </c>
      <c r="F424" s="54"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48"/>
      <c r="N424" s="48"/>
      <c r="O424" s="48"/>
      <c r="P424" s="48"/>
      <c r="Q424" s="48"/>
      <c r="R424" s="48"/>
    </row>
    <row r="425" spans="1:18" x14ac:dyDescent="0.3">
      <c r="A425" s="48" t="s">
        <v>12</v>
      </c>
      <c r="B425" s="48" t="s">
        <v>130</v>
      </c>
      <c r="C425" s="48" t="s">
        <v>131</v>
      </c>
      <c r="D425" s="48" t="s">
        <v>75</v>
      </c>
      <c r="E425" s="54">
        <v>0</v>
      </c>
      <c r="F425" s="54">
        <v>0</v>
      </c>
      <c r="G425" s="54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48"/>
      <c r="N425" s="48"/>
      <c r="O425" s="48"/>
      <c r="P425" s="48"/>
      <c r="Q425" s="48"/>
      <c r="R425" s="48"/>
    </row>
    <row r="426" spans="1:18" x14ac:dyDescent="0.3">
      <c r="A426" s="48" t="s">
        <v>12</v>
      </c>
      <c r="B426" s="48" t="s">
        <v>132</v>
      </c>
      <c r="C426" s="48" t="s">
        <v>133</v>
      </c>
      <c r="D426" s="48" t="s">
        <v>75</v>
      </c>
      <c r="E426" s="54">
        <v>0</v>
      </c>
      <c r="F426" s="54">
        <v>0</v>
      </c>
      <c r="G426" s="54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48"/>
      <c r="N426" s="48"/>
      <c r="O426" s="48"/>
      <c r="P426" s="48"/>
      <c r="Q426" s="48"/>
      <c r="R426" s="48"/>
    </row>
    <row r="427" spans="1:18" x14ac:dyDescent="0.3">
      <c r="A427" s="48" t="s">
        <v>12</v>
      </c>
      <c r="B427" s="48" t="s">
        <v>134</v>
      </c>
      <c r="C427" s="48" t="s">
        <v>135</v>
      </c>
      <c r="D427" s="48" t="s">
        <v>75</v>
      </c>
      <c r="E427" s="54">
        <v>0</v>
      </c>
      <c r="F427" s="54">
        <v>0</v>
      </c>
      <c r="G427" s="54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48"/>
      <c r="N427" s="48"/>
      <c r="O427" s="48"/>
      <c r="P427" s="48"/>
      <c r="Q427" s="48"/>
      <c r="R427" s="48"/>
    </row>
    <row r="428" spans="1:18" x14ac:dyDescent="0.3">
      <c r="A428" s="48" t="s">
        <v>12</v>
      </c>
      <c r="B428" s="48" t="s">
        <v>136</v>
      </c>
      <c r="C428" s="48" t="s">
        <v>137</v>
      </c>
      <c r="D428" s="48" t="s">
        <v>75</v>
      </c>
      <c r="E428" s="54">
        <v>0</v>
      </c>
      <c r="F428" s="54">
        <v>0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48"/>
      <c r="N428" s="48"/>
      <c r="O428" s="48"/>
      <c r="P428" s="48"/>
      <c r="Q428" s="48"/>
      <c r="R428" s="48"/>
    </row>
    <row r="429" spans="1:18" x14ac:dyDescent="0.3">
      <c r="A429" s="48" t="s">
        <v>12</v>
      </c>
      <c r="B429" s="48" t="s">
        <v>138</v>
      </c>
      <c r="C429" s="48" t="s">
        <v>139</v>
      </c>
      <c r="D429" s="48" t="s">
        <v>75</v>
      </c>
      <c r="E429" s="54">
        <v>0</v>
      </c>
      <c r="F429" s="54">
        <v>0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48"/>
      <c r="N429" s="48"/>
      <c r="O429" s="48"/>
      <c r="P429" s="48"/>
      <c r="Q429" s="48"/>
      <c r="R429" s="48"/>
    </row>
    <row r="430" spans="1:18" x14ac:dyDescent="0.3">
      <c r="A430" s="48" t="s">
        <v>12</v>
      </c>
      <c r="B430" s="48" t="s">
        <v>140</v>
      </c>
      <c r="C430" s="48" t="s">
        <v>141</v>
      </c>
      <c r="D430" s="48" t="s">
        <v>75</v>
      </c>
      <c r="E430" s="54">
        <v>0</v>
      </c>
      <c r="F430" s="54"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48"/>
      <c r="N430" s="48"/>
      <c r="O430" s="48"/>
      <c r="P430" s="48"/>
      <c r="Q430" s="48"/>
      <c r="R430" s="48"/>
    </row>
    <row r="431" spans="1:18" x14ac:dyDescent="0.3">
      <c r="A431" s="48" t="s">
        <v>12</v>
      </c>
      <c r="B431" s="48" t="s">
        <v>142</v>
      </c>
      <c r="C431" s="48" t="s">
        <v>143</v>
      </c>
      <c r="D431" s="48" t="s">
        <v>75</v>
      </c>
      <c r="E431" s="54">
        <v>0</v>
      </c>
      <c r="F431" s="54">
        <v>0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48"/>
      <c r="N431" s="48"/>
      <c r="O431" s="48"/>
      <c r="P431" s="48"/>
      <c r="Q431" s="48"/>
      <c r="R431" s="48"/>
    </row>
    <row r="432" spans="1:18" x14ac:dyDescent="0.3">
      <c r="A432" s="48" t="s">
        <v>12</v>
      </c>
      <c r="B432" s="48" t="s">
        <v>144</v>
      </c>
      <c r="C432" s="48" t="s">
        <v>145</v>
      </c>
      <c r="D432" s="48" t="s">
        <v>75</v>
      </c>
      <c r="E432" s="54">
        <v>0</v>
      </c>
      <c r="F432" s="54">
        <v>0</v>
      </c>
      <c r="G432" s="54">
        <v>0</v>
      </c>
      <c r="H432" s="54">
        <v>0</v>
      </c>
      <c r="I432" s="54">
        <v>0</v>
      </c>
      <c r="J432" s="54">
        <v>0</v>
      </c>
      <c r="K432" s="54">
        <v>0</v>
      </c>
      <c r="L432" s="54">
        <v>0</v>
      </c>
      <c r="M432" s="48"/>
      <c r="N432" s="48"/>
      <c r="O432" s="48"/>
      <c r="P432" s="48"/>
      <c r="Q432" s="48"/>
      <c r="R432" s="48"/>
    </row>
    <row r="433" spans="1:18" x14ac:dyDescent="0.3">
      <c r="A433" s="48" t="s">
        <v>12</v>
      </c>
      <c r="B433" s="48" t="s">
        <v>146</v>
      </c>
      <c r="C433" s="48" t="s">
        <v>147</v>
      </c>
      <c r="D433" s="48" t="s">
        <v>75</v>
      </c>
      <c r="E433" s="54">
        <v>0</v>
      </c>
      <c r="F433" s="54">
        <v>0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48"/>
      <c r="N433" s="48"/>
      <c r="O433" s="48"/>
      <c r="P433" s="48"/>
      <c r="Q433" s="48"/>
      <c r="R433" s="48"/>
    </row>
    <row r="434" spans="1:18" x14ac:dyDescent="0.3">
      <c r="A434" s="48" t="s">
        <v>12</v>
      </c>
      <c r="B434" s="48" t="s">
        <v>148</v>
      </c>
      <c r="C434" s="48" t="s">
        <v>149</v>
      </c>
      <c r="D434" s="48" t="s">
        <v>75</v>
      </c>
      <c r="E434" s="54">
        <v>0</v>
      </c>
      <c r="F434" s="54">
        <v>0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48"/>
      <c r="N434" s="48"/>
      <c r="O434" s="48"/>
      <c r="P434" s="48"/>
      <c r="Q434" s="48"/>
      <c r="R434" s="48"/>
    </row>
    <row r="435" spans="1:18" x14ac:dyDescent="0.3">
      <c r="A435" s="48" t="s">
        <v>12</v>
      </c>
      <c r="B435" s="48" t="s">
        <v>150</v>
      </c>
      <c r="C435" s="48" t="s">
        <v>151</v>
      </c>
      <c r="D435" s="48" t="s">
        <v>75</v>
      </c>
      <c r="E435" s="54">
        <v>0</v>
      </c>
      <c r="F435" s="54">
        <v>20.98</v>
      </c>
      <c r="G435" s="54">
        <v>34.01</v>
      </c>
      <c r="H435" s="54">
        <v>20.087</v>
      </c>
      <c r="I435" s="54">
        <v>19.782</v>
      </c>
      <c r="J435" s="54">
        <v>19.643000000000001</v>
      </c>
      <c r="K435" s="54">
        <v>19.283999999999999</v>
      </c>
      <c r="L435" s="54">
        <v>20.594999999999999</v>
      </c>
      <c r="M435" s="48"/>
      <c r="N435" s="48"/>
      <c r="O435" s="48"/>
      <c r="P435" s="48"/>
      <c r="Q435" s="48"/>
      <c r="R435" s="48"/>
    </row>
    <row r="436" spans="1:18" x14ac:dyDescent="0.3">
      <c r="A436" s="59" t="s">
        <v>13</v>
      </c>
      <c r="B436" s="59" t="s">
        <v>73</v>
      </c>
      <c r="C436" s="59" t="s">
        <v>74</v>
      </c>
      <c r="D436" s="59" t="s">
        <v>75</v>
      </c>
      <c r="E436" s="58">
        <v>0</v>
      </c>
      <c r="F436" s="54">
        <v>0</v>
      </c>
      <c r="G436" s="58">
        <v>0</v>
      </c>
      <c r="H436" s="58">
        <v>0</v>
      </c>
      <c r="I436" s="58">
        <v>0</v>
      </c>
      <c r="J436" s="58">
        <v>0</v>
      </c>
      <c r="K436" s="58">
        <v>0</v>
      </c>
      <c r="L436" s="58">
        <v>0</v>
      </c>
      <c r="M436" s="48"/>
      <c r="N436" s="48"/>
      <c r="O436" s="48"/>
      <c r="P436" s="48"/>
      <c r="Q436" s="48"/>
      <c r="R436" s="48"/>
    </row>
    <row r="437" spans="1:18" x14ac:dyDescent="0.3">
      <c r="A437" s="59" t="s">
        <v>13</v>
      </c>
      <c r="B437" s="59" t="s">
        <v>76</v>
      </c>
      <c r="C437" s="59" t="s">
        <v>77</v>
      </c>
      <c r="D437" s="59" t="s">
        <v>75</v>
      </c>
      <c r="E437" s="58">
        <v>0</v>
      </c>
      <c r="F437" s="54">
        <v>0</v>
      </c>
      <c r="G437" s="58">
        <v>0</v>
      </c>
      <c r="H437" s="58">
        <v>0</v>
      </c>
      <c r="I437" s="58">
        <v>0</v>
      </c>
      <c r="J437" s="58">
        <v>0</v>
      </c>
      <c r="K437" s="58">
        <v>0</v>
      </c>
      <c r="L437" s="58">
        <v>0</v>
      </c>
      <c r="M437" s="48"/>
      <c r="N437" s="48"/>
      <c r="O437" s="48"/>
      <c r="P437" s="48"/>
      <c r="Q437" s="48"/>
      <c r="R437" s="48"/>
    </row>
    <row r="438" spans="1:18" x14ac:dyDescent="0.3">
      <c r="A438" s="59" t="s">
        <v>13</v>
      </c>
      <c r="B438" s="59" t="s">
        <v>78</v>
      </c>
      <c r="C438" s="59" t="s">
        <v>79</v>
      </c>
      <c r="D438" s="59" t="s">
        <v>75</v>
      </c>
      <c r="E438" s="58">
        <v>0</v>
      </c>
      <c r="F438" s="54">
        <v>0</v>
      </c>
      <c r="G438" s="58">
        <v>0</v>
      </c>
      <c r="H438" s="58">
        <v>0</v>
      </c>
      <c r="I438" s="58">
        <v>0</v>
      </c>
      <c r="J438" s="58">
        <v>0</v>
      </c>
      <c r="K438" s="58">
        <v>0</v>
      </c>
      <c r="L438" s="58">
        <v>0</v>
      </c>
      <c r="M438" s="48"/>
      <c r="N438" s="48"/>
      <c r="O438" s="48"/>
      <c r="P438" s="48"/>
      <c r="Q438" s="48"/>
      <c r="R438" s="48"/>
    </row>
    <row r="439" spans="1:18" x14ac:dyDescent="0.3">
      <c r="A439" s="59" t="s">
        <v>13</v>
      </c>
      <c r="B439" s="59" t="s">
        <v>80</v>
      </c>
      <c r="C439" s="59" t="s">
        <v>81</v>
      </c>
      <c r="D439" s="59" t="s">
        <v>75</v>
      </c>
      <c r="E439" s="58">
        <v>0</v>
      </c>
      <c r="F439" s="54">
        <v>0</v>
      </c>
      <c r="G439" s="58">
        <v>0</v>
      </c>
      <c r="H439" s="58">
        <v>0</v>
      </c>
      <c r="I439" s="58">
        <v>0</v>
      </c>
      <c r="J439" s="58">
        <v>0</v>
      </c>
      <c r="K439" s="58">
        <v>0</v>
      </c>
      <c r="L439" s="58">
        <v>0</v>
      </c>
      <c r="M439" s="48"/>
      <c r="N439" s="48"/>
      <c r="O439" s="48"/>
      <c r="P439" s="48"/>
      <c r="Q439" s="48"/>
      <c r="R439" s="48"/>
    </row>
    <row r="440" spans="1:18" x14ac:dyDescent="0.3">
      <c r="A440" s="59" t="s">
        <v>13</v>
      </c>
      <c r="B440" s="59" t="s">
        <v>82</v>
      </c>
      <c r="C440" s="59" t="s">
        <v>83</v>
      </c>
      <c r="D440" s="59" t="s">
        <v>75</v>
      </c>
      <c r="E440" s="58">
        <v>0</v>
      </c>
      <c r="F440" s="54">
        <v>0</v>
      </c>
      <c r="G440" s="58">
        <v>0</v>
      </c>
      <c r="H440" s="58">
        <v>0</v>
      </c>
      <c r="I440" s="58">
        <v>0</v>
      </c>
      <c r="J440" s="58">
        <v>0</v>
      </c>
      <c r="K440" s="58">
        <v>0</v>
      </c>
      <c r="L440" s="58">
        <v>0</v>
      </c>
      <c r="M440" s="48"/>
      <c r="N440" s="48"/>
      <c r="O440" s="48"/>
      <c r="P440" s="48"/>
      <c r="Q440" s="48"/>
      <c r="R440" s="48"/>
    </row>
    <row r="441" spans="1:18" x14ac:dyDescent="0.3">
      <c r="A441" s="59" t="s">
        <v>13</v>
      </c>
      <c r="B441" s="59" t="s">
        <v>84</v>
      </c>
      <c r="C441" s="59" t="s">
        <v>85</v>
      </c>
      <c r="D441" s="59" t="s">
        <v>75</v>
      </c>
      <c r="E441" s="58">
        <v>0</v>
      </c>
      <c r="F441" s="54">
        <v>0</v>
      </c>
      <c r="G441" s="58">
        <v>0</v>
      </c>
      <c r="H441" s="58">
        <v>0</v>
      </c>
      <c r="I441" s="58">
        <v>0</v>
      </c>
      <c r="J441" s="58">
        <v>0</v>
      </c>
      <c r="K441" s="58">
        <v>0</v>
      </c>
      <c r="L441" s="58">
        <v>0</v>
      </c>
      <c r="M441" s="48"/>
      <c r="N441" s="48"/>
      <c r="O441" s="48"/>
      <c r="P441" s="48"/>
      <c r="Q441" s="48"/>
      <c r="R441" s="48"/>
    </row>
    <row r="442" spans="1:18" x14ac:dyDescent="0.3">
      <c r="A442" s="59" t="s">
        <v>13</v>
      </c>
      <c r="B442" s="59" t="s">
        <v>86</v>
      </c>
      <c r="C442" s="59" t="s">
        <v>87</v>
      </c>
      <c r="D442" s="59" t="s">
        <v>75</v>
      </c>
      <c r="E442" s="58">
        <v>0</v>
      </c>
      <c r="F442" s="54">
        <v>0</v>
      </c>
      <c r="G442" s="58">
        <v>0</v>
      </c>
      <c r="H442" s="58">
        <v>0</v>
      </c>
      <c r="I442" s="58">
        <v>0</v>
      </c>
      <c r="J442" s="58">
        <v>0</v>
      </c>
      <c r="K442" s="58">
        <v>0</v>
      </c>
      <c r="L442" s="58">
        <v>0</v>
      </c>
      <c r="M442" s="48"/>
      <c r="N442" s="48"/>
      <c r="O442" s="48"/>
      <c r="P442" s="48"/>
      <c r="Q442" s="48"/>
      <c r="R442" s="48"/>
    </row>
    <row r="443" spans="1:18" x14ac:dyDescent="0.3">
      <c r="A443" s="59" t="s">
        <v>13</v>
      </c>
      <c r="B443" s="59" t="s">
        <v>88</v>
      </c>
      <c r="C443" s="59" t="s">
        <v>89</v>
      </c>
      <c r="D443" s="59" t="s">
        <v>75</v>
      </c>
      <c r="E443" s="58">
        <v>0</v>
      </c>
      <c r="F443" s="54">
        <v>0</v>
      </c>
      <c r="G443" s="58">
        <v>0</v>
      </c>
      <c r="H443" s="58">
        <v>0</v>
      </c>
      <c r="I443" s="58">
        <v>0</v>
      </c>
      <c r="J443" s="58">
        <v>0</v>
      </c>
      <c r="K443" s="58">
        <v>0</v>
      </c>
      <c r="L443" s="58">
        <v>0</v>
      </c>
      <c r="M443" s="48"/>
      <c r="N443" s="48"/>
      <c r="O443" s="48"/>
      <c r="P443" s="48"/>
      <c r="Q443" s="48"/>
      <c r="R443" s="48"/>
    </row>
    <row r="444" spans="1:18" x14ac:dyDescent="0.3">
      <c r="A444" s="59" t="s">
        <v>13</v>
      </c>
      <c r="B444" s="59" t="s">
        <v>90</v>
      </c>
      <c r="C444" s="59" t="s">
        <v>91</v>
      </c>
      <c r="D444" s="59" t="s">
        <v>75</v>
      </c>
      <c r="E444" s="58">
        <v>0</v>
      </c>
      <c r="F444" s="54">
        <v>0</v>
      </c>
      <c r="G444" s="58">
        <v>0</v>
      </c>
      <c r="H444" s="58">
        <v>0</v>
      </c>
      <c r="I444" s="58">
        <v>0</v>
      </c>
      <c r="J444" s="58">
        <v>0</v>
      </c>
      <c r="K444" s="58">
        <v>0</v>
      </c>
      <c r="L444" s="58">
        <v>0</v>
      </c>
      <c r="M444" s="48"/>
      <c r="N444" s="48"/>
      <c r="O444" s="48"/>
      <c r="P444" s="48"/>
      <c r="Q444" s="48"/>
      <c r="R444" s="48"/>
    </row>
    <row r="445" spans="1:18" x14ac:dyDescent="0.3">
      <c r="A445" s="59" t="s">
        <v>13</v>
      </c>
      <c r="B445" s="59" t="s">
        <v>92</v>
      </c>
      <c r="C445" s="59" t="s">
        <v>93</v>
      </c>
      <c r="D445" s="59" t="s">
        <v>75</v>
      </c>
      <c r="E445" s="58">
        <v>4.6479999999999997</v>
      </c>
      <c r="F445" s="54">
        <v>5.0666441394749304</v>
      </c>
      <c r="G445" s="58">
        <v>2.879</v>
      </c>
      <c r="H445" s="58">
        <v>10.337</v>
      </c>
      <c r="I445" s="58">
        <v>10.337</v>
      </c>
      <c r="J445" s="58">
        <v>10.337</v>
      </c>
      <c r="K445" s="58">
        <v>10.337</v>
      </c>
      <c r="L445" s="58">
        <v>10.337</v>
      </c>
      <c r="M445" s="48"/>
      <c r="N445" s="48"/>
      <c r="O445" s="48"/>
      <c r="P445" s="48"/>
      <c r="Q445" s="48"/>
      <c r="R445" s="48"/>
    </row>
    <row r="446" spans="1:18" x14ac:dyDescent="0.3">
      <c r="A446" s="59" t="s">
        <v>13</v>
      </c>
      <c r="B446" s="59" t="s">
        <v>94</v>
      </c>
      <c r="C446" s="59" t="s">
        <v>95</v>
      </c>
      <c r="D446" s="59" t="s">
        <v>75</v>
      </c>
      <c r="E446" s="58">
        <v>0</v>
      </c>
      <c r="F446" s="54">
        <v>0</v>
      </c>
      <c r="G446" s="58">
        <v>0</v>
      </c>
      <c r="H446" s="58">
        <v>0</v>
      </c>
      <c r="I446" s="58">
        <v>0</v>
      </c>
      <c r="J446" s="58">
        <v>0</v>
      </c>
      <c r="K446" s="58">
        <v>0</v>
      </c>
      <c r="L446" s="58">
        <v>0</v>
      </c>
      <c r="M446" s="48"/>
      <c r="N446" s="48"/>
      <c r="O446" s="48"/>
      <c r="P446" s="48"/>
      <c r="Q446" s="48"/>
      <c r="R446" s="48"/>
    </row>
    <row r="447" spans="1:18" x14ac:dyDescent="0.3">
      <c r="A447" s="59" t="s">
        <v>13</v>
      </c>
      <c r="B447" s="59" t="s">
        <v>96</v>
      </c>
      <c r="C447" s="59" t="s">
        <v>97</v>
      </c>
      <c r="D447" s="59" t="s">
        <v>75</v>
      </c>
      <c r="E447" s="58">
        <v>7.7329999999999997</v>
      </c>
      <c r="F447" s="54">
        <v>8.7789999999999999</v>
      </c>
      <c r="G447" s="58">
        <v>9.7669999999999995</v>
      </c>
      <c r="H447" s="58">
        <v>9.0589999999999993</v>
      </c>
      <c r="I447" s="58">
        <v>9.57</v>
      </c>
      <c r="J447" s="58">
        <v>9.5749999999999993</v>
      </c>
      <c r="K447" s="58">
        <v>9.58</v>
      </c>
      <c r="L447" s="58">
        <v>9.5850000000000009</v>
      </c>
      <c r="M447" s="48"/>
      <c r="N447" s="48"/>
      <c r="O447" s="48"/>
      <c r="P447" s="48"/>
      <c r="Q447" s="48"/>
      <c r="R447" s="48"/>
    </row>
    <row r="448" spans="1:18" x14ac:dyDescent="0.3">
      <c r="A448" s="59" t="s">
        <v>13</v>
      </c>
      <c r="B448" s="59" t="s">
        <v>98</v>
      </c>
      <c r="C448" s="59" t="s">
        <v>99</v>
      </c>
      <c r="D448" s="59" t="s">
        <v>75</v>
      </c>
      <c r="E448" s="58">
        <v>0</v>
      </c>
      <c r="F448" s="54">
        <v>0</v>
      </c>
      <c r="G448" s="58">
        <v>0</v>
      </c>
      <c r="H448" s="58">
        <v>0</v>
      </c>
      <c r="I448" s="58">
        <v>0</v>
      </c>
      <c r="J448" s="58">
        <v>0</v>
      </c>
      <c r="K448" s="58">
        <v>0</v>
      </c>
      <c r="L448" s="58">
        <v>0</v>
      </c>
      <c r="M448" s="48"/>
      <c r="N448" s="48"/>
      <c r="O448" s="48"/>
      <c r="P448" s="48"/>
      <c r="Q448" s="48"/>
      <c r="R448" s="48"/>
    </row>
    <row r="449" spans="1:18" x14ac:dyDescent="0.3">
      <c r="A449" s="59" t="s">
        <v>13</v>
      </c>
      <c r="B449" s="59" t="s">
        <v>100</v>
      </c>
      <c r="C449" s="59" t="s">
        <v>101</v>
      </c>
      <c r="D449" s="59" t="s">
        <v>75</v>
      </c>
      <c r="E449" s="58">
        <v>0</v>
      </c>
      <c r="F449" s="54">
        <v>0</v>
      </c>
      <c r="G449" s="58">
        <v>0</v>
      </c>
      <c r="H449" s="58">
        <v>0</v>
      </c>
      <c r="I449" s="58">
        <v>0</v>
      </c>
      <c r="J449" s="58">
        <v>0</v>
      </c>
      <c r="K449" s="58">
        <v>0</v>
      </c>
      <c r="L449" s="58">
        <v>0</v>
      </c>
      <c r="M449" s="48"/>
      <c r="N449" s="48"/>
      <c r="O449" s="48"/>
      <c r="P449" s="48"/>
      <c r="Q449" s="48"/>
      <c r="R449" s="48"/>
    </row>
    <row r="450" spans="1:18" x14ac:dyDescent="0.3">
      <c r="A450" s="59" t="s">
        <v>13</v>
      </c>
      <c r="B450" s="59" t="s">
        <v>102</v>
      </c>
      <c r="C450" s="59" t="s">
        <v>103</v>
      </c>
      <c r="D450" s="59" t="s">
        <v>75</v>
      </c>
      <c r="E450" s="58">
        <v>0</v>
      </c>
      <c r="F450" s="54">
        <v>0</v>
      </c>
      <c r="G450" s="58">
        <v>0</v>
      </c>
      <c r="H450" s="58">
        <v>0</v>
      </c>
      <c r="I450" s="58">
        <v>0</v>
      </c>
      <c r="J450" s="58">
        <v>0</v>
      </c>
      <c r="K450" s="58">
        <v>0</v>
      </c>
      <c r="L450" s="58">
        <v>0</v>
      </c>
      <c r="M450" s="48"/>
      <c r="N450" s="48"/>
      <c r="O450" s="48"/>
      <c r="P450" s="48"/>
      <c r="Q450" s="48"/>
      <c r="R450" s="48"/>
    </row>
    <row r="451" spans="1:18" x14ac:dyDescent="0.3">
      <c r="A451" s="59" t="s">
        <v>13</v>
      </c>
      <c r="B451" s="59" t="s">
        <v>104</v>
      </c>
      <c r="C451" s="59" t="s">
        <v>105</v>
      </c>
      <c r="D451" s="59" t="s">
        <v>75</v>
      </c>
      <c r="E451" s="58">
        <v>0</v>
      </c>
      <c r="F451" s="54">
        <v>0</v>
      </c>
      <c r="G451" s="58">
        <v>0</v>
      </c>
      <c r="H451" s="58">
        <v>0</v>
      </c>
      <c r="I451" s="58">
        <v>0</v>
      </c>
      <c r="J451" s="58">
        <v>0</v>
      </c>
      <c r="K451" s="58">
        <v>0</v>
      </c>
      <c r="L451" s="58">
        <v>0</v>
      </c>
      <c r="M451" s="48"/>
      <c r="N451" s="48"/>
      <c r="O451" s="48"/>
      <c r="P451" s="48"/>
      <c r="Q451" s="48"/>
      <c r="R451" s="48"/>
    </row>
    <row r="452" spans="1:18" x14ac:dyDescent="0.3">
      <c r="A452" s="59" t="s">
        <v>13</v>
      </c>
      <c r="B452" s="59" t="s">
        <v>106</v>
      </c>
      <c r="C452" s="59" t="s">
        <v>107</v>
      </c>
      <c r="D452" s="59" t="s">
        <v>75</v>
      </c>
      <c r="E452" s="58">
        <v>0</v>
      </c>
      <c r="F452" s="54">
        <v>0</v>
      </c>
      <c r="G452" s="58">
        <v>0</v>
      </c>
      <c r="H452" s="58">
        <v>0</v>
      </c>
      <c r="I452" s="58">
        <v>0</v>
      </c>
      <c r="J452" s="58">
        <v>0</v>
      </c>
      <c r="K452" s="58">
        <v>0</v>
      </c>
      <c r="L452" s="58">
        <v>0</v>
      </c>
      <c r="M452" s="48"/>
      <c r="N452" s="48"/>
      <c r="O452" s="48"/>
      <c r="P452" s="48"/>
      <c r="Q452" s="48"/>
      <c r="R452" s="48"/>
    </row>
    <row r="453" spans="1:18" x14ac:dyDescent="0.3">
      <c r="A453" s="59" t="s">
        <v>13</v>
      </c>
      <c r="B453" s="59" t="s">
        <v>108</v>
      </c>
      <c r="C453" s="59" t="s">
        <v>109</v>
      </c>
      <c r="D453" s="59" t="s">
        <v>75</v>
      </c>
      <c r="E453" s="58">
        <v>3.121</v>
      </c>
      <c r="F453" s="54">
        <v>5.5730975230787596</v>
      </c>
      <c r="G453" s="58">
        <v>5.0720000000000001</v>
      </c>
      <c r="H453" s="58">
        <v>4.7</v>
      </c>
      <c r="I453" s="58">
        <v>3.6</v>
      </c>
      <c r="J453" s="58">
        <v>3.3</v>
      </c>
      <c r="K453" s="58">
        <v>8.1999999999999993</v>
      </c>
      <c r="L453" s="58">
        <v>10.318</v>
      </c>
      <c r="M453" s="48"/>
      <c r="N453" s="48"/>
      <c r="O453" s="48"/>
      <c r="P453" s="48"/>
      <c r="Q453" s="48"/>
      <c r="R453" s="48"/>
    </row>
    <row r="454" spans="1:18" x14ac:dyDescent="0.3">
      <c r="A454" s="59" t="s">
        <v>13</v>
      </c>
      <c r="B454" s="59" t="s">
        <v>110</v>
      </c>
      <c r="C454" s="59" t="s">
        <v>111</v>
      </c>
      <c r="D454" s="59" t="s">
        <v>75</v>
      </c>
      <c r="E454" s="58">
        <v>0</v>
      </c>
      <c r="F454" s="54">
        <v>0</v>
      </c>
      <c r="G454" s="58">
        <v>0</v>
      </c>
      <c r="H454" s="58">
        <v>0</v>
      </c>
      <c r="I454" s="58">
        <v>0</v>
      </c>
      <c r="J454" s="58">
        <v>0</v>
      </c>
      <c r="K454" s="58">
        <v>0</v>
      </c>
      <c r="L454" s="58">
        <v>0</v>
      </c>
      <c r="M454" s="48"/>
      <c r="N454" s="48"/>
      <c r="O454" s="48"/>
      <c r="P454" s="48"/>
      <c r="Q454" s="48"/>
      <c r="R454" s="48"/>
    </row>
    <row r="455" spans="1:18" x14ac:dyDescent="0.3">
      <c r="A455" s="59" t="s">
        <v>13</v>
      </c>
      <c r="B455" s="59" t="s">
        <v>112</v>
      </c>
      <c r="C455" s="59" t="s">
        <v>113</v>
      </c>
      <c r="D455" s="59" t="s">
        <v>75</v>
      </c>
      <c r="E455" s="58">
        <v>0</v>
      </c>
      <c r="F455" s="54">
        <v>0</v>
      </c>
      <c r="G455" s="58">
        <v>0</v>
      </c>
      <c r="H455" s="58">
        <v>0</v>
      </c>
      <c r="I455" s="58">
        <v>0</v>
      </c>
      <c r="J455" s="58">
        <v>0</v>
      </c>
      <c r="K455" s="58">
        <v>0</v>
      </c>
      <c r="L455" s="58">
        <v>0</v>
      </c>
      <c r="M455" s="48"/>
      <c r="N455" s="48"/>
      <c r="O455" s="48"/>
      <c r="P455" s="48"/>
      <c r="Q455" s="48"/>
      <c r="R455" s="48"/>
    </row>
    <row r="456" spans="1:18" x14ac:dyDescent="0.3">
      <c r="A456" s="59" t="s">
        <v>13</v>
      </c>
      <c r="B456" s="59" t="s">
        <v>114</v>
      </c>
      <c r="C456" s="59" t="s">
        <v>115</v>
      </c>
      <c r="D456" s="59" t="s">
        <v>75</v>
      </c>
      <c r="E456" s="58">
        <v>0</v>
      </c>
      <c r="F456" s="54">
        <v>0</v>
      </c>
      <c r="G456" s="58">
        <v>0</v>
      </c>
      <c r="H456" s="58">
        <v>0</v>
      </c>
      <c r="I456" s="58">
        <v>0</v>
      </c>
      <c r="J456" s="58">
        <v>0</v>
      </c>
      <c r="K456" s="58">
        <v>0</v>
      </c>
      <c r="L456" s="58">
        <v>0</v>
      </c>
      <c r="M456" s="48"/>
      <c r="N456" s="48"/>
      <c r="O456" s="48"/>
      <c r="P456" s="48"/>
      <c r="Q456" s="48"/>
      <c r="R456" s="48"/>
    </row>
    <row r="457" spans="1:18" x14ac:dyDescent="0.3">
      <c r="A457" s="59" t="s">
        <v>13</v>
      </c>
      <c r="B457" s="59" t="s">
        <v>116</v>
      </c>
      <c r="C457" s="59" t="s">
        <v>117</v>
      </c>
      <c r="D457" s="59" t="s">
        <v>75</v>
      </c>
      <c r="E457" s="58">
        <v>0</v>
      </c>
      <c r="F457" s="54">
        <v>0</v>
      </c>
      <c r="G457" s="58">
        <v>0</v>
      </c>
      <c r="H457" s="58">
        <v>0</v>
      </c>
      <c r="I457" s="58">
        <v>0</v>
      </c>
      <c r="J457" s="58">
        <v>0</v>
      </c>
      <c r="K457" s="58">
        <v>0</v>
      </c>
      <c r="L457" s="58">
        <v>0</v>
      </c>
      <c r="M457" s="48"/>
      <c r="N457" s="48"/>
      <c r="O457" s="48"/>
      <c r="P457" s="48"/>
      <c r="Q457" s="48"/>
      <c r="R457" s="48"/>
    </row>
    <row r="458" spans="1:18" x14ac:dyDescent="0.3">
      <c r="A458" s="59" t="s">
        <v>13</v>
      </c>
      <c r="B458" s="59" t="s">
        <v>118</v>
      </c>
      <c r="C458" s="59" t="s">
        <v>119</v>
      </c>
      <c r="D458" s="59" t="s">
        <v>75</v>
      </c>
      <c r="E458" s="58">
        <v>0</v>
      </c>
      <c r="F458" s="54">
        <v>0</v>
      </c>
      <c r="G458" s="58">
        <v>0</v>
      </c>
      <c r="H458" s="58">
        <v>0</v>
      </c>
      <c r="I458" s="58">
        <v>0</v>
      </c>
      <c r="J458" s="58">
        <v>0</v>
      </c>
      <c r="K458" s="58">
        <v>0</v>
      </c>
      <c r="L458" s="58">
        <v>0</v>
      </c>
      <c r="M458" s="48"/>
      <c r="N458" s="48"/>
      <c r="O458" s="48"/>
      <c r="P458" s="48"/>
      <c r="Q458" s="48"/>
      <c r="R458" s="48"/>
    </row>
    <row r="459" spans="1:18" x14ac:dyDescent="0.3">
      <c r="A459" s="59" t="s">
        <v>13</v>
      </c>
      <c r="B459" s="59" t="s">
        <v>120</v>
      </c>
      <c r="C459" s="59" t="s">
        <v>121</v>
      </c>
      <c r="D459" s="59" t="s">
        <v>75</v>
      </c>
      <c r="E459" s="58">
        <v>0</v>
      </c>
      <c r="F459" s="54">
        <v>0</v>
      </c>
      <c r="G459" s="58">
        <v>0</v>
      </c>
      <c r="H459" s="58">
        <v>0</v>
      </c>
      <c r="I459" s="58">
        <v>0</v>
      </c>
      <c r="J459" s="58">
        <v>0</v>
      </c>
      <c r="K459" s="58">
        <v>0</v>
      </c>
      <c r="L459" s="58">
        <v>0</v>
      </c>
      <c r="M459" s="48"/>
      <c r="N459" s="48"/>
      <c r="O459" s="48"/>
      <c r="P459" s="48"/>
      <c r="Q459" s="48"/>
      <c r="R459" s="48"/>
    </row>
    <row r="460" spans="1:18" x14ac:dyDescent="0.3">
      <c r="A460" s="59" t="s">
        <v>13</v>
      </c>
      <c r="B460" s="59" t="s">
        <v>122</v>
      </c>
      <c r="C460" s="59" t="s">
        <v>123</v>
      </c>
      <c r="D460" s="59" t="s">
        <v>75</v>
      </c>
      <c r="E460" s="58">
        <v>0</v>
      </c>
      <c r="F460" s="54">
        <v>0</v>
      </c>
      <c r="G460" s="58">
        <v>0</v>
      </c>
      <c r="H460" s="58">
        <v>0</v>
      </c>
      <c r="I460" s="58">
        <v>0</v>
      </c>
      <c r="J460" s="58">
        <v>0</v>
      </c>
      <c r="K460" s="58">
        <v>0</v>
      </c>
      <c r="L460" s="58">
        <v>0</v>
      </c>
      <c r="M460" s="48"/>
      <c r="N460" s="48"/>
      <c r="O460" s="48"/>
      <c r="P460" s="48"/>
      <c r="Q460" s="48"/>
      <c r="R460" s="48"/>
    </row>
    <row r="461" spans="1:18" x14ac:dyDescent="0.3">
      <c r="A461" s="59" t="s">
        <v>13</v>
      </c>
      <c r="B461" s="59" t="s">
        <v>124</v>
      </c>
      <c r="C461" s="59" t="s">
        <v>125</v>
      </c>
      <c r="D461" s="59" t="s">
        <v>75</v>
      </c>
      <c r="E461" s="58">
        <v>0</v>
      </c>
      <c r="F461" s="54">
        <v>0</v>
      </c>
      <c r="G461" s="58">
        <v>0</v>
      </c>
      <c r="H461" s="58">
        <v>0</v>
      </c>
      <c r="I461" s="58">
        <v>0</v>
      </c>
      <c r="J461" s="58">
        <v>0</v>
      </c>
      <c r="K461" s="58">
        <v>0</v>
      </c>
      <c r="L461" s="58">
        <v>0</v>
      </c>
      <c r="M461" s="48"/>
      <c r="N461" s="48"/>
      <c r="O461" s="48"/>
      <c r="P461" s="48"/>
      <c r="Q461" s="48"/>
      <c r="R461" s="48"/>
    </row>
    <row r="462" spans="1:18" x14ac:dyDescent="0.3">
      <c r="A462" s="59" t="s">
        <v>13</v>
      </c>
      <c r="B462" s="59" t="s">
        <v>126</v>
      </c>
      <c r="C462" s="59" t="s">
        <v>127</v>
      </c>
      <c r="D462" s="59" t="s">
        <v>75</v>
      </c>
      <c r="E462" s="58">
        <v>0</v>
      </c>
      <c r="F462" s="54">
        <v>0</v>
      </c>
      <c r="G462" s="58">
        <v>0</v>
      </c>
      <c r="H462" s="58">
        <v>0</v>
      </c>
      <c r="I462" s="58">
        <v>0</v>
      </c>
      <c r="J462" s="58">
        <v>0</v>
      </c>
      <c r="K462" s="58">
        <v>0</v>
      </c>
      <c r="L462" s="58">
        <v>0</v>
      </c>
      <c r="M462" s="48"/>
      <c r="N462" s="48"/>
      <c r="O462" s="48"/>
      <c r="P462" s="48"/>
      <c r="Q462" s="48"/>
      <c r="R462" s="48"/>
    </row>
    <row r="463" spans="1:18" x14ac:dyDescent="0.3">
      <c r="A463" s="59" t="s">
        <v>13</v>
      </c>
      <c r="B463" s="59" t="s">
        <v>128</v>
      </c>
      <c r="C463" s="59" t="s">
        <v>129</v>
      </c>
      <c r="D463" s="59" t="s">
        <v>75</v>
      </c>
      <c r="E463" s="58">
        <v>0</v>
      </c>
      <c r="F463" s="54">
        <v>0</v>
      </c>
      <c r="G463" s="58">
        <v>0</v>
      </c>
      <c r="H463" s="58">
        <v>0</v>
      </c>
      <c r="I463" s="58">
        <v>0</v>
      </c>
      <c r="J463" s="58">
        <v>0</v>
      </c>
      <c r="K463" s="58">
        <v>0</v>
      </c>
      <c r="L463" s="58">
        <v>0</v>
      </c>
      <c r="M463" s="48"/>
      <c r="N463" s="48"/>
      <c r="O463" s="48"/>
      <c r="P463" s="48"/>
      <c r="Q463" s="48"/>
      <c r="R463" s="48"/>
    </row>
    <row r="464" spans="1:18" x14ac:dyDescent="0.3">
      <c r="A464" s="59" t="s">
        <v>13</v>
      </c>
      <c r="B464" s="59" t="s">
        <v>130</v>
      </c>
      <c r="C464" s="59" t="s">
        <v>131</v>
      </c>
      <c r="D464" s="59" t="s">
        <v>75</v>
      </c>
      <c r="E464" s="58">
        <v>0</v>
      </c>
      <c r="F464" s="54">
        <v>0</v>
      </c>
      <c r="G464" s="58">
        <v>0</v>
      </c>
      <c r="H464" s="58">
        <v>0</v>
      </c>
      <c r="I464" s="58">
        <v>0</v>
      </c>
      <c r="J464" s="58">
        <v>0</v>
      </c>
      <c r="K464" s="58">
        <v>0</v>
      </c>
      <c r="L464" s="58">
        <v>0</v>
      </c>
      <c r="M464" s="48"/>
      <c r="N464" s="48"/>
      <c r="O464" s="48"/>
      <c r="P464" s="48"/>
      <c r="Q464" s="48"/>
      <c r="R464" s="48"/>
    </row>
    <row r="465" spans="1:19" x14ac:dyDescent="0.3">
      <c r="A465" s="59" t="s">
        <v>13</v>
      </c>
      <c r="B465" s="59" t="s">
        <v>132</v>
      </c>
      <c r="C465" s="59" t="s">
        <v>133</v>
      </c>
      <c r="D465" s="59" t="s">
        <v>75</v>
      </c>
      <c r="E465" s="58">
        <v>0</v>
      </c>
      <c r="F465" s="54">
        <v>0</v>
      </c>
      <c r="G465" s="58">
        <v>0</v>
      </c>
      <c r="H465" s="58">
        <v>0</v>
      </c>
      <c r="I465" s="58">
        <v>0</v>
      </c>
      <c r="J465" s="58">
        <v>0</v>
      </c>
      <c r="K465" s="58">
        <v>0</v>
      </c>
      <c r="L465" s="58">
        <v>0</v>
      </c>
      <c r="M465" s="48"/>
      <c r="N465" s="48"/>
      <c r="O465" s="48"/>
      <c r="P465" s="48"/>
      <c r="Q465" s="48"/>
      <c r="R465" s="48"/>
    </row>
    <row r="466" spans="1:19" x14ac:dyDescent="0.3">
      <c r="A466" s="59" t="s">
        <v>13</v>
      </c>
      <c r="B466" s="59" t="s">
        <v>134</v>
      </c>
      <c r="C466" s="59" t="s">
        <v>135</v>
      </c>
      <c r="D466" s="59" t="s">
        <v>75</v>
      </c>
      <c r="E466" s="58">
        <v>0</v>
      </c>
      <c r="F466" s="54">
        <v>0</v>
      </c>
      <c r="G466" s="58">
        <v>0</v>
      </c>
      <c r="H466" s="58">
        <v>0</v>
      </c>
      <c r="I466" s="58">
        <v>0</v>
      </c>
      <c r="J466" s="58">
        <v>0</v>
      </c>
      <c r="K466" s="58">
        <v>0</v>
      </c>
      <c r="L466" s="58">
        <v>0</v>
      </c>
      <c r="M466" s="48"/>
      <c r="N466" s="48"/>
      <c r="O466" s="48"/>
      <c r="P466" s="48"/>
      <c r="Q466" s="48"/>
      <c r="R466" s="48"/>
    </row>
    <row r="467" spans="1:19" x14ac:dyDescent="0.3">
      <c r="A467" s="59" t="s">
        <v>13</v>
      </c>
      <c r="B467" s="59" t="s">
        <v>136</v>
      </c>
      <c r="C467" s="59" t="s">
        <v>137</v>
      </c>
      <c r="D467" s="59" t="s">
        <v>75</v>
      </c>
      <c r="E467" s="58">
        <v>0</v>
      </c>
      <c r="F467" s="54">
        <v>0</v>
      </c>
      <c r="G467" s="58">
        <v>0</v>
      </c>
      <c r="H467" s="58">
        <v>0</v>
      </c>
      <c r="I467" s="58">
        <v>0</v>
      </c>
      <c r="J467" s="58">
        <v>0</v>
      </c>
      <c r="K467" s="58">
        <v>0</v>
      </c>
      <c r="L467" s="58">
        <v>0</v>
      </c>
      <c r="M467" s="48"/>
      <c r="N467" s="48"/>
      <c r="O467" s="48"/>
      <c r="P467" s="48"/>
      <c r="Q467" s="48"/>
      <c r="R467" s="48"/>
    </row>
    <row r="468" spans="1:19" x14ac:dyDescent="0.3">
      <c r="A468" s="59" t="s">
        <v>13</v>
      </c>
      <c r="B468" s="59" t="s">
        <v>138</v>
      </c>
      <c r="C468" s="59" t="s">
        <v>139</v>
      </c>
      <c r="D468" s="59" t="s">
        <v>75</v>
      </c>
      <c r="E468" s="58">
        <v>0</v>
      </c>
      <c r="F468" s="54">
        <v>0</v>
      </c>
      <c r="G468" s="58">
        <v>0</v>
      </c>
      <c r="H468" s="58">
        <v>0</v>
      </c>
      <c r="I468" s="58">
        <v>0</v>
      </c>
      <c r="J468" s="58">
        <v>0</v>
      </c>
      <c r="K468" s="58">
        <v>0</v>
      </c>
      <c r="L468" s="58">
        <v>0</v>
      </c>
      <c r="M468" s="48"/>
      <c r="N468" s="48"/>
      <c r="O468" s="48"/>
      <c r="P468" s="48"/>
      <c r="Q468" s="48"/>
      <c r="R468" s="48"/>
    </row>
    <row r="469" spans="1:19" x14ac:dyDescent="0.3">
      <c r="A469" s="59" t="s">
        <v>13</v>
      </c>
      <c r="B469" s="59" t="s">
        <v>140</v>
      </c>
      <c r="C469" s="59" t="s">
        <v>141</v>
      </c>
      <c r="D469" s="59" t="s">
        <v>75</v>
      </c>
      <c r="E469" s="58">
        <v>0</v>
      </c>
      <c r="F469" s="54">
        <v>0</v>
      </c>
      <c r="G469" s="58">
        <v>0</v>
      </c>
      <c r="H469" s="58">
        <v>0</v>
      </c>
      <c r="I469" s="58">
        <v>0</v>
      </c>
      <c r="J469" s="58">
        <v>0</v>
      </c>
      <c r="K469" s="58">
        <v>0</v>
      </c>
      <c r="L469" s="58">
        <v>0</v>
      </c>
      <c r="M469" s="48"/>
      <c r="N469" s="48"/>
      <c r="O469" s="48"/>
      <c r="P469" s="48"/>
      <c r="Q469" s="48"/>
      <c r="R469" s="48"/>
    </row>
    <row r="470" spans="1:19" x14ac:dyDescent="0.3">
      <c r="A470" s="59" t="s">
        <v>13</v>
      </c>
      <c r="B470" s="59" t="s">
        <v>142</v>
      </c>
      <c r="C470" s="59" t="s">
        <v>143</v>
      </c>
      <c r="D470" s="59" t="s">
        <v>75</v>
      </c>
      <c r="E470" s="58">
        <v>0</v>
      </c>
      <c r="F470" s="54">
        <v>0</v>
      </c>
      <c r="G470" s="58">
        <v>0</v>
      </c>
      <c r="H470" s="58">
        <v>0</v>
      </c>
      <c r="I470" s="58">
        <v>0</v>
      </c>
      <c r="J470" s="58">
        <v>0</v>
      </c>
      <c r="K470" s="58">
        <v>0</v>
      </c>
      <c r="L470" s="58">
        <v>0</v>
      </c>
      <c r="M470" s="48"/>
      <c r="N470" s="48"/>
      <c r="O470" s="48"/>
      <c r="P470" s="48"/>
      <c r="Q470" s="48"/>
      <c r="R470" s="48"/>
    </row>
    <row r="471" spans="1:19" x14ac:dyDescent="0.3">
      <c r="A471" s="59" t="s">
        <v>13</v>
      </c>
      <c r="B471" s="59" t="s">
        <v>144</v>
      </c>
      <c r="C471" s="59" t="s">
        <v>145</v>
      </c>
      <c r="D471" s="59" t="s">
        <v>75</v>
      </c>
      <c r="E471" s="58">
        <v>0</v>
      </c>
      <c r="F471" s="54">
        <v>0</v>
      </c>
      <c r="G471" s="58">
        <v>0</v>
      </c>
      <c r="H471" s="58">
        <v>0</v>
      </c>
      <c r="I471" s="58">
        <v>0</v>
      </c>
      <c r="J471" s="58">
        <v>0</v>
      </c>
      <c r="K471" s="58">
        <v>0</v>
      </c>
      <c r="L471" s="58">
        <v>0</v>
      </c>
      <c r="M471" s="48"/>
      <c r="N471" s="48"/>
      <c r="O471" s="48"/>
      <c r="P471" s="48"/>
      <c r="Q471" s="48"/>
      <c r="R471" s="48"/>
    </row>
    <row r="472" spans="1:19" x14ac:dyDescent="0.3">
      <c r="A472" s="59" t="s">
        <v>13</v>
      </c>
      <c r="B472" s="59" t="s">
        <v>146</v>
      </c>
      <c r="C472" s="59" t="s">
        <v>147</v>
      </c>
      <c r="D472" s="59" t="s">
        <v>75</v>
      </c>
      <c r="E472" s="58">
        <v>0</v>
      </c>
      <c r="F472" s="54">
        <v>0</v>
      </c>
      <c r="G472" s="58">
        <v>0</v>
      </c>
      <c r="H472" s="58">
        <v>0</v>
      </c>
      <c r="I472" s="58">
        <v>0</v>
      </c>
      <c r="J472" s="58">
        <v>0</v>
      </c>
      <c r="K472" s="58">
        <v>0</v>
      </c>
      <c r="L472" s="58">
        <v>0</v>
      </c>
      <c r="M472" s="48"/>
      <c r="N472" s="48"/>
      <c r="O472" s="48"/>
      <c r="P472" s="48"/>
      <c r="Q472" s="48"/>
      <c r="R472" s="48"/>
    </row>
    <row r="473" spans="1:19" x14ac:dyDescent="0.3">
      <c r="A473" s="59" t="s">
        <v>13</v>
      </c>
      <c r="B473" s="59" t="s">
        <v>148</v>
      </c>
      <c r="C473" s="59" t="s">
        <v>149</v>
      </c>
      <c r="D473" s="59" t="s">
        <v>75</v>
      </c>
      <c r="E473" s="58">
        <v>0</v>
      </c>
      <c r="F473" s="54">
        <v>0</v>
      </c>
      <c r="G473" s="58">
        <v>0</v>
      </c>
      <c r="H473" s="58">
        <v>0</v>
      </c>
      <c r="I473" s="58">
        <v>0</v>
      </c>
      <c r="J473" s="58">
        <v>0</v>
      </c>
      <c r="K473" s="58">
        <v>0</v>
      </c>
      <c r="L473" s="58">
        <v>0</v>
      </c>
      <c r="M473" s="48"/>
      <c r="N473" s="48"/>
      <c r="O473" s="48"/>
      <c r="P473" s="48"/>
      <c r="Q473" s="48"/>
      <c r="R473" s="48"/>
    </row>
    <row r="474" spans="1:19" x14ac:dyDescent="0.3">
      <c r="A474" s="59" t="s">
        <v>13</v>
      </c>
      <c r="B474" s="59" t="s">
        <v>150</v>
      </c>
      <c r="C474" s="59" t="s">
        <v>151</v>
      </c>
      <c r="D474" s="59" t="s">
        <v>75</v>
      </c>
      <c r="E474" s="58">
        <v>15.502000000000001</v>
      </c>
      <c r="F474" s="54">
        <v>19.4187416625537</v>
      </c>
      <c r="G474" s="58">
        <v>17.718</v>
      </c>
      <c r="H474" s="58">
        <v>24.096</v>
      </c>
      <c r="I474" s="58">
        <v>23.507000000000001</v>
      </c>
      <c r="J474" s="58">
        <v>23.212</v>
      </c>
      <c r="K474" s="58">
        <v>28.117000000000001</v>
      </c>
      <c r="L474" s="58">
        <v>30.24</v>
      </c>
      <c r="M474" s="48"/>
      <c r="N474" s="48"/>
      <c r="O474" s="48"/>
      <c r="P474" s="48"/>
      <c r="Q474" s="48"/>
      <c r="R474" s="48"/>
    </row>
    <row r="475" spans="1:19" x14ac:dyDescent="0.3">
      <c r="A475" s="48" t="s">
        <v>14</v>
      </c>
      <c r="B475" s="48" t="s">
        <v>73</v>
      </c>
      <c r="C475" s="48" t="s">
        <v>74</v>
      </c>
      <c r="D475" s="48" t="s">
        <v>75</v>
      </c>
      <c r="E475" s="54">
        <v>0</v>
      </c>
      <c r="F475" s="54">
        <v>0</v>
      </c>
      <c r="G475" s="55">
        <v>0</v>
      </c>
      <c r="H475" s="54">
        <v>0</v>
      </c>
      <c r="I475" s="54">
        <v>-1.7999999999999999E-2</v>
      </c>
      <c r="J475" s="54">
        <v>-3.5999999999999997E-2</v>
      </c>
      <c r="K475" s="54">
        <v>-5.5E-2</v>
      </c>
      <c r="L475" s="54">
        <v>0</v>
      </c>
      <c r="M475" s="107"/>
      <c r="N475" s="108"/>
      <c r="O475" s="108"/>
      <c r="P475" s="108"/>
      <c r="Q475" s="108"/>
      <c r="R475" s="108"/>
      <c r="S475" s="14"/>
    </row>
    <row r="476" spans="1:19" x14ac:dyDescent="0.3">
      <c r="A476" s="48" t="s">
        <v>14</v>
      </c>
      <c r="B476" s="48" t="s">
        <v>76</v>
      </c>
      <c r="C476" s="48" t="s">
        <v>77</v>
      </c>
      <c r="D476" s="48" t="s">
        <v>75</v>
      </c>
      <c r="E476" s="54">
        <v>0</v>
      </c>
      <c r="F476" s="54">
        <v>0</v>
      </c>
      <c r="G476" s="55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107"/>
      <c r="N476" s="108"/>
      <c r="O476" s="108"/>
      <c r="P476" s="108"/>
      <c r="Q476" s="108"/>
      <c r="R476" s="108"/>
      <c r="S476" s="14"/>
    </row>
    <row r="477" spans="1:19" x14ac:dyDescent="0.3">
      <c r="A477" s="48" t="s">
        <v>14</v>
      </c>
      <c r="B477" s="48" t="s">
        <v>78</v>
      </c>
      <c r="C477" s="48" t="s">
        <v>79</v>
      </c>
      <c r="D477" s="48" t="s">
        <v>75</v>
      </c>
      <c r="E477" s="54">
        <v>0</v>
      </c>
      <c r="F477" s="54">
        <v>0</v>
      </c>
      <c r="G477" s="55">
        <v>0</v>
      </c>
      <c r="H477" s="54">
        <v>0</v>
      </c>
      <c r="I477" s="54">
        <v>0</v>
      </c>
      <c r="J477" s="54">
        <v>-1E-3</v>
      </c>
      <c r="K477" s="54">
        <v>-1E-3</v>
      </c>
      <c r="L477" s="54">
        <v>-1E-3</v>
      </c>
      <c r="M477" s="107"/>
      <c r="N477" s="108"/>
      <c r="O477" s="108"/>
      <c r="P477" s="108"/>
      <c r="Q477" s="108"/>
      <c r="R477" s="108"/>
      <c r="S477" s="14"/>
    </row>
    <row r="478" spans="1:19" x14ac:dyDescent="0.3">
      <c r="A478" s="48" t="s">
        <v>14</v>
      </c>
      <c r="B478" s="48" t="s">
        <v>80</v>
      </c>
      <c r="C478" s="48" t="s">
        <v>81</v>
      </c>
      <c r="D478" s="48" t="s">
        <v>75</v>
      </c>
      <c r="E478" s="54">
        <v>0</v>
      </c>
      <c r="F478" s="54">
        <v>0</v>
      </c>
      <c r="G478" s="55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107"/>
      <c r="N478" s="108"/>
      <c r="O478" s="108"/>
      <c r="P478" s="108"/>
      <c r="Q478" s="108"/>
      <c r="R478" s="108"/>
      <c r="S478" s="14"/>
    </row>
    <row r="479" spans="1:19" x14ac:dyDescent="0.3">
      <c r="A479" s="48" t="s">
        <v>14</v>
      </c>
      <c r="B479" s="48" t="s">
        <v>82</v>
      </c>
      <c r="C479" s="48" t="s">
        <v>83</v>
      </c>
      <c r="D479" s="48" t="s">
        <v>75</v>
      </c>
      <c r="E479" s="54">
        <v>0</v>
      </c>
      <c r="F479" s="54">
        <v>0</v>
      </c>
      <c r="G479" s="55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107"/>
      <c r="N479" s="108"/>
      <c r="O479" s="108"/>
      <c r="P479" s="108"/>
      <c r="Q479" s="108"/>
      <c r="R479" s="108"/>
      <c r="S479" s="14"/>
    </row>
    <row r="480" spans="1:19" x14ac:dyDescent="0.3">
      <c r="A480" s="48" t="s">
        <v>14</v>
      </c>
      <c r="B480" s="48" t="s">
        <v>84</v>
      </c>
      <c r="C480" s="48" t="s">
        <v>85</v>
      </c>
      <c r="D480" s="48" t="s">
        <v>75</v>
      </c>
      <c r="E480" s="54">
        <v>0</v>
      </c>
      <c r="F480" s="54">
        <v>0</v>
      </c>
      <c r="G480" s="55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107"/>
      <c r="N480" s="108"/>
      <c r="O480" s="108"/>
      <c r="P480" s="108"/>
      <c r="Q480" s="108"/>
      <c r="R480" s="108"/>
      <c r="S480" s="14"/>
    </row>
    <row r="481" spans="1:19" x14ac:dyDescent="0.3">
      <c r="A481" s="48" t="s">
        <v>14</v>
      </c>
      <c r="B481" s="48" t="s">
        <v>86</v>
      </c>
      <c r="C481" s="48" t="s">
        <v>87</v>
      </c>
      <c r="D481" s="48" t="s">
        <v>75</v>
      </c>
      <c r="E481" s="54">
        <v>0</v>
      </c>
      <c r="F481" s="54">
        <v>0</v>
      </c>
      <c r="G481" s="55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107"/>
      <c r="N481" s="108"/>
      <c r="O481" s="108"/>
      <c r="P481" s="108"/>
      <c r="Q481" s="108"/>
      <c r="R481" s="108"/>
      <c r="S481" s="14"/>
    </row>
    <row r="482" spans="1:19" x14ac:dyDescent="0.3">
      <c r="A482" s="48" t="s">
        <v>14</v>
      </c>
      <c r="B482" s="48" t="s">
        <v>88</v>
      </c>
      <c r="C482" s="48" t="s">
        <v>89</v>
      </c>
      <c r="D482" s="48" t="s">
        <v>75</v>
      </c>
      <c r="E482" s="54">
        <v>0</v>
      </c>
      <c r="F482" s="54">
        <v>0</v>
      </c>
      <c r="G482" s="55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107"/>
      <c r="N482" s="108"/>
      <c r="O482" s="108"/>
      <c r="P482" s="108"/>
      <c r="Q482" s="108"/>
      <c r="R482" s="108"/>
      <c r="S482" s="14"/>
    </row>
    <row r="483" spans="1:19" x14ac:dyDescent="0.3">
      <c r="A483" s="48" t="s">
        <v>14</v>
      </c>
      <c r="B483" s="48" t="s">
        <v>90</v>
      </c>
      <c r="C483" s="48" t="s">
        <v>91</v>
      </c>
      <c r="D483" s="48" t="s">
        <v>75</v>
      </c>
      <c r="E483" s="54">
        <v>0</v>
      </c>
      <c r="F483" s="54">
        <v>0</v>
      </c>
      <c r="G483" s="55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107"/>
      <c r="N483" s="108"/>
      <c r="O483" s="108"/>
      <c r="P483" s="108"/>
      <c r="Q483" s="108"/>
      <c r="R483" s="108"/>
      <c r="S483" s="14"/>
    </row>
    <row r="484" spans="1:19" x14ac:dyDescent="0.3">
      <c r="A484" s="48" t="s">
        <v>14</v>
      </c>
      <c r="B484" s="48" t="s">
        <v>92</v>
      </c>
      <c r="C484" s="48" t="s">
        <v>93</v>
      </c>
      <c r="D484" s="48" t="s">
        <v>75</v>
      </c>
      <c r="E484" s="54">
        <v>0</v>
      </c>
      <c r="F484" s="54">
        <v>0</v>
      </c>
      <c r="G484" s="55">
        <v>0</v>
      </c>
      <c r="H484" s="54">
        <v>0.14799999999999999</v>
      </c>
      <c r="I484" s="54">
        <v>0.14899999999999999</v>
      </c>
      <c r="J484" s="54">
        <v>0.151</v>
      </c>
      <c r="K484" s="54">
        <v>0.153</v>
      </c>
      <c r="L484" s="54">
        <v>0.154</v>
      </c>
      <c r="M484" s="107"/>
      <c r="N484" s="108"/>
      <c r="O484" s="108"/>
      <c r="P484" s="108"/>
      <c r="Q484" s="108"/>
      <c r="R484" s="108"/>
      <c r="S484" s="14"/>
    </row>
    <row r="485" spans="1:19" x14ac:dyDescent="0.3">
      <c r="A485" s="48" t="s">
        <v>14</v>
      </c>
      <c r="B485" s="48" t="s">
        <v>94</v>
      </c>
      <c r="C485" s="48" t="s">
        <v>95</v>
      </c>
      <c r="D485" s="48" t="s">
        <v>75</v>
      </c>
      <c r="E485" s="54">
        <v>0</v>
      </c>
      <c r="F485" s="54">
        <v>0</v>
      </c>
      <c r="G485" s="55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107"/>
      <c r="N485" s="108"/>
      <c r="O485" s="108"/>
      <c r="P485" s="108"/>
      <c r="Q485" s="108"/>
      <c r="R485" s="108"/>
      <c r="S485" s="14"/>
    </row>
    <row r="486" spans="1:19" x14ac:dyDescent="0.3">
      <c r="A486" s="48" t="s">
        <v>14</v>
      </c>
      <c r="B486" s="48" t="s">
        <v>96</v>
      </c>
      <c r="C486" s="48" t="s">
        <v>97</v>
      </c>
      <c r="D486" s="48" t="s">
        <v>75</v>
      </c>
      <c r="E486" s="54">
        <v>0</v>
      </c>
      <c r="F486" s="54">
        <v>0</v>
      </c>
      <c r="G486" s="55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107"/>
      <c r="N486" s="108"/>
      <c r="O486" s="108"/>
      <c r="P486" s="108"/>
      <c r="Q486" s="108"/>
      <c r="R486" s="108"/>
      <c r="S486" s="14"/>
    </row>
    <row r="487" spans="1:19" x14ac:dyDescent="0.3">
      <c r="A487" s="48" t="s">
        <v>14</v>
      </c>
      <c r="B487" s="48" t="s">
        <v>98</v>
      </c>
      <c r="C487" s="48" t="s">
        <v>99</v>
      </c>
      <c r="D487" s="48" t="s">
        <v>75</v>
      </c>
      <c r="E487" s="54">
        <v>0.13</v>
      </c>
      <c r="F487" s="54">
        <v>0.13500000000000001</v>
      </c>
      <c r="G487" s="55">
        <v>0.14000000000000001</v>
      </c>
      <c r="H487" s="54">
        <v>0.123</v>
      </c>
      <c r="I487" s="54">
        <v>0.125</v>
      </c>
      <c r="J487" s="54">
        <v>0.128</v>
      </c>
      <c r="K487" s="54">
        <v>0.13</v>
      </c>
      <c r="L487" s="54">
        <v>0.13300000000000001</v>
      </c>
      <c r="M487" s="107"/>
      <c r="N487" s="108"/>
      <c r="O487" s="108"/>
      <c r="P487" s="108"/>
      <c r="Q487" s="108"/>
      <c r="R487" s="108"/>
      <c r="S487" s="14"/>
    </row>
    <row r="488" spans="1:19" x14ac:dyDescent="0.3">
      <c r="A488" s="48" t="s">
        <v>14</v>
      </c>
      <c r="B488" s="48" t="s">
        <v>100</v>
      </c>
      <c r="C488" s="48" t="s">
        <v>101</v>
      </c>
      <c r="D488" s="48" t="s">
        <v>75</v>
      </c>
      <c r="E488" s="54">
        <v>0</v>
      </c>
      <c r="F488" s="54">
        <v>0</v>
      </c>
      <c r="G488" s="55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107"/>
      <c r="N488" s="108"/>
      <c r="O488" s="108"/>
      <c r="P488" s="108"/>
      <c r="Q488" s="108"/>
      <c r="R488" s="108"/>
      <c r="S488" s="14"/>
    </row>
    <row r="489" spans="1:19" x14ac:dyDescent="0.3">
      <c r="A489" s="48" t="s">
        <v>14</v>
      </c>
      <c r="B489" s="48" t="s">
        <v>102</v>
      </c>
      <c r="C489" s="48" t="s">
        <v>103</v>
      </c>
      <c r="D489" s="48" t="s">
        <v>75</v>
      </c>
      <c r="E489" s="54">
        <v>0</v>
      </c>
      <c r="F489" s="54">
        <v>0</v>
      </c>
      <c r="G489" s="55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107"/>
      <c r="N489" s="108"/>
      <c r="O489" s="108"/>
      <c r="P489" s="108"/>
      <c r="Q489" s="108"/>
      <c r="R489" s="108"/>
      <c r="S489" s="14"/>
    </row>
    <row r="490" spans="1:19" x14ac:dyDescent="0.3">
      <c r="A490" s="48" t="s">
        <v>14</v>
      </c>
      <c r="B490" s="48" t="s">
        <v>104</v>
      </c>
      <c r="C490" s="48" t="s">
        <v>105</v>
      </c>
      <c r="D490" s="48" t="s">
        <v>75</v>
      </c>
      <c r="E490" s="54">
        <v>0</v>
      </c>
      <c r="F490" s="54">
        <v>0</v>
      </c>
      <c r="G490" s="55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107"/>
      <c r="N490" s="108"/>
      <c r="O490" s="108"/>
      <c r="P490" s="108"/>
      <c r="Q490" s="108"/>
      <c r="R490" s="108"/>
      <c r="S490" s="14"/>
    </row>
    <row r="491" spans="1:19" x14ac:dyDescent="0.3">
      <c r="A491" s="48" t="s">
        <v>14</v>
      </c>
      <c r="B491" s="48" t="s">
        <v>106</v>
      </c>
      <c r="C491" s="48" t="s">
        <v>107</v>
      </c>
      <c r="D491" s="48" t="s">
        <v>75</v>
      </c>
      <c r="E491" s="54">
        <v>0</v>
      </c>
      <c r="F491" s="54">
        <v>0</v>
      </c>
      <c r="G491" s="55">
        <v>0</v>
      </c>
      <c r="H491" s="54">
        <v>0</v>
      </c>
      <c r="I491" s="54">
        <v>-1.2E-2</v>
      </c>
      <c r="J491" s="54">
        <v>-2.3E-2</v>
      </c>
      <c r="K491" s="54">
        <v>-3.5999999999999997E-2</v>
      </c>
      <c r="L491" s="54">
        <v>-4.8000000000000001E-2</v>
      </c>
      <c r="M491" s="107"/>
      <c r="N491" s="108"/>
      <c r="O491" s="108"/>
      <c r="P491" s="108"/>
      <c r="Q491" s="108"/>
      <c r="R491" s="108"/>
      <c r="S491" s="14"/>
    </row>
    <row r="492" spans="1:19" x14ac:dyDescent="0.3">
      <c r="A492" s="48" t="s">
        <v>14</v>
      </c>
      <c r="B492" s="48" t="s">
        <v>108</v>
      </c>
      <c r="C492" s="48" t="s">
        <v>109</v>
      </c>
      <c r="D492" s="48" t="s">
        <v>75</v>
      </c>
      <c r="E492" s="54">
        <v>0</v>
      </c>
      <c r="F492" s="54">
        <v>0</v>
      </c>
      <c r="G492" s="55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107"/>
      <c r="N492" s="108"/>
      <c r="O492" s="108"/>
      <c r="P492" s="108"/>
      <c r="Q492" s="108"/>
      <c r="R492" s="108"/>
      <c r="S492" s="14"/>
    </row>
    <row r="493" spans="1:19" x14ac:dyDescent="0.3">
      <c r="A493" s="48" t="s">
        <v>14</v>
      </c>
      <c r="B493" s="48" t="s">
        <v>110</v>
      </c>
      <c r="C493" s="48" t="s">
        <v>111</v>
      </c>
      <c r="D493" s="48" t="s">
        <v>75</v>
      </c>
      <c r="E493" s="54">
        <v>0</v>
      </c>
      <c r="F493" s="54">
        <v>0</v>
      </c>
      <c r="G493" s="55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107"/>
      <c r="N493" s="108"/>
      <c r="O493" s="108"/>
      <c r="P493" s="108"/>
      <c r="Q493" s="108"/>
      <c r="R493" s="108"/>
      <c r="S493" s="14"/>
    </row>
    <row r="494" spans="1:19" x14ac:dyDescent="0.3">
      <c r="A494" s="48" t="s">
        <v>14</v>
      </c>
      <c r="B494" s="48" t="s">
        <v>112</v>
      </c>
      <c r="C494" s="48" t="s">
        <v>113</v>
      </c>
      <c r="D494" s="48" t="s">
        <v>75</v>
      </c>
      <c r="E494" s="54">
        <v>0</v>
      </c>
      <c r="F494" s="54">
        <v>0</v>
      </c>
      <c r="G494" s="55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107"/>
      <c r="N494" s="108"/>
      <c r="O494" s="108"/>
      <c r="P494" s="108"/>
      <c r="Q494" s="108"/>
      <c r="R494" s="108"/>
      <c r="S494" s="14"/>
    </row>
    <row r="495" spans="1:19" x14ac:dyDescent="0.3">
      <c r="A495" s="48" t="s">
        <v>14</v>
      </c>
      <c r="B495" s="48" t="s">
        <v>114</v>
      </c>
      <c r="C495" s="48" t="s">
        <v>115</v>
      </c>
      <c r="D495" s="48" t="s">
        <v>75</v>
      </c>
      <c r="E495" s="54">
        <v>0</v>
      </c>
      <c r="F495" s="54">
        <v>0</v>
      </c>
      <c r="G495" s="55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107"/>
      <c r="N495" s="108"/>
      <c r="O495" s="108"/>
      <c r="P495" s="108"/>
      <c r="Q495" s="108"/>
      <c r="R495" s="108"/>
      <c r="S495" s="14"/>
    </row>
    <row r="496" spans="1:19" x14ac:dyDescent="0.3">
      <c r="A496" s="48" t="s">
        <v>14</v>
      </c>
      <c r="B496" s="48" t="s">
        <v>116</v>
      </c>
      <c r="C496" s="48" t="s">
        <v>117</v>
      </c>
      <c r="D496" s="48" t="s">
        <v>75</v>
      </c>
      <c r="E496" s="54">
        <v>0</v>
      </c>
      <c r="F496" s="54">
        <v>0</v>
      </c>
      <c r="G496" s="55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107"/>
      <c r="N496" s="108"/>
      <c r="O496" s="108"/>
      <c r="P496" s="108"/>
      <c r="Q496" s="108"/>
      <c r="R496" s="108"/>
      <c r="S496" s="14"/>
    </row>
    <row r="497" spans="1:19" x14ac:dyDescent="0.3">
      <c r="A497" s="48" t="s">
        <v>14</v>
      </c>
      <c r="B497" s="48" t="s">
        <v>118</v>
      </c>
      <c r="C497" s="48" t="s">
        <v>119</v>
      </c>
      <c r="D497" s="48" t="s">
        <v>75</v>
      </c>
      <c r="E497" s="54">
        <v>0</v>
      </c>
      <c r="F497" s="54">
        <v>0</v>
      </c>
      <c r="G497" s="55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0</v>
      </c>
      <c r="M497" s="107"/>
      <c r="N497" s="108"/>
      <c r="O497" s="108"/>
      <c r="P497" s="108"/>
      <c r="Q497" s="108"/>
      <c r="R497" s="108"/>
      <c r="S497" s="14"/>
    </row>
    <row r="498" spans="1:19" x14ac:dyDescent="0.3">
      <c r="A498" s="48" t="s">
        <v>14</v>
      </c>
      <c r="B498" s="48" t="s">
        <v>120</v>
      </c>
      <c r="C498" s="48" t="s">
        <v>121</v>
      </c>
      <c r="D498" s="48" t="s">
        <v>75</v>
      </c>
      <c r="E498" s="54">
        <v>0</v>
      </c>
      <c r="F498" s="54">
        <v>0</v>
      </c>
      <c r="G498" s="55">
        <v>0</v>
      </c>
      <c r="H498" s="54">
        <v>0</v>
      </c>
      <c r="I498" s="54">
        <v>-6.0000000000000001E-3</v>
      </c>
      <c r="J498" s="54">
        <v>-1.2E-2</v>
      </c>
      <c r="K498" s="54">
        <v>-1.7999999999999999E-2</v>
      </c>
      <c r="L498" s="54">
        <v>-2.4E-2</v>
      </c>
      <c r="M498" s="107"/>
      <c r="N498" s="108"/>
      <c r="O498" s="108"/>
      <c r="P498" s="108"/>
      <c r="Q498" s="108"/>
      <c r="R498" s="108"/>
      <c r="S498" s="14"/>
    </row>
    <row r="499" spans="1:19" x14ac:dyDescent="0.3">
      <c r="A499" s="48" t="s">
        <v>14</v>
      </c>
      <c r="B499" s="48" t="s">
        <v>122</v>
      </c>
      <c r="C499" s="48" t="s">
        <v>123</v>
      </c>
      <c r="D499" s="48" t="s">
        <v>75</v>
      </c>
      <c r="E499" s="54">
        <v>0</v>
      </c>
      <c r="F499" s="54">
        <v>0</v>
      </c>
      <c r="G499" s="55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107"/>
      <c r="N499" s="108"/>
      <c r="O499" s="108"/>
      <c r="P499" s="108"/>
      <c r="Q499" s="108"/>
      <c r="R499" s="108"/>
      <c r="S499" s="14"/>
    </row>
    <row r="500" spans="1:19" x14ac:dyDescent="0.3">
      <c r="A500" s="48" t="s">
        <v>14</v>
      </c>
      <c r="B500" s="48" t="s">
        <v>124</v>
      </c>
      <c r="C500" s="48" t="s">
        <v>125</v>
      </c>
      <c r="D500" s="48" t="s">
        <v>75</v>
      </c>
      <c r="E500" s="54">
        <v>0</v>
      </c>
      <c r="F500" s="54">
        <v>0</v>
      </c>
      <c r="G500" s="55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107"/>
      <c r="N500" s="108"/>
      <c r="O500" s="108"/>
      <c r="P500" s="108"/>
      <c r="Q500" s="108"/>
      <c r="R500" s="108"/>
      <c r="S500" s="14"/>
    </row>
    <row r="501" spans="1:19" x14ac:dyDescent="0.3">
      <c r="A501" s="48" t="s">
        <v>14</v>
      </c>
      <c r="B501" s="48" t="s">
        <v>126</v>
      </c>
      <c r="C501" s="48" t="s">
        <v>127</v>
      </c>
      <c r="D501" s="48" t="s">
        <v>75</v>
      </c>
      <c r="E501" s="54">
        <v>0</v>
      </c>
      <c r="F501" s="54">
        <v>0</v>
      </c>
      <c r="G501" s="55">
        <v>0</v>
      </c>
      <c r="H501" s="54">
        <v>0</v>
      </c>
      <c r="I501" s="54">
        <v>0</v>
      </c>
      <c r="J501" s="54">
        <v>0</v>
      </c>
      <c r="K501" s="54">
        <v>0</v>
      </c>
      <c r="L501" s="54">
        <v>0</v>
      </c>
      <c r="M501" s="107"/>
      <c r="N501" s="108"/>
      <c r="O501" s="108"/>
      <c r="P501" s="108"/>
      <c r="Q501" s="108"/>
      <c r="R501" s="108"/>
      <c r="S501" s="14"/>
    </row>
    <row r="502" spans="1:19" x14ac:dyDescent="0.3">
      <c r="A502" s="48" t="s">
        <v>14</v>
      </c>
      <c r="B502" s="48" t="s">
        <v>128</v>
      </c>
      <c r="C502" s="48" t="s">
        <v>129</v>
      </c>
      <c r="D502" s="48" t="s">
        <v>75</v>
      </c>
      <c r="E502" s="54">
        <v>0</v>
      </c>
      <c r="F502" s="54">
        <v>0</v>
      </c>
      <c r="G502" s="55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107"/>
      <c r="N502" s="108"/>
      <c r="O502" s="108"/>
      <c r="P502" s="108"/>
      <c r="Q502" s="108"/>
      <c r="R502" s="108"/>
      <c r="S502" s="14"/>
    </row>
    <row r="503" spans="1:19" x14ac:dyDescent="0.3">
      <c r="A503" s="48" t="s">
        <v>14</v>
      </c>
      <c r="B503" s="48" t="s">
        <v>130</v>
      </c>
      <c r="C503" s="48" t="s">
        <v>131</v>
      </c>
      <c r="D503" s="48" t="s">
        <v>75</v>
      </c>
      <c r="E503" s="54">
        <v>0</v>
      </c>
      <c r="F503" s="54">
        <v>0</v>
      </c>
      <c r="G503" s="55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107"/>
      <c r="N503" s="108"/>
      <c r="O503" s="108"/>
      <c r="P503" s="108"/>
      <c r="Q503" s="108"/>
      <c r="R503" s="108"/>
      <c r="S503" s="14"/>
    </row>
    <row r="504" spans="1:19" x14ac:dyDescent="0.3">
      <c r="A504" s="48" t="s">
        <v>14</v>
      </c>
      <c r="B504" s="48" t="s">
        <v>132</v>
      </c>
      <c r="C504" s="48" t="s">
        <v>133</v>
      </c>
      <c r="D504" s="48" t="s">
        <v>75</v>
      </c>
      <c r="E504" s="54">
        <v>0</v>
      </c>
      <c r="F504" s="54">
        <v>0</v>
      </c>
      <c r="G504" s="55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107"/>
      <c r="N504" s="108"/>
      <c r="O504" s="108"/>
      <c r="P504" s="108"/>
      <c r="Q504" s="108"/>
      <c r="R504" s="108"/>
      <c r="S504" s="14"/>
    </row>
    <row r="505" spans="1:19" x14ac:dyDescent="0.3">
      <c r="A505" s="48" t="s">
        <v>14</v>
      </c>
      <c r="B505" s="48" t="s">
        <v>134</v>
      </c>
      <c r="C505" s="48" t="s">
        <v>135</v>
      </c>
      <c r="D505" s="48" t="s">
        <v>75</v>
      </c>
      <c r="E505" s="54">
        <v>0</v>
      </c>
      <c r="F505" s="54">
        <v>0</v>
      </c>
      <c r="G505" s="55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107"/>
      <c r="N505" s="108"/>
      <c r="O505" s="108"/>
      <c r="P505" s="108"/>
      <c r="Q505" s="108"/>
      <c r="R505" s="108"/>
      <c r="S505" s="14"/>
    </row>
    <row r="506" spans="1:19" x14ac:dyDescent="0.3">
      <c r="A506" s="48" t="s">
        <v>14</v>
      </c>
      <c r="B506" s="48" t="s">
        <v>136</v>
      </c>
      <c r="C506" s="48" t="s">
        <v>137</v>
      </c>
      <c r="D506" s="48" t="s">
        <v>75</v>
      </c>
      <c r="E506" s="54">
        <v>0</v>
      </c>
      <c r="F506" s="54">
        <v>0</v>
      </c>
      <c r="G506" s="55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107"/>
      <c r="N506" s="108"/>
      <c r="O506" s="108"/>
      <c r="P506" s="108"/>
      <c r="Q506" s="108"/>
      <c r="R506" s="108"/>
      <c r="S506" s="14"/>
    </row>
    <row r="507" spans="1:19" x14ac:dyDescent="0.3">
      <c r="A507" s="48" t="s">
        <v>14</v>
      </c>
      <c r="B507" s="48" t="s">
        <v>138</v>
      </c>
      <c r="C507" s="48" t="s">
        <v>139</v>
      </c>
      <c r="D507" s="48" t="s">
        <v>75</v>
      </c>
      <c r="E507" s="54">
        <v>0</v>
      </c>
      <c r="F507" s="54">
        <v>0</v>
      </c>
      <c r="G507" s="55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107"/>
      <c r="N507" s="108"/>
      <c r="O507" s="108"/>
      <c r="P507" s="108"/>
      <c r="Q507" s="108"/>
      <c r="R507" s="108"/>
      <c r="S507" s="14"/>
    </row>
    <row r="508" spans="1:19" x14ac:dyDescent="0.3">
      <c r="A508" s="48" t="s">
        <v>14</v>
      </c>
      <c r="B508" s="48" t="s">
        <v>140</v>
      </c>
      <c r="C508" s="48" t="s">
        <v>141</v>
      </c>
      <c r="D508" s="48" t="s">
        <v>75</v>
      </c>
      <c r="E508" s="54">
        <v>0</v>
      </c>
      <c r="F508" s="54">
        <v>0</v>
      </c>
      <c r="G508" s="55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107"/>
      <c r="N508" s="108"/>
      <c r="O508" s="108"/>
      <c r="P508" s="108"/>
      <c r="Q508" s="108"/>
      <c r="R508" s="108"/>
      <c r="S508" s="14"/>
    </row>
    <row r="509" spans="1:19" x14ac:dyDescent="0.3">
      <c r="A509" s="48" t="s">
        <v>14</v>
      </c>
      <c r="B509" s="48" t="s">
        <v>142</v>
      </c>
      <c r="C509" s="48" t="s">
        <v>143</v>
      </c>
      <c r="D509" s="48" t="s">
        <v>75</v>
      </c>
      <c r="E509" s="54">
        <v>0</v>
      </c>
      <c r="F509" s="54">
        <v>0</v>
      </c>
      <c r="G509" s="55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107"/>
      <c r="N509" s="108"/>
      <c r="O509" s="108"/>
      <c r="P509" s="108"/>
      <c r="Q509" s="108"/>
      <c r="R509" s="108"/>
      <c r="S509" s="14"/>
    </row>
    <row r="510" spans="1:19" x14ac:dyDescent="0.3">
      <c r="A510" s="48" t="s">
        <v>14</v>
      </c>
      <c r="B510" s="48" t="s">
        <v>144</v>
      </c>
      <c r="C510" s="48" t="s">
        <v>145</v>
      </c>
      <c r="D510" s="48" t="s">
        <v>75</v>
      </c>
      <c r="E510" s="54">
        <v>0</v>
      </c>
      <c r="F510" s="54">
        <v>0</v>
      </c>
      <c r="G510" s="55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107"/>
      <c r="N510" s="108"/>
      <c r="O510" s="108"/>
      <c r="P510" s="108"/>
      <c r="Q510" s="108"/>
      <c r="R510" s="108"/>
      <c r="S510" s="14"/>
    </row>
    <row r="511" spans="1:19" x14ac:dyDescent="0.3">
      <c r="A511" s="48" t="s">
        <v>14</v>
      </c>
      <c r="B511" s="48" t="s">
        <v>146</v>
      </c>
      <c r="C511" s="48" t="s">
        <v>147</v>
      </c>
      <c r="D511" s="48" t="s">
        <v>75</v>
      </c>
      <c r="E511" s="54">
        <v>0</v>
      </c>
      <c r="F511" s="54">
        <v>0</v>
      </c>
      <c r="G511" s="55">
        <v>0</v>
      </c>
      <c r="H511" s="54">
        <v>0</v>
      </c>
      <c r="I511" s="54">
        <v>0</v>
      </c>
      <c r="J511" s="54">
        <v>0</v>
      </c>
      <c r="K511" s="54">
        <v>0</v>
      </c>
      <c r="L511" s="54">
        <v>0</v>
      </c>
      <c r="M511" s="107"/>
      <c r="N511" s="108"/>
      <c r="O511" s="108"/>
      <c r="P511" s="108"/>
      <c r="Q511" s="108"/>
      <c r="R511" s="108"/>
      <c r="S511" s="14"/>
    </row>
    <row r="512" spans="1:19" x14ac:dyDescent="0.3">
      <c r="A512" s="48" t="s">
        <v>14</v>
      </c>
      <c r="B512" s="48" t="s">
        <v>148</v>
      </c>
      <c r="C512" s="48" t="s">
        <v>149</v>
      </c>
      <c r="D512" s="48" t="s">
        <v>75</v>
      </c>
      <c r="E512" s="54">
        <v>0</v>
      </c>
      <c r="F512" s="54">
        <v>0</v>
      </c>
      <c r="G512" s="55">
        <v>0</v>
      </c>
      <c r="H512" s="54">
        <v>0</v>
      </c>
      <c r="I512" s="54">
        <v>0</v>
      </c>
      <c r="J512" s="54">
        <v>0</v>
      </c>
      <c r="K512" s="54">
        <v>0</v>
      </c>
      <c r="L512" s="54">
        <v>0</v>
      </c>
      <c r="M512" s="107"/>
      <c r="N512" s="108"/>
      <c r="O512" s="108"/>
      <c r="P512" s="108"/>
      <c r="Q512" s="108"/>
      <c r="R512" s="108"/>
      <c r="S512" s="14"/>
    </row>
    <row r="513" spans="1:19" x14ac:dyDescent="0.3">
      <c r="A513" s="48" t="s">
        <v>14</v>
      </c>
      <c r="B513" s="48" t="s">
        <v>150</v>
      </c>
      <c r="C513" s="48" t="s">
        <v>151</v>
      </c>
      <c r="D513" s="48" t="s">
        <v>75</v>
      </c>
      <c r="E513" s="54">
        <v>0.13</v>
      </c>
      <c r="F513" s="54">
        <v>0.13500000000000001</v>
      </c>
      <c r="G513" s="55">
        <v>0.14000000000000001</v>
      </c>
      <c r="H513" s="54">
        <v>0.27100000000000002</v>
      </c>
      <c r="I513" s="54">
        <v>0.23799999999999999</v>
      </c>
      <c r="J513" s="54">
        <v>0.20699999999999999</v>
      </c>
      <c r="K513" s="54">
        <v>0.17299999999999999</v>
      </c>
      <c r="L513" s="54">
        <v>0.214</v>
      </c>
      <c r="M513" s="107"/>
      <c r="N513" s="108"/>
      <c r="O513" s="108"/>
      <c r="P513" s="108"/>
      <c r="Q513" s="108"/>
      <c r="R513" s="108"/>
      <c r="S513" s="14"/>
    </row>
    <row r="514" spans="1:19" x14ac:dyDescent="0.3">
      <c r="A514" s="60" t="s">
        <v>15</v>
      </c>
      <c r="B514" s="60" t="s">
        <v>73</v>
      </c>
      <c r="C514" s="60" t="s">
        <v>74</v>
      </c>
      <c r="D514" s="60" t="s">
        <v>75</v>
      </c>
      <c r="E514" s="61">
        <v>0</v>
      </c>
      <c r="F514" s="54">
        <v>0</v>
      </c>
      <c r="G514" s="61">
        <v>0</v>
      </c>
      <c r="H514" s="61">
        <v>0</v>
      </c>
      <c r="I514" s="61">
        <v>0</v>
      </c>
      <c r="J514" s="61">
        <v>0</v>
      </c>
      <c r="K514" s="61">
        <v>0</v>
      </c>
      <c r="L514" s="61">
        <v>0</v>
      </c>
      <c r="M514" s="109"/>
      <c r="N514" s="109"/>
      <c r="O514" s="109"/>
      <c r="P514" s="109"/>
      <c r="Q514" s="109"/>
      <c r="R514" s="109"/>
      <c r="S514" s="14"/>
    </row>
    <row r="515" spans="1:19" x14ac:dyDescent="0.3">
      <c r="A515" s="60" t="s">
        <v>15</v>
      </c>
      <c r="B515" s="60" t="s">
        <v>76</v>
      </c>
      <c r="C515" s="60" t="s">
        <v>77</v>
      </c>
      <c r="D515" s="60" t="s">
        <v>75</v>
      </c>
      <c r="E515" s="61">
        <v>0</v>
      </c>
      <c r="F515" s="54">
        <v>0</v>
      </c>
      <c r="G515" s="61">
        <v>0</v>
      </c>
      <c r="H515" s="61">
        <v>0</v>
      </c>
      <c r="I515" s="61">
        <v>0</v>
      </c>
      <c r="J515" s="61">
        <v>0</v>
      </c>
      <c r="K515" s="61">
        <v>0</v>
      </c>
      <c r="L515" s="61">
        <v>0</v>
      </c>
      <c r="M515" s="109"/>
      <c r="N515" s="109"/>
      <c r="O515" s="109"/>
      <c r="P515" s="109"/>
      <c r="Q515" s="109"/>
      <c r="R515" s="109"/>
      <c r="S515" s="14"/>
    </row>
    <row r="516" spans="1:19" x14ac:dyDescent="0.3">
      <c r="A516" s="60" t="s">
        <v>15</v>
      </c>
      <c r="B516" s="60" t="s">
        <v>78</v>
      </c>
      <c r="C516" s="60" t="s">
        <v>79</v>
      </c>
      <c r="D516" s="60" t="s">
        <v>75</v>
      </c>
      <c r="E516" s="61">
        <v>0</v>
      </c>
      <c r="F516" s="54">
        <v>0</v>
      </c>
      <c r="G516" s="61">
        <v>0</v>
      </c>
      <c r="H516" s="61">
        <v>0</v>
      </c>
      <c r="I516" s="61">
        <v>0</v>
      </c>
      <c r="J516" s="61">
        <v>0</v>
      </c>
      <c r="K516" s="61">
        <v>0</v>
      </c>
      <c r="L516" s="61">
        <v>0</v>
      </c>
      <c r="M516" s="109"/>
      <c r="N516" s="109"/>
      <c r="O516" s="109"/>
      <c r="P516" s="109"/>
      <c r="Q516" s="109"/>
      <c r="R516" s="109"/>
      <c r="S516" s="14"/>
    </row>
    <row r="517" spans="1:19" x14ac:dyDescent="0.3">
      <c r="A517" s="60" t="s">
        <v>15</v>
      </c>
      <c r="B517" s="60" t="s">
        <v>80</v>
      </c>
      <c r="C517" s="60" t="s">
        <v>81</v>
      </c>
      <c r="D517" s="60" t="s">
        <v>75</v>
      </c>
      <c r="E517" s="61">
        <v>0</v>
      </c>
      <c r="F517" s="54">
        <v>0</v>
      </c>
      <c r="G517" s="61">
        <v>0</v>
      </c>
      <c r="H517" s="61">
        <v>0</v>
      </c>
      <c r="I517" s="61">
        <v>0</v>
      </c>
      <c r="J517" s="61">
        <v>0</v>
      </c>
      <c r="K517" s="61">
        <v>0</v>
      </c>
      <c r="L517" s="61">
        <v>0</v>
      </c>
      <c r="M517" s="109"/>
      <c r="N517" s="109"/>
      <c r="O517" s="109"/>
      <c r="P517" s="109"/>
      <c r="Q517" s="109"/>
      <c r="R517" s="109"/>
      <c r="S517" s="14"/>
    </row>
    <row r="518" spans="1:19" x14ac:dyDescent="0.3">
      <c r="A518" s="60" t="s">
        <v>15</v>
      </c>
      <c r="B518" s="60" t="s">
        <v>82</v>
      </c>
      <c r="C518" s="60" t="s">
        <v>83</v>
      </c>
      <c r="D518" s="60" t="s">
        <v>75</v>
      </c>
      <c r="E518" s="61">
        <v>0</v>
      </c>
      <c r="F518" s="54">
        <v>0</v>
      </c>
      <c r="G518" s="61">
        <v>0</v>
      </c>
      <c r="H518" s="61">
        <v>0</v>
      </c>
      <c r="I518" s="61">
        <v>0</v>
      </c>
      <c r="J518" s="61">
        <v>0</v>
      </c>
      <c r="K518" s="61">
        <v>0</v>
      </c>
      <c r="L518" s="61">
        <v>0</v>
      </c>
      <c r="M518" s="109"/>
      <c r="N518" s="109"/>
      <c r="O518" s="109"/>
      <c r="P518" s="109"/>
      <c r="Q518" s="109"/>
      <c r="R518" s="109"/>
      <c r="S518" s="14"/>
    </row>
    <row r="519" spans="1:19" x14ac:dyDescent="0.3">
      <c r="A519" s="60" t="s">
        <v>15</v>
      </c>
      <c r="B519" s="60" t="s">
        <v>84</v>
      </c>
      <c r="C519" s="60" t="s">
        <v>85</v>
      </c>
      <c r="D519" s="60" t="s">
        <v>75</v>
      </c>
      <c r="E519" s="61">
        <v>0</v>
      </c>
      <c r="F519" s="54">
        <v>0</v>
      </c>
      <c r="G519" s="61">
        <v>0</v>
      </c>
      <c r="H519" s="61">
        <v>0</v>
      </c>
      <c r="I519" s="61">
        <v>0</v>
      </c>
      <c r="J519" s="61">
        <v>0</v>
      </c>
      <c r="K519" s="61">
        <v>0</v>
      </c>
      <c r="L519" s="61">
        <v>0</v>
      </c>
      <c r="M519" s="109"/>
      <c r="N519" s="109"/>
      <c r="O519" s="109"/>
      <c r="P519" s="109"/>
      <c r="Q519" s="109"/>
      <c r="R519" s="109"/>
      <c r="S519" s="14"/>
    </row>
    <row r="520" spans="1:19" x14ac:dyDescent="0.3">
      <c r="A520" s="60" t="s">
        <v>15</v>
      </c>
      <c r="B520" s="60" t="s">
        <v>86</v>
      </c>
      <c r="C520" s="60" t="s">
        <v>87</v>
      </c>
      <c r="D520" s="60" t="s">
        <v>75</v>
      </c>
      <c r="E520" s="61">
        <v>0</v>
      </c>
      <c r="F520" s="54">
        <v>0</v>
      </c>
      <c r="G520" s="61">
        <v>0</v>
      </c>
      <c r="H520" s="61">
        <v>0</v>
      </c>
      <c r="I520" s="61">
        <v>0</v>
      </c>
      <c r="J520" s="61">
        <v>0</v>
      </c>
      <c r="K520" s="61">
        <v>0</v>
      </c>
      <c r="L520" s="61">
        <v>0</v>
      </c>
      <c r="M520" s="109"/>
      <c r="N520" s="109"/>
      <c r="O520" s="109"/>
      <c r="P520" s="109"/>
      <c r="Q520" s="109"/>
      <c r="R520" s="109"/>
      <c r="S520" s="14"/>
    </row>
    <row r="521" spans="1:19" x14ac:dyDescent="0.3">
      <c r="A521" s="60" t="s">
        <v>15</v>
      </c>
      <c r="B521" s="60" t="s">
        <v>88</v>
      </c>
      <c r="C521" s="60" t="s">
        <v>89</v>
      </c>
      <c r="D521" s="60" t="s">
        <v>75</v>
      </c>
      <c r="E521" s="61">
        <v>0</v>
      </c>
      <c r="F521" s="54">
        <v>0</v>
      </c>
      <c r="G521" s="61">
        <v>0</v>
      </c>
      <c r="H521" s="61">
        <v>0</v>
      </c>
      <c r="I521" s="61">
        <v>0</v>
      </c>
      <c r="J521" s="61">
        <v>0</v>
      </c>
      <c r="K521" s="61">
        <v>0</v>
      </c>
      <c r="L521" s="61">
        <v>0</v>
      </c>
      <c r="M521" s="109"/>
      <c r="N521" s="109"/>
      <c r="O521" s="109"/>
      <c r="P521" s="109"/>
      <c r="Q521" s="109"/>
      <c r="R521" s="109"/>
      <c r="S521" s="14"/>
    </row>
    <row r="522" spans="1:19" x14ac:dyDescent="0.3">
      <c r="A522" s="60" t="s">
        <v>15</v>
      </c>
      <c r="B522" s="60" t="s">
        <v>90</v>
      </c>
      <c r="C522" s="60" t="s">
        <v>91</v>
      </c>
      <c r="D522" s="60" t="s">
        <v>75</v>
      </c>
      <c r="E522" s="61">
        <v>0</v>
      </c>
      <c r="F522" s="54">
        <v>0</v>
      </c>
      <c r="G522" s="61">
        <v>0</v>
      </c>
      <c r="H522" s="61">
        <v>0</v>
      </c>
      <c r="I522" s="61">
        <v>0</v>
      </c>
      <c r="J522" s="61">
        <v>0</v>
      </c>
      <c r="K522" s="61">
        <v>0</v>
      </c>
      <c r="L522" s="61">
        <v>0</v>
      </c>
      <c r="M522" s="109"/>
      <c r="N522" s="109"/>
      <c r="O522" s="109"/>
      <c r="P522" s="109"/>
      <c r="Q522" s="109"/>
      <c r="R522" s="109"/>
      <c r="S522" s="14"/>
    </row>
    <row r="523" spans="1:19" x14ac:dyDescent="0.3">
      <c r="A523" s="60" t="s">
        <v>15</v>
      </c>
      <c r="B523" s="60" t="s">
        <v>92</v>
      </c>
      <c r="C523" s="60" t="s">
        <v>93</v>
      </c>
      <c r="D523" s="60" t="s">
        <v>75</v>
      </c>
      <c r="E523" s="61">
        <v>0</v>
      </c>
      <c r="F523" s="54">
        <v>0</v>
      </c>
      <c r="G523" s="61">
        <v>0</v>
      </c>
      <c r="H523" s="61">
        <v>0</v>
      </c>
      <c r="I523" s="61">
        <v>0</v>
      </c>
      <c r="J523" s="61">
        <v>0</v>
      </c>
      <c r="K523" s="61">
        <v>0</v>
      </c>
      <c r="L523" s="61">
        <v>0</v>
      </c>
      <c r="M523" s="109"/>
      <c r="N523" s="109"/>
      <c r="O523" s="109"/>
      <c r="P523" s="109"/>
      <c r="Q523" s="109"/>
      <c r="R523" s="109"/>
      <c r="S523" s="14"/>
    </row>
    <row r="524" spans="1:19" x14ac:dyDescent="0.3">
      <c r="A524" s="60" t="s">
        <v>15</v>
      </c>
      <c r="B524" s="60" t="s">
        <v>94</v>
      </c>
      <c r="C524" s="60" t="s">
        <v>95</v>
      </c>
      <c r="D524" s="60" t="s">
        <v>75</v>
      </c>
      <c r="E524" s="61">
        <v>0</v>
      </c>
      <c r="F524" s="54">
        <v>0</v>
      </c>
      <c r="G524" s="61">
        <v>0</v>
      </c>
      <c r="H524" s="61">
        <v>0</v>
      </c>
      <c r="I524" s="61">
        <v>0</v>
      </c>
      <c r="J524" s="61">
        <v>0</v>
      </c>
      <c r="K524" s="61">
        <v>0</v>
      </c>
      <c r="L524" s="61">
        <v>0</v>
      </c>
      <c r="M524" s="109"/>
      <c r="N524" s="109"/>
      <c r="O524" s="109"/>
      <c r="P524" s="109"/>
      <c r="Q524" s="109"/>
      <c r="R524" s="109"/>
      <c r="S524" s="14"/>
    </row>
    <row r="525" spans="1:19" x14ac:dyDescent="0.3">
      <c r="A525" s="60" t="s">
        <v>15</v>
      </c>
      <c r="B525" s="60" t="s">
        <v>96</v>
      </c>
      <c r="C525" s="60" t="s">
        <v>97</v>
      </c>
      <c r="D525" s="60" t="s">
        <v>75</v>
      </c>
      <c r="E525" s="61">
        <v>0</v>
      </c>
      <c r="F525" s="54">
        <v>0</v>
      </c>
      <c r="G525" s="61">
        <v>0</v>
      </c>
      <c r="H525" s="61">
        <v>0.59099999999999997</v>
      </c>
      <c r="I525" s="61">
        <v>0.58099999999999996</v>
      </c>
      <c r="J525" s="61">
        <v>0.58499999999999996</v>
      </c>
      <c r="K525" s="61">
        <v>0.59599999999999997</v>
      </c>
      <c r="L525" s="61">
        <v>0.61599999999999999</v>
      </c>
      <c r="M525" s="109"/>
      <c r="N525" s="109"/>
      <c r="O525" s="109"/>
      <c r="P525" s="109"/>
      <c r="Q525" s="109"/>
      <c r="R525" s="109"/>
      <c r="S525" s="14"/>
    </row>
    <row r="526" spans="1:19" x14ac:dyDescent="0.3">
      <c r="A526" s="60" t="s">
        <v>15</v>
      </c>
      <c r="B526" s="60" t="s">
        <v>98</v>
      </c>
      <c r="C526" s="60" t="s">
        <v>99</v>
      </c>
      <c r="D526" s="60" t="s">
        <v>75</v>
      </c>
      <c r="E526" s="61">
        <v>0</v>
      </c>
      <c r="F526" s="54">
        <v>0</v>
      </c>
      <c r="G526" s="61">
        <v>0</v>
      </c>
      <c r="H526" s="61">
        <v>0</v>
      </c>
      <c r="I526" s="61">
        <v>0</v>
      </c>
      <c r="J526" s="61">
        <v>0</v>
      </c>
      <c r="K526" s="61">
        <v>0</v>
      </c>
      <c r="L526" s="61">
        <v>0</v>
      </c>
      <c r="M526" s="109"/>
      <c r="N526" s="109"/>
      <c r="O526" s="109"/>
      <c r="P526" s="109"/>
      <c r="Q526" s="109"/>
      <c r="R526" s="109"/>
      <c r="S526" s="14"/>
    </row>
    <row r="527" spans="1:19" x14ac:dyDescent="0.3">
      <c r="A527" s="60" t="s">
        <v>15</v>
      </c>
      <c r="B527" s="60" t="s">
        <v>100</v>
      </c>
      <c r="C527" s="60" t="s">
        <v>101</v>
      </c>
      <c r="D527" s="60" t="s">
        <v>75</v>
      </c>
      <c r="E527" s="61">
        <v>0</v>
      </c>
      <c r="F527" s="54">
        <v>0</v>
      </c>
      <c r="G527" s="61">
        <v>0</v>
      </c>
      <c r="H527" s="61">
        <v>0</v>
      </c>
      <c r="I527" s="61">
        <v>0</v>
      </c>
      <c r="J527" s="61">
        <v>0</v>
      </c>
      <c r="K527" s="61">
        <v>0</v>
      </c>
      <c r="L527" s="61">
        <v>0</v>
      </c>
      <c r="M527" s="109"/>
      <c r="N527" s="109"/>
      <c r="O527" s="109"/>
      <c r="P527" s="109"/>
      <c r="Q527" s="109"/>
      <c r="R527" s="109"/>
      <c r="S527" s="14"/>
    </row>
    <row r="528" spans="1:19" x14ac:dyDescent="0.3">
      <c r="A528" s="60" t="s">
        <v>15</v>
      </c>
      <c r="B528" s="60" t="s">
        <v>102</v>
      </c>
      <c r="C528" s="60" t="s">
        <v>103</v>
      </c>
      <c r="D528" s="60" t="s">
        <v>75</v>
      </c>
      <c r="E528" s="61">
        <v>0</v>
      </c>
      <c r="F528" s="54">
        <v>0</v>
      </c>
      <c r="G528" s="61">
        <v>0</v>
      </c>
      <c r="H528" s="61">
        <v>0</v>
      </c>
      <c r="I528" s="61">
        <v>0</v>
      </c>
      <c r="J528" s="61">
        <v>0</v>
      </c>
      <c r="K528" s="61">
        <v>0</v>
      </c>
      <c r="L528" s="61">
        <v>0</v>
      </c>
      <c r="M528" s="109"/>
      <c r="N528" s="109"/>
      <c r="O528" s="109"/>
      <c r="P528" s="109"/>
      <c r="Q528" s="109"/>
      <c r="R528" s="109"/>
      <c r="S528" s="14"/>
    </row>
    <row r="529" spans="1:19" x14ac:dyDescent="0.3">
      <c r="A529" s="60" t="s">
        <v>15</v>
      </c>
      <c r="B529" s="60" t="s">
        <v>104</v>
      </c>
      <c r="C529" s="60" t="s">
        <v>105</v>
      </c>
      <c r="D529" s="60" t="s">
        <v>75</v>
      </c>
      <c r="E529" s="61">
        <v>0</v>
      </c>
      <c r="F529" s="54">
        <v>0</v>
      </c>
      <c r="G529" s="61">
        <v>0</v>
      </c>
      <c r="H529" s="61">
        <v>0</v>
      </c>
      <c r="I529" s="61">
        <v>0</v>
      </c>
      <c r="J529" s="61">
        <v>0</v>
      </c>
      <c r="K529" s="61">
        <v>0</v>
      </c>
      <c r="L529" s="61">
        <v>0</v>
      </c>
      <c r="M529" s="109"/>
      <c r="N529" s="109"/>
      <c r="O529" s="109"/>
      <c r="P529" s="109"/>
      <c r="Q529" s="109"/>
      <c r="R529" s="109"/>
      <c r="S529" s="14"/>
    </row>
    <row r="530" spans="1:19" x14ac:dyDescent="0.3">
      <c r="A530" s="60" t="s">
        <v>15</v>
      </c>
      <c r="B530" s="60" t="s">
        <v>106</v>
      </c>
      <c r="C530" s="60" t="s">
        <v>107</v>
      </c>
      <c r="D530" s="60" t="s">
        <v>75</v>
      </c>
      <c r="E530" s="61">
        <v>0</v>
      </c>
      <c r="F530" s="54">
        <v>0</v>
      </c>
      <c r="G530" s="61">
        <v>0</v>
      </c>
      <c r="H530" s="61">
        <v>0.40400000000000003</v>
      </c>
      <c r="I530" s="61">
        <v>0.40400000000000003</v>
      </c>
      <c r="J530" s="61">
        <v>0.42899999999999999</v>
      </c>
      <c r="K530" s="61">
        <v>0.42899999999999999</v>
      </c>
      <c r="L530" s="61">
        <v>0.42899999999999999</v>
      </c>
      <c r="M530" s="48"/>
      <c r="N530" s="48"/>
      <c r="O530" s="48"/>
      <c r="P530" s="48"/>
      <c r="Q530" s="48"/>
      <c r="R530" s="48"/>
    </row>
    <row r="531" spans="1:19" x14ac:dyDescent="0.3">
      <c r="A531" s="60" t="s">
        <v>15</v>
      </c>
      <c r="B531" s="60" t="s">
        <v>108</v>
      </c>
      <c r="C531" s="60" t="s">
        <v>109</v>
      </c>
      <c r="D531" s="60" t="s">
        <v>75</v>
      </c>
      <c r="E531" s="61">
        <v>0</v>
      </c>
      <c r="F531" s="54">
        <v>0</v>
      </c>
      <c r="G531" s="61">
        <v>0</v>
      </c>
      <c r="H531" s="61">
        <v>0</v>
      </c>
      <c r="I531" s="61">
        <v>0</v>
      </c>
      <c r="J531" s="61">
        <v>0</v>
      </c>
      <c r="K531" s="61">
        <v>0</v>
      </c>
      <c r="L531" s="61">
        <v>0</v>
      </c>
      <c r="M531" s="48"/>
      <c r="N531" s="48"/>
      <c r="O531" s="48"/>
      <c r="P531" s="48"/>
      <c r="Q531" s="48"/>
      <c r="R531" s="48"/>
    </row>
    <row r="532" spans="1:19" x14ac:dyDescent="0.3">
      <c r="A532" s="60" t="s">
        <v>15</v>
      </c>
      <c r="B532" s="60" t="s">
        <v>110</v>
      </c>
      <c r="C532" s="60" t="s">
        <v>111</v>
      </c>
      <c r="D532" s="60" t="s">
        <v>75</v>
      </c>
      <c r="E532" s="61">
        <v>0</v>
      </c>
      <c r="F532" s="54">
        <v>0</v>
      </c>
      <c r="G532" s="61">
        <v>0</v>
      </c>
      <c r="H532" s="61">
        <v>0</v>
      </c>
      <c r="I532" s="61">
        <v>0</v>
      </c>
      <c r="J532" s="61">
        <v>0</v>
      </c>
      <c r="K532" s="61">
        <v>0</v>
      </c>
      <c r="L532" s="61">
        <v>0</v>
      </c>
      <c r="M532" s="48"/>
      <c r="N532" s="48"/>
      <c r="O532" s="48"/>
      <c r="P532" s="48"/>
      <c r="Q532" s="48"/>
      <c r="R532" s="48"/>
    </row>
    <row r="533" spans="1:19" x14ac:dyDescent="0.3">
      <c r="A533" s="60" t="s">
        <v>15</v>
      </c>
      <c r="B533" s="60" t="s">
        <v>112</v>
      </c>
      <c r="C533" s="60" t="s">
        <v>113</v>
      </c>
      <c r="D533" s="60" t="s">
        <v>75</v>
      </c>
      <c r="E533" s="61">
        <v>0</v>
      </c>
      <c r="F533" s="54">
        <v>0</v>
      </c>
      <c r="G533" s="61">
        <v>0</v>
      </c>
      <c r="H533" s="61">
        <v>0</v>
      </c>
      <c r="I533" s="61">
        <v>0</v>
      </c>
      <c r="J533" s="61">
        <v>0</v>
      </c>
      <c r="K533" s="61">
        <v>0</v>
      </c>
      <c r="L533" s="61">
        <v>0</v>
      </c>
      <c r="M533" s="48"/>
      <c r="N533" s="48"/>
      <c r="O533" s="48"/>
      <c r="P533" s="48"/>
      <c r="Q533" s="48"/>
      <c r="R533" s="48"/>
    </row>
    <row r="534" spans="1:19" x14ac:dyDescent="0.3">
      <c r="A534" s="60" t="s">
        <v>15</v>
      </c>
      <c r="B534" s="60" t="s">
        <v>114</v>
      </c>
      <c r="C534" s="60" t="s">
        <v>115</v>
      </c>
      <c r="D534" s="60" t="s">
        <v>75</v>
      </c>
      <c r="E534" s="61">
        <v>0</v>
      </c>
      <c r="F534" s="54">
        <v>0</v>
      </c>
      <c r="G534" s="61">
        <v>0</v>
      </c>
      <c r="H534" s="61">
        <v>0</v>
      </c>
      <c r="I534" s="61">
        <v>0</v>
      </c>
      <c r="J534" s="61">
        <v>0</v>
      </c>
      <c r="K534" s="61">
        <v>0</v>
      </c>
      <c r="L534" s="61">
        <v>0</v>
      </c>
      <c r="M534" s="48"/>
      <c r="N534" s="48"/>
      <c r="O534" s="48"/>
      <c r="P534" s="48"/>
      <c r="Q534" s="48"/>
      <c r="R534" s="48"/>
    </row>
    <row r="535" spans="1:19" x14ac:dyDescent="0.3">
      <c r="A535" s="60" t="s">
        <v>15</v>
      </c>
      <c r="B535" s="60" t="s">
        <v>116</v>
      </c>
      <c r="C535" s="60" t="s">
        <v>117</v>
      </c>
      <c r="D535" s="60" t="s">
        <v>75</v>
      </c>
      <c r="E535" s="61">
        <v>0</v>
      </c>
      <c r="F535" s="54">
        <v>0</v>
      </c>
      <c r="G535" s="61">
        <v>0</v>
      </c>
      <c r="H535" s="61">
        <v>0</v>
      </c>
      <c r="I535" s="61">
        <v>0</v>
      </c>
      <c r="J535" s="61">
        <v>0</v>
      </c>
      <c r="K535" s="61">
        <v>0</v>
      </c>
      <c r="L535" s="61">
        <v>0</v>
      </c>
      <c r="M535" s="48"/>
      <c r="N535" s="48"/>
      <c r="O535" s="48"/>
      <c r="P535" s="48"/>
      <c r="Q535" s="48"/>
      <c r="R535" s="48"/>
    </row>
    <row r="536" spans="1:19" x14ac:dyDescent="0.3">
      <c r="A536" s="60" t="s">
        <v>15</v>
      </c>
      <c r="B536" s="60" t="s">
        <v>118</v>
      </c>
      <c r="C536" s="60" t="s">
        <v>119</v>
      </c>
      <c r="D536" s="60" t="s">
        <v>75</v>
      </c>
      <c r="E536" s="61">
        <v>0</v>
      </c>
      <c r="F536" s="54">
        <v>0</v>
      </c>
      <c r="G536" s="61">
        <v>0</v>
      </c>
      <c r="H536" s="61">
        <v>0</v>
      </c>
      <c r="I536" s="61">
        <v>0</v>
      </c>
      <c r="J536" s="61">
        <v>0</v>
      </c>
      <c r="K536" s="61">
        <v>0</v>
      </c>
      <c r="L536" s="61">
        <v>0</v>
      </c>
      <c r="M536" s="48"/>
      <c r="N536" s="48"/>
      <c r="O536" s="48"/>
      <c r="P536" s="48"/>
      <c r="Q536" s="48"/>
      <c r="R536" s="48"/>
    </row>
    <row r="537" spans="1:19" x14ac:dyDescent="0.3">
      <c r="A537" s="60" t="s">
        <v>15</v>
      </c>
      <c r="B537" s="60" t="s">
        <v>120</v>
      </c>
      <c r="C537" s="60" t="s">
        <v>121</v>
      </c>
      <c r="D537" s="60" t="s">
        <v>75</v>
      </c>
      <c r="E537" s="61">
        <v>0</v>
      </c>
      <c r="F537" s="54">
        <v>0</v>
      </c>
      <c r="G537" s="61">
        <v>0</v>
      </c>
      <c r="H537" s="61">
        <v>0</v>
      </c>
      <c r="I537" s="61">
        <v>0</v>
      </c>
      <c r="J537" s="61">
        <v>0</v>
      </c>
      <c r="K537" s="61">
        <v>0</v>
      </c>
      <c r="L537" s="61">
        <v>0</v>
      </c>
      <c r="M537" s="48"/>
      <c r="N537" s="48"/>
      <c r="O537" s="48"/>
      <c r="P537" s="48"/>
      <c r="Q537" s="48"/>
      <c r="R537" s="48"/>
    </row>
    <row r="538" spans="1:19" x14ac:dyDescent="0.3">
      <c r="A538" s="60" t="s">
        <v>15</v>
      </c>
      <c r="B538" s="60" t="s">
        <v>122</v>
      </c>
      <c r="C538" s="60" t="s">
        <v>123</v>
      </c>
      <c r="D538" s="60" t="s">
        <v>75</v>
      </c>
      <c r="E538" s="61">
        <v>0</v>
      </c>
      <c r="F538" s="54">
        <v>0</v>
      </c>
      <c r="G538" s="61">
        <v>0</v>
      </c>
      <c r="H538" s="61">
        <v>0</v>
      </c>
      <c r="I538" s="61">
        <v>0</v>
      </c>
      <c r="J538" s="61">
        <v>0</v>
      </c>
      <c r="K538" s="61">
        <v>0</v>
      </c>
      <c r="L538" s="61">
        <v>0</v>
      </c>
      <c r="M538" s="48"/>
      <c r="N538" s="48"/>
      <c r="O538" s="48"/>
      <c r="P538" s="48"/>
      <c r="Q538" s="48"/>
      <c r="R538" s="48"/>
    </row>
    <row r="539" spans="1:19" x14ac:dyDescent="0.3">
      <c r="A539" s="60" t="s">
        <v>15</v>
      </c>
      <c r="B539" s="60" t="s">
        <v>124</v>
      </c>
      <c r="C539" s="60" t="s">
        <v>125</v>
      </c>
      <c r="D539" s="60" t="s">
        <v>75</v>
      </c>
      <c r="E539" s="61">
        <v>0</v>
      </c>
      <c r="F539" s="54">
        <v>0</v>
      </c>
      <c r="G539" s="61">
        <v>0</v>
      </c>
      <c r="H539" s="61">
        <v>0</v>
      </c>
      <c r="I539" s="61">
        <v>0</v>
      </c>
      <c r="J539" s="61">
        <v>0</v>
      </c>
      <c r="K539" s="61">
        <v>0</v>
      </c>
      <c r="L539" s="61">
        <v>0</v>
      </c>
      <c r="M539" s="48"/>
      <c r="N539" s="48"/>
      <c r="O539" s="48"/>
      <c r="P539" s="48"/>
      <c r="Q539" s="48"/>
      <c r="R539" s="48"/>
    </row>
    <row r="540" spans="1:19" x14ac:dyDescent="0.3">
      <c r="A540" s="60" t="s">
        <v>15</v>
      </c>
      <c r="B540" s="60" t="s">
        <v>126</v>
      </c>
      <c r="C540" s="60" t="s">
        <v>127</v>
      </c>
      <c r="D540" s="60" t="s">
        <v>75</v>
      </c>
      <c r="E540" s="61">
        <v>0</v>
      </c>
      <c r="F540" s="54">
        <v>0</v>
      </c>
      <c r="G540" s="61">
        <v>0</v>
      </c>
      <c r="H540" s="61">
        <v>0</v>
      </c>
      <c r="I540" s="61">
        <v>0</v>
      </c>
      <c r="J540" s="61">
        <v>0</v>
      </c>
      <c r="K540" s="61">
        <v>0</v>
      </c>
      <c r="L540" s="61">
        <v>0</v>
      </c>
      <c r="M540" s="48"/>
      <c r="N540" s="48"/>
      <c r="O540" s="48"/>
      <c r="P540" s="48"/>
      <c r="Q540" s="48"/>
      <c r="R540" s="48"/>
    </row>
    <row r="541" spans="1:19" x14ac:dyDescent="0.3">
      <c r="A541" s="60" t="s">
        <v>15</v>
      </c>
      <c r="B541" s="60" t="s">
        <v>128</v>
      </c>
      <c r="C541" s="60" t="s">
        <v>129</v>
      </c>
      <c r="D541" s="60" t="s">
        <v>75</v>
      </c>
      <c r="E541" s="61">
        <v>0</v>
      </c>
      <c r="F541" s="54">
        <v>0</v>
      </c>
      <c r="G541" s="61">
        <v>0</v>
      </c>
      <c r="H541" s="61">
        <v>0</v>
      </c>
      <c r="I541" s="61">
        <v>0</v>
      </c>
      <c r="J541" s="61">
        <v>0</v>
      </c>
      <c r="K541" s="61">
        <v>0</v>
      </c>
      <c r="L541" s="61">
        <v>0</v>
      </c>
      <c r="M541" s="48"/>
      <c r="N541" s="48"/>
      <c r="O541" s="48"/>
      <c r="P541" s="48"/>
      <c r="Q541" s="48"/>
      <c r="R541" s="48"/>
    </row>
    <row r="542" spans="1:19" x14ac:dyDescent="0.3">
      <c r="A542" s="60" t="s">
        <v>15</v>
      </c>
      <c r="B542" s="60" t="s">
        <v>130</v>
      </c>
      <c r="C542" s="60" t="s">
        <v>131</v>
      </c>
      <c r="D542" s="60" t="s">
        <v>75</v>
      </c>
      <c r="E542" s="61">
        <v>0</v>
      </c>
      <c r="F542" s="54">
        <v>0</v>
      </c>
      <c r="G542" s="61">
        <v>0</v>
      </c>
      <c r="H542" s="61">
        <v>0</v>
      </c>
      <c r="I542" s="61">
        <v>0</v>
      </c>
      <c r="J542" s="61">
        <v>0</v>
      </c>
      <c r="K542" s="61">
        <v>0</v>
      </c>
      <c r="L542" s="61">
        <v>0</v>
      </c>
      <c r="M542" s="48"/>
      <c r="N542" s="48"/>
      <c r="O542" s="48"/>
      <c r="P542" s="48"/>
      <c r="Q542" s="48"/>
      <c r="R542" s="48"/>
    </row>
    <row r="543" spans="1:19" x14ac:dyDescent="0.3">
      <c r="A543" s="60" t="s">
        <v>15</v>
      </c>
      <c r="B543" s="60" t="s">
        <v>132</v>
      </c>
      <c r="C543" s="60" t="s">
        <v>133</v>
      </c>
      <c r="D543" s="60" t="s">
        <v>75</v>
      </c>
      <c r="E543" s="61">
        <v>0</v>
      </c>
      <c r="F543" s="54">
        <v>0</v>
      </c>
      <c r="G543" s="61">
        <v>0</v>
      </c>
      <c r="H543" s="61">
        <v>0</v>
      </c>
      <c r="I543" s="61">
        <v>0</v>
      </c>
      <c r="J543" s="61">
        <v>0</v>
      </c>
      <c r="K543" s="61">
        <v>0</v>
      </c>
      <c r="L543" s="61">
        <v>0</v>
      </c>
      <c r="M543" s="48"/>
      <c r="N543" s="48"/>
      <c r="O543" s="48"/>
      <c r="P543" s="48"/>
      <c r="Q543" s="48"/>
      <c r="R543" s="48"/>
    </row>
    <row r="544" spans="1:19" x14ac:dyDescent="0.3">
      <c r="A544" s="60" t="s">
        <v>15</v>
      </c>
      <c r="B544" s="60" t="s">
        <v>134</v>
      </c>
      <c r="C544" s="60" t="s">
        <v>135</v>
      </c>
      <c r="D544" s="60" t="s">
        <v>75</v>
      </c>
      <c r="E544" s="61">
        <v>0</v>
      </c>
      <c r="F544" s="54">
        <v>0</v>
      </c>
      <c r="G544" s="61">
        <v>0</v>
      </c>
      <c r="H544" s="61">
        <v>0</v>
      </c>
      <c r="I544" s="61">
        <v>0</v>
      </c>
      <c r="J544" s="61">
        <v>0</v>
      </c>
      <c r="K544" s="61">
        <v>0</v>
      </c>
      <c r="L544" s="61">
        <v>0</v>
      </c>
      <c r="M544" s="48"/>
      <c r="N544" s="48"/>
      <c r="O544" s="48"/>
      <c r="P544" s="48"/>
      <c r="Q544" s="48"/>
      <c r="R544" s="48"/>
    </row>
    <row r="545" spans="1:18" x14ac:dyDescent="0.3">
      <c r="A545" s="60" t="s">
        <v>15</v>
      </c>
      <c r="B545" s="60" t="s">
        <v>136</v>
      </c>
      <c r="C545" s="60" t="s">
        <v>137</v>
      </c>
      <c r="D545" s="60" t="s">
        <v>75</v>
      </c>
      <c r="E545" s="61">
        <v>0</v>
      </c>
      <c r="F545" s="54">
        <v>0</v>
      </c>
      <c r="G545" s="61">
        <v>0</v>
      </c>
      <c r="H545" s="61">
        <v>0</v>
      </c>
      <c r="I545" s="61">
        <v>0</v>
      </c>
      <c r="J545" s="61">
        <v>0</v>
      </c>
      <c r="K545" s="61">
        <v>0</v>
      </c>
      <c r="L545" s="61">
        <v>0</v>
      </c>
      <c r="M545" s="48"/>
      <c r="N545" s="48"/>
      <c r="O545" s="48"/>
      <c r="P545" s="48"/>
      <c r="Q545" s="48"/>
      <c r="R545" s="48"/>
    </row>
    <row r="546" spans="1:18" x14ac:dyDescent="0.3">
      <c r="A546" s="60" t="s">
        <v>15</v>
      </c>
      <c r="B546" s="60" t="s">
        <v>138</v>
      </c>
      <c r="C546" s="60" t="s">
        <v>139</v>
      </c>
      <c r="D546" s="60" t="s">
        <v>75</v>
      </c>
      <c r="E546" s="61">
        <v>0</v>
      </c>
      <c r="F546" s="54">
        <v>0</v>
      </c>
      <c r="G546" s="61">
        <v>0</v>
      </c>
      <c r="H546" s="61">
        <v>0</v>
      </c>
      <c r="I546" s="61">
        <v>0</v>
      </c>
      <c r="J546" s="61">
        <v>0</v>
      </c>
      <c r="K546" s="61">
        <v>0</v>
      </c>
      <c r="L546" s="61">
        <v>0</v>
      </c>
      <c r="M546" s="48"/>
      <c r="N546" s="48"/>
      <c r="O546" s="48"/>
      <c r="P546" s="48"/>
      <c r="Q546" s="48"/>
      <c r="R546" s="48"/>
    </row>
    <row r="547" spans="1:18" x14ac:dyDescent="0.3">
      <c r="A547" s="60" t="s">
        <v>15</v>
      </c>
      <c r="B547" s="60" t="s">
        <v>140</v>
      </c>
      <c r="C547" s="60" t="s">
        <v>141</v>
      </c>
      <c r="D547" s="60" t="s">
        <v>75</v>
      </c>
      <c r="E547" s="61">
        <v>0</v>
      </c>
      <c r="F547" s="54">
        <v>0</v>
      </c>
      <c r="G547" s="61">
        <v>0</v>
      </c>
      <c r="H547" s="61">
        <v>0</v>
      </c>
      <c r="I547" s="61">
        <v>0</v>
      </c>
      <c r="J547" s="61">
        <v>0</v>
      </c>
      <c r="K547" s="61">
        <v>0</v>
      </c>
      <c r="L547" s="61">
        <v>0</v>
      </c>
      <c r="M547" s="48"/>
      <c r="N547" s="48"/>
      <c r="O547" s="48"/>
      <c r="P547" s="48"/>
      <c r="Q547" s="48"/>
      <c r="R547" s="48"/>
    </row>
    <row r="548" spans="1:18" x14ac:dyDescent="0.3">
      <c r="A548" s="60" t="s">
        <v>15</v>
      </c>
      <c r="B548" s="60" t="s">
        <v>142</v>
      </c>
      <c r="C548" s="60" t="s">
        <v>143</v>
      </c>
      <c r="D548" s="60" t="s">
        <v>75</v>
      </c>
      <c r="E548" s="61">
        <v>0</v>
      </c>
      <c r="F548" s="54">
        <v>0</v>
      </c>
      <c r="G548" s="61">
        <v>0</v>
      </c>
      <c r="H548" s="61">
        <v>0</v>
      </c>
      <c r="I548" s="61">
        <v>0</v>
      </c>
      <c r="J548" s="61">
        <v>0</v>
      </c>
      <c r="K548" s="61">
        <v>0</v>
      </c>
      <c r="L548" s="61">
        <v>0</v>
      </c>
      <c r="M548" s="48"/>
      <c r="N548" s="48"/>
      <c r="O548" s="48"/>
      <c r="P548" s="48"/>
      <c r="Q548" s="48"/>
      <c r="R548" s="48"/>
    </row>
    <row r="549" spans="1:18" x14ac:dyDescent="0.3">
      <c r="A549" s="60" t="s">
        <v>15</v>
      </c>
      <c r="B549" s="60" t="s">
        <v>144</v>
      </c>
      <c r="C549" s="60" t="s">
        <v>145</v>
      </c>
      <c r="D549" s="60" t="s">
        <v>75</v>
      </c>
      <c r="E549" s="61">
        <v>0</v>
      </c>
      <c r="F549" s="54">
        <v>0</v>
      </c>
      <c r="G549" s="61">
        <v>0</v>
      </c>
      <c r="H549" s="61">
        <v>0</v>
      </c>
      <c r="I549" s="61">
        <v>0</v>
      </c>
      <c r="J549" s="61">
        <v>0</v>
      </c>
      <c r="K549" s="61">
        <v>0</v>
      </c>
      <c r="L549" s="61">
        <v>0</v>
      </c>
      <c r="M549" s="48"/>
      <c r="N549" s="48"/>
      <c r="O549" s="48"/>
      <c r="P549" s="48"/>
      <c r="Q549" s="48"/>
      <c r="R549" s="48"/>
    </row>
    <row r="550" spans="1:18" x14ac:dyDescent="0.3">
      <c r="A550" s="60" t="s">
        <v>15</v>
      </c>
      <c r="B550" s="60" t="s">
        <v>146</v>
      </c>
      <c r="C550" s="60" t="s">
        <v>147</v>
      </c>
      <c r="D550" s="60" t="s">
        <v>75</v>
      </c>
      <c r="E550" s="61">
        <v>0</v>
      </c>
      <c r="F550" s="54">
        <v>0</v>
      </c>
      <c r="G550" s="61">
        <v>0</v>
      </c>
      <c r="H550" s="61">
        <v>0</v>
      </c>
      <c r="I550" s="61">
        <v>0</v>
      </c>
      <c r="J550" s="61">
        <v>0</v>
      </c>
      <c r="K550" s="61">
        <v>0</v>
      </c>
      <c r="L550" s="61">
        <v>0</v>
      </c>
      <c r="M550" s="48"/>
      <c r="N550" s="48"/>
      <c r="O550" s="48"/>
      <c r="P550" s="48"/>
      <c r="Q550" s="48"/>
      <c r="R550" s="48"/>
    </row>
    <row r="551" spans="1:18" x14ac:dyDescent="0.3">
      <c r="A551" s="60" t="s">
        <v>15</v>
      </c>
      <c r="B551" s="60" t="s">
        <v>148</v>
      </c>
      <c r="C551" s="60" t="s">
        <v>149</v>
      </c>
      <c r="D551" s="60" t="s">
        <v>75</v>
      </c>
      <c r="E551" s="61">
        <v>0</v>
      </c>
      <c r="F551" s="54">
        <v>0</v>
      </c>
      <c r="G551" s="61">
        <v>0</v>
      </c>
      <c r="H551" s="61">
        <v>0</v>
      </c>
      <c r="I551" s="61">
        <v>0</v>
      </c>
      <c r="J551" s="61">
        <v>0</v>
      </c>
      <c r="K551" s="61">
        <v>0</v>
      </c>
      <c r="L551" s="61">
        <v>0</v>
      </c>
      <c r="M551" s="48"/>
      <c r="N551" s="48"/>
      <c r="O551" s="48"/>
      <c r="P551" s="48"/>
      <c r="Q551" s="48"/>
      <c r="R551" s="48"/>
    </row>
    <row r="552" spans="1:18" x14ac:dyDescent="0.3">
      <c r="A552" s="60" t="s">
        <v>15</v>
      </c>
      <c r="B552" s="60" t="s">
        <v>150</v>
      </c>
      <c r="C552" s="60" t="s">
        <v>151</v>
      </c>
      <c r="D552" s="60" t="s">
        <v>75</v>
      </c>
      <c r="E552" s="61">
        <v>0</v>
      </c>
      <c r="F552" s="54">
        <v>0</v>
      </c>
      <c r="G552" s="61">
        <v>0</v>
      </c>
      <c r="H552" s="61">
        <v>0.995</v>
      </c>
      <c r="I552" s="61">
        <v>0.98499999999999999</v>
      </c>
      <c r="J552" s="61">
        <v>1.014</v>
      </c>
      <c r="K552" s="61">
        <v>1.0249999999999999</v>
      </c>
      <c r="L552" s="61">
        <v>1.0449999999999999</v>
      </c>
      <c r="M552" s="48"/>
      <c r="N552" s="48"/>
      <c r="O552" s="48"/>
      <c r="P552" s="48"/>
      <c r="Q552" s="48"/>
      <c r="R552" s="48"/>
    </row>
    <row r="553" spans="1:18" x14ac:dyDescent="0.3">
      <c r="A553" s="48" t="s">
        <v>17</v>
      </c>
      <c r="B553" s="48" t="s">
        <v>73</v>
      </c>
      <c r="C553" s="48" t="s">
        <v>74</v>
      </c>
      <c r="D553" s="48" t="s">
        <v>75</v>
      </c>
      <c r="E553" s="54">
        <v>0</v>
      </c>
      <c r="F553" s="54">
        <v>0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48"/>
      <c r="N553" s="48"/>
      <c r="O553" s="48"/>
      <c r="P553" s="48"/>
      <c r="Q553" s="48"/>
      <c r="R553" s="48"/>
    </row>
    <row r="554" spans="1:18" x14ac:dyDescent="0.3">
      <c r="A554" s="48" t="s">
        <v>17</v>
      </c>
      <c r="B554" s="48" t="s">
        <v>76</v>
      </c>
      <c r="C554" s="48" t="s">
        <v>77</v>
      </c>
      <c r="D554" s="48" t="s">
        <v>75</v>
      </c>
      <c r="E554" s="54">
        <v>0</v>
      </c>
      <c r="F554" s="54">
        <v>0</v>
      </c>
      <c r="G554" s="54">
        <v>0</v>
      </c>
      <c r="H554" s="54">
        <v>0</v>
      </c>
      <c r="I554" s="54">
        <v>0</v>
      </c>
      <c r="J554" s="54">
        <v>0</v>
      </c>
      <c r="K554" s="54">
        <v>0</v>
      </c>
      <c r="L554" s="54">
        <v>0</v>
      </c>
      <c r="M554" s="48"/>
      <c r="N554" s="48"/>
      <c r="O554" s="48"/>
      <c r="P554" s="48"/>
      <c r="Q554" s="48"/>
      <c r="R554" s="48"/>
    </row>
    <row r="555" spans="1:18" x14ac:dyDescent="0.3">
      <c r="A555" s="48" t="s">
        <v>17</v>
      </c>
      <c r="B555" s="48" t="s">
        <v>78</v>
      </c>
      <c r="C555" s="48" t="s">
        <v>79</v>
      </c>
      <c r="D555" s="48" t="s">
        <v>75</v>
      </c>
      <c r="E555" s="54">
        <v>0</v>
      </c>
      <c r="F555" s="54">
        <v>0</v>
      </c>
      <c r="G555" s="54">
        <v>0</v>
      </c>
      <c r="H555" s="54">
        <v>0</v>
      </c>
      <c r="I555" s="54">
        <v>0</v>
      </c>
      <c r="J555" s="54">
        <v>0</v>
      </c>
      <c r="K555" s="54">
        <v>0</v>
      </c>
      <c r="L555" s="54">
        <v>0</v>
      </c>
      <c r="M555" s="48"/>
      <c r="N555" s="48"/>
      <c r="O555" s="48"/>
      <c r="P555" s="48"/>
      <c r="Q555" s="48"/>
      <c r="R555" s="48"/>
    </row>
    <row r="556" spans="1:18" x14ac:dyDescent="0.3">
      <c r="A556" s="48" t="s">
        <v>17</v>
      </c>
      <c r="B556" s="48" t="s">
        <v>80</v>
      </c>
      <c r="C556" s="48" t="s">
        <v>81</v>
      </c>
      <c r="D556" s="48" t="s">
        <v>75</v>
      </c>
      <c r="E556" s="54">
        <v>0</v>
      </c>
      <c r="F556" s="54">
        <v>0</v>
      </c>
      <c r="G556" s="54">
        <v>0</v>
      </c>
      <c r="H556" s="54">
        <v>0</v>
      </c>
      <c r="I556" s="54">
        <v>0</v>
      </c>
      <c r="J556" s="54">
        <v>0</v>
      </c>
      <c r="K556" s="54">
        <v>0</v>
      </c>
      <c r="L556" s="54">
        <v>0</v>
      </c>
      <c r="M556" s="48"/>
      <c r="N556" s="48"/>
      <c r="O556" s="48"/>
      <c r="P556" s="48"/>
      <c r="Q556" s="48"/>
      <c r="R556" s="48"/>
    </row>
    <row r="557" spans="1:18" x14ac:dyDescent="0.3">
      <c r="A557" s="48" t="s">
        <v>17</v>
      </c>
      <c r="B557" s="48" t="s">
        <v>82</v>
      </c>
      <c r="C557" s="48" t="s">
        <v>83</v>
      </c>
      <c r="D557" s="48" t="s">
        <v>75</v>
      </c>
      <c r="E557" s="54">
        <v>0</v>
      </c>
      <c r="F557" s="54">
        <v>0</v>
      </c>
      <c r="G557" s="54">
        <v>0</v>
      </c>
      <c r="H557" s="54">
        <v>0</v>
      </c>
      <c r="I557" s="54">
        <v>0</v>
      </c>
      <c r="J557" s="54">
        <v>0</v>
      </c>
      <c r="K557" s="54">
        <v>0</v>
      </c>
      <c r="L557" s="54">
        <v>0</v>
      </c>
      <c r="M557" s="48"/>
      <c r="N557" s="48"/>
      <c r="O557" s="48"/>
      <c r="P557" s="48"/>
      <c r="Q557" s="48"/>
      <c r="R557" s="48"/>
    </row>
    <row r="558" spans="1:18" x14ac:dyDescent="0.3">
      <c r="A558" s="48" t="s">
        <v>17</v>
      </c>
      <c r="B558" s="48" t="s">
        <v>84</v>
      </c>
      <c r="C558" s="48" t="s">
        <v>85</v>
      </c>
      <c r="D558" s="48" t="s">
        <v>75</v>
      </c>
      <c r="E558" s="54">
        <v>0</v>
      </c>
      <c r="F558" s="54">
        <v>0</v>
      </c>
      <c r="G558" s="54">
        <v>0</v>
      </c>
      <c r="H558" s="54">
        <v>0</v>
      </c>
      <c r="I558" s="54">
        <v>0</v>
      </c>
      <c r="J558" s="54">
        <v>0</v>
      </c>
      <c r="K558" s="54">
        <v>0</v>
      </c>
      <c r="L558" s="54">
        <v>0</v>
      </c>
      <c r="M558" s="48"/>
      <c r="N558" s="48"/>
      <c r="O558" s="48"/>
      <c r="P558" s="48"/>
      <c r="Q558" s="48"/>
      <c r="R558" s="48"/>
    </row>
    <row r="559" spans="1:18" x14ac:dyDescent="0.3">
      <c r="A559" s="48" t="s">
        <v>17</v>
      </c>
      <c r="B559" s="48" t="s">
        <v>86</v>
      </c>
      <c r="C559" s="48" t="s">
        <v>87</v>
      </c>
      <c r="D559" s="48" t="s">
        <v>75</v>
      </c>
      <c r="E559" s="54">
        <v>0</v>
      </c>
      <c r="F559" s="54">
        <v>0</v>
      </c>
      <c r="G559" s="54">
        <v>0</v>
      </c>
      <c r="H559" s="54">
        <v>0</v>
      </c>
      <c r="I559" s="54">
        <v>0</v>
      </c>
      <c r="J559" s="54">
        <v>0</v>
      </c>
      <c r="K559" s="54">
        <v>8.6985628805772403E-2</v>
      </c>
      <c r="L559" s="54">
        <v>8.60070404817075E-2</v>
      </c>
      <c r="M559" s="48"/>
      <c r="N559" s="48"/>
      <c r="O559" s="48"/>
      <c r="P559" s="48"/>
      <c r="Q559" s="48"/>
      <c r="R559" s="48"/>
    </row>
    <row r="560" spans="1:18" x14ac:dyDescent="0.3">
      <c r="A560" s="48" t="s">
        <v>17</v>
      </c>
      <c r="B560" s="48" t="s">
        <v>88</v>
      </c>
      <c r="C560" s="48" t="s">
        <v>89</v>
      </c>
      <c r="D560" s="48" t="s">
        <v>75</v>
      </c>
      <c r="E560" s="54">
        <v>0</v>
      </c>
      <c r="F560" s="54">
        <v>0</v>
      </c>
      <c r="G560" s="54">
        <v>0</v>
      </c>
      <c r="H560" s="54">
        <v>0</v>
      </c>
      <c r="I560" s="54">
        <v>0</v>
      </c>
      <c r="J560" s="54">
        <v>0</v>
      </c>
      <c r="K560" s="54">
        <v>9.0536062634579501E-2</v>
      </c>
      <c r="L560" s="54">
        <v>8.9517531929940497E-2</v>
      </c>
      <c r="M560" s="48"/>
      <c r="N560" s="48"/>
      <c r="O560" s="48"/>
      <c r="P560" s="48"/>
      <c r="Q560" s="48"/>
      <c r="R560" s="48"/>
    </row>
    <row r="561" spans="1:18" x14ac:dyDescent="0.3">
      <c r="A561" s="48" t="s">
        <v>17</v>
      </c>
      <c r="B561" s="48" t="s">
        <v>90</v>
      </c>
      <c r="C561" s="48" t="s">
        <v>91</v>
      </c>
      <c r="D561" s="48" t="s">
        <v>75</v>
      </c>
      <c r="E561" s="54">
        <v>0</v>
      </c>
      <c r="F561" s="54">
        <v>0</v>
      </c>
      <c r="G561" s="54">
        <v>0</v>
      </c>
      <c r="H561" s="54">
        <v>0.98029995691489502</v>
      </c>
      <c r="I561" s="54">
        <v>1.1258284690815901</v>
      </c>
      <c r="J561" s="54">
        <v>1.6105177581905701</v>
      </c>
      <c r="K561" s="54">
        <v>2.22442827581333</v>
      </c>
      <c r="L561" s="54">
        <v>3.0890842130391398</v>
      </c>
      <c r="M561" s="48"/>
      <c r="N561" s="48"/>
      <c r="O561" s="48"/>
      <c r="P561" s="48"/>
      <c r="Q561" s="48"/>
      <c r="R561" s="48"/>
    </row>
    <row r="562" spans="1:18" x14ac:dyDescent="0.3">
      <c r="A562" s="48" t="s">
        <v>17</v>
      </c>
      <c r="B562" s="48" t="s">
        <v>92</v>
      </c>
      <c r="C562" s="48" t="s">
        <v>93</v>
      </c>
      <c r="D562" s="48" t="s">
        <v>75</v>
      </c>
      <c r="E562" s="54">
        <v>0</v>
      </c>
      <c r="F562" s="54">
        <v>0</v>
      </c>
      <c r="G562" s="54">
        <v>0</v>
      </c>
      <c r="H562" s="54">
        <v>0.98029995691489502</v>
      </c>
      <c r="I562" s="54">
        <v>1.1258284690815901</v>
      </c>
      <c r="J562" s="54">
        <v>1.6105177581905701</v>
      </c>
      <c r="K562" s="54">
        <v>2.22442827581333</v>
      </c>
      <c r="L562" s="54">
        <v>3.0890842130391398</v>
      </c>
      <c r="M562" s="48"/>
      <c r="N562" s="48"/>
      <c r="O562" s="48"/>
      <c r="P562" s="48"/>
      <c r="Q562" s="48"/>
      <c r="R562" s="48"/>
    </row>
    <row r="563" spans="1:18" x14ac:dyDescent="0.3">
      <c r="A563" s="48" t="s">
        <v>17</v>
      </c>
      <c r="B563" s="48" t="s">
        <v>94</v>
      </c>
      <c r="C563" s="48" t="s">
        <v>95</v>
      </c>
      <c r="D563" s="48" t="s">
        <v>75</v>
      </c>
      <c r="E563" s="54">
        <v>0</v>
      </c>
      <c r="F563" s="54">
        <v>0</v>
      </c>
      <c r="G563" s="54">
        <v>0</v>
      </c>
      <c r="H563" s="54">
        <v>8.8231235503198294E-2</v>
      </c>
      <c r="I563" s="54">
        <v>8.4192527470470901E-2</v>
      </c>
      <c r="J563" s="54">
        <v>8.0338687783750404E-2</v>
      </c>
      <c r="K563" s="54">
        <v>7.66612542553574E-2</v>
      </c>
      <c r="L563" s="54">
        <v>7.3152152046890101E-2</v>
      </c>
      <c r="M563" s="48"/>
      <c r="N563" s="48"/>
      <c r="O563" s="48"/>
      <c r="P563" s="48"/>
      <c r="Q563" s="48"/>
      <c r="R563" s="48"/>
    </row>
    <row r="564" spans="1:18" x14ac:dyDescent="0.3">
      <c r="A564" s="48" t="s">
        <v>17</v>
      </c>
      <c r="B564" s="48" t="s">
        <v>96</v>
      </c>
      <c r="C564" s="48" t="s">
        <v>97</v>
      </c>
      <c r="D564" s="48" t="s">
        <v>75</v>
      </c>
      <c r="E564" s="54">
        <v>0</v>
      </c>
      <c r="F564" s="54">
        <v>0</v>
      </c>
      <c r="G564" s="54">
        <v>0</v>
      </c>
      <c r="H564" s="54">
        <v>0</v>
      </c>
      <c r="I564" s="54">
        <v>0</v>
      </c>
      <c r="J564" s="54">
        <v>0</v>
      </c>
      <c r="K564" s="54">
        <v>0</v>
      </c>
      <c r="L564" s="54">
        <v>0</v>
      </c>
      <c r="M564" s="48"/>
      <c r="N564" s="48"/>
      <c r="O564" s="48"/>
      <c r="P564" s="48"/>
      <c r="Q564" s="48"/>
      <c r="R564" s="48"/>
    </row>
    <row r="565" spans="1:18" x14ac:dyDescent="0.3">
      <c r="A565" s="48" t="s">
        <v>17</v>
      </c>
      <c r="B565" s="48" t="s">
        <v>98</v>
      </c>
      <c r="C565" s="48" t="s">
        <v>99</v>
      </c>
      <c r="D565" s="48" t="s">
        <v>75</v>
      </c>
      <c r="E565" s="54">
        <v>0</v>
      </c>
      <c r="F565" s="54">
        <v>0</v>
      </c>
      <c r="G565" s="54">
        <v>0</v>
      </c>
      <c r="H565" s="54">
        <v>0</v>
      </c>
      <c r="I565" s="54">
        <v>0</v>
      </c>
      <c r="J565" s="54">
        <v>4.3999999999999997E-2</v>
      </c>
      <c r="K565" s="54">
        <v>4.2999999999999997E-2</v>
      </c>
      <c r="L565" s="54">
        <v>4.2999999999999997E-2</v>
      </c>
      <c r="M565" s="48"/>
      <c r="N565" s="48"/>
      <c r="O565" s="48"/>
      <c r="P565" s="48"/>
      <c r="Q565" s="48"/>
      <c r="R565" s="48"/>
    </row>
    <row r="566" spans="1:18" x14ac:dyDescent="0.3">
      <c r="A566" s="48" t="s">
        <v>17</v>
      </c>
      <c r="B566" s="48" t="s">
        <v>100</v>
      </c>
      <c r="C566" s="48" t="s">
        <v>101</v>
      </c>
      <c r="D566" s="48" t="s">
        <v>75</v>
      </c>
      <c r="E566" s="54">
        <v>0</v>
      </c>
      <c r="F566" s="54">
        <v>0</v>
      </c>
      <c r="G566" s="54">
        <v>0</v>
      </c>
      <c r="H566" s="54">
        <v>0</v>
      </c>
      <c r="I566" s="54">
        <v>0</v>
      </c>
      <c r="J566" s="54">
        <v>0</v>
      </c>
      <c r="K566" s="54">
        <v>0</v>
      </c>
      <c r="L566" s="54">
        <v>0</v>
      </c>
      <c r="M566" s="48"/>
      <c r="N566" s="48"/>
      <c r="O566" s="48"/>
      <c r="P566" s="48"/>
      <c r="Q566" s="48"/>
      <c r="R566" s="48"/>
    </row>
    <row r="567" spans="1:18" x14ac:dyDescent="0.3">
      <c r="A567" s="48" t="s">
        <v>17</v>
      </c>
      <c r="B567" s="48" t="s">
        <v>102</v>
      </c>
      <c r="C567" s="48" t="s">
        <v>103</v>
      </c>
      <c r="D567" s="48" t="s">
        <v>75</v>
      </c>
      <c r="E567" s="54">
        <v>0</v>
      </c>
      <c r="F567" s="54">
        <v>0</v>
      </c>
      <c r="G567" s="54">
        <v>0</v>
      </c>
      <c r="H567" s="54">
        <v>0</v>
      </c>
      <c r="I567" s="54">
        <v>0</v>
      </c>
      <c r="J567" s="54">
        <v>0</v>
      </c>
      <c r="K567" s="54">
        <v>0</v>
      </c>
      <c r="L567" s="54">
        <v>0</v>
      </c>
      <c r="M567" s="48"/>
      <c r="N567" s="48"/>
      <c r="O567" s="48"/>
      <c r="P567" s="48"/>
      <c r="Q567" s="48"/>
      <c r="R567" s="48"/>
    </row>
    <row r="568" spans="1:18" x14ac:dyDescent="0.3">
      <c r="A568" s="48" t="s">
        <v>17</v>
      </c>
      <c r="B568" s="48" t="s">
        <v>104</v>
      </c>
      <c r="C568" s="48" t="s">
        <v>105</v>
      </c>
      <c r="D568" s="48" t="s">
        <v>75</v>
      </c>
      <c r="E568" s="54">
        <v>0</v>
      </c>
      <c r="F568" s="54">
        <v>0</v>
      </c>
      <c r="G568" s="54">
        <v>0</v>
      </c>
      <c r="H568" s="54">
        <v>0</v>
      </c>
      <c r="I568" s="54">
        <v>0</v>
      </c>
      <c r="J568" s="54">
        <v>0</v>
      </c>
      <c r="K568" s="54">
        <v>0</v>
      </c>
      <c r="L568" s="54">
        <v>0</v>
      </c>
      <c r="M568" s="48"/>
      <c r="N568" s="48"/>
      <c r="O568" s="48"/>
      <c r="P568" s="48"/>
      <c r="Q568" s="48"/>
      <c r="R568" s="48"/>
    </row>
    <row r="569" spans="1:18" x14ac:dyDescent="0.3">
      <c r="A569" s="48" t="s">
        <v>17</v>
      </c>
      <c r="B569" s="48" t="s">
        <v>106</v>
      </c>
      <c r="C569" s="48" t="s">
        <v>107</v>
      </c>
      <c r="D569" s="48" t="s">
        <v>75</v>
      </c>
      <c r="E569" s="54">
        <v>0</v>
      </c>
      <c r="F569" s="54">
        <v>0</v>
      </c>
      <c r="G569" s="54">
        <v>0</v>
      </c>
      <c r="H569" s="54">
        <v>0</v>
      </c>
      <c r="I569" s="54">
        <v>0</v>
      </c>
      <c r="J569" s="54">
        <v>0</v>
      </c>
      <c r="K569" s="54">
        <v>0</v>
      </c>
      <c r="L569" s="54">
        <v>0</v>
      </c>
      <c r="M569" s="48"/>
      <c r="N569" s="48"/>
      <c r="O569" s="48"/>
      <c r="P569" s="48"/>
      <c r="Q569" s="48"/>
      <c r="R569" s="48"/>
    </row>
    <row r="570" spans="1:18" x14ac:dyDescent="0.3">
      <c r="A570" s="48" t="s">
        <v>17</v>
      </c>
      <c r="B570" s="48" t="s">
        <v>108</v>
      </c>
      <c r="C570" s="48" t="s">
        <v>109</v>
      </c>
      <c r="D570" s="48" t="s">
        <v>75</v>
      </c>
      <c r="E570" s="54">
        <v>0</v>
      </c>
      <c r="F570" s="54">
        <v>0</v>
      </c>
      <c r="G570" s="54">
        <v>0</v>
      </c>
      <c r="H570" s="54">
        <v>0</v>
      </c>
      <c r="I570" s="54">
        <v>0</v>
      </c>
      <c r="J570" s="54">
        <v>0</v>
      </c>
      <c r="K570" s="54">
        <v>0</v>
      </c>
      <c r="L570" s="54">
        <v>0</v>
      </c>
      <c r="M570" s="48"/>
      <c r="N570" s="48"/>
      <c r="O570" s="48"/>
      <c r="P570" s="48"/>
      <c r="Q570" s="48"/>
      <c r="R570" s="48"/>
    </row>
    <row r="571" spans="1:18" x14ac:dyDescent="0.3">
      <c r="A571" s="48" t="s">
        <v>17</v>
      </c>
      <c r="B571" s="48" t="s">
        <v>110</v>
      </c>
      <c r="C571" s="48" t="s">
        <v>111</v>
      </c>
      <c r="D571" s="48" t="s">
        <v>75</v>
      </c>
      <c r="E571" s="54">
        <v>0</v>
      </c>
      <c r="F571" s="54">
        <v>0</v>
      </c>
      <c r="G571" s="54">
        <v>0</v>
      </c>
      <c r="H571" s="54">
        <v>0</v>
      </c>
      <c r="I571" s="54">
        <v>0</v>
      </c>
      <c r="J571" s="54">
        <v>0</v>
      </c>
      <c r="K571" s="54">
        <v>0</v>
      </c>
      <c r="L571" s="54">
        <v>0</v>
      </c>
      <c r="M571" s="48"/>
      <c r="N571" s="48"/>
      <c r="O571" s="48"/>
      <c r="P571" s="48"/>
      <c r="Q571" s="48"/>
      <c r="R571" s="48"/>
    </row>
    <row r="572" spans="1:18" x14ac:dyDescent="0.3">
      <c r="A572" s="48" t="s">
        <v>17</v>
      </c>
      <c r="B572" s="48" t="s">
        <v>112</v>
      </c>
      <c r="C572" s="48" t="s">
        <v>113</v>
      </c>
      <c r="D572" s="48" t="s">
        <v>75</v>
      </c>
      <c r="E572" s="54">
        <v>0</v>
      </c>
      <c r="F572" s="54">
        <v>0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48"/>
      <c r="N572" s="48"/>
      <c r="O572" s="48"/>
      <c r="P572" s="48"/>
      <c r="Q572" s="48"/>
      <c r="R572" s="48"/>
    </row>
    <row r="573" spans="1:18" x14ac:dyDescent="0.3">
      <c r="A573" s="48" t="s">
        <v>17</v>
      </c>
      <c r="B573" s="48" t="s">
        <v>114</v>
      </c>
      <c r="C573" s="48" t="s">
        <v>115</v>
      </c>
      <c r="D573" s="48" t="s">
        <v>75</v>
      </c>
      <c r="E573" s="54">
        <v>0</v>
      </c>
      <c r="F573" s="54">
        <v>0</v>
      </c>
      <c r="G573" s="54">
        <v>0</v>
      </c>
      <c r="H573" s="54">
        <v>0</v>
      </c>
      <c r="I573" s="54">
        <v>0</v>
      </c>
      <c r="J573" s="54">
        <v>0</v>
      </c>
      <c r="K573" s="54">
        <v>0</v>
      </c>
      <c r="L573" s="54">
        <v>0</v>
      </c>
      <c r="M573" s="48"/>
      <c r="N573" s="48"/>
      <c r="O573" s="48"/>
      <c r="P573" s="48"/>
      <c r="Q573" s="48"/>
      <c r="R573" s="48"/>
    </row>
    <row r="574" spans="1:18" x14ac:dyDescent="0.3">
      <c r="A574" s="48" t="s">
        <v>17</v>
      </c>
      <c r="B574" s="48" t="s">
        <v>116</v>
      </c>
      <c r="C574" s="48" t="s">
        <v>117</v>
      </c>
      <c r="D574" s="48" t="s">
        <v>75</v>
      </c>
      <c r="E574" s="54">
        <v>0</v>
      </c>
      <c r="F574" s="54">
        <v>0</v>
      </c>
      <c r="G574" s="54">
        <v>0</v>
      </c>
      <c r="H574" s="54">
        <v>0</v>
      </c>
      <c r="I574" s="54">
        <v>0</v>
      </c>
      <c r="J574" s="54">
        <v>0</v>
      </c>
      <c r="K574" s="54">
        <v>0</v>
      </c>
      <c r="L574" s="54">
        <v>0</v>
      </c>
      <c r="M574" s="48"/>
      <c r="N574" s="48"/>
      <c r="O574" s="48"/>
      <c r="P574" s="48"/>
      <c r="Q574" s="48"/>
      <c r="R574" s="48"/>
    </row>
    <row r="575" spans="1:18" x14ac:dyDescent="0.3">
      <c r="A575" s="48" t="s">
        <v>17</v>
      </c>
      <c r="B575" s="48" t="s">
        <v>118</v>
      </c>
      <c r="C575" s="48" t="s">
        <v>119</v>
      </c>
      <c r="D575" s="48" t="s">
        <v>75</v>
      </c>
      <c r="E575" s="54">
        <v>0</v>
      </c>
      <c r="F575" s="54">
        <v>0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48"/>
      <c r="N575" s="48"/>
      <c r="O575" s="48"/>
      <c r="P575" s="48"/>
      <c r="Q575" s="48"/>
      <c r="R575" s="48"/>
    </row>
    <row r="576" spans="1:18" x14ac:dyDescent="0.3">
      <c r="A576" s="48" t="s">
        <v>17</v>
      </c>
      <c r="B576" s="48" t="s">
        <v>120</v>
      </c>
      <c r="C576" s="48" t="s">
        <v>121</v>
      </c>
      <c r="D576" s="48" t="s">
        <v>75</v>
      </c>
      <c r="E576" s="54">
        <v>0</v>
      </c>
      <c r="F576" s="54">
        <v>0</v>
      </c>
      <c r="G576" s="54">
        <v>0</v>
      </c>
      <c r="H576" s="54">
        <v>0.811390073125</v>
      </c>
      <c r="I576" s="54">
        <v>0.82247094228906203</v>
      </c>
      <c r="J576" s="54">
        <v>0.83074942531034601</v>
      </c>
      <c r="K576" s="54">
        <v>0.85033605422277503</v>
      </c>
      <c r="L576" s="54">
        <v>0.860591033125083</v>
      </c>
      <c r="M576" s="48"/>
      <c r="N576" s="48"/>
      <c r="O576" s="48"/>
      <c r="P576" s="48"/>
      <c r="Q576" s="48"/>
      <c r="R576" s="48"/>
    </row>
    <row r="577" spans="1:18" x14ac:dyDescent="0.3">
      <c r="A577" s="48" t="s">
        <v>17</v>
      </c>
      <c r="B577" s="48" t="s">
        <v>122</v>
      </c>
      <c r="C577" s="48" t="s">
        <v>123</v>
      </c>
      <c r="D577" s="48" t="s">
        <v>75</v>
      </c>
      <c r="E577" s="54">
        <v>0</v>
      </c>
      <c r="F577" s="54">
        <v>0</v>
      </c>
      <c r="G577" s="54">
        <v>0</v>
      </c>
      <c r="H577" s="54">
        <v>0</v>
      </c>
      <c r="I577" s="54">
        <v>0</v>
      </c>
      <c r="J577" s="54">
        <v>0</v>
      </c>
      <c r="K577" s="54">
        <v>0</v>
      </c>
      <c r="L577" s="54">
        <v>0</v>
      </c>
      <c r="M577" s="48"/>
      <c r="N577" s="48"/>
      <c r="O577" s="48"/>
      <c r="P577" s="48"/>
      <c r="Q577" s="48"/>
      <c r="R577" s="48"/>
    </row>
    <row r="578" spans="1:18" x14ac:dyDescent="0.3">
      <c r="A578" s="48" t="s">
        <v>17</v>
      </c>
      <c r="B578" s="48" t="s">
        <v>124</v>
      </c>
      <c r="C578" s="48" t="s">
        <v>125</v>
      </c>
      <c r="D578" s="48" t="s">
        <v>75</v>
      </c>
      <c r="E578" s="54">
        <v>0</v>
      </c>
      <c r="F578" s="54">
        <v>0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48"/>
      <c r="N578" s="48"/>
      <c r="O578" s="48"/>
      <c r="P578" s="48"/>
      <c r="Q578" s="48"/>
      <c r="R578" s="48"/>
    </row>
    <row r="579" spans="1:18" x14ac:dyDescent="0.3">
      <c r="A579" s="48" t="s">
        <v>17</v>
      </c>
      <c r="B579" s="48" t="s">
        <v>126</v>
      </c>
      <c r="C579" s="48" t="s">
        <v>127</v>
      </c>
      <c r="D579" s="48" t="s">
        <v>75</v>
      </c>
      <c r="E579" s="54">
        <v>0</v>
      </c>
      <c r="F579" s="54">
        <v>0</v>
      </c>
      <c r="G579" s="54">
        <v>0</v>
      </c>
      <c r="H579" s="54">
        <v>0</v>
      </c>
      <c r="I579" s="54">
        <v>0</v>
      </c>
      <c r="J579" s="54">
        <v>0</v>
      </c>
      <c r="K579" s="54">
        <v>0</v>
      </c>
      <c r="L579" s="54">
        <v>0</v>
      </c>
      <c r="M579" s="48"/>
      <c r="N579" s="48"/>
      <c r="O579" s="48"/>
      <c r="P579" s="48"/>
      <c r="Q579" s="48"/>
      <c r="R579" s="48"/>
    </row>
    <row r="580" spans="1:18" x14ac:dyDescent="0.3">
      <c r="A580" s="48" t="s">
        <v>17</v>
      </c>
      <c r="B580" s="48" t="s">
        <v>128</v>
      </c>
      <c r="C580" s="48" t="s">
        <v>129</v>
      </c>
      <c r="D580" s="48" t="s">
        <v>75</v>
      </c>
      <c r="E580" s="54">
        <v>0</v>
      </c>
      <c r="F580" s="54">
        <v>0</v>
      </c>
      <c r="G580" s="54">
        <v>0</v>
      </c>
      <c r="H580" s="54">
        <v>0</v>
      </c>
      <c r="I580" s="54">
        <v>0</v>
      </c>
      <c r="J580" s="54">
        <v>0</v>
      </c>
      <c r="K580" s="54">
        <v>0</v>
      </c>
      <c r="L580" s="54">
        <v>0</v>
      </c>
      <c r="M580" s="48"/>
      <c r="N580" s="48"/>
      <c r="O580" s="48"/>
      <c r="P580" s="48"/>
      <c r="Q580" s="48"/>
      <c r="R580" s="48"/>
    </row>
    <row r="581" spans="1:18" x14ac:dyDescent="0.3">
      <c r="A581" s="48" t="s">
        <v>17</v>
      </c>
      <c r="B581" s="48" t="s">
        <v>130</v>
      </c>
      <c r="C581" s="48" t="s">
        <v>131</v>
      </c>
      <c r="D581" s="48" t="s">
        <v>75</v>
      </c>
      <c r="E581" s="54">
        <v>0</v>
      </c>
      <c r="F581" s="54">
        <v>0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48"/>
      <c r="N581" s="48"/>
      <c r="O581" s="48"/>
      <c r="P581" s="48"/>
      <c r="Q581" s="48"/>
      <c r="R581" s="48"/>
    </row>
    <row r="582" spans="1:18" x14ac:dyDescent="0.3">
      <c r="A582" s="48" t="s">
        <v>17</v>
      </c>
      <c r="B582" s="48" t="s">
        <v>132</v>
      </c>
      <c r="C582" s="48" t="s">
        <v>133</v>
      </c>
      <c r="D582" s="48" t="s">
        <v>75</v>
      </c>
      <c r="E582" s="54">
        <v>0</v>
      </c>
      <c r="F582" s="54">
        <v>0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48"/>
      <c r="N582" s="48"/>
      <c r="O582" s="48"/>
      <c r="P582" s="48"/>
      <c r="Q582" s="48"/>
      <c r="R582" s="48"/>
    </row>
    <row r="583" spans="1:18" x14ac:dyDescent="0.3">
      <c r="A583" s="48" t="s">
        <v>17</v>
      </c>
      <c r="B583" s="48" t="s">
        <v>134</v>
      </c>
      <c r="C583" s="48" t="s">
        <v>135</v>
      </c>
      <c r="D583" s="48" t="s">
        <v>75</v>
      </c>
      <c r="E583" s="54">
        <v>0</v>
      </c>
      <c r="F583" s="54">
        <v>0</v>
      </c>
      <c r="G583" s="54">
        <v>0</v>
      </c>
      <c r="H583" s="54">
        <v>0</v>
      </c>
      <c r="I583" s="54">
        <v>0</v>
      </c>
      <c r="J583" s="54">
        <v>0</v>
      </c>
      <c r="K583" s="54">
        <v>0</v>
      </c>
      <c r="L583" s="54">
        <v>0</v>
      </c>
      <c r="M583" s="48"/>
      <c r="N583" s="48"/>
      <c r="O583" s="48"/>
      <c r="P583" s="48"/>
      <c r="Q583" s="48"/>
      <c r="R583" s="48"/>
    </row>
    <row r="584" spans="1:18" x14ac:dyDescent="0.3">
      <c r="A584" s="48" t="s">
        <v>17</v>
      </c>
      <c r="B584" s="48" t="s">
        <v>136</v>
      </c>
      <c r="C584" s="48" t="s">
        <v>137</v>
      </c>
      <c r="D584" s="48" t="s">
        <v>75</v>
      </c>
      <c r="E584" s="54">
        <v>0</v>
      </c>
      <c r="F584" s="54">
        <v>0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48"/>
      <c r="N584" s="48"/>
      <c r="O584" s="48"/>
      <c r="P584" s="48"/>
      <c r="Q584" s="48"/>
      <c r="R584" s="48"/>
    </row>
    <row r="585" spans="1:18" x14ac:dyDescent="0.3">
      <c r="A585" s="48" t="s">
        <v>17</v>
      </c>
      <c r="B585" s="48" t="s">
        <v>138</v>
      </c>
      <c r="C585" s="48" t="s">
        <v>139</v>
      </c>
      <c r="D585" s="48" t="s">
        <v>75</v>
      </c>
      <c r="E585" s="54">
        <v>0</v>
      </c>
      <c r="F585" s="54">
        <v>0</v>
      </c>
      <c r="G585" s="54">
        <v>0</v>
      </c>
      <c r="H585" s="54">
        <v>0</v>
      </c>
      <c r="I585" s="54">
        <v>0</v>
      </c>
      <c r="J585" s="54">
        <v>0</v>
      </c>
      <c r="K585" s="54">
        <v>0</v>
      </c>
      <c r="L585" s="54">
        <v>0</v>
      </c>
      <c r="M585" s="48"/>
      <c r="N585" s="48"/>
      <c r="O585" s="48"/>
      <c r="P585" s="48"/>
      <c r="Q585" s="48"/>
      <c r="R585" s="48"/>
    </row>
    <row r="586" spans="1:18" x14ac:dyDescent="0.3">
      <c r="A586" s="48" t="s">
        <v>17</v>
      </c>
      <c r="B586" s="48" t="s">
        <v>140</v>
      </c>
      <c r="C586" s="48" t="s">
        <v>141</v>
      </c>
      <c r="D586" s="48" t="s">
        <v>75</v>
      </c>
      <c r="E586" s="54">
        <v>0</v>
      </c>
      <c r="F586" s="54">
        <v>0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48"/>
      <c r="N586" s="48"/>
      <c r="O586" s="48"/>
      <c r="P586" s="48"/>
      <c r="Q586" s="48"/>
      <c r="R586" s="48"/>
    </row>
    <row r="587" spans="1:18" x14ac:dyDescent="0.3">
      <c r="A587" s="48" t="s">
        <v>17</v>
      </c>
      <c r="B587" s="48" t="s">
        <v>142</v>
      </c>
      <c r="C587" s="48" t="s">
        <v>143</v>
      </c>
      <c r="D587" s="48" t="s">
        <v>75</v>
      </c>
      <c r="E587" s="54">
        <v>0</v>
      </c>
      <c r="F587" s="54">
        <v>0</v>
      </c>
      <c r="G587" s="54">
        <v>0</v>
      </c>
      <c r="H587" s="54">
        <v>0</v>
      </c>
      <c r="I587" s="54">
        <v>0</v>
      </c>
      <c r="J587" s="54">
        <v>0</v>
      </c>
      <c r="K587" s="54">
        <v>0</v>
      </c>
      <c r="L587" s="54">
        <v>0</v>
      </c>
      <c r="M587" s="48"/>
      <c r="N587" s="48"/>
      <c r="O587" s="48"/>
      <c r="P587" s="48"/>
      <c r="Q587" s="48"/>
      <c r="R587" s="48"/>
    </row>
    <row r="588" spans="1:18" x14ac:dyDescent="0.3">
      <c r="A588" s="48" t="s">
        <v>17</v>
      </c>
      <c r="B588" s="48" t="s">
        <v>144</v>
      </c>
      <c r="C588" s="48" t="s">
        <v>145</v>
      </c>
      <c r="D588" s="48" t="s">
        <v>75</v>
      </c>
      <c r="E588" s="54">
        <v>0</v>
      </c>
      <c r="F588" s="54">
        <v>0</v>
      </c>
      <c r="G588" s="54">
        <v>0</v>
      </c>
      <c r="H588" s="54">
        <v>0</v>
      </c>
      <c r="I588" s="54">
        <v>0</v>
      </c>
      <c r="J588" s="54">
        <v>0</v>
      </c>
      <c r="K588" s="54">
        <v>0</v>
      </c>
      <c r="L588" s="54">
        <v>0</v>
      </c>
      <c r="M588" s="48"/>
      <c r="N588" s="48"/>
      <c r="O588" s="48"/>
      <c r="P588" s="48"/>
      <c r="Q588" s="48"/>
      <c r="R588" s="48"/>
    </row>
    <row r="589" spans="1:18" x14ac:dyDescent="0.3">
      <c r="A589" s="48" t="s">
        <v>17</v>
      </c>
      <c r="B589" s="48" t="s">
        <v>146</v>
      </c>
      <c r="C589" s="48" t="s">
        <v>147</v>
      </c>
      <c r="D589" s="48" t="s">
        <v>75</v>
      </c>
      <c r="E589" s="54">
        <v>0</v>
      </c>
      <c r="F589" s="54">
        <v>0</v>
      </c>
      <c r="G589" s="54">
        <v>0</v>
      </c>
      <c r="H589" s="54">
        <v>0</v>
      </c>
      <c r="I589" s="54">
        <v>0</v>
      </c>
      <c r="J589" s="54">
        <v>0</v>
      </c>
      <c r="K589" s="54">
        <v>0</v>
      </c>
      <c r="L589" s="54">
        <v>0</v>
      </c>
      <c r="M589" s="48"/>
      <c r="N589" s="48"/>
      <c r="O589" s="48"/>
      <c r="P589" s="48"/>
      <c r="Q589" s="48"/>
      <c r="R589" s="48"/>
    </row>
    <row r="590" spans="1:18" x14ac:dyDescent="0.3">
      <c r="A590" s="48" t="s">
        <v>17</v>
      </c>
      <c r="B590" s="48" t="s">
        <v>148</v>
      </c>
      <c r="C590" s="48" t="s">
        <v>149</v>
      </c>
      <c r="D590" s="48" t="s">
        <v>75</v>
      </c>
      <c r="E590" s="54">
        <v>0</v>
      </c>
      <c r="F590" s="54">
        <v>0</v>
      </c>
      <c r="G590" s="54">
        <v>0</v>
      </c>
      <c r="H590" s="54">
        <v>0</v>
      </c>
      <c r="I590" s="54">
        <v>0</v>
      </c>
      <c r="J590" s="54">
        <v>0</v>
      </c>
      <c r="K590" s="54">
        <v>0</v>
      </c>
      <c r="L590" s="54">
        <v>0</v>
      </c>
      <c r="M590" s="48"/>
      <c r="N590" s="48"/>
      <c r="O590" s="48"/>
      <c r="P590" s="48"/>
      <c r="Q590" s="48"/>
      <c r="R590" s="48"/>
    </row>
    <row r="591" spans="1:18" x14ac:dyDescent="0.3">
      <c r="A591" s="48" t="s">
        <v>17</v>
      </c>
      <c r="B591" s="48" t="s">
        <v>150</v>
      </c>
      <c r="C591" s="48" t="s">
        <v>151</v>
      </c>
      <c r="D591" s="48" t="s">
        <v>75</v>
      </c>
      <c r="E591" s="54">
        <v>0</v>
      </c>
      <c r="F591" s="54">
        <v>0</v>
      </c>
      <c r="G591" s="54">
        <v>0</v>
      </c>
      <c r="H591" s="54">
        <v>2.8602212224579899</v>
      </c>
      <c r="I591" s="54">
        <v>3.1583204079227101</v>
      </c>
      <c r="J591" s="54">
        <v>4.1761236294752297</v>
      </c>
      <c r="K591" s="54">
        <v>5.5963755515451403</v>
      </c>
      <c r="L591" s="54">
        <v>7.3304361836619103</v>
      </c>
      <c r="M591" s="48"/>
      <c r="N591" s="48"/>
      <c r="O591" s="48"/>
      <c r="P591" s="48"/>
      <c r="Q591" s="48"/>
      <c r="R591" s="48"/>
    </row>
    <row r="592" spans="1:18" x14ac:dyDescent="0.3">
      <c r="A592" s="60" t="s">
        <v>18</v>
      </c>
      <c r="B592" s="60" t="s">
        <v>73</v>
      </c>
      <c r="C592" s="60" t="s">
        <v>74</v>
      </c>
      <c r="D592" s="60" t="s">
        <v>75</v>
      </c>
      <c r="E592" s="61">
        <v>0</v>
      </c>
      <c r="F592" s="54">
        <v>0</v>
      </c>
      <c r="G592" s="61">
        <v>0</v>
      </c>
      <c r="H592" s="61">
        <v>0</v>
      </c>
      <c r="I592" s="61">
        <v>0</v>
      </c>
      <c r="J592" s="61">
        <v>0</v>
      </c>
      <c r="K592" s="61">
        <v>0</v>
      </c>
      <c r="L592" s="61">
        <v>0</v>
      </c>
      <c r="M592" s="48"/>
      <c r="N592" s="48"/>
      <c r="O592" s="48"/>
      <c r="P592" s="48"/>
      <c r="Q592" s="48"/>
      <c r="R592" s="48"/>
    </row>
    <row r="593" spans="1:18" x14ac:dyDescent="0.3">
      <c r="A593" s="60" t="s">
        <v>18</v>
      </c>
      <c r="B593" s="60" t="s">
        <v>76</v>
      </c>
      <c r="C593" s="60" t="s">
        <v>77</v>
      </c>
      <c r="D593" s="60" t="s">
        <v>75</v>
      </c>
      <c r="E593" s="61">
        <v>0</v>
      </c>
      <c r="F593" s="54">
        <v>0</v>
      </c>
      <c r="G593" s="61">
        <v>0</v>
      </c>
      <c r="H593" s="61">
        <v>0</v>
      </c>
      <c r="I593" s="61">
        <v>0</v>
      </c>
      <c r="J593" s="61">
        <v>0</v>
      </c>
      <c r="K593" s="61">
        <v>0</v>
      </c>
      <c r="L593" s="61">
        <v>0</v>
      </c>
      <c r="M593" s="48"/>
      <c r="N593" s="48"/>
      <c r="O593" s="48"/>
      <c r="P593" s="48"/>
      <c r="Q593" s="48"/>
      <c r="R593" s="48"/>
    </row>
    <row r="594" spans="1:18" x14ac:dyDescent="0.3">
      <c r="A594" s="60" t="s">
        <v>18</v>
      </c>
      <c r="B594" s="60" t="s">
        <v>78</v>
      </c>
      <c r="C594" s="60" t="s">
        <v>79</v>
      </c>
      <c r="D594" s="60" t="s">
        <v>75</v>
      </c>
      <c r="E594" s="61">
        <v>0</v>
      </c>
      <c r="F594" s="54">
        <v>0</v>
      </c>
      <c r="G594" s="61">
        <v>0</v>
      </c>
      <c r="H594" s="61">
        <v>0</v>
      </c>
      <c r="I594" s="61">
        <v>0</v>
      </c>
      <c r="J594" s="61">
        <v>0</v>
      </c>
      <c r="K594" s="61">
        <v>0</v>
      </c>
      <c r="L594" s="61">
        <v>0</v>
      </c>
      <c r="M594" s="48"/>
      <c r="N594" s="48"/>
      <c r="O594" s="48"/>
      <c r="P594" s="48"/>
      <c r="Q594" s="48"/>
      <c r="R594" s="48"/>
    </row>
    <row r="595" spans="1:18" x14ac:dyDescent="0.3">
      <c r="A595" s="60" t="s">
        <v>18</v>
      </c>
      <c r="B595" s="60" t="s">
        <v>80</v>
      </c>
      <c r="C595" s="60" t="s">
        <v>81</v>
      </c>
      <c r="D595" s="60" t="s">
        <v>75</v>
      </c>
      <c r="E595" s="61">
        <v>0</v>
      </c>
      <c r="F595" s="54">
        <v>0</v>
      </c>
      <c r="G595" s="61">
        <v>0</v>
      </c>
      <c r="H595" s="61">
        <v>0</v>
      </c>
      <c r="I595" s="61">
        <v>0</v>
      </c>
      <c r="J595" s="61">
        <v>0</v>
      </c>
      <c r="K595" s="61">
        <v>0</v>
      </c>
      <c r="L595" s="61">
        <v>0</v>
      </c>
      <c r="M595" s="48"/>
      <c r="N595" s="48"/>
      <c r="O595" s="48"/>
      <c r="P595" s="48"/>
      <c r="Q595" s="48"/>
      <c r="R595" s="48"/>
    </row>
    <row r="596" spans="1:18" x14ac:dyDescent="0.3">
      <c r="A596" s="60" t="s">
        <v>18</v>
      </c>
      <c r="B596" s="60" t="s">
        <v>82</v>
      </c>
      <c r="C596" s="60" t="s">
        <v>83</v>
      </c>
      <c r="D596" s="60" t="s">
        <v>75</v>
      </c>
      <c r="E596" s="61">
        <v>0</v>
      </c>
      <c r="F596" s="54">
        <v>0</v>
      </c>
      <c r="G596" s="61">
        <v>0</v>
      </c>
      <c r="H596" s="61">
        <v>0</v>
      </c>
      <c r="I596" s="61">
        <v>0</v>
      </c>
      <c r="J596" s="61">
        <v>1.07930031689384</v>
      </c>
      <c r="K596" s="61">
        <v>1.03270086684801</v>
      </c>
      <c r="L596" s="61">
        <v>0.99775127931364205</v>
      </c>
      <c r="M596" s="48"/>
      <c r="N596" s="48"/>
      <c r="O596" s="48"/>
      <c r="P596" s="48"/>
      <c r="Q596" s="48"/>
      <c r="R596" s="48"/>
    </row>
    <row r="597" spans="1:18" x14ac:dyDescent="0.3">
      <c r="A597" s="60" t="s">
        <v>18</v>
      </c>
      <c r="B597" s="60" t="s">
        <v>84</v>
      </c>
      <c r="C597" s="60" t="s">
        <v>85</v>
      </c>
      <c r="D597" s="60" t="s">
        <v>75</v>
      </c>
      <c r="E597" s="61">
        <v>0</v>
      </c>
      <c r="F597" s="54">
        <v>0</v>
      </c>
      <c r="G597" s="61">
        <v>0</v>
      </c>
      <c r="H597" s="61">
        <v>0</v>
      </c>
      <c r="I597" s="61">
        <v>0</v>
      </c>
      <c r="J597" s="61">
        <v>0</v>
      </c>
      <c r="K597" s="61">
        <v>0</v>
      </c>
      <c r="L597" s="61">
        <v>0</v>
      </c>
      <c r="M597" s="48"/>
      <c r="N597" s="48"/>
      <c r="O597" s="48"/>
      <c r="P597" s="48"/>
      <c r="Q597" s="48"/>
      <c r="R597" s="48"/>
    </row>
    <row r="598" spans="1:18" x14ac:dyDescent="0.3">
      <c r="A598" s="60" t="s">
        <v>18</v>
      </c>
      <c r="B598" s="60" t="s">
        <v>86</v>
      </c>
      <c r="C598" s="60" t="s">
        <v>87</v>
      </c>
      <c r="D598" s="60" t="s">
        <v>75</v>
      </c>
      <c r="E598" s="61">
        <v>0</v>
      </c>
      <c r="F598" s="54">
        <v>0</v>
      </c>
      <c r="G598" s="61">
        <v>0</v>
      </c>
      <c r="H598" s="61">
        <v>0</v>
      </c>
      <c r="I598" s="61">
        <v>0</v>
      </c>
      <c r="J598" s="61">
        <v>0</v>
      </c>
      <c r="K598" s="61">
        <v>0</v>
      </c>
      <c r="L598" s="61">
        <v>0</v>
      </c>
      <c r="M598" s="48"/>
      <c r="N598" s="48"/>
      <c r="O598" s="48"/>
      <c r="P598" s="48"/>
      <c r="Q598" s="48"/>
      <c r="R598" s="48"/>
    </row>
    <row r="599" spans="1:18" x14ac:dyDescent="0.3">
      <c r="A599" s="60" t="s">
        <v>18</v>
      </c>
      <c r="B599" s="60" t="s">
        <v>88</v>
      </c>
      <c r="C599" s="60" t="s">
        <v>89</v>
      </c>
      <c r="D599" s="60" t="s">
        <v>75</v>
      </c>
      <c r="E599" s="61">
        <v>0</v>
      </c>
      <c r="F599" s="54">
        <v>0</v>
      </c>
      <c r="G599" s="61">
        <v>0</v>
      </c>
      <c r="H599" s="61">
        <v>0</v>
      </c>
      <c r="I599" s="61">
        <v>0</v>
      </c>
      <c r="J599" s="61">
        <v>0</v>
      </c>
      <c r="K599" s="61">
        <v>0</v>
      </c>
      <c r="L599" s="61">
        <v>0</v>
      </c>
      <c r="M599" s="48"/>
      <c r="N599" s="48"/>
      <c r="O599" s="48"/>
      <c r="P599" s="48"/>
      <c r="Q599" s="48"/>
      <c r="R599" s="48"/>
    </row>
    <row r="600" spans="1:18" x14ac:dyDescent="0.3">
      <c r="A600" s="60" t="s">
        <v>18</v>
      </c>
      <c r="B600" s="60" t="s">
        <v>90</v>
      </c>
      <c r="C600" s="60" t="s">
        <v>91</v>
      </c>
      <c r="D600" s="60" t="s">
        <v>75</v>
      </c>
      <c r="E600" s="61">
        <v>0</v>
      </c>
      <c r="F600" s="54">
        <v>0</v>
      </c>
      <c r="G600" s="61">
        <v>0</v>
      </c>
      <c r="H600" s="61">
        <v>0</v>
      </c>
      <c r="I600" s="61">
        <v>0</v>
      </c>
      <c r="J600" s="61">
        <v>0</v>
      </c>
      <c r="K600" s="61">
        <v>0</v>
      </c>
      <c r="L600" s="61">
        <v>0</v>
      </c>
      <c r="M600" s="48"/>
      <c r="N600" s="48"/>
      <c r="O600" s="48"/>
      <c r="P600" s="48"/>
      <c r="Q600" s="48"/>
      <c r="R600" s="48"/>
    </row>
    <row r="601" spans="1:18" x14ac:dyDescent="0.3">
      <c r="A601" s="60" t="s">
        <v>18</v>
      </c>
      <c r="B601" s="60" t="s">
        <v>92</v>
      </c>
      <c r="C601" s="60" t="s">
        <v>93</v>
      </c>
      <c r="D601" s="60" t="s">
        <v>75</v>
      </c>
      <c r="E601" s="61">
        <v>0</v>
      </c>
      <c r="F601" s="54">
        <v>0</v>
      </c>
      <c r="G601" s="61">
        <v>0</v>
      </c>
      <c r="H601" s="61">
        <v>0.71064161319889996</v>
      </c>
      <c r="I601" s="61">
        <v>0.68734188817598496</v>
      </c>
      <c r="J601" s="61">
        <v>0.67569202566452802</v>
      </c>
      <c r="K601" s="61">
        <v>0.67569202566452802</v>
      </c>
      <c r="L601" s="61">
        <v>0.65239230064161302</v>
      </c>
      <c r="M601" s="48"/>
      <c r="N601" s="48"/>
      <c r="O601" s="48"/>
      <c r="P601" s="48"/>
      <c r="Q601" s="48"/>
      <c r="R601" s="48"/>
    </row>
    <row r="602" spans="1:18" x14ac:dyDescent="0.3">
      <c r="A602" s="60" t="s">
        <v>18</v>
      </c>
      <c r="B602" s="60" t="s">
        <v>94</v>
      </c>
      <c r="C602" s="60" t="s">
        <v>95</v>
      </c>
      <c r="D602" s="60" t="s">
        <v>75</v>
      </c>
      <c r="E602" s="61">
        <v>0</v>
      </c>
      <c r="F602" s="54">
        <v>0</v>
      </c>
      <c r="G602" s="61">
        <v>0</v>
      </c>
      <c r="H602" s="61">
        <v>0</v>
      </c>
      <c r="I602" s="61">
        <v>0</v>
      </c>
      <c r="J602" s="61">
        <v>0</v>
      </c>
      <c r="K602" s="61">
        <v>0</v>
      </c>
      <c r="L602" s="61">
        <v>0</v>
      </c>
      <c r="M602" s="48"/>
      <c r="N602" s="48"/>
      <c r="O602" s="48"/>
      <c r="P602" s="48"/>
      <c r="Q602" s="48"/>
      <c r="R602" s="48"/>
    </row>
    <row r="603" spans="1:18" x14ac:dyDescent="0.3">
      <c r="A603" s="60" t="s">
        <v>18</v>
      </c>
      <c r="B603" s="60" t="s">
        <v>96</v>
      </c>
      <c r="C603" s="60" t="s">
        <v>97</v>
      </c>
      <c r="D603" s="60" t="s">
        <v>75</v>
      </c>
      <c r="E603" s="61">
        <v>0</v>
      </c>
      <c r="F603" s="54">
        <v>0</v>
      </c>
      <c r="G603" s="61">
        <v>0</v>
      </c>
      <c r="H603" s="61">
        <v>0</v>
      </c>
      <c r="I603" s="61">
        <v>0</v>
      </c>
      <c r="J603" s="61">
        <v>0</v>
      </c>
      <c r="K603" s="61">
        <v>0</v>
      </c>
      <c r="L603" s="61">
        <v>0</v>
      </c>
      <c r="M603" s="48"/>
      <c r="N603" s="48"/>
      <c r="O603" s="48"/>
      <c r="P603" s="48"/>
      <c r="Q603" s="48"/>
      <c r="R603" s="48"/>
    </row>
    <row r="604" spans="1:18" x14ac:dyDescent="0.3">
      <c r="A604" s="60" t="s">
        <v>18</v>
      </c>
      <c r="B604" s="60" t="s">
        <v>98</v>
      </c>
      <c r="C604" s="60" t="s">
        <v>99</v>
      </c>
      <c r="D604" s="60" t="s">
        <v>75</v>
      </c>
      <c r="E604" s="61">
        <v>0</v>
      </c>
      <c r="F604" s="54">
        <v>0</v>
      </c>
      <c r="G604" s="61">
        <v>0</v>
      </c>
      <c r="H604" s="61">
        <v>0.431044912923923</v>
      </c>
      <c r="I604" s="61">
        <v>0.431044912923923</v>
      </c>
      <c r="J604" s="61">
        <v>0.419395050412466</v>
      </c>
      <c r="K604" s="61">
        <v>0.407745187901008</v>
      </c>
      <c r="L604" s="61">
        <v>0.407745187901008</v>
      </c>
      <c r="M604" s="48"/>
      <c r="N604" s="48"/>
      <c r="O604" s="48"/>
      <c r="P604" s="48"/>
      <c r="Q604" s="48"/>
      <c r="R604" s="48"/>
    </row>
    <row r="605" spans="1:18" x14ac:dyDescent="0.3">
      <c r="A605" s="60" t="s">
        <v>18</v>
      </c>
      <c r="B605" s="60" t="s">
        <v>100</v>
      </c>
      <c r="C605" s="60" t="s">
        <v>101</v>
      </c>
      <c r="D605" s="60" t="s">
        <v>75</v>
      </c>
      <c r="E605" s="61">
        <v>0</v>
      </c>
      <c r="F605" s="54">
        <v>0</v>
      </c>
      <c r="G605" s="61">
        <v>0</v>
      </c>
      <c r="H605" s="61">
        <v>0</v>
      </c>
      <c r="I605" s="61">
        <v>0</v>
      </c>
      <c r="J605" s="61">
        <v>0</v>
      </c>
      <c r="K605" s="61">
        <v>0</v>
      </c>
      <c r="L605" s="61">
        <v>0</v>
      </c>
      <c r="M605" s="48"/>
      <c r="N605" s="48"/>
      <c r="O605" s="48"/>
      <c r="P605" s="48"/>
      <c r="Q605" s="48"/>
      <c r="R605" s="48"/>
    </row>
    <row r="606" spans="1:18" x14ac:dyDescent="0.3">
      <c r="A606" s="60" t="s">
        <v>18</v>
      </c>
      <c r="B606" s="60" t="s">
        <v>102</v>
      </c>
      <c r="C606" s="60" t="s">
        <v>103</v>
      </c>
      <c r="D606" s="60" t="s">
        <v>75</v>
      </c>
      <c r="E606" s="61">
        <v>0</v>
      </c>
      <c r="F606" s="54">
        <v>0</v>
      </c>
      <c r="G606" s="61">
        <v>0</v>
      </c>
      <c r="H606" s="61">
        <v>0</v>
      </c>
      <c r="I606" s="61">
        <v>0</v>
      </c>
      <c r="J606" s="61">
        <v>0</v>
      </c>
      <c r="K606" s="61">
        <v>0</v>
      </c>
      <c r="L606" s="61">
        <v>0</v>
      </c>
      <c r="M606" s="48"/>
      <c r="N606" s="48"/>
      <c r="O606" s="48"/>
      <c r="P606" s="48"/>
      <c r="Q606" s="48"/>
      <c r="R606" s="48"/>
    </row>
    <row r="607" spans="1:18" x14ac:dyDescent="0.3">
      <c r="A607" s="60" t="s">
        <v>18</v>
      </c>
      <c r="B607" s="60" t="s">
        <v>104</v>
      </c>
      <c r="C607" s="60" t="s">
        <v>105</v>
      </c>
      <c r="D607" s="60" t="s">
        <v>75</v>
      </c>
      <c r="E607" s="61">
        <v>0</v>
      </c>
      <c r="F607" s="54">
        <v>0</v>
      </c>
      <c r="G607" s="61">
        <v>0</v>
      </c>
      <c r="H607" s="61">
        <v>0</v>
      </c>
      <c r="I607" s="61">
        <v>0</v>
      </c>
      <c r="J607" s="61">
        <v>0</v>
      </c>
      <c r="K607" s="61">
        <v>0</v>
      </c>
      <c r="L607" s="61">
        <v>0</v>
      </c>
      <c r="M607" s="48"/>
      <c r="N607" s="48"/>
      <c r="O607" s="48"/>
      <c r="P607" s="48"/>
      <c r="Q607" s="48"/>
      <c r="R607" s="48"/>
    </row>
    <row r="608" spans="1:18" x14ac:dyDescent="0.3">
      <c r="A608" s="60" t="s">
        <v>18</v>
      </c>
      <c r="B608" s="60" t="s">
        <v>106</v>
      </c>
      <c r="C608" s="60" t="s">
        <v>107</v>
      </c>
      <c r="D608" s="60" t="s">
        <v>75</v>
      </c>
      <c r="E608" s="61">
        <v>0</v>
      </c>
      <c r="F608" s="54">
        <v>0</v>
      </c>
      <c r="G608" s="61">
        <v>0</v>
      </c>
      <c r="H608" s="61">
        <v>0</v>
      </c>
      <c r="I608" s="61">
        <v>0</v>
      </c>
      <c r="J608" s="61">
        <v>0</v>
      </c>
      <c r="K608" s="61">
        <v>0</v>
      </c>
      <c r="L608" s="61">
        <v>0</v>
      </c>
      <c r="M608" s="48"/>
      <c r="N608" s="48"/>
      <c r="O608" s="48"/>
      <c r="P608" s="48"/>
      <c r="Q608" s="48"/>
      <c r="R608" s="48"/>
    </row>
    <row r="609" spans="1:18" x14ac:dyDescent="0.3">
      <c r="A609" s="60" t="s">
        <v>18</v>
      </c>
      <c r="B609" s="60" t="s">
        <v>108</v>
      </c>
      <c r="C609" s="60" t="s">
        <v>109</v>
      </c>
      <c r="D609" s="60" t="s">
        <v>75</v>
      </c>
      <c r="E609" s="61">
        <v>0</v>
      </c>
      <c r="F609" s="54">
        <v>0</v>
      </c>
      <c r="G609" s="61">
        <v>0</v>
      </c>
      <c r="H609" s="61">
        <v>0.209697525206233</v>
      </c>
      <c r="I609" s="61">
        <v>0.209697525206233</v>
      </c>
      <c r="J609" s="61">
        <v>0.209697525206233</v>
      </c>
      <c r="K609" s="61">
        <v>0.209697525206233</v>
      </c>
      <c r="L609" s="61">
        <v>0.209697525206233</v>
      </c>
      <c r="M609" s="48"/>
      <c r="N609" s="48"/>
      <c r="O609" s="48"/>
      <c r="P609" s="48"/>
      <c r="Q609" s="48"/>
      <c r="R609" s="48"/>
    </row>
    <row r="610" spans="1:18" x14ac:dyDescent="0.3">
      <c r="A610" s="60" t="s">
        <v>18</v>
      </c>
      <c r="B610" s="60" t="s">
        <v>110</v>
      </c>
      <c r="C610" s="60" t="s">
        <v>111</v>
      </c>
      <c r="D610" s="60" t="s">
        <v>75</v>
      </c>
      <c r="E610" s="61">
        <v>0</v>
      </c>
      <c r="F610" s="54">
        <v>0</v>
      </c>
      <c r="G610" s="61">
        <v>0</v>
      </c>
      <c r="H610" s="61">
        <v>0</v>
      </c>
      <c r="I610" s="61">
        <v>0</v>
      </c>
      <c r="J610" s="61">
        <v>0</v>
      </c>
      <c r="K610" s="61">
        <v>0</v>
      </c>
      <c r="L610" s="61">
        <v>0</v>
      </c>
      <c r="M610" s="48"/>
      <c r="N610" s="48"/>
      <c r="O610" s="48"/>
      <c r="P610" s="48"/>
      <c r="Q610" s="48"/>
      <c r="R610" s="48"/>
    </row>
    <row r="611" spans="1:18" x14ac:dyDescent="0.3">
      <c r="A611" s="60" t="s">
        <v>18</v>
      </c>
      <c r="B611" s="60" t="s">
        <v>112</v>
      </c>
      <c r="C611" s="60" t="s">
        <v>113</v>
      </c>
      <c r="D611" s="60" t="s">
        <v>75</v>
      </c>
      <c r="E611" s="61">
        <v>0</v>
      </c>
      <c r="F611" s="54">
        <v>0</v>
      </c>
      <c r="G611" s="61">
        <v>0</v>
      </c>
      <c r="H611" s="61">
        <v>0</v>
      </c>
      <c r="I611" s="61">
        <v>0</v>
      </c>
      <c r="J611" s="61">
        <v>0</v>
      </c>
      <c r="K611" s="61">
        <v>0</v>
      </c>
      <c r="L611" s="61">
        <v>0</v>
      </c>
      <c r="M611" s="48"/>
      <c r="N611" s="48"/>
      <c r="O611" s="48"/>
      <c r="P611" s="48"/>
      <c r="Q611" s="48"/>
      <c r="R611" s="48"/>
    </row>
    <row r="612" spans="1:18" x14ac:dyDescent="0.3">
      <c r="A612" s="60" t="s">
        <v>18</v>
      </c>
      <c r="B612" s="60" t="s">
        <v>114</v>
      </c>
      <c r="C612" s="60" t="s">
        <v>115</v>
      </c>
      <c r="D612" s="60" t="s">
        <v>75</v>
      </c>
      <c r="E612" s="61">
        <v>0</v>
      </c>
      <c r="F612" s="54">
        <v>0</v>
      </c>
      <c r="G612" s="61">
        <v>0</v>
      </c>
      <c r="H612" s="61">
        <v>0</v>
      </c>
      <c r="I612" s="61">
        <v>0</v>
      </c>
      <c r="J612" s="61">
        <v>0</v>
      </c>
      <c r="K612" s="61">
        <v>0</v>
      </c>
      <c r="L612" s="61">
        <v>0</v>
      </c>
      <c r="M612" s="48"/>
      <c r="N612" s="48"/>
      <c r="O612" s="48"/>
      <c r="P612" s="48"/>
      <c r="Q612" s="48"/>
      <c r="R612" s="48"/>
    </row>
    <row r="613" spans="1:18" x14ac:dyDescent="0.3">
      <c r="A613" s="60" t="s">
        <v>18</v>
      </c>
      <c r="B613" s="60" t="s">
        <v>116</v>
      </c>
      <c r="C613" s="60" t="s">
        <v>117</v>
      </c>
      <c r="D613" s="60" t="s">
        <v>75</v>
      </c>
      <c r="E613" s="61">
        <v>0</v>
      </c>
      <c r="F613" s="54">
        <v>0</v>
      </c>
      <c r="G613" s="61">
        <v>0</v>
      </c>
      <c r="H613" s="61">
        <v>0</v>
      </c>
      <c r="I613" s="61">
        <v>0</v>
      </c>
      <c r="J613" s="61">
        <v>0</v>
      </c>
      <c r="K613" s="61">
        <v>0</v>
      </c>
      <c r="L613" s="61">
        <v>0</v>
      </c>
      <c r="M613" s="48"/>
      <c r="N613" s="48"/>
      <c r="O613" s="48"/>
      <c r="P613" s="48"/>
      <c r="Q613" s="48"/>
      <c r="R613" s="48"/>
    </row>
    <row r="614" spans="1:18" x14ac:dyDescent="0.3">
      <c r="A614" s="60" t="s">
        <v>18</v>
      </c>
      <c r="B614" s="60" t="s">
        <v>118</v>
      </c>
      <c r="C614" s="60" t="s">
        <v>119</v>
      </c>
      <c r="D614" s="60" t="s">
        <v>75</v>
      </c>
      <c r="E614" s="61">
        <v>0</v>
      </c>
      <c r="F614" s="54">
        <v>0</v>
      </c>
      <c r="G614" s="61">
        <v>0</v>
      </c>
      <c r="H614" s="61">
        <v>0</v>
      </c>
      <c r="I614" s="61">
        <v>0</v>
      </c>
      <c r="J614" s="61">
        <v>0</v>
      </c>
      <c r="K614" s="61">
        <v>0</v>
      </c>
      <c r="L614" s="61">
        <v>0</v>
      </c>
      <c r="M614" s="48"/>
      <c r="N614" s="48"/>
      <c r="O614" s="48"/>
      <c r="P614" s="48"/>
      <c r="Q614" s="48"/>
      <c r="R614" s="48"/>
    </row>
    <row r="615" spans="1:18" x14ac:dyDescent="0.3">
      <c r="A615" s="60" t="s">
        <v>18</v>
      </c>
      <c r="B615" s="60" t="s">
        <v>120</v>
      </c>
      <c r="C615" s="60" t="s">
        <v>121</v>
      </c>
      <c r="D615" s="60" t="s">
        <v>75</v>
      </c>
      <c r="E615" s="61">
        <v>0</v>
      </c>
      <c r="F615" s="54">
        <v>0</v>
      </c>
      <c r="G615" s="61">
        <v>0</v>
      </c>
      <c r="H615" s="61">
        <v>0</v>
      </c>
      <c r="I615" s="61">
        <v>0</v>
      </c>
      <c r="J615" s="61">
        <v>0</v>
      </c>
      <c r="K615" s="61">
        <v>0</v>
      </c>
      <c r="L615" s="61">
        <v>0</v>
      </c>
      <c r="M615" s="48"/>
      <c r="N615" s="48"/>
      <c r="O615" s="48"/>
      <c r="P615" s="48"/>
      <c r="Q615" s="48"/>
      <c r="R615" s="48"/>
    </row>
    <row r="616" spans="1:18" x14ac:dyDescent="0.3">
      <c r="A616" s="60" t="s">
        <v>18</v>
      </c>
      <c r="B616" s="60" t="s">
        <v>122</v>
      </c>
      <c r="C616" s="60" t="s">
        <v>123</v>
      </c>
      <c r="D616" s="60" t="s">
        <v>75</v>
      </c>
      <c r="E616" s="61">
        <v>0</v>
      </c>
      <c r="F616" s="54">
        <v>0</v>
      </c>
      <c r="G616" s="61">
        <v>0</v>
      </c>
      <c r="H616" s="61">
        <v>0</v>
      </c>
      <c r="I616" s="61">
        <v>0</v>
      </c>
      <c r="J616" s="61">
        <v>0</v>
      </c>
      <c r="K616" s="61">
        <v>0</v>
      </c>
      <c r="L616" s="61">
        <v>0</v>
      </c>
      <c r="M616" s="48"/>
      <c r="N616" s="48"/>
      <c r="O616" s="48"/>
      <c r="P616" s="48"/>
      <c r="Q616" s="48"/>
      <c r="R616" s="48"/>
    </row>
    <row r="617" spans="1:18" x14ac:dyDescent="0.3">
      <c r="A617" s="60" t="s">
        <v>18</v>
      </c>
      <c r="B617" s="60" t="s">
        <v>124</v>
      </c>
      <c r="C617" s="60" t="s">
        <v>125</v>
      </c>
      <c r="D617" s="60" t="s">
        <v>75</v>
      </c>
      <c r="E617" s="61">
        <v>0</v>
      </c>
      <c r="F617" s="54">
        <v>0</v>
      </c>
      <c r="G617" s="61">
        <v>0</v>
      </c>
      <c r="H617" s="61">
        <v>0</v>
      </c>
      <c r="I617" s="61">
        <v>0</v>
      </c>
      <c r="J617" s="61">
        <v>0</v>
      </c>
      <c r="K617" s="61">
        <v>0</v>
      </c>
      <c r="L617" s="61">
        <v>0</v>
      </c>
      <c r="M617" s="48"/>
      <c r="N617" s="48"/>
      <c r="O617" s="48"/>
      <c r="P617" s="48"/>
      <c r="Q617" s="48"/>
      <c r="R617" s="48"/>
    </row>
    <row r="618" spans="1:18" x14ac:dyDescent="0.3">
      <c r="A618" s="60" t="s">
        <v>18</v>
      </c>
      <c r="B618" s="60" t="s">
        <v>126</v>
      </c>
      <c r="C618" s="60" t="s">
        <v>127</v>
      </c>
      <c r="D618" s="60" t="s">
        <v>75</v>
      </c>
      <c r="E618" s="61">
        <v>0</v>
      </c>
      <c r="F618" s="54">
        <v>0</v>
      </c>
      <c r="G618" s="61">
        <v>0</v>
      </c>
      <c r="H618" s="61">
        <v>0</v>
      </c>
      <c r="I618" s="61">
        <v>0</v>
      </c>
      <c r="J618" s="61">
        <v>0</v>
      </c>
      <c r="K618" s="61">
        <v>0</v>
      </c>
      <c r="L618" s="61">
        <v>0</v>
      </c>
      <c r="M618" s="48"/>
      <c r="N618" s="48"/>
      <c r="O618" s="48"/>
      <c r="P618" s="48"/>
      <c r="Q618" s="48"/>
      <c r="R618" s="48"/>
    </row>
    <row r="619" spans="1:18" x14ac:dyDescent="0.3">
      <c r="A619" s="60" t="s">
        <v>18</v>
      </c>
      <c r="B619" s="60" t="s">
        <v>128</v>
      </c>
      <c r="C619" s="60" t="s">
        <v>129</v>
      </c>
      <c r="D619" s="60" t="s">
        <v>75</v>
      </c>
      <c r="E619" s="61">
        <v>0</v>
      </c>
      <c r="F619" s="54">
        <v>0</v>
      </c>
      <c r="G619" s="61">
        <v>0</v>
      </c>
      <c r="H619" s="61">
        <v>0</v>
      </c>
      <c r="I619" s="61">
        <v>0</v>
      </c>
      <c r="J619" s="61">
        <v>0</v>
      </c>
      <c r="K619" s="61">
        <v>0</v>
      </c>
      <c r="L619" s="61">
        <v>0</v>
      </c>
      <c r="M619" s="48"/>
      <c r="N619" s="48"/>
      <c r="O619" s="48"/>
      <c r="P619" s="48"/>
      <c r="Q619" s="48"/>
      <c r="R619" s="48"/>
    </row>
    <row r="620" spans="1:18" x14ac:dyDescent="0.3">
      <c r="A620" s="60" t="s">
        <v>18</v>
      </c>
      <c r="B620" s="60" t="s">
        <v>130</v>
      </c>
      <c r="C620" s="60" t="s">
        <v>131</v>
      </c>
      <c r="D620" s="60" t="s">
        <v>75</v>
      </c>
      <c r="E620" s="61">
        <v>0</v>
      </c>
      <c r="F620" s="54">
        <v>0</v>
      </c>
      <c r="G620" s="61">
        <v>0</v>
      </c>
      <c r="H620" s="61">
        <v>0</v>
      </c>
      <c r="I620" s="61">
        <v>0</v>
      </c>
      <c r="J620" s="61">
        <v>0</v>
      </c>
      <c r="K620" s="61">
        <v>0</v>
      </c>
      <c r="L620" s="61">
        <v>0</v>
      </c>
      <c r="M620" s="48"/>
      <c r="N620" s="48"/>
      <c r="O620" s="48"/>
      <c r="P620" s="48"/>
      <c r="Q620" s="48"/>
      <c r="R620" s="48"/>
    </row>
    <row r="621" spans="1:18" x14ac:dyDescent="0.3">
      <c r="A621" s="60" t="s">
        <v>18</v>
      </c>
      <c r="B621" s="60" t="s">
        <v>132</v>
      </c>
      <c r="C621" s="60" t="s">
        <v>133</v>
      </c>
      <c r="D621" s="60" t="s">
        <v>75</v>
      </c>
      <c r="E621" s="61">
        <v>0</v>
      </c>
      <c r="F621" s="54">
        <v>0</v>
      </c>
      <c r="G621" s="61">
        <v>0</v>
      </c>
      <c r="H621" s="61">
        <v>0</v>
      </c>
      <c r="I621" s="61">
        <v>0</v>
      </c>
      <c r="J621" s="61">
        <v>0</v>
      </c>
      <c r="K621" s="61">
        <v>0</v>
      </c>
      <c r="L621" s="61">
        <v>0</v>
      </c>
      <c r="M621" s="48"/>
      <c r="N621" s="48"/>
      <c r="O621" s="48"/>
      <c r="P621" s="48"/>
      <c r="Q621" s="48"/>
      <c r="R621" s="48"/>
    </row>
    <row r="622" spans="1:18" x14ac:dyDescent="0.3">
      <c r="A622" s="60" t="s">
        <v>18</v>
      </c>
      <c r="B622" s="60" t="s">
        <v>134</v>
      </c>
      <c r="C622" s="60" t="s">
        <v>135</v>
      </c>
      <c r="D622" s="60" t="s">
        <v>75</v>
      </c>
      <c r="E622" s="61">
        <v>0</v>
      </c>
      <c r="F622" s="54">
        <v>0</v>
      </c>
      <c r="G622" s="61">
        <v>0</v>
      </c>
      <c r="H622" s="61">
        <v>0</v>
      </c>
      <c r="I622" s="61">
        <v>0</v>
      </c>
      <c r="J622" s="61">
        <v>0</v>
      </c>
      <c r="K622" s="61">
        <v>0</v>
      </c>
      <c r="L622" s="61">
        <v>0</v>
      </c>
      <c r="M622" s="48"/>
      <c r="N622" s="48"/>
      <c r="O622" s="48"/>
      <c r="P622" s="48"/>
      <c r="Q622" s="48"/>
      <c r="R622" s="48"/>
    </row>
    <row r="623" spans="1:18" x14ac:dyDescent="0.3">
      <c r="A623" s="60" t="s">
        <v>18</v>
      </c>
      <c r="B623" s="60" t="s">
        <v>136</v>
      </c>
      <c r="C623" s="60" t="s">
        <v>137</v>
      </c>
      <c r="D623" s="60" t="s">
        <v>75</v>
      </c>
      <c r="E623" s="61">
        <v>0</v>
      </c>
      <c r="F623" s="54">
        <v>0</v>
      </c>
      <c r="G623" s="61">
        <v>0</v>
      </c>
      <c r="H623" s="61">
        <v>0</v>
      </c>
      <c r="I623" s="61">
        <v>0</v>
      </c>
      <c r="J623" s="61">
        <v>0</v>
      </c>
      <c r="K623" s="61">
        <v>0</v>
      </c>
      <c r="L623" s="61">
        <v>0</v>
      </c>
      <c r="M623" s="48"/>
      <c r="N623" s="48"/>
      <c r="O623" s="48"/>
      <c r="P623" s="48"/>
      <c r="Q623" s="48"/>
      <c r="R623" s="48"/>
    </row>
    <row r="624" spans="1:18" x14ac:dyDescent="0.3">
      <c r="A624" s="60" t="s">
        <v>18</v>
      </c>
      <c r="B624" s="60" t="s">
        <v>138</v>
      </c>
      <c r="C624" s="60" t="s">
        <v>139</v>
      </c>
      <c r="D624" s="60" t="s">
        <v>75</v>
      </c>
      <c r="E624" s="61">
        <v>0</v>
      </c>
      <c r="F624" s="54">
        <v>0</v>
      </c>
      <c r="G624" s="61">
        <v>0</v>
      </c>
      <c r="H624" s="61">
        <v>0</v>
      </c>
      <c r="I624" s="61">
        <v>0</v>
      </c>
      <c r="J624" s="61">
        <v>0</v>
      </c>
      <c r="K624" s="61">
        <v>0</v>
      </c>
      <c r="L624" s="61">
        <v>0</v>
      </c>
      <c r="M624" s="48"/>
      <c r="N624" s="48"/>
      <c r="O624" s="48"/>
      <c r="P624" s="48"/>
      <c r="Q624" s="48"/>
      <c r="R624" s="48"/>
    </row>
    <row r="625" spans="1:18" x14ac:dyDescent="0.3">
      <c r="A625" s="60" t="s">
        <v>18</v>
      </c>
      <c r="B625" s="60" t="s">
        <v>140</v>
      </c>
      <c r="C625" s="60" t="s">
        <v>141</v>
      </c>
      <c r="D625" s="60" t="s">
        <v>75</v>
      </c>
      <c r="E625" s="61">
        <v>0</v>
      </c>
      <c r="F625" s="54">
        <v>0</v>
      </c>
      <c r="G625" s="61">
        <v>0</v>
      </c>
      <c r="H625" s="61">
        <v>0</v>
      </c>
      <c r="I625" s="61">
        <v>0</v>
      </c>
      <c r="J625" s="61">
        <v>0</v>
      </c>
      <c r="K625" s="61">
        <v>0</v>
      </c>
      <c r="L625" s="61">
        <v>0</v>
      </c>
      <c r="M625" s="48"/>
      <c r="N625" s="48"/>
      <c r="O625" s="48"/>
      <c r="P625" s="48"/>
      <c r="Q625" s="48"/>
      <c r="R625" s="48"/>
    </row>
    <row r="626" spans="1:18" x14ac:dyDescent="0.3">
      <c r="A626" s="60" t="s">
        <v>18</v>
      </c>
      <c r="B626" s="60" t="s">
        <v>142</v>
      </c>
      <c r="C626" s="60" t="s">
        <v>143</v>
      </c>
      <c r="D626" s="60" t="s">
        <v>75</v>
      </c>
      <c r="E626" s="61">
        <v>0</v>
      </c>
      <c r="F626" s="54">
        <v>0</v>
      </c>
      <c r="G626" s="61">
        <v>0</v>
      </c>
      <c r="H626" s="61">
        <v>0</v>
      </c>
      <c r="I626" s="61">
        <v>0</v>
      </c>
      <c r="J626" s="61">
        <v>0</v>
      </c>
      <c r="K626" s="61">
        <v>0</v>
      </c>
      <c r="L626" s="61">
        <v>0</v>
      </c>
      <c r="M626" s="48"/>
      <c r="N626" s="48"/>
      <c r="O626" s="48"/>
      <c r="P626" s="48"/>
      <c r="Q626" s="48"/>
      <c r="R626" s="48"/>
    </row>
    <row r="627" spans="1:18" x14ac:dyDescent="0.3">
      <c r="A627" s="60" t="s">
        <v>18</v>
      </c>
      <c r="B627" s="60" t="s">
        <v>144</v>
      </c>
      <c r="C627" s="60" t="s">
        <v>145</v>
      </c>
      <c r="D627" s="60" t="s">
        <v>75</v>
      </c>
      <c r="E627" s="61">
        <v>0</v>
      </c>
      <c r="F627" s="54">
        <v>0</v>
      </c>
      <c r="G627" s="61">
        <v>0</v>
      </c>
      <c r="H627" s="61">
        <v>0</v>
      </c>
      <c r="I627" s="61">
        <v>0</v>
      </c>
      <c r="J627" s="61">
        <v>0</v>
      </c>
      <c r="K627" s="61">
        <v>0</v>
      </c>
      <c r="L627" s="61">
        <v>0</v>
      </c>
      <c r="M627" s="48"/>
      <c r="N627" s="48"/>
      <c r="O627" s="48"/>
      <c r="P627" s="48"/>
      <c r="Q627" s="48"/>
      <c r="R627" s="48"/>
    </row>
    <row r="628" spans="1:18" x14ac:dyDescent="0.3">
      <c r="A628" s="60" t="s">
        <v>18</v>
      </c>
      <c r="B628" s="60" t="s">
        <v>146</v>
      </c>
      <c r="C628" s="60" t="s">
        <v>147</v>
      </c>
      <c r="D628" s="60" t="s">
        <v>75</v>
      </c>
      <c r="E628" s="61">
        <v>0</v>
      </c>
      <c r="F628" s="54">
        <v>0</v>
      </c>
      <c r="G628" s="61">
        <v>0</v>
      </c>
      <c r="H628" s="61">
        <v>0</v>
      </c>
      <c r="I628" s="61">
        <v>0</v>
      </c>
      <c r="J628" s="61">
        <v>0</v>
      </c>
      <c r="K628" s="61">
        <v>0</v>
      </c>
      <c r="L628" s="61">
        <v>0</v>
      </c>
      <c r="M628" s="48"/>
      <c r="N628" s="48"/>
      <c r="O628" s="48"/>
      <c r="P628" s="48"/>
      <c r="Q628" s="48"/>
      <c r="R628" s="48"/>
    </row>
    <row r="629" spans="1:18" x14ac:dyDescent="0.3">
      <c r="A629" s="60" t="s">
        <v>18</v>
      </c>
      <c r="B629" s="60" t="s">
        <v>148</v>
      </c>
      <c r="C629" s="60" t="s">
        <v>149</v>
      </c>
      <c r="D629" s="60" t="s">
        <v>75</v>
      </c>
      <c r="E629" s="61">
        <v>0</v>
      </c>
      <c r="F629" s="54">
        <v>0</v>
      </c>
      <c r="G629" s="61">
        <v>0</v>
      </c>
      <c r="H629" s="61">
        <v>0</v>
      </c>
      <c r="I629" s="61">
        <v>0</v>
      </c>
      <c r="J629" s="61">
        <v>0</v>
      </c>
      <c r="K629" s="61">
        <v>0</v>
      </c>
      <c r="L629" s="61">
        <v>0</v>
      </c>
      <c r="M629" s="48"/>
      <c r="N629" s="48"/>
      <c r="O629" s="48"/>
      <c r="P629" s="48"/>
      <c r="Q629" s="48"/>
      <c r="R629" s="48"/>
    </row>
    <row r="630" spans="1:18" x14ac:dyDescent="0.3">
      <c r="A630" s="60" t="s">
        <v>18</v>
      </c>
      <c r="B630" s="60" t="s">
        <v>150</v>
      </c>
      <c r="C630" s="60" t="s">
        <v>151</v>
      </c>
      <c r="D630" s="60" t="s">
        <v>75</v>
      </c>
      <c r="E630" s="61">
        <v>0</v>
      </c>
      <c r="F630" s="54">
        <v>0</v>
      </c>
      <c r="G630" s="61">
        <v>0</v>
      </c>
      <c r="H630" s="61">
        <v>1.35138405132906</v>
      </c>
      <c r="I630" s="61">
        <v>1.3280843263061399</v>
      </c>
      <c r="J630" s="61">
        <v>2.38408491817707</v>
      </c>
      <c r="K630" s="61">
        <v>2.3258356056197802</v>
      </c>
      <c r="L630" s="61">
        <v>2.2675862930625001</v>
      </c>
      <c r="M630" s="48"/>
      <c r="N630" s="48"/>
      <c r="O630" s="48"/>
      <c r="P630" s="48"/>
      <c r="Q630" s="48"/>
      <c r="R630" s="48"/>
    </row>
    <row r="631" spans="1:18" x14ac:dyDescent="0.3">
      <c r="A631" s="48" t="s">
        <v>16</v>
      </c>
      <c r="B631" s="48" t="s">
        <v>73</v>
      </c>
      <c r="C631" s="48" t="s">
        <v>74</v>
      </c>
      <c r="D631" s="48" t="s">
        <v>75</v>
      </c>
      <c r="E631" s="54">
        <v>0</v>
      </c>
      <c r="F631" s="54">
        <v>0</v>
      </c>
      <c r="G631" s="54">
        <v>0</v>
      </c>
      <c r="H631" s="54">
        <v>0</v>
      </c>
      <c r="I631" s="54">
        <v>0</v>
      </c>
      <c r="J631" s="54">
        <v>0</v>
      </c>
      <c r="K631" s="54">
        <v>0</v>
      </c>
      <c r="L631" s="54">
        <v>0</v>
      </c>
      <c r="M631" s="48"/>
      <c r="N631" s="48"/>
      <c r="O631" s="48"/>
      <c r="P631" s="48"/>
      <c r="Q631" s="48"/>
      <c r="R631" s="48"/>
    </row>
    <row r="632" spans="1:18" x14ac:dyDescent="0.3">
      <c r="A632" s="48" t="s">
        <v>16</v>
      </c>
      <c r="B632" s="48" t="s">
        <v>76</v>
      </c>
      <c r="C632" s="48" t="s">
        <v>77</v>
      </c>
      <c r="D632" s="48" t="s">
        <v>75</v>
      </c>
      <c r="E632" s="54">
        <v>0</v>
      </c>
      <c r="F632" s="54">
        <v>0</v>
      </c>
      <c r="G632" s="54">
        <v>0</v>
      </c>
      <c r="H632" s="54">
        <v>0</v>
      </c>
      <c r="I632" s="54">
        <v>0</v>
      </c>
      <c r="J632" s="54">
        <v>0</v>
      </c>
      <c r="K632" s="54">
        <v>0</v>
      </c>
      <c r="L632" s="54">
        <v>0</v>
      </c>
      <c r="M632" s="48"/>
      <c r="N632" s="48"/>
      <c r="O632" s="48"/>
      <c r="P632" s="48"/>
      <c r="Q632" s="48"/>
      <c r="R632" s="48"/>
    </row>
    <row r="633" spans="1:18" x14ac:dyDescent="0.3">
      <c r="A633" s="48" t="s">
        <v>16</v>
      </c>
      <c r="B633" s="48" t="s">
        <v>78</v>
      </c>
      <c r="C633" s="48" t="s">
        <v>79</v>
      </c>
      <c r="D633" s="48" t="s">
        <v>75</v>
      </c>
      <c r="E633" s="54">
        <v>0</v>
      </c>
      <c r="F633" s="54">
        <v>0</v>
      </c>
      <c r="G633" s="54">
        <v>0</v>
      </c>
      <c r="H633" s="54">
        <v>1.7000000000000001E-2</v>
      </c>
      <c r="I633" s="54">
        <v>1.7000000000000001E-2</v>
      </c>
      <c r="J633" s="54">
        <v>1.7000000000000001E-2</v>
      </c>
      <c r="K633" s="54">
        <v>1.6E-2</v>
      </c>
      <c r="L633" s="54">
        <v>1.6E-2</v>
      </c>
      <c r="M633" s="48"/>
      <c r="N633" s="48"/>
      <c r="O633" s="48"/>
      <c r="P633" s="48"/>
      <c r="Q633" s="48"/>
      <c r="R633" s="48"/>
    </row>
    <row r="634" spans="1:18" x14ac:dyDescent="0.3">
      <c r="A634" s="48" t="s">
        <v>16</v>
      </c>
      <c r="B634" s="48" t="s">
        <v>80</v>
      </c>
      <c r="C634" s="48" t="s">
        <v>81</v>
      </c>
      <c r="D634" s="48" t="s">
        <v>75</v>
      </c>
      <c r="E634" s="54">
        <v>0</v>
      </c>
      <c r="F634" s="54">
        <v>0</v>
      </c>
      <c r="G634" s="54">
        <v>0</v>
      </c>
      <c r="H634" s="54">
        <v>0</v>
      </c>
      <c r="I634" s="54">
        <v>0</v>
      </c>
      <c r="J634" s="54">
        <v>0</v>
      </c>
      <c r="K634" s="54">
        <v>0</v>
      </c>
      <c r="L634" s="54">
        <v>0</v>
      </c>
      <c r="M634" s="48"/>
      <c r="N634" s="48"/>
      <c r="O634" s="48"/>
      <c r="P634" s="48"/>
      <c r="Q634" s="48"/>
      <c r="R634" s="48"/>
    </row>
    <row r="635" spans="1:18" x14ac:dyDescent="0.3">
      <c r="A635" s="48" t="s">
        <v>16</v>
      </c>
      <c r="B635" s="48" t="s">
        <v>82</v>
      </c>
      <c r="C635" s="48" t="s">
        <v>83</v>
      </c>
      <c r="D635" s="48" t="s">
        <v>75</v>
      </c>
      <c r="E635" s="54">
        <v>0</v>
      </c>
      <c r="F635" s="54">
        <v>0</v>
      </c>
      <c r="G635" s="54">
        <v>0</v>
      </c>
      <c r="H635" s="54">
        <v>0</v>
      </c>
      <c r="I635" s="54">
        <v>0</v>
      </c>
      <c r="J635" s="54">
        <v>0</v>
      </c>
      <c r="K635" s="54">
        <v>0</v>
      </c>
      <c r="L635" s="54">
        <v>0</v>
      </c>
      <c r="M635" s="48"/>
      <c r="N635" s="48"/>
      <c r="O635" s="48"/>
      <c r="P635" s="48"/>
      <c r="Q635" s="48"/>
      <c r="R635" s="48"/>
    </row>
    <row r="636" spans="1:18" x14ac:dyDescent="0.3">
      <c r="A636" s="48" t="s">
        <v>16</v>
      </c>
      <c r="B636" s="48" t="s">
        <v>84</v>
      </c>
      <c r="C636" s="48" t="s">
        <v>85</v>
      </c>
      <c r="D636" s="48" t="s">
        <v>75</v>
      </c>
      <c r="E636" s="54">
        <v>0</v>
      </c>
      <c r="F636" s="54">
        <v>0</v>
      </c>
      <c r="G636" s="54">
        <v>0</v>
      </c>
      <c r="H636" s="54">
        <v>0</v>
      </c>
      <c r="I636" s="54">
        <v>0</v>
      </c>
      <c r="J636" s="54">
        <v>0</v>
      </c>
      <c r="K636" s="54">
        <v>0</v>
      </c>
      <c r="L636" s="54">
        <v>0</v>
      </c>
      <c r="M636" s="48"/>
      <c r="N636" s="48"/>
      <c r="O636" s="48"/>
      <c r="P636" s="48"/>
      <c r="Q636" s="48"/>
      <c r="R636" s="48"/>
    </row>
    <row r="637" spans="1:18" x14ac:dyDescent="0.3">
      <c r="A637" s="48" t="s">
        <v>16</v>
      </c>
      <c r="B637" s="48" t="s">
        <v>86</v>
      </c>
      <c r="C637" s="48" t="s">
        <v>87</v>
      </c>
      <c r="D637" s="48" t="s">
        <v>75</v>
      </c>
      <c r="E637" s="54">
        <v>0</v>
      </c>
      <c r="F637" s="54">
        <v>0</v>
      </c>
      <c r="G637" s="54">
        <v>0</v>
      </c>
      <c r="H637" s="54">
        <v>0</v>
      </c>
      <c r="I637" s="54">
        <v>0</v>
      </c>
      <c r="J637" s="54">
        <v>0</v>
      </c>
      <c r="K637" s="54">
        <v>0</v>
      </c>
      <c r="L637" s="54">
        <v>0</v>
      </c>
      <c r="M637" s="48"/>
      <c r="N637" s="48"/>
      <c r="O637" s="48"/>
      <c r="P637" s="48"/>
      <c r="Q637" s="48"/>
      <c r="R637" s="48"/>
    </row>
    <row r="638" spans="1:18" x14ac:dyDescent="0.3">
      <c r="A638" s="48" t="s">
        <v>16</v>
      </c>
      <c r="B638" s="48" t="s">
        <v>88</v>
      </c>
      <c r="C638" s="48" t="s">
        <v>89</v>
      </c>
      <c r="D638" s="48" t="s">
        <v>75</v>
      </c>
      <c r="E638" s="54">
        <v>0</v>
      </c>
      <c r="F638" s="54">
        <v>0</v>
      </c>
      <c r="G638" s="54">
        <v>0</v>
      </c>
      <c r="H638" s="54">
        <v>0</v>
      </c>
      <c r="I638" s="54">
        <v>0</v>
      </c>
      <c r="J638" s="54">
        <v>0</v>
      </c>
      <c r="K638" s="54">
        <v>0</v>
      </c>
      <c r="L638" s="54">
        <v>0</v>
      </c>
      <c r="M638" s="48"/>
      <c r="N638" s="48"/>
      <c r="O638" s="48"/>
      <c r="P638" s="48"/>
      <c r="Q638" s="48"/>
      <c r="R638" s="48"/>
    </row>
    <row r="639" spans="1:18" x14ac:dyDescent="0.3">
      <c r="A639" s="48" t="s">
        <v>16</v>
      </c>
      <c r="B639" s="48" t="s">
        <v>90</v>
      </c>
      <c r="C639" s="48" t="s">
        <v>91</v>
      </c>
      <c r="D639" s="48" t="s">
        <v>75</v>
      </c>
      <c r="E639" s="54">
        <v>0</v>
      </c>
      <c r="F639" s="54">
        <v>0</v>
      </c>
      <c r="G639" s="54">
        <v>0</v>
      </c>
      <c r="H639" s="54">
        <v>0</v>
      </c>
      <c r="I639" s="54">
        <v>0</v>
      </c>
      <c r="J639" s="54">
        <v>0</v>
      </c>
      <c r="K639" s="54">
        <v>0</v>
      </c>
      <c r="L639" s="54">
        <v>0</v>
      </c>
      <c r="M639" s="48"/>
      <c r="N639" s="48"/>
      <c r="O639" s="48"/>
      <c r="P639" s="48"/>
      <c r="Q639" s="48"/>
      <c r="R639" s="48"/>
    </row>
    <row r="640" spans="1:18" x14ac:dyDescent="0.3">
      <c r="A640" s="48" t="s">
        <v>16</v>
      </c>
      <c r="B640" s="48" t="s">
        <v>92</v>
      </c>
      <c r="C640" s="48" t="s">
        <v>93</v>
      </c>
      <c r="D640" s="48" t="s">
        <v>75</v>
      </c>
      <c r="E640" s="54">
        <v>0</v>
      </c>
      <c r="F640" s="54">
        <v>0</v>
      </c>
      <c r="G640" s="54">
        <v>0</v>
      </c>
      <c r="H640" s="54">
        <v>0.53900000000000003</v>
      </c>
      <c r="I640" s="54">
        <v>0.52900000000000003</v>
      </c>
      <c r="J640" s="54">
        <v>0.51800000000000002</v>
      </c>
      <c r="K640" s="54">
        <v>0.50700000000000001</v>
      </c>
      <c r="L640" s="54">
        <v>0.496</v>
      </c>
      <c r="M640" s="48"/>
      <c r="N640" s="48"/>
      <c r="O640" s="48"/>
      <c r="P640" s="48"/>
      <c r="Q640" s="48"/>
      <c r="R640" s="48"/>
    </row>
    <row r="641" spans="1:18" x14ac:dyDescent="0.3">
      <c r="A641" s="48" t="s">
        <v>16</v>
      </c>
      <c r="B641" s="48" t="s">
        <v>94</v>
      </c>
      <c r="C641" s="48" t="s">
        <v>95</v>
      </c>
      <c r="D641" s="48" t="s">
        <v>75</v>
      </c>
      <c r="E641" s="54">
        <v>0</v>
      </c>
      <c r="F641" s="54">
        <v>0</v>
      </c>
      <c r="G641" s="54">
        <v>0</v>
      </c>
      <c r="H641" s="54">
        <v>0</v>
      </c>
      <c r="I641" s="54">
        <v>0</v>
      </c>
      <c r="J641" s="54">
        <v>0</v>
      </c>
      <c r="K641" s="54">
        <v>0</v>
      </c>
      <c r="L641" s="54">
        <v>0</v>
      </c>
      <c r="M641" s="48"/>
      <c r="N641" s="48"/>
      <c r="O641" s="48"/>
      <c r="P641" s="48"/>
      <c r="Q641" s="48"/>
      <c r="R641" s="48"/>
    </row>
    <row r="642" spans="1:18" x14ac:dyDescent="0.3">
      <c r="A642" s="48" t="s">
        <v>16</v>
      </c>
      <c r="B642" s="48" t="s">
        <v>96</v>
      </c>
      <c r="C642" s="48" t="s">
        <v>97</v>
      </c>
      <c r="D642" s="48" t="s">
        <v>75</v>
      </c>
      <c r="E642" s="54">
        <v>0</v>
      </c>
      <c r="F642" s="54">
        <v>0</v>
      </c>
      <c r="G642" s="54">
        <v>0</v>
      </c>
      <c r="H642" s="54">
        <v>1.61</v>
      </c>
      <c r="I642" s="54">
        <v>1.6379999999999999</v>
      </c>
      <c r="J642" s="54">
        <v>1.6990000000000001</v>
      </c>
      <c r="K642" s="54">
        <v>1.752</v>
      </c>
      <c r="L642" s="54">
        <v>1.7470000000000001</v>
      </c>
      <c r="M642" s="48"/>
      <c r="N642" s="48"/>
      <c r="O642" s="48"/>
      <c r="P642" s="48"/>
      <c r="Q642" s="48"/>
      <c r="R642" s="48"/>
    </row>
    <row r="643" spans="1:18" x14ac:dyDescent="0.3">
      <c r="A643" s="48" t="s">
        <v>16</v>
      </c>
      <c r="B643" s="48" t="s">
        <v>98</v>
      </c>
      <c r="C643" s="48" t="s">
        <v>99</v>
      </c>
      <c r="D643" s="48" t="s">
        <v>75</v>
      </c>
      <c r="E643" s="54">
        <v>0</v>
      </c>
      <c r="F643" s="54">
        <v>0</v>
      </c>
      <c r="G643" s="54">
        <v>0</v>
      </c>
      <c r="H643" s="54">
        <v>0</v>
      </c>
      <c r="I643" s="54">
        <v>0</v>
      </c>
      <c r="J643" s="54">
        <v>0</v>
      </c>
      <c r="K643" s="54">
        <v>0</v>
      </c>
      <c r="L643" s="54">
        <v>0</v>
      </c>
      <c r="M643" s="48"/>
      <c r="N643" s="48"/>
      <c r="O643" s="48"/>
      <c r="P643" s="48"/>
      <c r="Q643" s="48"/>
      <c r="R643" s="48"/>
    </row>
    <row r="644" spans="1:18" x14ac:dyDescent="0.3">
      <c r="A644" s="48" t="s">
        <v>16</v>
      </c>
      <c r="B644" s="48" t="s">
        <v>100</v>
      </c>
      <c r="C644" s="48" t="s">
        <v>101</v>
      </c>
      <c r="D644" s="48" t="s">
        <v>75</v>
      </c>
      <c r="E644" s="54">
        <v>0</v>
      </c>
      <c r="F644" s="54">
        <v>0</v>
      </c>
      <c r="G644" s="54">
        <v>0</v>
      </c>
      <c r="H644" s="54">
        <v>0</v>
      </c>
      <c r="I644" s="54">
        <v>0</v>
      </c>
      <c r="J644" s="54">
        <v>0</v>
      </c>
      <c r="K644" s="54">
        <v>0</v>
      </c>
      <c r="L644" s="54">
        <v>0</v>
      </c>
      <c r="M644" s="48"/>
      <c r="N644" s="48"/>
      <c r="O644" s="48"/>
      <c r="P644" s="48"/>
      <c r="Q644" s="48"/>
      <c r="R644" s="48"/>
    </row>
    <row r="645" spans="1:18" x14ac:dyDescent="0.3">
      <c r="A645" s="48" t="s">
        <v>16</v>
      </c>
      <c r="B645" s="48" t="s">
        <v>102</v>
      </c>
      <c r="C645" s="48" t="s">
        <v>103</v>
      </c>
      <c r="D645" s="48" t="s">
        <v>75</v>
      </c>
      <c r="E645" s="54">
        <v>0</v>
      </c>
      <c r="F645" s="54">
        <v>0</v>
      </c>
      <c r="G645" s="54">
        <v>0</v>
      </c>
      <c r="H645" s="54">
        <v>0</v>
      </c>
      <c r="I645" s="54">
        <v>0</v>
      </c>
      <c r="J645" s="54">
        <v>0</v>
      </c>
      <c r="K645" s="54">
        <v>0</v>
      </c>
      <c r="L645" s="54">
        <v>0</v>
      </c>
      <c r="M645" s="48"/>
      <c r="N645" s="48"/>
      <c r="O645" s="48"/>
      <c r="P645" s="48"/>
      <c r="Q645" s="48"/>
      <c r="R645" s="48"/>
    </row>
    <row r="646" spans="1:18" x14ac:dyDescent="0.3">
      <c r="A646" s="48" t="s">
        <v>16</v>
      </c>
      <c r="B646" s="48" t="s">
        <v>104</v>
      </c>
      <c r="C646" s="48" t="s">
        <v>105</v>
      </c>
      <c r="D646" s="48" t="s">
        <v>75</v>
      </c>
      <c r="E646" s="54">
        <v>0</v>
      </c>
      <c r="F646" s="54">
        <v>0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48"/>
      <c r="N646" s="48"/>
      <c r="O646" s="48"/>
      <c r="P646" s="48"/>
      <c r="Q646" s="48"/>
      <c r="R646" s="48"/>
    </row>
    <row r="647" spans="1:18" x14ac:dyDescent="0.3">
      <c r="A647" s="48" t="s">
        <v>16</v>
      </c>
      <c r="B647" s="48" t="s">
        <v>106</v>
      </c>
      <c r="C647" s="48" t="s">
        <v>107</v>
      </c>
      <c r="D647" s="48" t="s">
        <v>75</v>
      </c>
      <c r="E647" s="54">
        <v>0</v>
      </c>
      <c r="F647" s="54">
        <v>0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48"/>
      <c r="N647" s="48"/>
      <c r="O647" s="48"/>
      <c r="P647" s="48"/>
      <c r="Q647" s="48"/>
      <c r="R647" s="48"/>
    </row>
    <row r="648" spans="1:18" x14ac:dyDescent="0.3">
      <c r="A648" s="48" t="s">
        <v>16</v>
      </c>
      <c r="B648" s="48" t="s">
        <v>108</v>
      </c>
      <c r="C648" s="48" t="s">
        <v>109</v>
      </c>
      <c r="D648" s="48" t="s">
        <v>75</v>
      </c>
      <c r="E648" s="54">
        <v>0</v>
      </c>
      <c r="F648" s="54">
        <v>0</v>
      </c>
      <c r="G648" s="54">
        <v>0</v>
      </c>
      <c r="H648" s="54">
        <v>0.19400000000000001</v>
      </c>
      <c r="I648" s="54">
        <v>0.19</v>
      </c>
      <c r="J648" s="54">
        <v>0.186</v>
      </c>
      <c r="K648" s="54">
        <v>0.182</v>
      </c>
      <c r="L648" s="54">
        <v>0.17799999999999999</v>
      </c>
      <c r="M648" s="48"/>
      <c r="N648" s="48"/>
      <c r="O648" s="48"/>
      <c r="P648" s="48"/>
      <c r="Q648" s="48"/>
      <c r="R648" s="48"/>
    </row>
    <row r="649" spans="1:18" x14ac:dyDescent="0.3">
      <c r="A649" s="48" t="s">
        <v>16</v>
      </c>
      <c r="B649" s="48" t="s">
        <v>110</v>
      </c>
      <c r="C649" s="48" t="s">
        <v>111</v>
      </c>
      <c r="D649" s="48" t="s">
        <v>75</v>
      </c>
      <c r="E649" s="54">
        <v>0</v>
      </c>
      <c r="F649" s="54">
        <v>0</v>
      </c>
      <c r="G649" s="54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48"/>
      <c r="N649" s="48"/>
      <c r="O649" s="48"/>
      <c r="P649" s="48"/>
      <c r="Q649" s="48"/>
      <c r="R649" s="48"/>
    </row>
    <row r="650" spans="1:18" x14ac:dyDescent="0.3">
      <c r="A650" s="48" t="s">
        <v>16</v>
      </c>
      <c r="B650" s="48" t="s">
        <v>112</v>
      </c>
      <c r="C650" s="48" t="s">
        <v>113</v>
      </c>
      <c r="D650" s="48" t="s">
        <v>75</v>
      </c>
      <c r="E650" s="54">
        <v>0</v>
      </c>
      <c r="F650" s="54">
        <v>0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48"/>
      <c r="N650" s="48"/>
      <c r="O650" s="48"/>
      <c r="P650" s="48"/>
      <c r="Q650" s="48"/>
      <c r="R650" s="48"/>
    </row>
    <row r="651" spans="1:18" x14ac:dyDescent="0.3">
      <c r="A651" s="48" t="s">
        <v>16</v>
      </c>
      <c r="B651" s="48" t="s">
        <v>114</v>
      </c>
      <c r="C651" s="48" t="s">
        <v>115</v>
      </c>
      <c r="D651" s="48" t="s">
        <v>75</v>
      </c>
      <c r="E651" s="54">
        <v>0</v>
      </c>
      <c r="F651" s="54">
        <v>0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48"/>
      <c r="N651" s="48"/>
      <c r="O651" s="48"/>
      <c r="P651" s="48"/>
      <c r="Q651" s="48"/>
      <c r="R651" s="48"/>
    </row>
    <row r="652" spans="1:18" x14ac:dyDescent="0.3">
      <c r="A652" s="48" t="s">
        <v>16</v>
      </c>
      <c r="B652" s="48" t="s">
        <v>116</v>
      </c>
      <c r="C652" s="48" t="s">
        <v>117</v>
      </c>
      <c r="D652" s="48" t="s">
        <v>75</v>
      </c>
      <c r="E652" s="54">
        <v>0</v>
      </c>
      <c r="F652" s="54">
        <v>0</v>
      </c>
      <c r="G652" s="54">
        <v>0</v>
      </c>
      <c r="H652" s="54">
        <v>0.3</v>
      </c>
      <c r="I652" s="54">
        <v>0.29399999999999998</v>
      </c>
      <c r="J652" s="54">
        <v>0.28799999999999998</v>
      </c>
      <c r="K652" s="54">
        <v>0.28199999999999997</v>
      </c>
      <c r="L652" s="54">
        <v>0.27600000000000002</v>
      </c>
      <c r="M652" s="48"/>
      <c r="N652" s="48"/>
      <c r="O652" s="48"/>
      <c r="P652" s="48"/>
      <c r="Q652" s="48"/>
      <c r="R652" s="48"/>
    </row>
    <row r="653" spans="1:18" x14ac:dyDescent="0.3">
      <c r="A653" s="48" t="s">
        <v>16</v>
      </c>
      <c r="B653" s="48" t="s">
        <v>118</v>
      </c>
      <c r="C653" s="48" t="s">
        <v>119</v>
      </c>
      <c r="D653" s="48" t="s">
        <v>75</v>
      </c>
      <c r="E653" s="54">
        <v>0</v>
      </c>
      <c r="F653" s="54">
        <v>0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48"/>
      <c r="N653" s="48"/>
      <c r="O653" s="48"/>
      <c r="P653" s="48"/>
      <c r="Q653" s="48"/>
      <c r="R653" s="48"/>
    </row>
    <row r="654" spans="1:18" x14ac:dyDescent="0.3">
      <c r="A654" s="48" t="s">
        <v>16</v>
      </c>
      <c r="B654" s="48" t="s">
        <v>120</v>
      </c>
      <c r="C654" s="48" t="s">
        <v>121</v>
      </c>
      <c r="D654" s="48" t="s">
        <v>75</v>
      </c>
      <c r="E654" s="54">
        <v>0</v>
      </c>
      <c r="F654" s="54">
        <v>0</v>
      </c>
      <c r="G654" s="54">
        <v>0</v>
      </c>
      <c r="H654" s="54">
        <v>0.36799999999999999</v>
      </c>
      <c r="I654" s="54">
        <v>0.433</v>
      </c>
      <c r="J654" s="54">
        <v>0.498</v>
      </c>
      <c r="K654" s="54">
        <v>0.56399999999999995</v>
      </c>
      <c r="L654" s="54">
        <v>0.629</v>
      </c>
      <c r="M654" s="48"/>
      <c r="N654" s="48"/>
      <c r="O654" s="48"/>
      <c r="P654" s="48"/>
      <c r="Q654" s="48"/>
      <c r="R654" s="48"/>
    </row>
    <row r="655" spans="1:18" x14ac:dyDescent="0.3">
      <c r="A655" s="48" t="s">
        <v>16</v>
      </c>
      <c r="B655" s="48" t="s">
        <v>122</v>
      </c>
      <c r="C655" s="48" t="s">
        <v>123</v>
      </c>
      <c r="D655" s="48" t="s">
        <v>75</v>
      </c>
      <c r="E655" s="54">
        <v>0</v>
      </c>
      <c r="F655" s="54">
        <v>0</v>
      </c>
      <c r="G655" s="54">
        <v>0</v>
      </c>
      <c r="H655" s="54">
        <v>8.3000000000000004E-2</v>
      </c>
      <c r="I655" s="54">
        <v>8.2000000000000003E-2</v>
      </c>
      <c r="J655" s="54">
        <v>0.08</v>
      </c>
      <c r="K655" s="54">
        <v>7.8E-2</v>
      </c>
      <c r="L655" s="54">
        <v>7.6999999999999999E-2</v>
      </c>
      <c r="M655" s="48"/>
      <c r="N655" s="48"/>
      <c r="O655" s="48"/>
      <c r="P655" s="48"/>
      <c r="Q655" s="48"/>
      <c r="R655" s="48"/>
    </row>
    <row r="656" spans="1:18" x14ac:dyDescent="0.3">
      <c r="A656" s="48" t="s">
        <v>16</v>
      </c>
      <c r="B656" s="48" t="s">
        <v>124</v>
      </c>
      <c r="C656" s="48" t="s">
        <v>125</v>
      </c>
      <c r="D656" s="48" t="s">
        <v>75</v>
      </c>
      <c r="E656" s="54">
        <v>0</v>
      </c>
      <c r="F656" s="54">
        <v>0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48"/>
      <c r="N656" s="48"/>
      <c r="O656" s="48"/>
      <c r="P656" s="48"/>
      <c r="Q656" s="48"/>
      <c r="R656" s="48"/>
    </row>
    <row r="657" spans="1:18" x14ac:dyDescent="0.3">
      <c r="A657" s="48" t="s">
        <v>16</v>
      </c>
      <c r="B657" s="48" t="s">
        <v>126</v>
      </c>
      <c r="C657" s="48" t="s">
        <v>127</v>
      </c>
      <c r="D657" s="48" t="s">
        <v>75</v>
      </c>
      <c r="E657" s="54">
        <v>0</v>
      </c>
      <c r="F657" s="54">
        <v>0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48"/>
      <c r="N657" s="48"/>
      <c r="O657" s="48"/>
      <c r="P657" s="48"/>
      <c r="Q657" s="48"/>
      <c r="R657" s="48"/>
    </row>
    <row r="658" spans="1:18" x14ac:dyDescent="0.3">
      <c r="A658" s="48" t="s">
        <v>16</v>
      </c>
      <c r="B658" s="48" t="s">
        <v>128</v>
      </c>
      <c r="C658" s="48" t="s">
        <v>129</v>
      </c>
      <c r="D658" s="48" t="s">
        <v>75</v>
      </c>
      <c r="E658" s="54">
        <v>0</v>
      </c>
      <c r="F658" s="54">
        <v>0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48"/>
      <c r="N658" s="48"/>
      <c r="O658" s="48"/>
      <c r="P658" s="48"/>
      <c r="Q658" s="48"/>
      <c r="R658" s="48"/>
    </row>
    <row r="659" spans="1:18" x14ac:dyDescent="0.3">
      <c r="A659" s="48" t="s">
        <v>16</v>
      </c>
      <c r="B659" s="48" t="s">
        <v>130</v>
      </c>
      <c r="C659" s="48" t="s">
        <v>131</v>
      </c>
      <c r="D659" s="48" t="s">
        <v>75</v>
      </c>
      <c r="E659" s="54">
        <v>0</v>
      </c>
      <c r="F659" s="54">
        <v>0</v>
      </c>
      <c r="G659" s="54">
        <v>0</v>
      </c>
      <c r="H659" s="54">
        <v>0</v>
      </c>
      <c r="I659" s="54">
        <v>0</v>
      </c>
      <c r="J659" s="54">
        <v>0</v>
      </c>
      <c r="K659" s="54">
        <v>0</v>
      </c>
      <c r="L659" s="54">
        <v>0</v>
      </c>
      <c r="M659" s="48"/>
      <c r="N659" s="48"/>
      <c r="O659" s="48"/>
      <c r="P659" s="48"/>
      <c r="Q659" s="48"/>
      <c r="R659" s="48"/>
    </row>
    <row r="660" spans="1:18" x14ac:dyDescent="0.3">
      <c r="A660" s="48" t="s">
        <v>16</v>
      </c>
      <c r="B660" s="48" t="s">
        <v>132</v>
      </c>
      <c r="C660" s="48" t="s">
        <v>133</v>
      </c>
      <c r="D660" s="48" t="s">
        <v>75</v>
      </c>
      <c r="E660" s="54">
        <v>0</v>
      </c>
      <c r="F660" s="54">
        <v>0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48"/>
      <c r="N660" s="48"/>
      <c r="O660" s="48"/>
      <c r="P660" s="48"/>
      <c r="Q660" s="48"/>
      <c r="R660" s="48"/>
    </row>
    <row r="661" spans="1:18" x14ac:dyDescent="0.3">
      <c r="A661" s="48" t="s">
        <v>16</v>
      </c>
      <c r="B661" s="48" t="s">
        <v>134</v>
      </c>
      <c r="C661" s="48" t="s">
        <v>135</v>
      </c>
      <c r="D661" s="48" t="s">
        <v>75</v>
      </c>
      <c r="E661" s="54">
        <v>0</v>
      </c>
      <c r="F661" s="54">
        <v>0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0</v>
      </c>
      <c r="M661" s="48"/>
      <c r="N661" s="48"/>
      <c r="O661" s="48"/>
      <c r="P661" s="48"/>
      <c r="Q661" s="48"/>
      <c r="R661" s="48"/>
    </row>
    <row r="662" spans="1:18" x14ac:dyDescent="0.3">
      <c r="A662" s="48" t="s">
        <v>16</v>
      </c>
      <c r="B662" s="48" t="s">
        <v>136</v>
      </c>
      <c r="C662" s="48" t="s">
        <v>137</v>
      </c>
      <c r="D662" s="48" t="s">
        <v>75</v>
      </c>
      <c r="E662" s="54">
        <v>0</v>
      </c>
      <c r="F662" s="54">
        <v>0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48"/>
      <c r="N662" s="48"/>
      <c r="O662" s="48"/>
      <c r="P662" s="48"/>
      <c r="Q662" s="48"/>
      <c r="R662" s="48"/>
    </row>
    <row r="663" spans="1:18" x14ac:dyDescent="0.3">
      <c r="A663" s="48" t="s">
        <v>16</v>
      </c>
      <c r="B663" s="48" t="s">
        <v>138</v>
      </c>
      <c r="C663" s="48" t="s">
        <v>139</v>
      </c>
      <c r="D663" s="48" t="s">
        <v>75</v>
      </c>
      <c r="E663" s="54">
        <v>0</v>
      </c>
      <c r="F663" s="54">
        <v>0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48"/>
      <c r="N663" s="48"/>
      <c r="O663" s="48"/>
      <c r="P663" s="48"/>
      <c r="Q663" s="48"/>
      <c r="R663" s="48"/>
    </row>
    <row r="664" spans="1:18" x14ac:dyDescent="0.3">
      <c r="A664" s="48" t="s">
        <v>16</v>
      </c>
      <c r="B664" s="48" t="s">
        <v>140</v>
      </c>
      <c r="C664" s="48" t="s">
        <v>141</v>
      </c>
      <c r="D664" s="48" t="s">
        <v>75</v>
      </c>
      <c r="E664" s="54">
        <v>0</v>
      </c>
      <c r="F664" s="54">
        <v>0</v>
      </c>
      <c r="G664" s="54">
        <v>0</v>
      </c>
      <c r="H664" s="54">
        <v>0</v>
      </c>
      <c r="I664" s="54">
        <v>0</v>
      </c>
      <c r="J664" s="54">
        <v>0</v>
      </c>
      <c r="K664" s="54">
        <v>0</v>
      </c>
      <c r="L664" s="54">
        <v>0</v>
      </c>
      <c r="M664" s="48"/>
      <c r="N664" s="48"/>
      <c r="O664" s="48"/>
      <c r="P664" s="48"/>
      <c r="Q664" s="48"/>
      <c r="R664" s="48"/>
    </row>
    <row r="665" spans="1:18" x14ac:dyDescent="0.3">
      <c r="A665" s="48" t="s">
        <v>16</v>
      </c>
      <c r="B665" s="48" t="s">
        <v>142</v>
      </c>
      <c r="C665" s="48" t="s">
        <v>143</v>
      </c>
      <c r="D665" s="48" t="s">
        <v>75</v>
      </c>
      <c r="E665" s="54">
        <v>0</v>
      </c>
      <c r="F665" s="54">
        <v>0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0</v>
      </c>
      <c r="M665" s="48"/>
      <c r="N665" s="48"/>
      <c r="O665" s="48"/>
      <c r="P665" s="48"/>
      <c r="Q665" s="48"/>
      <c r="R665" s="48"/>
    </row>
    <row r="666" spans="1:18" x14ac:dyDescent="0.3">
      <c r="A666" s="48" t="s">
        <v>16</v>
      </c>
      <c r="B666" s="48" t="s">
        <v>144</v>
      </c>
      <c r="C666" s="48" t="s">
        <v>145</v>
      </c>
      <c r="D666" s="48" t="s">
        <v>75</v>
      </c>
      <c r="E666" s="54">
        <v>0</v>
      </c>
      <c r="F666" s="54">
        <v>0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48"/>
      <c r="N666" s="48"/>
      <c r="O666" s="48"/>
      <c r="P666" s="48"/>
      <c r="Q666" s="48"/>
      <c r="R666" s="48"/>
    </row>
    <row r="667" spans="1:18" x14ac:dyDescent="0.3">
      <c r="A667" s="48" t="s">
        <v>16</v>
      </c>
      <c r="B667" s="48" t="s">
        <v>146</v>
      </c>
      <c r="C667" s="48" t="s">
        <v>147</v>
      </c>
      <c r="D667" s="48" t="s">
        <v>75</v>
      </c>
      <c r="E667" s="54">
        <v>0</v>
      </c>
      <c r="F667" s="54"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0</v>
      </c>
      <c r="M667" s="48"/>
      <c r="N667" s="48"/>
      <c r="O667" s="48"/>
      <c r="P667" s="48"/>
      <c r="Q667" s="48"/>
      <c r="R667" s="48"/>
    </row>
    <row r="668" spans="1:18" x14ac:dyDescent="0.3">
      <c r="A668" s="48" t="s">
        <v>16</v>
      </c>
      <c r="B668" s="48" t="s">
        <v>148</v>
      </c>
      <c r="C668" s="48" t="s">
        <v>149</v>
      </c>
      <c r="D668" s="48" t="s">
        <v>75</v>
      </c>
      <c r="E668" s="54">
        <v>0</v>
      </c>
      <c r="F668" s="54">
        <v>0</v>
      </c>
      <c r="G668" s="54">
        <v>0</v>
      </c>
      <c r="H668" s="54">
        <v>0</v>
      </c>
      <c r="I668" s="54">
        <v>0</v>
      </c>
      <c r="J668" s="54">
        <v>0</v>
      </c>
      <c r="K668" s="54">
        <v>0</v>
      </c>
      <c r="L668" s="54">
        <v>0</v>
      </c>
      <c r="M668" s="48"/>
      <c r="N668" s="48"/>
      <c r="O668" s="48"/>
      <c r="P668" s="48"/>
      <c r="Q668" s="48"/>
      <c r="R668" s="48"/>
    </row>
    <row r="669" spans="1:18" x14ac:dyDescent="0.3">
      <c r="A669" s="48" t="s">
        <v>16</v>
      </c>
      <c r="B669" s="48" t="s">
        <v>150</v>
      </c>
      <c r="C669" s="48" t="s">
        <v>151</v>
      </c>
      <c r="D669" s="48" t="s">
        <v>75</v>
      </c>
      <c r="E669" s="54">
        <v>0</v>
      </c>
      <c r="F669" s="54">
        <v>0</v>
      </c>
      <c r="G669" s="54">
        <v>0</v>
      </c>
      <c r="H669" s="54">
        <v>3.1110000000000002</v>
      </c>
      <c r="I669" s="54">
        <v>3.1829999999999998</v>
      </c>
      <c r="J669" s="54">
        <v>3.286</v>
      </c>
      <c r="K669" s="54">
        <v>3.3809999999999998</v>
      </c>
      <c r="L669" s="54">
        <v>3.419</v>
      </c>
      <c r="M669" s="48"/>
      <c r="N669" s="48"/>
      <c r="O669" s="48"/>
      <c r="P669" s="48"/>
      <c r="Q669" s="48"/>
      <c r="R669" s="48"/>
    </row>
  </sheetData>
  <conditionalFormatting sqref="N7:R45">
    <cfRule type="cellIs" dxfId="7" priority="4" operator="lessThan">
      <formula>-0.0004</formula>
    </cfRule>
  </conditionalFormatting>
  <conditionalFormatting sqref="N163:R200">
    <cfRule type="cellIs" dxfId="6" priority="3" operator="lessThan">
      <formula>-0.0004</formula>
    </cfRule>
  </conditionalFormatting>
  <conditionalFormatting sqref="N319:R338 N340:R356">
    <cfRule type="cellIs" dxfId="5" priority="2" operator="lessThan">
      <formula>-0.0004</formula>
    </cfRule>
  </conditionalFormatting>
  <conditionalFormatting sqref="N478:R490 N492:R497 N499:R513 N498">
    <cfRule type="cellIs" dxfId="4" priority="1" operator="lessThan">
      <formula>-0.0004</formula>
    </cfRule>
  </conditionalFormatting>
  <pageMargins left="0.7" right="0.7" top="0.75" bottom="0.75" header="0.3" footer="0.3"/>
  <pageSetup paperSize="8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zoomScale="80" zoomScaleNormal="80" workbookViewId="0"/>
  </sheetViews>
  <sheetFormatPr defaultColWidth="8.75" defaultRowHeight="14" x14ac:dyDescent="0.3"/>
  <cols>
    <col min="1" max="1" width="15.5" bestFit="1" customWidth="1"/>
    <col min="2" max="2" width="12.33203125" bestFit="1" customWidth="1"/>
    <col min="3" max="3" width="57.75" bestFit="1" customWidth="1"/>
    <col min="4" max="4" width="13" customWidth="1"/>
    <col min="5" max="5" width="20.08203125" bestFit="1" customWidth="1"/>
    <col min="6" max="6" width="12.33203125" customWidth="1"/>
    <col min="7" max="7" width="11.5" customWidth="1"/>
  </cols>
  <sheetData>
    <row r="1" spans="1:7" ht="14.5" x14ac:dyDescent="0.35">
      <c r="C1" s="70" t="s">
        <v>401</v>
      </c>
      <c r="E1" s="70" t="s">
        <v>402</v>
      </c>
    </row>
    <row r="3" spans="1:7" ht="14.5" x14ac:dyDescent="0.35">
      <c r="A3" s="118"/>
      <c r="B3" s="118"/>
      <c r="C3" s="118"/>
      <c r="D3" s="118"/>
      <c r="E3" s="118"/>
      <c r="F3" s="118" t="s">
        <v>50</v>
      </c>
      <c r="G3" s="118" t="s">
        <v>51</v>
      </c>
    </row>
    <row r="4" spans="1:7" ht="14.5" x14ac:dyDescent="0.35">
      <c r="A4" s="118" t="s">
        <v>256</v>
      </c>
      <c r="B4" s="118" t="s">
        <v>257</v>
      </c>
      <c r="C4" s="118" t="s">
        <v>258</v>
      </c>
      <c r="D4" s="118" t="s">
        <v>259</v>
      </c>
      <c r="E4" s="118" t="s">
        <v>260</v>
      </c>
      <c r="F4" s="118" t="s">
        <v>403</v>
      </c>
      <c r="G4" s="118" t="s">
        <v>403</v>
      </c>
    </row>
    <row r="5" spans="1:7" x14ac:dyDescent="0.3">
      <c r="A5" s="48" t="s">
        <v>0</v>
      </c>
      <c r="B5" s="48" t="s">
        <v>261</v>
      </c>
      <c r="C5" s="48" t="s">
        <v>262</v>
      </c>
      <c r="D5" s="48" t="s">
        <v>75</v>
      </c>
      <c r="E5" s="48" t="s">
        <v>60</v>
      </c>
      <c r="F5" s="54">
        <v>33.676000000000002</v>
      </c>
      <c r="G5" s="54">
        <v>37.500700000000002</v>
      </c>
    </row>
    <row r="6" spans="1:7" x14ac:dyDescent="0.3">
      <c r="A6" s="48" t="s">
        <v>0</v>
      </c>
      <c r="B6" s="48" t="s">
        <v>263</v>
      </c>
      <c r="C6" s="48" t="s">
        <v>264</v>
      </c>
      <c r="D6" s="48" t="s">
        <v>75</v>
      </c>
      <c r="E6" s="48" t="s">
        <v>60</v>
      </c>
      <c r="F6" s="54">
        <v>-1.101</v>
      </c>
      <c r="G6" s="54">
        <v>-1.13524</v>
      </c>
    </row>
    <row r="7" spans="1:7" x14ac:dyDescent="0.3">
      <c r="A7" s="48" t="s">
        <v>0</v>
      </c>
      <c r="B7" s="48" t="s">
        <v>265</v>
      </c>
      <c r="C7" s="48" t="s">
        <v>266</v>
      </c>
      <c r="D7" s="48" t="s">
        <v>75</v>
      </c>
      <c r="E7" s="48" t="s">
        <v>60</v>
      </c>
      <c r="F7" s="54">
        <v>1.627</v>
      </c>
      <c r="G7" s="54">
        <v>1.6432199999999999</v>
      </c>
    </row>
    <row r="8" spans="1:7" x14ac:dyDescent="0.3">
      <c r="A8" s="48" t="s">
        <v>0</v>
      </c>
      <c r="B8" s="48" t="s">
        <v>267</v>
      </c>
      <c r="C8" s="48" t="s">
        <v>268</v>
      </c>
      <c r="D8" s="48" t="s">
        <v>75</v>
      </c>
      <c r="E8" s="48" t="s">
        <v>60</v>
      </c>
      <c r="F8" s="54">
        <v>26.736000000000001</v>
      </c>
      <c r="G8" s="54">
        <v>47.9998</v>
      </c>
    </row>
    <row r="9" spans="1:7" x14ac:dyDescent="0.3">
      <c r="A9" s="48" t="s">
        <v>0</v>
      </c>
      <c r="B9" s="48" t="s">
        <v>269</v>
      </c>
      <c r="C9" s="48" t="s">
        <v>270</v>
      </c>
      <c r="D9" s="48" t="s">
        <v>75</v>
      </c>
      <c r="E9" s="48" t="s">
        <v>60</v>
      </c>
      <c r="F9" s="54">
        <v>0</v>
      </c>
      <c r="G9" s="54">
        <v>0</v>
      </c>
    </row>
    <row r="10" spans="1:7" x14ac:dyDescent="0.3">
      <c r="A10" s="48" t="s">
        <v>0</v>
      </c>
      <c r="B10" s="48" t="s">
        <v>271</v>
      </c>
      <c r="C10" s="48" t="s">
        <v>272</v>
      </c>
      <c r="D10" s="48" t="s">
        <v>75</v>
      </c>
      <c r="E10" s="48" t="s">
        <v>60</v>
      </c>
      <c r="F10" s="54">
        <v>115.122</v>
      </c>
      <c r="G10" s="54">
        <v>123.51512</v>
      </c>
    </row>
    <row r="11" spans="1:7" x14ac:dyDescent="0.3">
      <c r="A11" s="48" t="s">
        <v>0</v>
      </c>
      <c r="B11" s="48" t="s">
        <v>273</v>
      </c>
      <c r="C11" s="48" t="s">
        <v>274</v>
      </c>
      <c r="D11" s="48" t="s">
        <v>75</v>
      </c>
      <c r="E11" s="48" t="s">
        <v>60</v>
      </c>
      <c r="F11" s="54">
        <v>35.689990932146003</v>
      </c>
      <c r="G11" s="54">
        <v>49.469306847767299</v>
      </c>
    </row>
    <row r="12" spans="1:7" x14ac:dyDescent="0.3">
      <c r="A12" s="48" t="s">
        <v>0</v>
      </c>
      <c r="B12" s="48" t="s">
        <v>275</v>
      </c>
      <c r="C12" s="48" t="s">
        <v>276</v>
      </c>
      <c r="D12" s="48" t="s">
        <v>75</v>
      </c>
      <c r="E12" s="48" t="s">
        <v>60</v>
      </c>
      <c r="F12" s="54">
        <v>63.634054654549097</v>
      </c>
      <c r="G12" s="54">
        <v>49.650275925371503</v>
      </c>
    </row>
    <row r="13" spans="1:7" x14ac:dyDescent="0.3">
      <c r="A13" s="48" t="s">
        <v>0</v>
      </c>
      <c r="B13" s="48" t="s">
        <v>277</v>
      </c>
      <c r="C13" s="48" t="s">
        <v>278</v>
      </c>
      <c r="D13" s="48" t="s">
        <v>75</v>
      </c>
      <c r="E13" s="48" t="s">
        <v>60</v>
      </c>
      <c r="F13" s="54">
        <v>20.659066887170098</v>
      </c>
      <c r="G13" s="54">
        <v>17.8556585518905</v>
      </c>
    </row>
    <row r="14" spans="1:7" x14ac:dyDescent="0.3">
      <c r="A14" s="48" t="s">
        <v>0</v>
      </c>
      <c r="B14" s="48" t="s">
        <v>279</v>
      </c>
      <c r="C14" s="48" t="s">
        <v>280</v>
      </c>
      <c r="D14" s="48" t="s">
        <v>75</v>
      </c>
      <c r="E14" s="48" t="s">
        <v>60</v>
      </c>
      <c r="F14" s="54">
        <v>11.168773141200599</v>
      </c>
      <c r="G14" s="54">
        <v>11.647058823529401</v>
      </c>
    </row>
    <row r="15" spans="1:7" x14ac:dyDescent="0.3">
      <c r="A15" s="48" t="s">
        <v>0</v>
      </c>
      <c r="B15" s="48" t="s">
        <v>281</v>
      </c>
      <c r="C15" s="48" t="s">
        <v>282</v>
      </c>
      <c r="D15" s="48" t="s">
        <v>75</v>
      </c>
      <c r="E15" s="48" t="s">
        <v>60</v>
      </c>
      <c r="F15" s="54">
        <v>1.2095632759106301</v>
      </c>
      <c r="G15" s="54">
        <v>4.2758375035652199</v>
      </c>
    </row>
    <row r="16" spans="1:7" x14ac:dyDescent="0.3">
      <c r="A16" s="48" t="s">
        <v>0</v>
      </c>
      <c r="B16" s="48" t="s">
        <v>283</v>
      </c>
      <c r="C16" s="48" t="s">
        <v>284</v>
      </c>
      <c r="D16" s="48" t="s">
        <v>75</v>
      </c>
      <c r="E16" s="48" t="s">
        <v>60</v>
      </c>
      <c r="F16" s="54">
        <v>1.0609999999999999</v>
      </c>
      <c r="G16" s="54">
        <v>1.09283</v>
      </c>
    </row>
    <row r="17" spans="1:7" x14ac:dyDescent="0.3">
      <c r="A17" s="48" t="s">
        <v>0</v>
      </c>
      <c r="B17" s="48" t="s">
        <v>285</v>
      </c>
      <c r="C17" s="48" t="s">
        <v>286</v>
      </c>
      <c r="D17" s="48" t="s">
        <v>75</v>
      </c>
      <c r="E17" s="48" t="s">
        <v>60</v>
      </c>
      <c r="F17" s="54">
        <v>0</v>
      </c>
      <c r="G17" s="54">
        <v>0</v>
      </c>
    </row>
    <row r="18" spans="1:7" x14ac:dyDescent="0.3">
      <c r="A18" s="48" t="s">
        <v>0</v>
      </c>
      <c r="B18" s="48"/>
      <c r="C18" s="48" t="s">
        <v>287</v>
      </c>
      <c r="D18" s="48"/>
      <c r="E18" s="48"/>
      <c r="F18" s="119">
        <f>SUM(F5:F15)-F16-F17</f>
        <v>307.36044889097644</v>
      </c>
      <c r="G18" s="119">
        <f>SUM(G5:G15)-G16-G17</f>
        <v>341.32890765212392</v>
      </c>
    </row>
    <row r="19" spans="1:7" x14ac:dyDescent="0.3">
      <c r="A19" s="48" t="s">
        <v>10</v>
      </c>
      <c r="B19" s="48" t="s">
        <v>261</v>
      </c>
      <c r="C19" s="48" t="s">
        <v>262</v>
      </c>
      <c r="D19" s="48" t="s">
        <v>75</v>
      </c>
      <c r="E19" s="48" t="s">
        <v>60</v>
      </c>
      <c r="F19" s="54">
        <v>23.03</v>
      </c>
      <c r="G19" s="54">
        <v>23.585999999999999</v>
      </c>
    </row>
    <row r="20" spans="1:7" x14ac:dyDescent="0.3">
      <c r="A20" s="48" t="s">
        <v>10</v>
      </c>
      <c r="B20" s="48" t="s">
        <v>263</v>
      </c>
      <c r="C20" s="48" t="s">
        <v>264</v>
      </c>
      <c r="D20" s="48" t="s">
        <v>75</v>
      </c>
      <c r="E20" s="48" t="s">
        <v>60</v>
      </c>
      <c r="F20" s="54">
        <v>-6.74</v>
      </c>
      <c r="G20" s="54">
        <v>-7.46</v>
      </c>
    </row>
    <row r="21" spans="1:7" x14ac:dyDescent="0.3">
      <c r="A21" s="48" t="s">
        <v>10</v>
      </c>
      <c r="B21" s="48" t="s">
        <v>265</v>
      </c>
      <c r="C21" s="48" t="s">
        <v>266</v>
      </c>
      <c r="D21" s="48" t="s">
        <v>75</v>
      </c>
      <c r="E21" s="48" t="s">
        <v>60</v>
      </c>
      <c r="F21" s="54">
        <v>0.95299999999999996</v>
      </c>
      <c r="G21" s="54">
        <v>1.28</v>
      </c>
    </row>
    <row r="22" spans="1:7" x14ac:dyDescent="0.3">
      <c r="A22" s="48" t="s">
        <v>10</v>
      </c>
      <c r="B22" s="48" t="s">
        <v>267</v>
      </c>
      <c r="C22" s="48" t="s">
        <v>268</v>
      </c>
      <c r="D22" s="48" t="s">
        <v>75</v>
      </c>
      <c r="E22" s="48" t="s">
        <v>60</v>
      </c>
      <c r="F22" s="54">
        <v>59.847999999999999</v>
      </c>
      <c r="G22" s="54">
        <v>68.912000000000006</v>
      </c>
    </row>
    <row r="23" spans="1:7" x14ac:dyDescent="0.3">
      <c r="A23" s="48" t="s">
        <v>10</v>
      </c>
      <c r="B23" s="48" t="s">
        <v>269</v>
      </c>
      <c r="C23" s="48" t="s">
        <v>270</v>
      </c>
      <c r="D23" s="48" t="s">
        <v>75</v>
      </c>
      <c r="E23" s="48" t="s">
        <v>60</v>
      </c>
      <c r="F23" s="54">
        <v>0</v>
      </c>
      <c r="G23" s="54">
        <v>0</v>
      </c>
    </row>
    <row r="24" spans="1:7" x14ac:dyDescent="0.3">
      <c r="A24" s="48" t="s">
        <v>10</v>
      </c>
      <c r="B24" s="48" t="s">
        <v>271</v>
      </c>
      <c r="C24" s="48" t="s">
        <v>272</v>
      </c>
      <c r="D24" s="48" t="s">
        <v>75</v>
      </c>
      <c r="E24" s="48" t="s">
        <v>60</v>
      </c>
      <c r="F24" s="54">
        <v>87.128</v>
      </c>
      <c r="G24" s="54">
        <v>86.344999999999999</v>
      </c>
    </row>
    <row r="25" spans="1:7" x14ac:dyDescent="0.3">
      <c r="A25" s="48" t="s">
        <v>10</v>
      </c>
      <c r="B25" s="48" t="s">
        <v>273</v>
      </c>
      <c r="C25" s="48" t="s">
        <v>274</v>
      </c>
      <c r="D25" s="48" t="s">
        <v>75</v>
      </c>
      <c r="E25" s="48" t="s">
        <v>60</v>
      </c>
      <c r="F25" s="54">
        <v>22.045000000000002</v>
      </c>
      <c r="G25" s="54">
        <v>22.216000000000001</v>
      </c>
    </row>
    <row r="26" spans="1:7" x14ac:dyDescent="0.3">
      <c r="A26" s="48" t="s">
        <v>10</v>
      </c>
      <c r="B26" s="48" t="s">
        <v>275</v>
      </c>
      <c r="C26" s="48" t="s">
        <v>276</v>
      </c>
      <c r="D26" s="48" t="s">
        <v>75</v>
      </c>
      <c r="E26" s="48" t="s">
        <v>60</v>
      </c>
      <c r="F26" s="54">
        <v>89.381</v>
      </c>
      <c r="G26" s="54">
        <v>79.528000000000006</v>
      </c>
    </row>
    <row r="27" spans="1:7" x14ac:dyDescent="0.3">
      <c r="A27" s="48" t="s">
        <v>10</v>
      </c>
      <c r="B27" s="48" t="s">
        <v>277</v>
      </c>
      <c r="C27" s="48" t="s">
        <v>278</v>
      </c>
      <c r="D27" s="48" t="s">
        <v>75</v>
      </c>
      <c r="E27" s="48" t="s">
        <v>60</v>
      </c>
      <c r="F27" s="54">
        <v>6.6529999999999996</v>
      </c>
      <c r="G27" s="54">
        <v>6.7409999999999997</v>
      </c>
    </row>
    <row r="28" spans="1:7" x14ac:dyDescent="0.3">
      <c r="A28" s="48" t="s">
        <v>10</v>
      </c>
      <c r="B28" s="48" t="s">
        <v>279</v>
      </c>
      <c r="C28" s="48" t="s">
        <v>280</v>
      </c>
      <c r="D28" s="48" t="s">
        <v>75</v>
      </c>
      <c r="E28" s="48" t="s">
        <v>60</v>
      </c>
      <c r="F28" s="54">
        <v>0.99399999999999999</v>
      </c>
      <c r="G28" s="54">
        <v>0.93899999999999995</v>
      </c>
    </row>
    <row r="29" spans="1:7" x14ac:dyDescent="0.3">
      <c r="A29" s="48" t="s">
        <v>10</v>
      </c>
      <c r="B29" s="48" t="s">
        <v>281</v>
      </c>
      <c r="C29" s="48" t="s">
        <v>282</v>
      </c>
      <c r="D29" s="48" t="s">
        <v>75</v>
      </c>
      <c r="E29" s="48" t="s">
        <v>60</v>
      </c>
      <c r="F29" s="54">
        <v>0.20200000000000001</v>
      </c>
      <c r="G29" s="54">
        <v>0.17100000000000001</v>
      </c>
    </row>
    <row r="30" spans="1:7" x14ac:dyDescent="0.3">
      <c r="A30" s="48" t="s">
        <v>10</v>
      </c>
      <c r="B30" s="48" t="s">
        <v>283</v>
      </c>
      <c r="C30" s="48" t="s">
        <v>284</v>
      </c>
      <c r="D30" s="48" t="s">
        <v>75</v>
      </c>
      <c r="E30" s="48" t="s">
        <v>60</v>
      </c>
      <c r="F30" s="54">
        <v>0</v>
      </c>
      <c r="G30" s="54">
        <v>0</v>
      </c>
    </row>
    <row r="31" spans="1:7" x14ac:dyDescent="0.3">
      <c r="A31" s="48" t="s">
        <v>10</v>
      </c>
      <c r="B31" s="48" t="s">
        <v>285</v>
      </c>
      <c r="C31" s="48" t="s">
        <v>286</v>
      </c>
      <c r="D31" s="48" t="s">
        <v>75</v>
      </c>
      <c r="E31" s="48" t="s">
        <v>60</v>
      </c>
      <c r="F31" s="54">
        <v>0</v>
      </c>
      <c r="G31" s="54">
        <v>0</v>
      </c>
    </row>
    <row r="32" spans="1:7" x14ac:dyDescent="0.3">
      <c r="A32" s="48" t="s">
        <v>10</v>
      </c>
      <c r="B32" s="48"/>
      <c r="C32" s="48" t="s">
        <v>287</v>
      </c>
      <c r="D32" s="48"/>
      <c r="E32" s="48"/>
      <c r="F32" s="119">
        <f>SUM(F19:F29)-F30-F31</f>
        <v>283.49400000000003</v>
      </c>
      <c r="G32" s="119">
        <f>SUM(G19:G29)-G30-G31</f>
        <v>282.25800000000004</v>
      </c>
    </row>
    <row r="33" spans="1:7" x14ac:dyDescent="0.3">
      <c r="A33" s="48" t="s">
        <v>5</v>
      </c>
      <c r="B33" s="48" t="s">
        <v>261</v>
      </c>
      <c r="C33" s="48" t="s">
        <v>262</v>
      </c>
      <c r="D33" s="48" t="s">
        <v>75</v>
      </c>
      <c r="E33" s="48" t="s">
        <v>60</v>
      </c>
      <c r="F33" s="54">
        <v>15.125</v>
      </c>
      <c r="G33" s="54">
        <v>18.355</v>
      </c>
    </row>
    <row r="34" spans="1:7" x14ac:dyDescent="0.3">
      <c r="A34" s="48" t="s">
        <v>5</v>
      </c>
      <c r="B34" s="48" t="s">
        <v>263</v>
      </c>
      <c r="C34" s="48" t="s">
        <v>264</v>
      </c>
      <c r="D34" s="48" t="s">
        <v>75</v>
      </c>
      <c r="E34" s="48" t="s">
        <v>60</v>
      </c>
      <c r="F34" s="54">
        <v>0</v>
      </c>
      <c r="G34" s="54">
        <v>0</v>
      </c>
    </row>
    <row r="35" spans="1:7" x14ac:dyDescent="0.3">
      <c r="A35" s="48" t="s">
        <v>5</v>
      </c>
      <c r="B35" s="48" t="s">
        <v>265</v>
      </c>
      <c r="C35" s="48" t="s">
        <v>266</v>
      </c>
      <c r="D35" s="48" t="s">
        <v>75</v>
      </c>
      <c r="E35" s="48" t="s">
        <v>60</v>
      </c>
      <c r="F35" s="54">
        <v>0.08</v>
      </c>
      <c r="G35" s="54">
        <v>0.311</v>
      </c>
    </row>
    <row r="36" spans="1:7" x14ac:dyDescent="0.3">
      <c r="A36" s="48" t="s">
        <v>5</v>
      </c>
      <c r="B36" s="48" t="s">
        <v>267</v>
      </c>
      <c r="C36" s="48" t="s">
        <v>268</v>
      </c>
      <c r="D36" s="48" t="s">
        <v>75</v>
      </c>
      <c r="E36" s="48" t="s">
        <v>60</v>
      </c>
      <c r="F36" s="54">
        <v>17.341000000000001</v>
      </c>
      <c r="G36" s="54">
        <v>18.634</v>
      </c>
    </row>
    <row r="37" spans="1:7" x14ac:dyDescent="0.3">
      <c r="A37" s="48" t="s">
        <v>5</v>
      </c>
      <c r="B37" s="48" t="s">
        <v>269</v>
      </c>
      <c r="C37" s="48" t="s">
        <v>270</v>
      </c>
      <c r="D37" s="48" t="s">
        <v>75</v>
      </c>
      <c r="E37" s="48" t="s">
        <v>60</v>
      </c>
      <c r="F37" s="54">
        <v>0</v>
      </c>
      <c r="G37" s="54">
        <v>0</v>
      </c>
    </row>
    <row r="38" spans="1:7" x14ac:dyDescent="0.3">
      <c r="A38" s="48" t="s">
        <v>5</v>
      </c>
      <c r="B38" s="48" t="s">
        <v>271</v>
      </c>
      <c r="C38" s="48" t="s">
        <v>272</v>
      </c>
      <c r="D38" s="48" t="s">
        <v>75</v>
      </c>
      <c r="E38" s="48" t="s">
        <v>60</v>
      </c>
      <c r="F38" s="54">
        <v>38.909999999999997</v>
      </c>
      <c r="G38" s="54">
        <v>41.59</v>
      </c>
    </row>
    <row r="39" spans="1:7" x14ac:dyDescent="0.3">
      <c r="A39" s="48" t="s">
        <v>5</v>
      </c>
      <c r="B39" s="48" t="s">
        <v>273</v>
      </c>
      <c r="C39" s="48" t="s">
        <v>274</v>
      </c>
      <c r="D39" s="48" t="s">
        <v>75</v>
      </c>
      <c r="E39" s="48" t="s">
        <v>60</v>
      </c>
      <c r="F39" s="54">
        <v>11.183999999999999</v>
      </c>
      <c r="G39" s="54">
        <v>17.667999999999999</v>
      </c>
    </row>
    <row r="40" spans="1:7" x14ac:dyDescent="0.3">
      <c r="A40" s="48" t="s">
        <v>5</v>
      </c>
      <c r="B40" s="48" t="s">
        <v>275</v>
      </c>
      <c r="C40" s="48" t="s">
        <v>276</v>
      </c>
      <c r="D40" s="48" t="s">
        <v>75</v>
      </c>
      <c r="E40" s="48" t="s">
        <v>60</v>
      </c>
      <c r="F40" s="54">
        <v>79.744</v>
      </c>
      <c r="G40" s="54">
        <v>64.638999999999996</v>
      </c>
    </row>
    <row r="41" spans="1:7" x14ac:dyDescent="0.3">
      <c r="A41" s="48" t="s">
        <v>5</v>
      </c>
      <c r="B41" s="48" t="s">
        <v>277</v>
      </c>
      <c r="C41" s="48" t="s">
        <v>278</v>
      </c>
      <c r="D41" s="48" t="s">
        <v>75</v>
      </c>
      <c r="E41" s="48" t="s">
        <v>60</v>
      </c>
      <c r="F41" s="54">
        <v>7.1989999999999998</v>
      </c>
      <c r="G41" s="54">
        <v>12.680999999999999</v>
      </c>
    </row>
    <row r="42" spans="1:7" x14ac:dyDescent="0.3">
      <c r="A42" s="48" t="s">
        <v>5</v>
      </c>
      <c r="B42" s="48" t="s">
        <v>279</v>
      </c>
      <c r="C42" s="48" t="s">
        <v>280</v>
      </c>
      <c r="D42" s="48" t="s">
        <v>75</v>
      </c>
      <c r="E42" s="48" t="s">
        <v>60</v>
      </c>
      <c r="F42" s="54">
        <v>3.6720000000000002</v>
      </c>
      <c r="G42" s="54">
        <v>0</v>
      </c>
    </row>
    <row r="43" spans="1:7" x14ac:dyDescent="0.3">
      <c r="A43" s="48" t="s">
        <v>5</v>
      </c>
      <c r="B43" s="48" t="s">
        <v>281</v>
      </c>
      <c r="C43" s="48" t="s">
        <v>282</v>
      </c>
      <c r="D43" s="48" t="s">
        <v>75</v>
      </c>
      <c r="E43" s="48" t="s">
        <v>60</v>
      </c>
      <c r="F43" s="54">
        <v>0</v>
      </c>
      <c r="G43" s="54">
        <v>0</v>
      </c>
    </row>
    <row r="44" spans="1:7" x14ac:dyDescent="0.3">
      <c r="A44" s="48" t="s">
        <v>5</v>
      </c>
      <c r="B44" s="48" t="s">
        <v>283</v>
      </c>
      <c r="C44" s="48" t="s">
        <v>284</v>
      </c>
      <c r="D44" s="48" t="s">
        <v>75</v>
      </c>
      <c r="E44" s="48" t="s">
        <v>60</v>
      </c>
      <c r="F44" s="54">
        <v>1.66</v>
      </c>
      <c r="G44" s="54">
        <v>1.839</v>
      </c>
    </row>
    <row r="45" spans="1:7" x14ac:dyDescent="0.3">
      <c r="A45" s="48" t="s">
        <v>5</v>
      </c>
      <c r="B45" s="48" t="s">
        <v>285</v>
      </c>
      <c r="C45" s="48" t="s">
        <v>286</v>
      </c>
      <c r="D45" s="48" t="s">
        <v>75</v>
      </c>
      <c r="E45" s="48" t="s">
        <v>60</v>
      </c>
      <c r="F45" s="54">
        <v>0</v>
      </c>
      <c r="G45" s="54">
        <v>0</v>
      </c>
    </row>
    <row r="46" spans="1:7" x14ac:dyDescent="0.3">
      <c r="A46" s="48" t="s">
        <v>5</v>
      </c>
      <c r="B46" s="48"/>
      <c r="C46" s="48" t="s">
        <v>287</v>
      </c>
      <c r="D46" s="48"/>
      <c r="E46" s="48"/>
      <c r="F46" s="119">
        <f>SUM(F33:F43)-F44-F45</f>
        <v>171.595</v>
      </c>
      <c r="G46" s="119">
        <f>SUM(G33:G43)-G44-G45</f>
        <v>172.03900000000002</v>
      </c>
    </row>
    <row r="47" spans="1:7" x14ac:dyDescent="0.3">
      <c r="A47" s="48" t="s">
        <v>6</v>
      </c>
      <c r="B47" s="48" t="s">
        <v>261</v>
      </c>
      <c r="C47" s="48" t="s">
        <v>262</v>
      </c>
      <c r="D47" s="48" t="s">
        <v>75</v>
      </c>
      <c r="E47" s="48" t="s">
        <v>60</v>
      </c>
      <c r="F47" s="54">
        <v>50.271693886751699</v>
      </c>
      <c r="G47" s="54">
        <v>54.504544378172596</v>
      </c>
    </row>
    <row r="48" spans="1:7" x14ac:dyDescent="0.3">
      <c r="A48" s="48" t="s">
        <v>6</v>
      </c>
      <c r="B48" s="48" t="s">
        <v>263</v>
      </c>
      <c r="C48" s="48" t="s">
        <v>264</v>
      </c>
      <c r="D48" s="48" t="s">
        <v>75</v>
      </c>
      <c r="E48" s="48" t="s">
        <v>60</v>
      </c>
      <c r="F48" s="54">
        <v>-6.9933590000000004E-2</v>
      </c>
      <c r="G48" s="54">
        <v>-0.24334215205975199</v>
      </c>
    </row>
    <row r="49" spans="1:7" x14ac:dyDescent="0.3">
      <c r="A49" s="48" t="s">
        <v>6</v>
      </c>
      <c r="B49" s="48" t="s">
        <v>265</v>
      </c>
      <c r="C49" s="48" t="s">
        <v>266</v>
      </c>
      <c r="D49" s="48" t="s">
        <v>75</v>
      </c>
      <c r="E49" s="48" t="s">
        <v>60</v>
      </c>
      <c r="F49" s="54">
        <v>13.818281415860801</v>
      </c>
      <c r="G49" s="54">
        <v>14.499264165534401</v>
      </c>
    </row>
    <row r="50" spans="1:7" x14ac:dyDescent="0.3">
      <c r="A50" s="48" t="s">
        <v>6</v>
      </c>
      <c r="B50" s="48" t="s">
        <v>267</v>
      </c>
      <c r="C50" s="48" t="s">
        <v>268</v>
      </c>
      <c r="D50" s="48" t="s">
        <v>75</v>
      </c>
      <c r="E50" s="48" t="s">
        <v>60</v>
      </c>
      <c r="F50" s="54">
        <v>92.9078492840938</v>
      </c>
      <c r="G50" s="54">
        <v>109.2394025</v>
      </c>
    </row>
    <row r="51" spans="1:7" x14ac:dyDescent="0.3">
      <c r="A51" s="48" t="s">
        <v>6</v>
      </c>
      <c r="B51" s="48" t="s">
        <v>269</v>
      </c>
      <c r="C51" s="48" t="s">
        <v>270</v>
      </c>
      <c r="D51" s="48" t="s">
        <v>75</v>
      </c>
      <c r="E51" s="48" t="s">
        <v>60</v>
      </c>
      <c r="F51" s="54">
        <v>0.26994842760750398</v>
      </c>
      <c r="G51" s="54">
        <v>0.20346120636149201</v>
      </c>
    </row>
    <row r="52" spans="1:7" x14ac:dyDescent="0.3">
      <c r="A52" s="48" t="s">
        <v>6</v>
      </c>
      <c r="B52" s="48" t="s">
        <v>271</v>
      </c>
      <c r="C52" s="48" t="s">
        <v>272</v>
      </c>
      <c r="D52" s="48" t="s">
        <v>75</v>
      </c>
      <c r="E52" s="48" t="s">
        <v>60</v>
      </c>
      <c r="F52" s="54">
        <v>159.08475560977601</v>
      </c>
      <c r="G52" s="54">
        <v>147.023663862847</v>
      </c>
    </row>
    <row r="53" spans="1:7" x14ac:dyDescent="0.3">
      <c r="A53" s="48" t="s">
        <v>6</v>
      </c>
      <c r="B53" s="48" t="s">
        <v>273</v>
      </c>
      <c r="C53" s="48" t="s">
        <v>274</v>
      </c>
      <c r="D53" s="48" t="s">
        <v>75</v>
      </c>
      <c r="E53" s="48" t="s">
        <v>60</v>
      </c>
      <c r="F53" s="54">
        <v>0</v>
      </c>
      <c r="G53" s="54">
        <v>0</v>
      </c>
    </row>
    <row r="54" spans="1:7" x14ac:dyDescent="0.3">
      <c r="A54" s="48" t="s">
        <v>6</v>
      </c>
      <c r="B54" s="48" t="s">
        <v>275</v>
      </c>
      <c r="C54" s="48" t="s">
        <v>276</v>
      </c>
      <c r="D54" s="48" t="s">
        <v>75</v>
      </c>
      <c r="E54" s="48" t="s">
        <v>60</v>
      </c>
      <c r="F54" s="54">
        <v>142.852435600679</v>
      </c>
      <c r="G54" s="54">
        <v>165.73473767895501</v>
      </c>
    </row>
    <row r="55" spans="1:7" x14ac:dyDescent="0.3">
      <c r="A55" s="48" t="s">
        <v>6</v>
      </c>
      <c r="B55" s="48" t="s">
        <v>277</v>
      </c>
      <c r="C55" s="48" t="s">
        <v>278</v>
      </c>
      <c r="D55" s="48" t="s">
        <v>75</v>
      </c>
      <c r="E55" s="48" t="s">
        <v>60</v>
      </c>
      <c r="F55" s="54">
        <v>31.231999999999999</v>
      </c>
      <c r="G55" s="54">
        <v>36.959000000000003</v>
      </c>
    </row>
    <row r="56" spans="1:7" x14ac:dyDescent="0.3">
      <c r="A56" s="48" t="s">
        <v>6</v>
      </c>
      <c r="B56" s="48" t="s">
        <v>279</v>
      </c>
      <c r="C56" s="48" t="s">
        <v>280</v>
      </c>
      <c r="D56" s="48" t="s">
        <v>75</v>
      </c>
      <c r="E56" s="48" t="s">
        <v>60</v>
      </c>
      <c r="F56" s="54">
        <v>15.022</v>
      </c>
      <c r="G56" s="54">
        <v>13.784000000000001</v>
      </c>
    </row>
    <row r="57" spans="1:7" x14ac:dyDescent="0.3">
      <c r="A57" s="48" t="s">
        <v>6</v>
      </c>
      <c r="B57" s="48" t="s">
        <v>281</v>
      </c>
      <c r="C57" s="48" t="s">
        <v>282</v>
      </c>
      <c r="D57" s="48" t="s">
        <v>75</v>
      </c>
      <c r="E57" s="48" t="s">
        <v>60</v>
      </c>
      <c r="F57" s="54">
        <v>2.3079999999999998</v>
      </c>
      <c r="G57" s="54">
        <v>2.7650000000000001</v>
      </c>
    </row>
    <row r="58" spans="1:7" x14ac:dyDescent="0.3">
      <c r="A58" s="48" t="s">
        <v>6</v>
      </c>
      <c r="B58" s="48" t="s">
        <v>283</v>
      </c>
      <c r="C58" s="48" t="s">
        <v>284</v>
      </c>
      <c r="D58" s="48" t="s">
        <v>75</v>
      </c>
      <c r="E58" s="48" t="s">
        <v>60</v>
      </c>
      <c r="F58" s="54">
        <v>0.504</v>
      </c>
      <c r="G58" s="54">
        <v>0.90400000000000003</v>
      </c>
    </row>
    <row r="59" spans="1:7" x14ac:dyDescent="0.3">
      <c r="A59" s="48" t="s">
        <v>6</v>
      </c>
      <c r="B59" s="48" t="s">
        <v>285</v>
      </c>
      <c r="C59" s="48" t="s">
        <v>286</v>
      </c>
      <c r="D59" s="48" t="s">
        <v>75</v>
      </c>
      <c r="E59" s="48" t="s">
        <v>60</v>
      </c>
      <c r="F59" s="54">
        <v>0</v>
      </c>
      <c r="G59" s="54">
        <v>0</v>
      </c>
    </row>
    <row r="60" spans="1:7" x14ac:dyDescent="0.3">
      <c r="A60" s="48" t="s">
        <v>6</v>
      </c>
      <c r="B60" s="48"/>
      <c r="C60" s="48" t="s">
        <v>287</v>
      </c>
      <c r="D60" s="48"/>
      <c r="E60" s="48"/>
      <c r="F60" s="119">
        <f>SUM(F47:F57)-F58-F59</f>
        <v>507.19303063476872</v>
      </c>
      <c r="G60" s="119">
        <f>SUM(G47:G57)-G58-G59</f>
        <v>543.56573163981068</v>
      </c>
    </row>
    <row r="61" spans="1:7" x14ac:dyDescent="0.3">
      <c r="A61" s="48" t="s">
        <v>11</v>
      </c>
      <c r="B61" s="48" t="s">
        <v>261</v>
      </c>
      <c r="C61" s="48" t="s">
        <v>262</v>
      </c>
      <c r="D61" s="48" t="s">
        <v>75</v>
      </c>
      <c r="E61" s="48" t="s">
        <v>60</v>
      </c>
      <c r="F61" s="54">
        <v>9.0494842187475406</v>
      </c>
      <c r="G61" s="54">
        <v>9.8508087704220806</v>
      </c>
    </row>
    <row r="62" spans="1:7" x14ac:dyDescent="0.3">
      <c r="A62" s="48" t="s">
        <v>11</v>
      </c>
      <c r="B62" s="48" t="s">
        <v>263</v>
      </c>
      <c r="C62" s="48" t="s">
        <v>264</v>
      </c>
      <c r="D62" s="48" t="s">
        <v>75</v>
      </c>
      <c r="E62" s="48" t="s">
        <v>60</v>
      </c>
      <c r="F62" s="54">
        <v>0</v>
      </c>
      <c r="G62" s="54">
        <v>0</v>
      </c>
    </row>
    <row r="63" spans="1:7" x14ac:dyDescent="0.3">
      <c r="A63" s="48" t="s">
        <v>11</v>
      </c>
      <c r="B63" s="48" t="s">
        <v>265</v>
      </c>
      <c r="C63" s="48" t="s">
        <v>266</v>
      </c>
      <c r="D63" s="48" t="s">
        <v>75</v>
      </c>
      <c r="E63" s="48" t="s">
        <v>60</v>
      </c>
      <c r="F63" s="54">
        <v>1.7085486502811</v>
      </c>
      <c r="G63" s="54">
        <v>1.76101775887895</v>
      </c>
    </row>
    <row r="64" spans="1:7" x14ac:dyDescent="0.3">
      <c r="A64" s="48" t="s">
        <v>11</v>
      </c>
      <c r="B64" s="48" t="s">
        <v>267</v>
      </c>
      <c r="C64" s="48" t="s">
        <v>268</v>
      </c>
      <c r="D64" s="48" t="s">
        <v>75</v>
      </c>
      <c r="E64" s="48" t="s">
        <v>60</v>
      </c>
      <c r="F64" s="54">
        <v>10.72299422</v>
      </c>
      <c r="G64" s="54">
        <v>14.834190639497599</v>
      </c>
    </row>
    <row r="65" spans="1:7" x14ac:dyDescent="0.3">
      <c r="A65" s="48" t="s">
        <v>11</v>
      </c>
      <c r="B65" s="48" t="s">
        <v>269</v>
      </c>
      <c r="C65" s="48" t="s">
        <v>270</v>
      </c>
      <c r="D65" s="48" t="s">
        <v>75</v>
      </c>
      <c r="E65" s="48" t="s">
        <v>60</v>
      </c>
      <c r="F65" s="54">
        <v>0</v>
      </c>
      <c r="G65" s="54">
        <v>0</v>
      </c>
    </row>
    <row r="66" spans="1:7" x14ac:dyDescent="0.3">
      <c r="A66" s="48" t="s">
        <v>11</v>
      </c>
      <c r="B66" s="48" t="s">
        <v>271</v>
      </c>
      <c r="C66" s="48" t="s">
        <v>272</v>
      </c>
      <c r="D66" s="48" t="s">
        <v>75</v>
      </c>
      <c r="E66" s="48" t="s">
        <v>60</v>
      </c>
      <c r="F66" s="54">
        <v>36.424935310219297</v>
      </c>
      <c r="G66" s="54">
        <v>33.4366339019343</v>
      </c>
    </row>
    <row r="67" spans="1:7" x14ac:dyDescent="0.3">
      <c r="A67" s="48" t="s">
        <v>11</v>
      </c>
      <c r="B67" s="48" t="s">
        <v>273</v>
      </c>
      <c r="C67" s="48" t="s">
        <v>274</v>
      </c>
      <c r="D67" s="48" t="s">
        <v>75</v>
      </c>
      <c r="E67" s="48" t="s">
        <v>60</v>
      </c>
      <c r="F67" s="54">
        <v>12.100195473773599</v>
      </c>
      <c r="G67" s="54">
        <v>13.858634581967801</v>
      </c>
    </row>
    <row r="68" spans="1:7" x14ac:dyDescent="0.3">
      <c r="A68" s="48" t="s">
        <v>11</v>
      </c>
      <c r="B68" s="48" t="s">
        <v>275</v>
      </c>
      <c r="C68" s="48" t="s">
        <v>276</v>
      </c>
      <c r="D68" s="48" t="s">
        <v>75</v>
      </c>
      <c r="E68" s="48" t="s">
        <v>60</v>
      </c>
      <c r="F68" s="54">
        <v>33.513454749306398</v>
      </c>
      <c r="G68" s="54">
        <v>32.285792987086403</v>
      </c>
    </row>
    <row r="69" spans="1:7" x14ac:dyDescent="0.3">
      <c r="A69" s="48" t="s">
        <v>11</v>
      </c>
      <c r="B69" s="48" t="s">
        <v>277</v>
      </c>
      <c r="C69" s="48" t="s">
        <v>278</v>
      </c>
      <c r="D69" s="48" t="s">
        <v>75</v>
      </c>
      <c r="E69" s="48" t="s">
        <v>60</v>
      </c>
      <c r="F69" s="54">
        <v>1.7205885299999999</v>
      </c>
      <c r="G69" s="54">
        <v>4.7832560636405201</v>
      </c>
    </row>
    <row r="70" spans="1:7" x14ac:dyDescent="0.3">
      <c r="A70" s="48" t="s">
        <v>11</v>
      </c>
      <c r="B70" s="48" t="s">
        <v>279</v>
      </c>
      <c r="C70" s="48" t="s">
        <v>280</v>
      </c>
      <c r="D70" s="48" t="s">
        <v>75</v>
      </c>
      <c r="E70" s="48" t="s">
        <v>60</v>
      </c>
      <c r="F70" s="54">
        <v>0</v>
      </c>
      <c r="G70" s="54">
        <v>0</v>
      </c>
    </row>
    <row r="71" spans="1:7" x14ac:dyDescent="0.3">
      <c r="A71" s="48" t="s">
        <v>11</v>
      </c>
      <c r="B71" s="48" t="s">
        <v>281</v>
      </c>
      <c r="C71" s="48" t="s">
        <v>282</v>
      </c>
      <c r="D71" s="48" t="s">
        <v>75</v>
      </c>
      <c r="E71" s="48" t="s">
        <v>60</v>
      </c>
      <c r="F71" s="54">
        <v>0</v>
      </c>
      <c r="G71" s="54">
        <v>0</v>
      </c>
    </row>
    <row r="72" spans="1:7" x14ac:dyDescent="0.3">
      <c r="A72" s="48" t="s">
        <v>11</v>
      </c>
      <c r="B72" s="48" t="s">
        <v>283</v>
      </c>
      <c r="C72" s="48" t="s">
        <v>284</v>
      </c>
      <c r="D72" s="48" t="s">
        <v>75</v>
      </c>
      <c r="E72" s="48" t="s">
        <v>60</v>
      </c>
      <c r="F72" s="54">
        <v>0</v>
      </c>
      <c r="G72" s="54">
        <v>0</v>
      </c>
    </row>
    <row r="73" spans="1:7" x14ac:dyDescent="0.3">
      <c r="A73" s="48" t="s">
        <v>11</v>
      </c>
      <c r="B73" s="48" t="s">
        <v>285</v>
      </c>
      <c r="C73" s="48" t="s">
        <v>286</v>
      </c>
      <c r="D73" s="48" t="s">
        <v>75</v>
      </c>
      <c r="E73" s="48" t="s">
        <v>60</v>
      </c>
      <c r="F73" s="54">
        <v>0</v>
      </c>
      <c r="G73" s="54">
        <v>0</v>
      </c>
    </row>
    <row r="74" spans="1:7" x14ac:dyDescent="0.3">
      <c r="A74" s="48" t="s">
        <v>11</v>
      </c>
      <c r="B74" s="48"/>
      <c r="C74" s="48" t="s">
        <v>287</v>
      </c>
      <c r="D74" s="48"/>
      <c r="E74" s="48"/>
      <c r="F74" s="119">
        <f>SUM(F61:F71)-F72-F73</f>
        <v>105.24020115232794</v>
      </c>
      <c r="G74" s="119">
        <f>SUM(G61:G71)-G72-G73</f>
        <v>110.81033470342766</v>
      </c>
    </row>
    <row r="75" spans="1:7" x14ac:dyDescent="0.3">
      <c r="A75" s="48" t="s">
        <v>13</v>
      </c>
      <c r="B75" s="48" t="s">
        <v>261</v>
      </c>
      <c r="C75" s="48" t="s">
        <v>262</v>
      </c>
      <c r="D75" s="48" t="s">
        <v>75</v>
      </c>
      <c r="E75" s="48" t="s">
        <v>60</v>
      </c>
      <c r="F75" s="54">
        <v>20.646999999999998</v>
      </c>
      <c r="G75" s="54">
        <v>22.781066737574498</v>
      </c>
    </row>
    <row r="76" spans="1:7" x14ac:dyDescent="0.3">
      <c r="A76" s="48" t="s">
        <v>13</v>
      </c>
      <c r="B76" s="48" t="s">
        <v>263</v>
      </c>
      <c r="C76" s="48" t="s">
        <v>264</v>
      </c>
      <c r="D76" s="48" t="s">
        <v>75</v>
      </c>
      <c r="E76" s="48" t="s">
        <v>60</v>
      </c>
      <c r="F76" s="54">
        <v>-0.311</v>
      </c>
      <c r="G76" s="54">
        <v>-0.31784200000000001</v>
      </c>
    </row>
    <row r="77" spans="1:7" x14ac:dyDescent="0.3">
      <c r="A77" s="48" t="s">
        <v>13</v>
      </c>
      <c r="B77" s="48" t="s">
        <v>265</v>
      </c>
      <c r="C77" s="48" t="s">
        <v>266</v>
      </c>
      <c r="D77" s="48" t="s">
        <v>75</v>
      </c>
      <c r="E77" s="48" t="s">
        <v>60</v>
      </c>
      <c r="F77" s="54">
        <v>7.5449999999999999</v>
      </c>
      <c r="G77" s="54">
        <v>8.7823762695078305</v>
      </c>
    </row>
    <row r="78" spans="1:7" x14ac:dyDescent="0.3">
      <c r="A78" s="48" t="s">
        <v>13</v>
      </c>
      <c r="B78" s="48" t="s">
        <v>267</v>
      </c>
      <c r="C78" s="48" t="s">
        <v>268</v>
      </c>
      <c r="D78" s="48" t="s">
        <v>75</v>
      </c>
      <c r="E78" s="48" t="s">
        <v>60</v>
      </c>
      <c r="F78" s="54">
        <v>14.643000000000001</v>
      </c>
      <c r="G78" s="54">
        <v>17.899999999999999</v>
      </c>
    </row>
    <row r="79" spans="1:7" x14ac:dyDescent="0.3">
      <c r="A79" s="48" t="s">
        <v>13</v>
      </c>
      <c r="B79" s="48" t="s">
        <v>269</v>
      </c>
      <c r="C79" s="48" t="s">
        <v>270</v>
      </c>
      <c r="D79" s="48" t="s">
        <v>75</v>
      </c>
      <c r="E79" s="48" t="s">
        <v>60</v>
      </c>
      <c r="F79" s="54">
        <v>0</v>
      </c>
      <c r="G79" s="54">
        <v>0</v>
      </c>
    </row>
    <row r="80" spans="1:7" x14ac:dyDescent="0.3">
      <c r="A80" s="48" t="s">
        <v>13</v>
      </c>
      <c r="B80" s="48" t="s">
        <v>271</v>
      </c>
      <c r="C80" s="48" t="s">
        <v>272</v>
      </c>
      <c r="D80" s="48" t="s">
        <v>75</v>
      </c>
      <c r="E80" s="48" t="s">
        <v>60</v>
      </c>
      <c r="F80" s="54">
        <v>93.034000000000006</v>
      </c>
      <c r="G80" s="54">
        <v>97.822847959114995</v>
      </c>
    </row>
    <row r="81" spans="1:7" x14ac:dyDescent="0.3">
      <c r="A81" s="48" t="s">
        <v>13</v>
      </c>
      <c r="B81" s="48" t="s">
        <v>273</v>
      </c>
      <c r="C81" s="48" t="s">
        <v>274</v>
      </c>
      <c r="D81" s="48" t="s">
        <v>75</v>
      </c>
      <c r="E81" s="48" t="s">
        <v>60</v>
      </c>
      <c r="F81" s="54">
        <v>27.25</v>
      </c>
      <c r="G81" s="54">
        <v>18.670637278961902</v>
      </c>
    </row>
    <row r="82" spans="1:7" x14ac:dyDescent="0.3">
      <c r="A82" s="48" t="s">
        <v>13</v>
      </c>
      <c r="B82" s="48" t="s">
        <v>275</v>
      </c>
      <c r="C82" s="48" t="s">
        <v>276</v>
      </c>
      <c r="D82" s="48" t="s">
        <v>75</v>
      </c>
      <c r="E82" s="48" t="s">
        <v>60</v>
      </c>
      <c r="F82" s="54">
        <v>45.487000000000002</v>
      </c>
      <c r="G82" s="54">
        <v>30.343133391652401</v>
      </c>
    </row>
    <row r="83" spans="1:7" x14ac:dyDescent="0.3">
      <c r="A83" s="48" t="s">
        <v>13</v>
      </c>
      <c r="B83" s="48" t="s">
        <v>277</v>
      </c>
      <c r="C83" s="48" t="s">
        <v>278</v>
      </c>
      <c r="D83" s="48" t="s">
        <v>75</v>
      </c>
      <c r="E83" s="48" t="s">
        <v>60</v>
      </c>
      <c r="F83" s="54">
        <v>6.657</v>
      </c>
      <c r="G83" s="54">
        <v>13.144</v>
      </c>
    </row>
    <row r="84" spans="1:7" x14ac:dyDescent="0.3">
      <c r="A84" s="48" t="s">
        <v>13</v>
      </c>
      <c r="B84" s="48" t="s">
        <v>279</v>
      </c>
      <c r="C84" s="48" t="s">
        <v>280</v>
      </c>
      <c r="D84" s="48" t="s">
        <v>75</v>
      </c>
      <c r="E84" s="48" t="s">
        <v>60</v>
      </c>
      <c r="F84" s="54">
        <v>0</v>
      </c>
      <c r="G84" s="54">
        <v>0</v>
      </c>
    </row>
    <row r="85" spans="1:7" x14ac:dyDescent="0.3">
      <c r="A85" s="48" t="s">
        <v>13</v>
      </c>
      <c r="B85" s="48" t="s">
        <v>281</v>
      </c>
      <c r="C85" s="48" t="s">
        <v>282</v>
      </c>
      <c r="D85" s="48" t="s">
        <v>75</v>
      </c>
      <c r="E85" s="48" t="s">
        <v>60</v>
      </c>
      <c r="F85" s="54">
        <v>1.256</v>
      </c>
      <c r="G85" s="54">
        <v>0</v>
      </c>
    </row>
    <row r="86" spans="1:7" x14ac:dyDescent="0.3">
      <c r="A86" s="48" t="s">
        <v>13</v>
      </c>
      <c r="B86" s="48" t="s">
        <v>283</v>
      </c>
      <c r="C86" s="48" t="s">
        <v>284</v>
      </c>
      <c r="D86" s="48" t="s">
        <v>75</v>
      </c>
      <c r="E86" s="48" t="s">
        <v>60</v>
      </c>
      <c r="F86" s="54">
        <v>1.9783711399999999</v>
      </c>
      <c r="G86" s="54">
        <v>2.0278304184999998</v>
      </c>
    </row>
    <row r="87" spans="1:7" x14ac:dyDescent="0.3">
      <c r="A87" s="48" t="s">
        <v>13</v>
      </c>
      <c r="B87" s="48" t="s">
        <v>285</v>
      </c>
      <c r="C87" s="48" t="s">
        <v>286</v>
      </c>
      <c r="D87" s="48" t="s">
        <v>75</v>
      </c>
      <c r="E87" s="48" t="s">
        <v>60</v>
      </c>
      <c r="F87" s="54">
        <v>0</v>
      </c>
      <c r="G87" s="54">
        <v>0</v>
      </c>
    </row>
    <row r="88" spans="1:7" x14ac:dyDescent="0.3">
      <c r="A88" s="48" t="s">
        <v>13</v>
      </c>
      <c r="B88" s="48"/>
      <c r="C88" s="48" t="s">
        <v>287</v>
      </c>
      <c r="D88" s="48"/>
      <c r="E88" s="48"/>
      <c r="F88" s="119">
        <f>SUM(F75:F85)-F86-F87</f>
        <v>214.22962885999999</v>
      </c>
      <c r="G88" s="119">
        <f>SUM(G75:G85)-G86-G87</f>
        <v>207.09838921831161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5"/>
  <sheetViews>
    <sheetView zoomScale="70" zoomScaleNormal="7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4" x14ac:dyDescent="0.3"/>
  <cols>
    <col min="3" max="3" width="142.5" bestFit="1" customWidth="1"/>
    <col min="14" max="21" width="15" customWidth="1"/>
  </cols>
  <sheetData>
    <row r="1" spans="1:24" x14ac:dyDescent="0.3">
      <c r="A1" t="s">
        <v>152</v>
      </c>
    </row>
    <row r="2" spans="1:24" x14ac:dyDescent="0.3">
      <c r="A2" t="s">
        <v>153</v>
      </c>
    </row>
    <row r="3" spans="1:24" x14ac:dyDescent="0.3">
      <c r="A3" t="s">
        <v>0</v>
      </c>
      <c r="B3" s="2"/>
    </row>
    <row r="4" spans="1:24" x14ac:dyDescent="0.3">
      <c r="A4" t="s">
        <v>5</v>
      </c>
      <c r="B4" s="2"/>
    </row>
    <row r="5" spans="1:24" x14ac:dyDescent="0.3">
      <c r="A5" t="s">
        <v>6</v>
      </c>
      <c r="B5" s="2"/>
    </row>
    <row r="6" spans="1:24" x14ac:dyDescent="0.3">
      <c r="A6" t="s">
        <v>10</v>
      </c>
      <c r="B6" s="2"/>
    </row>
    <row r="7" spans="1:24" x14ac:dyDescent="0.3">
      <c r="A7" t="s">
        <v>11</v>
      </c>
      <c r="B7" s="2" t="s">
        <v>66</v>
      </c>
      <c r="C7" s="18" t="s">
        <v>154</v>
      </c>
    </row>
    <row r="8" spans="1:24" x14ac:dyDescent="0.3">
      <c r="A8" t="s">
        <v>13</v>
      </c>
      <c r="B8" s="2"/>
    </row>
    <row r="9" spans="1:24" ht="14.5" x14ac:dyDescent="0.35">
      <c r="B9" s="2"/>
      <c r="L9" s="120"/>
      <c r="M9" s="120"/>
      <c r="N9" s="120" t="s">
        <v>320</v>
      </c>
      <c r="O9" s="120" t="s">
        <v>150</v>
      </c>
      <c r="P9" s="120" t="s">
        <v>321</v>
      </c>
      <c r="Q9" s="120" t="s">
        <v>94</v>
      </c>
      <c r="R9" s="120" t="s">
        <v>322</v>
      </c>
      <c r="S9" s="120" t="s">
        <v>96</v>
      </c>
      <c r="T9" s="120" t="s">
        <v>323</v>
      </c>
      <c r="U9" s="120" t="s">
        <v>80</v>
      </c>
      <c r="V9" s="48"/>
      <c r="W9" s="48"/>
      <c r="X9" s="48"/>
    </row>
    <row r="10" spans="1:24" s="1" customFormat="1" ht="130.5" x14ac:dyDescent="0.35">
      <c r="E10" s="1" t="s">
        <v>155</v>
      </c>
      <c r="F10" s="1" t="s">
        <v>405</v>
      </c>
      <c r="G10" s="1" t="s">
        <v>156</v>
      </c>
      <c r="H10" s="1" t="s">
        <v>156</v>
      </c>
      <c r="I10" s="1" t="s">
        <v>288</v>
      </c>
      <c r="J10" s="1" t="s">
        <v>288</v>
      </c>
      <c r="L10" s="121" t="s">
        <v>256</v>
      </c>
      <c r="M10" s="121" t="s">
        <v>319</v>
      </c>
      <c r="N10" s="121" t="s">
        <v>324</v>
      </c>
      <c r="O10" s="121" t="s">
        <v>151</v>
      </c>
      <c r="P10" s="121" t="s">
        <v>325</v>
      </c>
      <c r="Q10" s="121" t="s">
        <v>95</v>
      </c>
      <c r="R10" s="121" t="s">
        <v>326</v>
      </c>
      <c r="S10" s="121" t="s">
        <v>97</v>
      </c>
      <c r="T10" s="121" t="s">
        <v>327</v>
      </c>
      <c r="U10" s="121" t="s">
        <v>81</v>
      </c>
      <c r="V10" s="50"/>
      <c r="W10" s="50" t="s">
        <v>328</v>
      </c>
      <c r="X10" s="50" t="s">
        <v>329</v>
      </c>
    </row>
    <row r="11" spans="1:24" ht="14.5" x14ac:dyDescent="0.35">
      <c r="A11" s="15"/>
      <c r="C11" s="15" t="s">
        <v>60</v>
      </c>
      <c r="E11" s="4" t="s">
        <v>50</v>
      </c>
      <c r="F11" s="4" t="s">
        <v>51</v>
      </c>
      <c r="G11" t="s">
        <v>50</v>
      </c>
      <c r="H11" t="s">
        <v>51</v>
      </c>
      <c r="I11" t="s">
        <v>50</v>
      </c>
      <c r="J11" t="s">
        <v>51</v>
      </c>
      <c r="L11" s="120"/>
      <c r="M11" s="120"/>
      <c r="N11" s="120" t="s">
        <v>75</v>
      </c>
      <c r="O11" s="120" t="s">
        <v>75</v>
      </c>
      <c r="P11" s="120" t="s">
        <v>75</v>
      </c>
      <c r="Q11" s="120" t="s">
        <v>75</v>
      </c>
      <c r="R11" s="120" t="s">
        <v>75</v>
      </c>
      <c r="S11" s="120" t="s">
        <v>75</v>
      </c>
      <c r="T11" s="120" t="s">
        <v>75</v>
      </c>
      <c r="U11" s="120" t="s">
        <v>75</v>
      </c>
      <c r="V11" s="48"/>
      <c r="W11" s="48"/>
      <c r="X11" s="48"/>
    </row>
    <row r="12" spans="1:24" x14ac:dyDescent="0.3">
      <c r="A12" t="s">
        <v>0</v>
      </c>
      <c r="B12" t="s">
        <v>73</v>
      </c>
      <c r="C12" t="s">
        <v>74</v>
      </c>
      <c r="D12" t="s">
        <v>75</v>
      </c>
      <c r="E12" s="5">
        <f>'Water E opex'!E7</f>
        <v>0</v>
      </c>
      <c r="F12" s="5">
        <f>'Water E opex'!F7</f>
        <v>2E-3</v>
      </c>
      <c r="L12" s="48" t="s">
        <v>0</v>
      </c>
      <c r="M12" s="48" t="s">
        <v>50</v>
      </c>
      <c r="N12" s="54">
        <v>0.05</v>
      </c>
      <c r="O12" s="54">
        <v>0.628</v>
      </c>
      <c r="P12" s="54">
        <v>0</v>
      </c>
      <c r="Q12" s="54">
        <v>0.121</v>
      </c>
      <c r="R12" s="54">
        <v>0</v>
      </c>
      <c r="S12" s="54">
        <v>0</v>
      </c>
      <c r="T12" s="54">
        <v>0</v>
      </c>
      <c r="U12" s="54">
        <v>8.0000000000000002E-3</v>
      </c>
      <c r="V12" s="48"/>
      <c r="W12" s="111">
        <f>N12-P12-R12-T12</f>
        <v>0.05</v>
      </c>
      <c r="X12" s="111">
        <f>O12-Q12-S12-U12</f>
        <v>0.499</v>
      </c>
    </row>
    <row r="13" spans="1:24" x14ac:dyDescent="0.3">
      <c r="A13" t="s">
        <v>0</v>
      </c>
      <c r="B13" t="s">
        <v>76</v>
      </c>
      <c r="C13" t="s">
        <v>77</v>
      </c>
      <c r="D13" t="s">
        <v>75</v>
      </c>
      <c r="E13" s="5">
        <f>'Water E opex'!E8</f>
        <v>0.05</v>
      </c>
      <c r="F13" s="5">
        <f>'Water E opex'!F8</f>
        <v>4.2999999999999997E-2</v>
      </c>
      <c r="L13" s="48" t="s">
        <v>5</v>
      </c>
      <c r="M13" s="48" t="s">
        <v>50</v>
      </c>
      <c r="N13" s="54">
        <v>0</v>
      </c>
      <c r="O13" s="54">
        <v>0.217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48"/>
      <c r="W13" s="111">
        <f t="shared" ref="W13:X17" si="0">N13-P13-R13-T13</f>
        <v>0</v>
      </c>
      <c r="X13" s="111">
        <f t="shared" si="0"/>
        <v>0.217</v>
      </c>
    </row>
    <row r="14" spans="1:24" x14ac:dyDescent="0.3">
      <c r="A14" t="s">
        <v>0</v>
      </c>
      <c r="B14" t="s">
        <v>78</v>
      </c>
      <c r="C14" t="s">
        <v>79</v>
      </c>
      <c r="D14" t="s">
        <v>75</v>
      </c>
      <c r="E14" s="5">
        <f>'Water E opex'!E9</f>
        <v>0</v>
      </c>
      <c r="F14" s="5">
        <f>'Water E opex'!F9</f>
        <v>0</v>
      </c>
      <c r="L14" s="48" t="s">
        <v>6</v>
      </c>
      <c r="M14" s="48" t="s">
        <v>50</v>
      </c>
      <c r="N14" s="54">
        <v>0.879332</v>
      </c>
      <c r="O14" s="54">
        <v>6.8943419988398098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48"/>
      <c r="W14" s="111">
        <f t="shared" si="0"/>
        <v>0.879332</v>
      </c>
      <c r="X14" s="111">
        <f t="shared" si="0"/>
        <v>6.8943419988398098</v>
      </c>
    </row>
    <row r="15" spans="1:24" s="14" customFormat="1" x14ac:dyDescent="0.3">
      <c r="A15" s="18" t="s">
        <v>0</v>
      </c>
      <c r="B15" s="18" t="s">
        <v>80</v>
      </c>
      <c r="C15" s="18" t="s">
        <v>81</v>
      </c>
      <c r="D15" s="18" t="s">
        <v>75</v>
      </c>
      <c r="E15" s="22">
        <f>'Water E opex'!E10</f>
        <v>8.0000000000000002E-3</v>
      </c>
      <c r="F15" s="22">
        <f>'Water E opex'!F10</f>
        <v>8.0000000000000002E-3</v>
      </c>
      <c r="L15" s="48" t="s">
        <v>10</v>
      </c>
      <c r="M15" s="48" t="s">
        <v>50</v>
      </c>
      <c r="N15" s="54">
        <v>0</v>
      </c>
      <c r="O15" s="54">
        <v>4.6710000000000003</v>
      </c>
      <c r="P15" s="54">
        <v>0</v>
      </c>
      <c r="Q15" s="54">
        <v>5.0000000000000001E-3</v>
      </c>
      <c r="R15" s="54">
        <v>0</v>
      </c>
      <c r="S15" s="54">
        <v>4.5730000000000004</v>
      </c>
      <c r="T15" s="54">
        <v>0</v>
      </c>
      <c r="U15" s="54">
        <v>0</v>
      </c>
      <c r="V15" s="48"/>
      <c r="W15" s="111">
        <f t="shared" si="0"/>
        <v>0</v>
      </c>
      <c r="X15" s="111">
        <f t="shared" si="0"/>
        <v>9.2999999999999972E-2</v>
      </c>
    </row>
    <row r="16" spans="1:24" x14ac:dyDescent="0.3">
      <c r="A16" t="s">
        <v>0</v>
      </c>
      <c r="B16" t="s">
        <v>82</v>
      </c>
      <c r="C16" t="s">
        <v>83</v>
      </c>
      <c r="D16" t="s">
        <v>75</v>
      </c>
      <c r="E16" s="5">
        <f>'Water E opex'!E11</f>
        <v>0</v>
      </c>
      <c r="F16" s="5">
        <f>'Water E opex'!F11</f>
        <v>0</v>
      </c>
      <c r="L16" s="48" t="s">
        <v>11</v>
      </c>
      <c r="M16" s="48" t="s">
        <v>50</v>
      </c>
      <c r="N16" s="54">
        <v>0</v>
      </c>
      <c r="O16" s="54">
        <v>4.0546287708879998</v>
      </c>
      <c r="P16" s="54">
        <v>0</v>
      </c>
      <c r="Q16" s="54">
        <v>1.17255862657563E-2</v>
      </c>
      <c r="R16" s="54">
        <v>0</v>
      </c>
      <c r="S16" s="54">
        <v>3.2</v>
      </c>
      <c r="T16" s="54">
        <v>0</v>
      </c>
      <c r="U16" s="54">
        <v>0</v>
      </c>
      <c r="V16" s="48"/>
      <c r="W16" s="111">
        <f t="shared" si="0"/>
        <v>0</v>
      </c>
      <c r="X16" s="111">
        <f t="shared" si="0"/>
        <v>0.84290318462224345</v>
      </c>
    </row>
    <row r="17" spans="1:24" x14ac:dyDescent="0.3">
      <c r="A17" t="s">
        <v>0</v>
      </c>
      <c r="B17" t="s">
        <v>84</v>
      </c>
      <c r="C17" t="s">
        <v>85</v>
      </c>
      <c r="D17" t="s">
        <v>75</v>
      </c>
      <c r="E17" s="5">
        <f>'Water E opex'!E12</f>
        <v>3.1E-2</v>
      </c>
      <c r="F17" s="5">
        <f>'Water E opex'!F12</f>
        <v>0</v>
      </c>
      <c r="L17" s="48" t="s">
        <v>13</v>
      </c>
      <c r="M17" s="48" t="s">
        <v>50</v>
      </c>
      <c r="N17" s="54">
        <v>3.121</v>
      </c>
      <c r="O17" s="54">
        <v>15.502000000000001</v>
      </c>
      <c r="P17" s="122">
        <v>0</v>
      </c>
      <c r="Q17" s="54">
        <v>0</v>
      </c>
      <c r="R17" s="122">
        <v>0</v>
      </c>
      <c r="S17" s="54">
        <v>7.7329999999999997</v>
      </c>
      <c r="T17" s="122">
        <v>0</v>
      </c>
      <c r="U17" s="54">
        <v>0</v>
      </c>
      <c r="V17" s="48"/>
      <c r="W17" s="111">
        <f t="shared" si="0"/>
        <v>3.121</v>
      </c>
      <c r="X17" s="111">
        <f t="shared" si="0"/>
        <v>7.769000000000001</v>
      </c>
    </row>
    <row r="18" spans="1:24" x14ac:dyDescent="0.3">
      <c r="A18" t="s">
        <v>0</v>
      </c>
      <c r="B18" t="s">
        <v>86</v>
      </c>
      <c r="C18" t="s">
        <v>87</v>
      </c>
      <c r="D18" t="s">
        <v>75</v>
      </c>
      <c r="E18" s="5">
        <f>'Water E opex'!E13</f>
        <v>0</v>
      </c>
      <c r="F18" s="5">
        <f>'Water E opex'!F13</f>
        <v>0</v>
      </c>
      <c r="L18" s="48" t="s">
        <v>330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111">
        <f>SUM(W12:W17)</f>
        <v>4.050332</v>
      </c>
      <c r="X18" s="111">
        <f>SUM(X12:X17)</f>
        <v>16.315245183462054</v>
      </c>
    </row>
    <row r="19" spans="1:24" x14ac:dyDescent="0.3">
      <c r="A19" t="s">
        <v>0</v>
      </c>
      <c r="B19" t="s">
        <v>88</v>
      </c>
      <c r="C19" t="s">
        <v>89</v>
      </c>
      <c r="D19" t="s">
        <v>75</v>
      </c>
      <c r="E19" s="5">
        <f>'Water E opex'!E14</f>
        <v>0</v>
      </c>
      <c r="F19" s="5">
        <f>'Water E opex'!F14</f>
        <v>0.19700000000000001</v>
      </c>
      <c r="L19" s="48" t="s">
        <v>331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123">
        <f>W18/X18</f>
        <v>0.24825443653801896</v>
      </c>
      <c r="X19" s="48"/>
    </row>
    <row r="20" spans="1:24" x14ac:dyDescent="0.3">
      <c r="A20" t="s">
        <v>0</v>
      </c>
      <c r="B20" t="s">
        <v>90</v>
      </c>
      <c r="C20" t="s">
        <v>91</v>
      </c>
      <c r="D20" t="s">
        <v>75</v>
      </c>
      <c r="E20" s="5">
        <f>'Water E opex'!E15</f>
        <v>0</v>
      </c>
      <c r="F20" s="5">
        <f>'Water E opex'!F15</f>
        <v>0</v>
      </c>
    </row>
    <row r="21" spans="1:24" x14ac:dyDescent="0.3">
      <c r="A21" t="s">
        <v>0</v>
      </c>
      <c r="B21" t="s">
        <v>92</v>
      </c>
      <c r="C21" t="s">
        <v>93</v>
      </c>
      <c r="D21" t="s">
        <v>75</v>
      </c>
      <c r="E21" s="5">
        <f>'Water E opex'!E16</f>
        <v>0.10100000000000001</v>
      </c>
      <c r="F21" s="5">
        <f>'Water E opex'!F16</f>
        <v>-2E-3</v>
      </c>
    </row>
    <row r="22" spans="1:24" x14ac:dyDescent="0.3">
      <c r="A22" s="18" t="s">
        <v>0</v>
      </c>
      <c r="B22" s="18" t="s">
        <v>94</v>
      </c>
      <c r="C22" s="18" t="s">
        <v>95</v>
      </c>
      <c r="D22" s="18" t="s">
        <v>75</v>
      </c>
      <c r="E22" s="22">
        <f>'Water E opex'!E17</f>
        <v>0.121</v>
      </c>
      <c r="F22" s="22">
        <f>'Water E opex'!F17</f>
        <v>4.5999999999999999E-2</v>
      </c>
    </row>
    <row r="23" spans="1:24" x14ac:dyDescent="0.3">
      <c r="A23" s="18" t="s">
        <v>0</v>
      </c>
      <c r="B23" s="18" t="s">
        <v>96</v>
      </c>
      <c r="C23" s="18" t="s">
        <v>97</v>
      </c>
      <c r="D23" s="18" t="s">
        <v>75</v>
      </c>
      <c r="E23" s="22">
        <f>'Water E opex'!E18</f>
        <v>0</v>
      </c>
      <c r="F23" s="22">
        <f>'Water E opex'!F18</f>
        <v>0</v>
      </c>
    </row>
    <row r="24" spans="1:24" x14ac:dyDescent="0.3">
      <c r="A24" t="s">
        <v>0</v>
      </c>
      <c r="B24" t="s">
        <v>98</v>
      </c>
      <c r="C24" t="s">
        <v>99</v>
      </c>
      <c r="D24" t="s">
        <v>75</v>
      </c>
      <c r="E24" s="5">
        <f>'Water E opex'!E19</f>
        <v>0.27500000000000002</v>
      </c>
      <c r="F24" s="5">
        <f>'Water E opex'!F19</f>
        <v>0.02</v>
      </c>
    </row>
    <row r="25" spans="1:24" x14ac:dyDescent="0.3">
      <c r="A25" t="s">
        <v>0</v>
      </c>
      <c r="B25" t="s">
        <v>100</v>
      </c>
      <c r="C25" t="s">
        <v>101</v>
      </c>
      <c r="D25" t="s">
        <v>75</v>
      </c>
      <c r="E25" s="5">
        <f>'Water E opex'!E20</f>
        <v>4.2000000000000003E-2</v>
      </c>
      <c r="F25" s="5">
        <f>'Water E opex'!F20</f>
        <v>9.8000000000000004E-2</v>
      </c>
    </row>
    <row r="26" spans="1:24" x14ac:dyDescent="0.3">
      <c r="A26" t="s">
        <v>0</v>
      </c>
      <c r="B26" t="s">
        <v>102</v>
      </c>
      <c r="C26" t="s">
        <v>103</v>
      </c>
      <c r="D26" t="s">
        <v>75</v>
      </c>
      <c r="E26" s="5">
        <f>'Water E opex'!E21</f>
        <v>0</v>
      </c>
      <c r="F26" s="5">
        <f>'Water E opex'!F21</f>
        <v>0</v>
      </c>
    </row>
    <row r="27" spans="1:24" x14ac:dyDescent="0.3">
      <c r="A27" t="s">
        <v>0</v>
      </c>
      <c r="B27" t="s">
        <v>104</v>
      </c>
      <c r="C27" t="s">
        <v>105</v>
      </c>
      <c r="D27" t="s">
        <v>75</v>
      </c>
      <c r="E27" s="5">
        <f>'Water E opex'!E22</f>
        <v>0</v>
      </c>
      <c r="F27" s="5">
        <f>'Water E opex'!F22</f>
        <v>0</v>
      </c>
    </row>
    <row r="28" spans="1:24" x14ac:dyDescent="0.3">
      <c r="A28" t="s">
        <v>0</v>
      </c>
      <c r="B28" t="s">
        <v>106</v>
      </c>
      <c r="C28" t="s">
        <v>107</v>
      </c>
      <c r="D28" t="s">
        <v>75</v>
      </c>
      <c r="E28" s="5">
        <f>'Water E opex'!E23</f>
        <v>0</v>
      </c>
      <c r="F28" s="5">
        <f>'Water E opex'!F23</f>
        <v>0</v>
      </c>
    </row>
    <row r="29" spans="1:24" x14ac:dyDescent="0.3">
      <c r="A29" t="s">
        <v>0</v>
      </c>
      <c r="B29" t="s">
        <v>108</v>
      </c>
      <c r="C29" t="s">
        <v>109</v>
      </c>
      <c r="D29" t="s">
        <v>75</v>
      </c>
      <c r="E29" s="5">
        <f>'Water E opex'!E24</f>
        <v>0</v>
      </c>
      <c r="F29" s="5">
        <f>'Water E opex'!F24</f>
        <v>0</v>
      </c>
    </row>
    <row r="30" spans="1:24" x14ac:dyDescent="0.3">
      <c r="A30" t="s">
        <v>0</v>
      </c>
      <c r="B30" t="s">
        <v>110</v>
      </c>
      <c r="C30" t="s">
        <v>111</v>
      </c>
      <c r="D30" t="s">
        <v>75</v>
      </c>
      <c r="E30" s="5">
        <f>'Water E opex'!E25</f>
        <v>0</v>
      </c>
      <c r="F30" s="5">
        <f>'Water E opex'!F25</f>
        <v>0</v>
      </c>
    </row>
    <row r="31" spans="1:24" x14ac:dyDescent="0.3">
      <c r="A31" t="s">
        <v>0</v>
      </c>
      <c r="B31" t="s">
        <v>112</v>
      </c>
      <c r="C31" t="s">
        <v>113</v>
      </c>
      <c r="D31" t="s">
        <v>75</v>
      </c>
      <c r="E31" s="5">
        <f>'Water E opex'!E26</f>
        <v>0</v>
      </c>
      <c r="F31" s="5">
        <f>'Water E opex'!F26</f>
        <v>0</v>
      </c>
    </row>
    <row r="32" spans="1:24" x14ac:dyDescent="0.3">
      <c r="A32" t="s">
        <v>0</v>
      </c>
      <c r="B32" t="s">
        <v>114</v>
      </c>
      <c r="C32" t="s">
        <v>115</v>
      </c>
      <c r="D32" t="s">
        <v>75</v>
      </c>
      <c r="E32" s="5">
        <f>'Water E opex'!E27</f>
        <v>0</v>
      </c>
      <c r="F32" s="5">
        <f>'Water E opex'!F27</f>
        <v>0</v>
      </c>
    </row>
    <row r="33" spans="1:6" x14ac:dyDescent="0.3">
      <c r="A33" t="s">
        <v>0</v>
      </c>
      <c r="B33" t="s">
        <v>116</v>
      </c>
      <c r="C33" t="s">
        <v>117</v>
      </c>
      <c r="D33" t="s">
        <v>75</v>
      </c>
      <c r="E33" s="5">
        <f>'Water E opex'!E28</f>
        <v>0</v>
      </c>
      <c r="F33" s="5">
        <f>'Water E opex'!F28</f>
        <v>0</v>
      </c>
    </row>
    <row r="34" spans="1:6" x14ac:dyDescent="0.3">
      <c r="A34" t="s">
        <v>0</v>
      </c>
      <c r="B34" t="s">
        <v>118</v>
      </c>
      <c r="C34" t="s">
        <v>119</v>
      </c>
      <c r="D34" t="s">
        <v>75</v>
      </c>
      <c r="E34" s="5">
        <f>'Water E opex'!E29</f>
        <v>0</v>
      </c>
      <c r="F34" s="5">
        <f>'Water E opex'!F29</f>
        <v>0</v>
      </c>
    </row>
    <row r="35" spans="1:6" x14ac:dyDescent="0.3">
      <c r="A35" t="s">
        <v>0</v>
      </c>
      <c r="B35" t="s">
        <v>120</v>
      </c>
      <c r="C35" t="s">
        <v>121</v>
      </c>
      <c r="D35" t="s">
        <v>75</v>
      </c>
      <c r="E35" s="5">
        <f>'Water E opex'!E30</f>
        <v>0</v>
      </c>
      <c r="F35" s="5">
        <f>'Water E opex'!F30</f>
        <v>0</v>
      </c>
    </row>
    <row r="36" spans="1:6" x14ac:dyDescent="0.3">
      <c r="A36" t="s">
        <v>0</v>
      </c>
      <c r="B36" t="s">
        <v>122</v>
      </c>
      <c r="C36" t="s">
        <v>123</v>
      </c>
      <c r="D36" t="s">
        <v>75</v>
      </c>
      <c r="E36" s="5">
        <f>'Water E opex'!E31</f>
        <v>0</v>
      </c>
      <c r="F36" s="5">
        <f>'Water E opex'!F31</f>
        <v>0</v>
      </c>
    </row>
    <row r="37" spans="1:6" x14ac:dyDescent="0.3">
      <c r="A37" t="s">
        <v>0</v>
      </c>
      <c r="B37" t="s">
        <v>124</v>
      </c>
      <c r="C37" t="s">
        <v>125</v>
      </c>
      <c r="D37" t="s">
        <v>75</v>
      </c>
      <c r="E37" s="5">
        <f>'Water E opex'!E32</f>
        <v>0</v>
      </c>
      <c r="F37" s="5">
        <f>'Water E opex'!F32</f>
        <v>0</v>
      </c>
    </row>
    <row r="38" spans="1:6" x14ac:dyDescent="0.3">
      <c r="A38" t="s">
        <v>0</v>
      </c>
      <c r="B38" t="s">
        <v>126</v>
      </c>
      <c r="C38" t="s">
        <v>127</v>
      </c>
      <c r="D38" t="s">
        <v>75</v>
      </c>
      <c r="E38" s="5">
        <f>'Water E opex'!E33</f>
        <v>0</v>
      </c>
      <c r="F38" s="5">
        <f>'Water E opex'!F33</f>
        <v>0</v>
      </c>
    </row>
    <row r="39" spans="1:6" x14ac:dyDescent="0.3">
      <c r="A39" t="s">
        <v>0</v>
      </c>
      <c r="B39" t="s">
        <v>128</v>
      </c>
      <c r="C39" t="s">
        <v>129</v>
      </c>
      <c r="D39" t="s">
        <v>75</v>
      </c>
      <c r="E39" s="5">
        <f>'Water E opex'!E34</f>
        <v>0</v>
      </c>
      <c r="F39" s="5">
        <f>'Water E opex'!F34</f>
        <v>0</v>
      </c>
    </row>
    <row r="40" spans="1:6" x14ac:dyDescent="0.3">
      <c r="A40" t="s">
        <v>0</v>
      </c>
      <c r="B40" t="s">
        <v>130</v>
      </c>
      <c r="C40" t="s">
        <v>131</v>
      </c>
      <c r="D40" t="s">
        <v>75</v>
      </c>
      <c r="E40" s="5">
        <f>'Water E opex'!E35</f>
        <v>0</v>
      </c>
      <c r="F40" s="5">
        <f>'Water E opex'!F35</f>
        <v>0</v>
      </c>
    </row>
    <row r="41" spans="1:6" x14ac:dyDescent="0.3">
      <c r="A41" t="s">
        <v>0</v>
      </c>
      <c r="B41" t="s">
        <v>132</v>
      </c>
      <c r="C41" t="s">
        <v>133</v>
      </c>
      <c r="D41" t="s">
        <v>75</v>
      </c>
      <c r="E41" s="5">
        <f>'Water E opex'!E36</f>
        <v>0</v>
      </c>
      <c r="F41" s="5">
        <f>'Water E opex'!F36</f>
        <v>0</v>
      </c>
    </row>
    <row r="42" spans="1:6" x14ac:dyDescent="0.3">
      <c r="A42" t="s">
        <v>0</v>
      </c>
      <c r="B42" t="s">
        <v>134</v>
      </c>
      <c r="C42" t="s">
        <v>135</v>
      </c>
      <c r="D42" t="s">
        <v>75</v>
      </c>
      <c r="E42" s="5">
        <f>'Water E opex'!E37</f>
        <v>0</v>
      </c>
      <c r="F42" s="5">
        <f>'Water E opex'!F37</f>
        <v>0</v>
      </c>
    </row>
    <row r="43" spans="1:6" x14ac:dyDescent="0.3">
      <c r="A43" t="s">
        <v>0</v>
      </c>
      <c r="B43" t="s">
        <v>136</v>
      </c>
      <c r="C43" t="s">
        <v>137</v>
      </c>
      <c r="D43" t="s">
        <v>75</v>
      </c>
      <c r="E43" s="5">
        <f>'Water E opex'!E38</f>
        <v>0</v>
      </c>
      <c r="F43" s="5">
        <f>'Water E opex'!F38</f>
        <v>0</v>
      </c>
    </row>
    <row r="44" spans="1:6" x14ac:dyDescent="0.3">
      <c r="A44" t="s">
        <v>0</v>
      </c>
      <c r="B44" t="s">
        <v>138</v>
      </c>
      <c r="C44" t="s">
        <v>139</v>
      </c>
      <c r="D44" t="s">
        <v>75</v>
      </c>
      <c r="E44" s="5">
        <f>'Water E opex'!E39</f>
        <v>0</v>
      </c>
      <c r="F44" s="5">
        <f>'Water E opex'!F39</f>
        <v>0</v>
      </c>
    </row>
    <row r="45" spans="1:6" x14ac:dyDescent="0.3">
      <c r="A45" t="s">
        <v>0</v>
      </c>
      <c r="B45" t="s">
        <v>140</v>
      </c>
      <c r="C45" t="s">
        <v>141</v>
      </c>
      <c r="D45" t="s">
        <v>75</v>
      </c>
      <c r="E45" s="5">
        <f>'Water E opex'!E40</f>
        <v>0</v>
      </c>
      <c r="F45" s="5">
        <f>'Water E opex'!F40</f>
        <v>0</v>
      </c>
    </row>
    <row r="46" spans="1:6" x14ac:dyDescent="0.3">
      <c r="A46" t="s">
        <v>0</v>
      </c>
      <c r="B46" t="s">
        <v>142</v>
      </c>
      <c r="C46" t="s">
        <v>143</v>
      </c>
      <c r="D46" t="s">
        <v>75</v>
      </c>
      <c r="E46" s="5">
        <f>'Water E opex'!E41</f>
        <v>0</v>
      </c>
      <c r="F46" s="5">
        <f>'Water E opex'!F41</f>
        <v>0</v>
      </c>
    </row>
    <row r="47" spans="1:6" x14ac:dyDescent="0.3">
      <c r="A47" t="s">
        <v>0</v>
      </c>
      <c r="B47" t="s">
        <v>144</v>
      </c>
      <c r="C47" t="s">
        <v>145</v>
      </c>
      <c r="D47" t="s">
        <v>75</v>
      </c>
      <c r="E47" s="5">
        <f>'Water E opex'!E42</f>
        <v>0</v>
      </c>
      <c r="F47" s="5">
        <f>'Water E opex'!F42</f>
        <v>0</v>
      </c>
    </row>
    <row r="48" spans="1:6" x14ac:dyDescent="0.3">
      <c r="A48" t="s">
        <v>0</v>
      </c>
      <c r="B48" t="s">
        <v>146</v>
      </c>
      <c r="C48" t="s">
        <v>147</v>
      </c>
      <c r="D48" t="s">
        <v>75</v>
      </c>
      <c r="E48" s="5">
        <f>'Water E opex'!E43</f>
        <v>0</v>
      </c>
      <c r="F48" s="5">
        <f>'Water E opex'!F43</f>
        <v>0</v>
      </c>
    </row>
    <row r="49" spans="1:10" x14ac:dyDescent="0.3">
      <c r="A49" t="s">
        <v>0</v>
      </c>
      <c r="B49" t="s">
        <v>148</v>
      </c>
      <c r="C49" t="s">
        <v>149</v>
      </c>
      <c r="D49" t="s">
        <v>75</v>
      </c>
      <c r="E49" s="5">
        <f>'Water E opex'!E44</f>
        <v>0</v>
      </c>
      <c r="F49" s="5">
        <f>'Water E opex'!F44</f>
        <v>0</v>
      </c>
    </row>
    <row r="50" spans="1:10" x14ac:dyDescent="0.3">
      <c r="A50" t="s">
        <v>0</v>
      </c>
      <c r="B50" t="s">
        <v>150</v>
      </c>
      <c r="C50" t="s">
        <v>151</v>
      </c>
      <c r="D50" t="s">
        <v>75</v>
      </c>
      <c r="E50" s="5">
        <f>'Water E opex'!E45</f>
        <v>0.628</v>
      </c>
      <c r="F50" s="5">
        <f>'Water E opex'!F45</f>
        <v>0.41199999999999998</v>
      </c>
    </row>
    <row r="51" spans="1:10" x14ac:dyDescent="0.3">
      <c r="A51" s="24" t="s">
        <v>157</v>
      </c>
      <c r="B51" s="24"/>
      <c r="C51" s="24" t="s">
        <v>158</v>
      </c>
      <c r="E51" s="23">
        <f>E50-(E22+E23+E15)</f>
        <v>0.499</v>
      </c>
      <c r="F51" s="23">
        <f>F50-(F22+F23+F15)</f>
        <v>0.35799999999999998</v>
      </c>
      <c r="G51">
        <f>'Water botex plus'!F18</f>
        <v>307.36044889097644</v>
      </c>
      <c r="H51">
        <f>'Water botex plus'!G18</f>
        <v>341.32890765212392</v>
      </c>
      <c r="I51" s="25">
        <f>E51/G51</f>
        <v>1.6235010125749778E-3</v>
      </c>
      <c r="J51" s="25">
        <f>F51/H51</f>
        <v>1.048841724138018E-3</v>
      </c>
    </row>
    <row r="52" spans="1:10" x14ac:dyDescent="0.3">
      <c r="A52" s="6" t="s">
        <v>10</v>
      </c>
      <c r="B52" s="6" t="s">
        <v>73</v>
      </c>
      <c r="C52" s="6" t="s">
        <v>74</v>
      </c>
      <c r="D52" s="6" t="s">
        <v>75</v>
      </c>
      <c r="E52" s="7">
        <f>'Water E opex'!E46</f>
        <v>0</v>
      </c>
      <c r="F52" s="7">
        <f>'Water E opex'!F46</f>
        <v>0</v>
      </c>
    </row>
    <row r="53" spans="1:10" x14ac:dyDescent="0.3">
      <c r="A53" s="6" t="s">
        <v>10</v>
      </c>
      <c r="B53" s="6" t="s">
        <v>76</v>
      </c>
      <c r="C53" s="6" t="s">
        <v>77</v>
      </c>
      <c r="D53" s="6" t="s">
        <v>75</v>
      </c>
      <c r="E53" s="7">
        <f>'Water E opex'!E47</f>
        <v>0</v>
      </c>
      <c r="F53" s="7">
        <f>'Water E opex'!F47</f>
        <v>0</v>
      </c>
    </row>
    <row r="54" spans="1:10" x14ac:dyDescent="0.3">
      <c r="A54" s="6" t="s">
        <v>10</v>
      </c>
      <c r="B54" s="6" t="s">
        <v>78</v>
      </c>
      <c r="C54" s="6" t="s">
        <v>79</v>
      </c>
      <c r="D54" s="6" t="s">
        <v>75</v>
      </c>
      <c r="E54" s="7">
        <f>'Water E opex'!E48</f>
        <v>0</v>
      </c>
      <c r="F54" s="7">
        <f>'Water E opex'!F48</f>
        <v>0</v>
      </c>
    </row>
    <row r="55" spans="1:10" s="14" customFormat="1" x14ac:dyDescent="0.3">
      <c r="A55" s="18" t="s">
        <v>10</v>
      </c>
      <c r="B55" s="18" t="s">
        <v>80</v>
      </c>
      <c r="C55" s="18" t="s">
        <v>81</v>
      </c>
      <c r="D55" s="18" t="s">
        <v>75</v>
      </c>
      <c r="E55" s="22">
        <f>'Water E opex'!E49</f>
        <v>0</v>
      </c>
      <c r="F55" s="22">
        <f>'Water E opex'!F49</f>
        <v>0</v>
      </c>
    </row>
    <row r="56" spans="1:10" x14ac:dyDescent="0.3">
      <c r="A56" s="6" t="s">
        <v>10</v>
      </c>
      <c r="B56" s="6" t="s">
        <v>82</v>
      </c>
      <c r="C56" s="6" t="s">
        <v>83</v>
      </c>
      <c r="D56" s="6" t="s">
        <v>75</v>
      </c>
      <c r="E56" s="7">
        <f>'Water E opex'!E50</f>
        <v>0.05</v>
      </c>
      <c r="F56" s="7">
        <f>'Water E opex'!F50</f>
        <v>0.05</v>
      </c>
    </row>
    <row r="57" spans="1:10" x14ac:dyDescent="0.3">
      <c r="A57" s="6" t="s">
        <v>10</v>
      </c>
      <c r="B57" s="6" t="s">
        <v>84</v>
      </c>
      <c r="C57" s="6" t="s">
        <v>85</v>
      </c>
      <c r="D57" s="6" t="s">
        <v>75</v>
      </c>
      <c r="E57" s="7">
        <f>'Water E opex'!E51</f>
        <v>0</v>
      </c>
      <c r="F57" s="7">
        <f>'Water E opex'!F51</f>
        <v>0</v>
      </c>
    </row>
    <row r="58" spans="1:10" x14ac:dyDescent="0.3">
      <c r="A58" s="6" t="s">
        <v>10</v>
      </c>
      <c r="B58" s="6" t="s">
        <v>86</v>
      </c>
      <c r="C58" s="6" t="s">
        <v>87</v>
      </c>
      <c r="D58" s="6" t="s">
        <v>75</v>
      </c>
      <c r="E58" s="7">
        <f>'Water E opex'!E52</f>
        <v>0</v>
      </c>
      <c r="F58" s="7">
        <f>'Water E opex'!F52</f>
        <v>0</v>
      </c>
    </row>
    <row r="59" spans="1:10" x14ac:dyDescent="0.3">
      <c r="A59" s="6" t="s">
        <v>10</v>
      </c>
      <c r="B59" s="6" t="s">
        <v>88</v>
      </c>
      <c r="C59" s="6" t="s">
        <v>89</v>
      </c>
      <c r="D59" s="6" t="s">
        <v>75</v>
      </c>
      <c r="E59" s="7">
        <f>'Water E opex'!E53</f>
        <v>0</v>
      </c>
      <c r="F59" s="7">
        <f>'Water E opex'!F53</f>
        <v>0</v>
      </c>
    </row>
    <row r="60" spans="1:10" x14ac:dyDescent="0.3">
      <c r="A60" s="6" t="s">
        <v>10</v>
      </c>
      <c r="B60" s="6" t="s">
        <v>90</v>
      </c>
      <c r="C60" s="6" t="s">
        <v>91</v>
      </c>
      <c r="D60" s="6" t="s">
        <v>75</v>
      </c>
      <c r="E60" s="7">
        <f>'Water E opex'!E54</f>
        <v>0</v>
      </c>
      <c r="F60" s="7">
        <f>'Water E opex'!F54</f>
        <v>0</v>
      </c>
    </row>
    <row r="61" spans="1:10" x14ac:dyDescent="0.3">
      <c r="A61" s="6" t="s">
        <v>10</v>
      </c>
      <c r="B61" s="6" t="s">
        <v>92</v>
      </c>
      <c r="C61" s="6" t="s">
        <v>93</v>
      </c>
      <c r="D61" s="6" t="s">
        <v>75</v>
      </c>
      <c r="E61" s="7">
        <f>'Water E opex'!E55</f>
        <v>0</v>
      </c>
      <c r="F61" s="7">
        <f>'Water E opex'!F55</f>
        <v>0</v>
      </c>
    </row>
    <row r="62" spans="1:10" x14ac:dyDescent="0.3">
      <c r="A62" s="18" t="s">
        <v>10</v>
      </c>
      <c r="B62" s="18" t="s">
        <v>94</v>
      </c>
      <c r="C62" s="18" t="s">
        <v>95</v>
      </c>
      <c r="D62" s="18" t="s">
        <v>75</v>
      </c>
      <c r="E62" s="22">
        <f>'Water E opex'!E56</f>
        <v>5.0000000000000001E-3</v>
      </c>
      <c r="F62" s="22">
        <f>'Water E opex'!F56</f>
        <v>4.0000000000000001E-3</v>
      </c>
    </row>
    <row r="63" spans="1:10" x14ac:dyDescent="0.3">
      <c r="A63" s="18" t="s">
        <v>10</v>
      </c>
      <c r="B63" s="18" t="s">
        <v>96</v>
      </c>
      <c r="C63" s="18" t="s">
        <v>97</v>
      </c>
      <c r="D63" s="18" t="s">
        <v>75</v>
      </c>
      <c r="E63" s="22">
        <f>'Water E opex'!E57</f>
        <v>4.5730000000000004</v>
      </c>
      <c r="F63" s="22">
        <f>'Water E opex'!F57</f>
        <v>4.5730000000000004</v>
      </c>
    </row>
    <row r="64" spans="1:10" x14ac:dyDescent="0.3">
      <c r="A64" s="6" t="s">
        <v>10</v>
      </c>
      <c r="B64" s="6" t="s">
        <v>98</v>
      </c>
      <c r="C64" s="6" t="s">
        <v>99</v>
      </c>
      <c r="D64" s="6" t="s">
        <v>75</v>
      </c>
      <c r="E64" s="7">
        <f>'Water E opex'!E58</f>
        <v>4.2999999999999997E-2</v>
      </c>
      <c r="F64" s="7">
        <f>'Water E opex'!F58</f>
        <v>4.2999999999999997E-2</v>
      </c>
    </row>
    <row r="65" spans="1:6" x14ac:dyDescent="0.3">
      <c r="A65" s="6" t="s">
        <v>10</v>
      </c>
      <c r="B65" s="6" t="s">
        <v>100</v>
      </c>
      <c r="C65" s="6" t="s">
        <v>101</v>
      </c>
      <c r="D65" s="6" t="s">
        <v>75</v>
      </c>
      <c r="E65" s="7">
        <f>'Water E opex'!E59</f>
        <v>0</v>
      </c>
      <c r="F65" s="7">
        <f>'Water E opex'!F59</f>
        <v>0</v>
      </c>
    </row>
    <row r="66" spans="1:6" x14ac:dyDescent="0.3">
      <c r="A66" s="6" t="s">
        <v>10</v>
      </c>
      <c r="B66" s="6" t="s">
        <v>102</v>
      </c>
      <c r="C66" s="6" t="s">
        <v>103</v>
      </c>
      <c r="D66" s="6" t="s">
        <v>75</v>
      </c>
      <c r="E66" s="7">
        <f>'Water E opex'!E60</f>
        <v>0</v>
      </c>
      <c r="F66" s="7">
        <f>'Water E opex'!F60</f>
        <v>0</v>
      </c>
    </row>
    <row r="67" spans="1:6" x14ac:dyDescent="0.3">
      <c r="A67" s="6" t="s">
        <v>10</v>
      </c>
      <c r="B67" s="6" t="s">
        <v>104</v>
      </c>
      <c r="C67" s="6" t="s">
        <v>105</v>
      </c>
      <c r="D67" s="6" t="s">
        <v>75</v>
      </c>
      <c r="E67" s="7">
        <f>'Water E opex'!E61</f>
        <v>0</v>
      </c>
      <c r="F67" s="7">
        <f>'Water E opex'!F61</f>
        <v>0</v>
      </c>
    </row>
    <row r="68" spans="1:6" x14ac:dyDescent="0.3">
      <c r="A68" s="6" t="s">
        <v>10</v>
      </c>
      <c r="B68" s="6" t="s">
        <v>106</v>
      </c>
      <c r="C68" s="6" t="s">
        <v>107</v>
      </c>
      <c r="D68" s="6" t="s">
        <v>75</v>
      </c>
      <c r="E68" s="7">
        <f>'Water E opex'!E62</f>
        <v>0</v>
      </c>
      <c r="F68" s="7">
        <f>'Water E opex'!F62</f>
        <v>0</v>
      </c>
    </row>
    <row r="69" spans="1:6" x14ac:dyDescent="0.3">
      <c r="A69" s="6" t="s">
        <v>10</v>
      </c>
      <c r="B69" s="6" t="s">
        <v>108</v>
      </c>
      <c r="C69" s="6" t="s">
        <v>109</v>
      </c>
      <c r="D69" s="6" t="s">
        <v>75</v>
      </c>
      <c r="E69" s="7">
        <f>'Water E opex'!E63</f>
        <v>0</v>
      </c>
      <c r="F69" s="7">
        <f>'Water E opex'!F63</f>
        <v>0</v>
      </c>
    </row>
    <row r="70" spans="1:6" x14ac:dyDescent="0.3">
      <c r="A70" s="6" t="s">
        <v>10</v>
      </c>
      <c r="B70" s="6" t="s">
        <v>110</v>
      </c>
      <c r="C70" s="6" t="s">
        <v>111</v>
      </c>
      <c r="D70" s="6" t="s">
        <v>75</v>
      </c>
      <c r="E70" s="7">
        <f>'Water E opex'!E64</f>
        <v>0</v>
      </c>
      <c r="F70" s="7">
        <f>'Water E opex'!F64</f>
        <v>0</v>
      </c>
    </row>
    <row r="71" spans="1:6" x14ac:dyDescent="0.3">
      <c r="A71" s="6" t="s">
        <v>10</v>
      </c>
      <c r="B71" s="6" t="s">
        <v>112</v>
      </c>
      <c r="C71" s="6" t="s">
        <v>113</v>
      </c>
      <c r="D71" s="6" t="s">
        <v>75</v>
      </c>
      <c r="E71" s="7">
        <f>'Water E opex'!E65</f>
        <v>0</v>
      </c>
      <c r="F71" s="7">
        <f>'Water E opex'!F65</f>
        <v>0</v>
      </c>
    </row>
    <row r="72" spans="1:6" x14ac:dyDescent="0.3">
      <c r="A72" s="6" t="s">
        <v>10</v>
      </c>
      <c r="B72" s="6" t="s">
        <v>114</v>
      </c>
      <c r="C72" s="6" t="s">
        <v>115</v>
      </c>
      <c r="D72" s="6" t="s">
        <v>75</v>
      </c>
      <c r="E72" s="7">
        <f>'Water E opex'!E66</f>
        <v>0</v>
      </c>
      <c r="F72" s="7">
        <f>'Water E opex'!F66</f>
        <v>0</v>
      </c>
    </row>
    <row r="73" spans="1:6" x14ac:dyDescent="0.3">
      <c r="A73" s="6" t="s">
        <v>10</v>
      </c>
      <c r="B73" s="6" t="s">
        <v>116</v>
      </c>
      <c r="C73" s="6" t="s">
        <v>117</v>
      </c>
      <c r="D73" s="6" t="s">
        <v>75</v>
      </c>
      <c r="E73" s="7">
        <f>'Water E opex'!E67</f>
        <v>0</v>
      </c>
      <c r="F73" s="7">
        <f>'Water E opex'!F67</f>
        <v>0</v>
      </c>
    </row>
    <row r="74" spans="1:6" x14ac:dyDescent="0.3">
      <c r="A74" s="6" t="s">
        <v>10</v>
      </c>
      <c r="B74" s="6" t="s">
        <v>118</v>
      </c>
      <c r="C74" s="6" t="s">
        <v>119</v>
      </c>
      <c r="D74" s="6" t="s">
        <v>75</v>
      </c>
      <c r="E74" s="7">
        <f>'Water E opex'!E68</f>
        <v>0</v>
      </c>
      <c r="F74" s="7">
        <f>'Water E opex'!F68</f>
        <v>0</v>
      </c>
    </row>
    <row r="75" spans="1:6" x14ac:dyDescent="0.3">
      <c r="A75" s="6" t="s">
        <v>10</v>
      </c>
      <c r="B75" s="6" t="s">
        <v>120</v>
      </c>
      <c r="C75" s="6" t="s">
        <v>121</v>
      </c>
      <c r="D75" s="6" t="s">
        <v>75</v>
      </c>
      <c r="E75" s="7">
        <f>'Water E opex'!E69</f>
        <v>0</v>
      </c>
      <c r="F75" s="7">
        <f>'Water E opex'!F69</f>
        <v>0</v>
      </c>
    </row>
    <row r="76" spans="1:6" x14ac:dyDescent="0.3">
      <c r="A76" s="6" t="s">
        <v>10</v>
      </c>
      <c r="B76" s="6" t="s">
        <v>122</v>
      </c>
      <c r="C76" s="6" t="s">
        <v>123</v>
      </c>
      <c r="D76" s="6" t="s">
        <v>75</v>
      </c>
      <c r="E76" s="7">
        <f>'Water E opex'!E70</f>
        <v>0</v>
      </c>
      <c r="F76" s="7">
        <f>'Water E opex'!F70</f>
        <v>0</v>
      </c>
    </row>
    <row r="77" spans="1:6" x14ac:dyDescent="0.3">
      <c r="A77" s="6" t="s">
        <v>10</v>
      </c>
      <c r="B77" s="6" t="s">
        <v>124</v>
      </c>
      <c r="C77" s="6" t="s">
        <v>125</v>
      </c>
      <c r="D77" s="6" t="s">
        <v>75</v>
      </c>
      <c r="E77" s="7">
        <f>'Water E opex'!E71</f>
        <v>0</v>
      </c>
      <c r="F77" s="7">
        <f>'Water E opex'!F71</f>
        <v>0</v>
      </c>
    </row>
    <row r="78" spans="1:6" x14ac:dyDescent="0.3">
      <c r="A78" s="6" t="s">
        <v>10</v>
      </c>
      <c r="B78" s="6" t="s">
        <v>126</v>
      </c>
      <c r="C78" s="6" t="s">
        <v>127</v>
      </c>
      <c r="D78" s="6" t="s">
        <v>75</v>
      </c>
      <c r="E78" s="7">
        <f>'Water E opex'!E72</f>
        <v>0</v>
      </c>
      <c r="F78" s="7">
        <f>'Water E opex'!F72</f>
        <v>0</v>
      </c>
    </row>
    <row r="79" spans="1:6" x14ac:dyDescent="0.3">
      <c r="A79" s="6" t="s">
        <v>10</v>
      </c>
      <c r="B79" s="6" t="s">
        <v>128</v>
      </c>
      <c r="C79" s="6" t="s">
        <v>129</v>
      </c>
      <c r="D79" s="6" t="s">
        <v>75</v>
      </c>
      <c r="E79" s="7">
        <f>'Water E opex'!E73</f>
        <v>0</v>
      </c>
      <c r="F79" s="7">
        <f>'Water E opex'!F73</f>
        <v>0</v>
      </c>
    </row>
    <row r="80" spans="1:6" x14ac:dyDescent="0.3">
      <c r="A80" s="6" t="s">
        <v>10</v>
      </c>
      <c r="B80" s="6" t="s">
        <v>130</v>
      </c>
      <c r="C80" s="6" t="s">
        <v>131</v>
      </c>
      <c r="D80" s="6" t="s">
        <v>75</v>
      </c>
      <c r="E80" s="7">
        <f>'Water E opex'!E74</f>
        <v>0</v>
      </c>
      <c r="F80" s="7">
        <f>'Water E opex'!F74</f>
        <v>0</v>
      </c>
    </row>
    <row r="81" spans="1:10" x14ac:dyDescent="0.3">
      <c r="A81" s="6" t="s">
        <v>10</v>
      </c>
      <c r="B81" s="6" t="s">
        <v>132</v>
      </c>
      <c r="C81" s="6" t="s">
        <v>133</v>
      </c>
      <c r="D81" s="6" t="s">
        <v>75</v>
      </c>
      <c r="E81" s="7">
        <f>'Water E opex'!E75</f>
        <v>0</v>
      </c>
      <c r="F81" s="7">
        <f>'Water E opex'!F75</f>
        <v>0</v>
      </c>
    </row>
    <row r="82" spans="1:10" x14ac:dyDescent="0.3">
      <c r="A82" s="6" t="s">
        <v>10</v>
      </c>
      <c r="B82" s="6" t="s">
        <v>134</v>
      </c>
      <c r="C82" s="6" t="s">
        <v>135</v>
      </c>
      <c r="D82" s="6" t="s">
        <v>75</v>
      </c>
      <c r="E82" s="7">
        <f>'Water E opex'!E76</f>
        <v>0</v>
      </c>
      <c r="F82" s="7">
        <f>'Water E opex'!F76</f>
        <v>0</v>
      </c>
    </row>
    <row r="83" spans="1:10" x14ac:dyDescent="0.3">
      <c r="A83" s="6" t="s">
        <v>10</v>
      </c>
      <c r="B83" s="6" t="s">
        <v>136</v>
      </c>
      <c r="C83" s="6" t="s">
        <v>137</v>
      </c>
      <c r="D83" s="6" t="s">
        <v>75</v>
      </c>
      <c r="E83" s="7">
        <f>'Water E opex'!E77</f>
        <v>0</v>
      </c>
      <c r="F83" s="7">
        <f>'Water E opex'!F77</f>
        <v>0</v>
      </c>
    </row>
    <row r="84" spans="1:10" x14ac:dyDescent="0.3">
      <c r="A84" s="6" t="s">
        <v>10</v>
      </c>
      <c r="B84" s="6" t="s">
        <v>138</v>
      </c>
      <c r="C84" s="6" t="s">
        <v>139</v>
      </c>
      <c r="D84" s="6" t="s">
        <v>75</v>
      </c>
      <c r="E84" s="7">
        <f>'Water E opex'!E78</f>
        <v>0</v>
      </c>
      <c r="F84" s="7">
        <f>'Water E opex'!F78</f>
        <v>0</v>
      </c>
    </row>
    <row r="85" spans="1:10" x14ac:dyDescent="0.3">
      <c r="A85" s="6" t="s">
        <v>10</v>
      </c>
      <c r="B85" s="6" t="s">
        <v>140</v>
      </c>
      <c r="C85" s="6" t="s">
        <v>141</v>
      </c>
      <c r="D85" s="6" t="s">
        <v>75</v>
      </c>
      <c r="E85" s="7">
        <f>'Water E opex'!E79</f>
        <v>0</v>
      </c>
      <c r="F85" s="7">
        <f>'Water E opex'!F79</f>
        <v>0</v>
      </c>
    </row>
    <row r="86" spans="1:10" x14ac:dyDescent="0.3">
      <c r="A86" s="6" t="s">
        <v>10</v>
      </c>
      <c r="B86" s="6" t="s">
        <v>142</v>
      </c>
      <c r="C86" s="6" t="s">
        <v>143</v>
      </c>
      <c r="D86" s="6" t="s">
        <v>75</v>
      </c>
      <c r="E86" s="7">
        <f>'Water E opex'!E80</f>
        <v>0</v>
      </c>
      <c r="F86" s="7">
        <f>'Water E opex'!F80</f>
        <v>0</v>
      </c>
    </row>
    <row r="87" spans="1:10" x14ac:dyDescent="0.3">
      <c r="A87" s="6" t="s">
        <v>10</v>
      </c>
      <c r="B87" s="6" t="s">
        <v>144</v>
      </c>
      <c r="C87" s="6" t="s">
        <v>145</v>
      </c>
      <c r="D87" s="6" t="s">
        <v>75</v>
      </c>
      <c r="E87" s="7">
        <f>'Water E opex'!E81</f>
        <v>0</v>
      </c>
      <c r="F87" s="7">
        <f>'Water E opex'!F81</f>
        <v>0</v>
      </c>
    </row>
    <row r="88" spans="1:10" x14ac:dyDescent="0.3">
      <c r="A88" s="6" t="s">
        <v>10</v>
      </c>
      <c r="B88" s="6" t="s">
        <v>146</v>
      </c>
      <c r="C88" s="6" t="s">
        <v>147</v>
      </c>
      <c r="D88" s="6" t="s">
        <v>75</v>
      </c>
      <c r="E88" s="7">
        <f>'Water E opex'!E82</f>
        <v>0</v>
      </c>
      <c r="F88" s="7">
        <f>'Water E opex'!F82</f>
        <v>0</v>
      </c>
    </row>
    <row r="89" spans="1:10" x14ac:dyDescent="0.3">
      <c r="A89" s="6" t="s">
        <v>10</v>
      </c>
      <c r="B89" s="6" t="s">
        <v>148</v>
      </c>
      <c r="C89" s="6" t="s">
        <v>149</v>
      </c>
      <c r="D89" s="6" t="s">
        <v>75</v>
      </c>
      <c r="E89" s="7">
        <f>'Water E opex'!E83</f>
        <v>0</v>
      </c>
      <c r="F89" s="7">
        <f>'Water E opex'!F83</f>
        <v>0</v>
      </c>
    </row>
    <row r="90" spans="1:10" x14ac:dyDescent="0.3">
      <c r="A90" s="6" t="s">
        <v>10</v>
      </c>
      <c r="B90" s="6" t="s">
        <v>150</v>
      </c>
      <c r="C90" s="6" t="s">
        <v>151</v>
      </c>
      <c r="D90" s="6" t="s">
        <v>75</v>
      </c>
      <c r="E90" s="7">
        <f>'Water E opex'!E84</f>
        <v>4.6710000000000003</v>
      </c>
      <c r="F90" s="7">
        <f>'Water E opex'!F84</f>
        <v>4.67</v>
      </c>
    </row>
    <row r="91" spans="1:10" x14ac:dyDescent="0.3">
      <c r="A91" s="24" t="s">
        <v>10</v>
      </c>
      <c r="B91" s="24"/>
      <c r="C91" s="24" t="s">
        <v>158</v>
      </c>
      <c r="E91" s="23">
        <f>E90-(E62+E63+E55)</f>
        <v>9.2999999999999972E-2</v>
      </c>
      <c r="F91" s="23">
        <f>F90-(F62+F63+F55)</f>
        <v>9.2999999999999972E-2</v>
      </c>
      <c r="G91">
        <f>'Water botex plus'!F32</f>
        <v>283.49400000000003</v>
      </c>
      <c r="H91">
        <f>'Water botex plus'!G32</f>
        <v>282.25800000000004</v>
      </c>
      <c r="I91" s="25">
        <f>E91/G91</f>
        <v>3.2804927088403972E-4</v>
      </c>
      <c r="J91" s="25">
        <f>F91/H91</f>
        <v>3.2948578959675177E-4</v>
      </c>
    </row>
    <row r="92" spans="1:10" x14ac:dyDescent="0.3">
      <c r="A92" t="s">
        <v>6</v>
      </c>
      <c r="B92" t="s">
        <v>73</v>
      </c>
      <c r="C92" t="s">
        <v>74</v>
      </c>
      <c r="D92" t="s">
        <v>75</v>
      </c>
      <c r="E92" s="5">
        <f>'Water E opex'!E163</f>
        <v>8.6332000000000006E-2</v>
      </c>
      <c r="F92" s="5">
        <f>'Water E opex'!F163</f>
        <v>8.6332000000000006E-2</v>
      </c>
    </row>
    <row r="93" spans="1:10" x14ac:dyDescent="0.3">
      <c r="A93" t="s">
        <v>6</v>
      </c>
      <c r="B93" t="s">
        <v>76</v>
      </c>
      <c r="C93" t="s">
        <v>77</v>
      </c>
      <c r="D93" t="s">
        <v>75</v>
      </c>
      <c r="E93" s="5">
        <f>'Water E opex'!E164</f>
        <v>0</v>
      </c>
      <c r="F93" s="5">
        <f>'Water E opex'!F164</f>
        <v>0</v>
      </c>
    </row>
    <row r="94" spans="1:10" x14ac:dyDescent="0.3">
      <c r="A94" t="s">
        <v>6</v>
      </c>
      <c r="B94" t="s">
        <v>78</v>
      </c>
      <c r="C94" t="s">
        <v>79</v>
      </c>
      <c r="D94" t="s">
        <v>75</v>
      </c>
      <c r="E94" s="5">
        <f>'Water E opex'!E165</f>
        <v>0</v>
      </c>
      <c r="F94" s="5">
        <f>'Water E opex'!F165</f>
        <v>0</v>
      </c>
    </row>
    <row r="95" spans="1:10" s="14" customFormat="1" x14ac:dyDescent="0.3">
      <c r="A95" s="18" t="s">
        <v>6</v>
      </c>
      <c r="B95" s="18" t="s">
        <v>80</v>
      </c>
      <c r="C95" s="18" t="s">
        <v>81</v>
      </c>
      <c r="D95" s="18" t="s">
        <v>75</v>
      </c>
      <c r="E95" s="22">
        <f>'Water E opex'!E166</f>
        <v>0</v>
      </c>
      <c r="F95" s="22">
        <f>'Water E opex'!F166</f>
        <v>0</v>
      </c>
    </row>
    <row r="96" spans="1:10" x14ac:dyDescent="0.3">
      <c r="A96" t="s">
        <v>6</v>
      </c>
      <c r="B96" t="s">
        <v>82</v>
      </c>
      <c r="C96" t="s">
        <v>83</v>
      </c>
      <c r="D96" t="s">
        <v>75</v>
      </c>
      <c r="E96" s="5">
        <f>'Water E opex'!E167</f>
        <v>2.1603962700000001</v>
      </c>
      <c r="F96" s="5">
        <f>'Water E opex'!F167</f>
        <v>2.2339408828696401</v>
      </c>
    </row>
    <row r="97" spans="1:6" x14ac:dyDescent="0.3">
      <c r="A97" t="s">
        <v>6</v>
      </c>
      <c r="B97" t="s">
        <v>84</v>
      </c>
      <c r="C97" t="s">
        <v>85</v>
      </c>
      <c r="D97" t="s">
        <v>75</v>
      </c>
      <c r="E97" s="5">
        <f>'Water E opex'!E168</f>
        <v>5.1652000000000003E-2</v>
      </c>
      <c r="F97" s="5">
        <f>'Water E opex'!F168</f>
        <v>6.7664000000000002E-2</v>
      </c>
    </row>
    <row r="98" spans="1:6" x14ac:dyDescent="0.3">
      <c r="A98" t="s">
        <v>6</v>
      </c>
      <c r="B98" t="s">
        <v>86</v>
      </c>
      <c r="C98" t="s">
        <v>87</v>
      </c>
      <c r="D98" t="s">
        <v>75</v>
      </c>
      <c r="E98" s="5">
        <f>'Water E opex'!E169</f>
        <v>0</v>
      </c>
      <c r="F98" s="5">
        <f>'Water E opex'!F169</f>
        <v>0</v>
      </c>
    </row>
    <row r="99" spans="1:6" x14ac:dyDescent="0.3">
      <c r="A99" t="s">
        <v>6</v>
      </c>
      <c r="B99" t="s">
        <v>88</v>
      </c>
      <c r="C99" t="s">
        <v>89</v>
      </c>
      <c r="D99" t="s">
        <v>75</v>
      </c>
      <c r="E99" s="5">
        <f>'Water E opex'!E170</f>
        <v>0</v>
      </c>
      <c r="F99" s="5">
        <f>'Water E opex'!F170</f>
        <v>0</v>
      </c>
    </row>
    <row r="100" spans="1:6" x14ac:dyDescent="0.3">
      <c r="A100" t="s">
        <v>6</v>
      </c>
      <c r="B100" t="s">
        <v>90</v>
      </c>
      <c r="C100" t="s">
        <v>91</v>
      </c>
      <c r="D100" t="s">
        <v>75</v>
      </c>
      <c r="E100" s="5">
        <f>'Water E opex'!E171</f>
        <v>0</v>
      </c>
      <c r="F100" s="5">
        <f>'Water E opex'!F171</f>
        <v>0</v>
      </c>
    </row>
    <row r="101" spans="1:6" x14ac:dyDescent="0.3">
      <c r="A101" t="s">
        <v>6</v>
      </c>
      <c r="B101" t="s">
        <v>92</v>
      </c>
      <c r="C101" t="s">
        <v>93</v>
      </c>
      <c r="D101" t="s">
        <v>75</v>
      </c>
      <c r="E101" s="5">
        <f>'Water E opex'!E172</f>
        <v>0</v>
      </c>
      <c r="F101" s="5">
        <f>'Water E opex'!F172</f>
        <v>0</v>
      </c>
    </row>
    <row r="102" spans="1:6" x14ac:dyDescent="0.3">
      <c r="A102" s="18" t="s">
        <v>6</v>
      </c>
      <c r="B102" s="18" t="s">
        <v>94</v>
      </c>
      <c r="C102" s="18" t="s">
        <v>95</v>
      </c>
      <c r="D102" s="18" t="s">
        <v>75</v>
      </c>
      <c r="E102" s="22">
        <f>'Water E opex'!E173</f>
        <v>0</v>
      </c>
      <c r="F102" s="22">
        <f>'Water E opex'!F173</f>
        <v>0</v>
      </c>
    </row>
    <row r="103" spans="1:6" x14ac:dyDescent="0.3">
      <c r="A103" s="18" t="s">
        <v>6</v>
      </c>
      <c r="B103" s="18" t="s">
        <v>96</v>
      </c>
      <c r="C103" s="18" t="s">
        <v>97</v>
      </c>
      <c r="D103" s="18" t="s">
        <v>75</v>
      </c>
      <c r="E103" s="22">
        <f>'Water E opex'!E174</f>
        <v>0</v>
      </c>
      <c r="F103" s="22">
        <f>'Water E opex'!F174</f>
        <v>0</v>
      </c>
    </row>
    <row r="104" spans="1:6" x14ac:dyDescent="0.3">
      <c r="A104" t="s">
        <v>6</v>
      </c>
      <c r="B104" t="s">
        <v>98</v>
      </c>
      <c r="C104" t="s">
        <v>99</v>
      </c>
      <c r="D104" t="s">
        <v>75</v>
      </c>
      <c r="E104" s="5">
        <f>'Water E opex'!E175</f>
        <v>3.7829617288398101</v>
      </c>
      <c r="F104" s="5">
        <f>'Water E opex'!F175</f>
        <v>5.3829468094189998</v>
      </c>
    </row>
    <row r="105" spans="1:6" x14ac:dyDescent="0.3">
      <c r="A105" t="s">
        <v>6</v>
      </c>
      <c r="B105" t="s">
        <v>100</v>
      </c>
      <c r="C105" t="s">
        <v>101</v>
      </c>
      <c r="D105" t="s">
        <v>75</v>
      </c>
      <c r="E105" s="5">
        <f>'Water E opex'!E176</f>
        <v>0</v>
      </c>
      <c r="F105" s="5">
        <f>'Water E opex'!F176</f>
        <v>0</v>
      </c>
    </row>
    <row r="106" spans="1:6" x14ac:dyDescent="0.3">
      <c r="A106" t="s">
        <v>6</v>
      </c>
      <c r="B106" t="s">
        <v>102</v>
      </c>
      <c r="C106" t="s">
        <v>103</v>
      </c>
      <c r="D106" t="s">
        <v>75</v>
      </c>
      <c r="E106" s="5">
        <f>'Water E opex'!E177</f>
        <v>0.02</v>
      </c>
      <c r="F106" s="5">
        <f>'Water E opex'!F177</f>
        <v>0.02</v>
      </c>
    </row>
    <row r="107" spans="1:6" x14ac:dyDescent="0.3">
      <c r="A107" t="s">
        <v>6</v>
      </c>
      <c r="B107" t="s">
        <v>104</v>
      </c>
      <c r="C107" t="s">
        <v>105</v>
      </c>
      <c r="D107" t="s">
        <v>75</v>
      </c>
      <c r="E107" s="5">
        <f>'Water E opex'!E178</f>
        <v>0</v>
      </c>
      <c r="F107" s="5">
        <f>'Water E opex'!F178</f>
        <v>0</v>
      </c>
    </row>
    <row r="108" spans="1:6" x14ac:dyDescent="0.3">
      <c r="A108" t="s">
        <v>6</v>
      </c>
      <c r="B108" t="s">
        <v>106</v>
      </c>
      <c r="C108" t="s">
        <v>107</v>
      </c>
      <c r="D108" t="s">
        <v>75</v>
      </c>
      <c r="E108" s="5">
        <f>'Water E opex'!E179</f>
        <v>0</v>
      </c>
      <c r="F108" s="5">
        <f>'Water E opex'!F179</f>
        <v>0</v>
      </c>
    </row>
    <row r="109" spans="1:6" x14ac:dyDescent="0.3">
      <c r="A109" t="s">
        <v>6</v>
      </c>
      <c r="B109" t="s">
        <v>108</v>
      </c>
      <c r="C109" t="s">
        <v>109</v>
      </c>
      <c r="D109" t="s">
        <v>75</v>
      </c>
      <c r="E109" s="5">
        <f>'Water E opex'!E180</f>
        <v>0</v>
      </c>
      <c r="F109" s="5">
        <f>'Water E opex'!F180</f>
        <v>0</v>
      </c>
    </row>
    <row r="110" spans="1:6" x14ac:dyDescent="0.3">
      <c r="A110" t="s">
        <v>6</v>
      </c>
      <c r="B110" t="s">
        <v>110</v>
      </c>
      <c r="C110" t="s">
        <v>111</v>
      </c>
      <c r="D110" t="s">
        <v>75</v>
      </c>
      <c r="E110" s="5">
        <f>'Water E opex'!E181</f>
        <v>0</v>
      </c>
      <c r="F110" s="5">
        <f>'Water E opex'!F181</f>
        <v>0</v>
      </c>
    </row>
    <row r="111" spans="1:6" x14ac:dyDescent="0.3">
      <c r="A111" t="s">
        <v>6</v>
      </c>
      <c r="B111" t="s">
        <v>112</v>
      </c>
      <c r="C111" t="s">
        <v>113</v>
      </c>
      <c r="D111" t="s">
        <v>75</v>
      </c>
      <c r="E111" s="5">
        <f>'Water E opex'!E182</f>
        <v>0.79300000000000004</v>
      </c>
      <c r="F111" s="5">
        <f>'Water E opex'!F182</f>
        <v>0.78005500000000005</v>
      </c>
    </row>
    <row r="112" spans="1:6" x14ac:dyDescent="0.3">
      <c r="A112" t="s">
        <v>6</v>
      </c>
      <c r="B112" t="s">
        <v>114</v>
      </c>
      <c r="C112" t="s">
        <v>115</v>
      </c>
      <c r="D112" t="s">
        <v>75</v>
      </c>
      <c r="E112" s="5">
        <f>'Water E opex'!E183</f>
        <v>0</v>
      </c>
      <c r="F112" s="5">
        <f>'Water E opex'!F183</f>
        <v>0</v>
      </c>
    </row>
    <row r="113" spans="1:6" x14ac:dyDescent="0.3">
      <c r="A113" t="s">
        <v>6</v>
      </c>
      <c r="B113" t="s">
        <v>116</v>
      </c>
      <c r="C113" t="s">
        <v>117</v>
      </c>
      <c r="D113" t="s">
        <v>75</v>
      </c>
      <c r="E113" s="5">
        <f>'Water E opex'!E184</f>
        <v>0</v>
      </c>
      <c r="F113" s="5">
        <f>'Water E opex'!F184</f>
        <v>0</v>
      </c>
    </row>
    <row r="114" spans="1:6" x14ac:dyDescent="0.3">
      <c r="A114" t="s">
        <v>6</v>
      </c>
      <c r="B114" t="s">
        <v>118</v>
      </c>
      <c r="C114" t="s">
        <v>119</v>
      </c>
      <c r="D114" t="s">
        <v>75</v>
      </c>
      <c r="E114" s="5">
        <f>'Water E opex'!E185</f>
        <v>0</v>
      </c>
      <c r="F114" s="5">
        <f>'Water E opex'!F185</f>
        <v>0</v>
      </c>
    </row>
    <row r="115" spans="1:6" x14ac:dyDescent="0.3">
      <c r="A115" t="s">
        <v>6</v>
      </c>
      <c r="B115" t="s">
        <v>120</v>
      </c>
      <c r="C115" t="s">
        <v>121</v>
      </c>
      <c r="D115" t="s">
        <v>75</v>
      </c>
      <c r="E115" s="5">
        <f>'Water E opex'!E186</f>
        <v>0</v>
      </c>
      <c r="F115" s="5">
        <f>'Water E opex'!F186</f>
        <v>0</v>
      </c>
    </row>
    <row r="116" spans="1:6" x14ac:dyDescent="0.3">
      <c r="A116" t="s">
        <v>6</v>
      </c>
      <c r="B116" t="s">
        <v>122</v>
      </c>
      <c r="C116" t="s">
        <v>123</v>
      </c>
      <c r="D116" t="s">
        <v>75</v>
      </c>
      <c r="E116" s="5">
        <f>'Water E opex'!E187</f>
        <v>0</v>
      </c>
      <c r="F116" s="5">
        <f>'Water E opex'!F187</f>
        <v>0</v>
      </c>
    </row>
    <row r="117" spans="1:6" x14ac:dyDescent="0.3">
      <c r="A117" t="s">
        <v>6</v>
      </c>
      <c r="B117" t="s">
        <v>124</v>
      </c>
      <c r="C117" t="s">
        <v>125</v>
      </c>
      <c r="D117" t="s">
        <v>75</v>
      </c>
      <c r="E117" s="5">
        <f>'Water E opex'!E188</f>
        <v>0</v>
      </c>
      <c r="F117" s="5">
        <f>'Water E opex'!F188</f>
        <v>0</v>
      </c>
    </row>
    <row r="118" spans="1:6" x14ac:dyDescent="0.3">
      <c r="A118" t="s">
        <v>6</v>
      </c>
      <c r="B118" t="s">
        <v>126</v>
      </c>
      <c r="C118" t="s">
        <v>127</v>
      </c>
      <c r="D118" t="s">
        <v>75</v>
      </c>
      <c r="E118" s="5">
        <f>'Water E opex'!E189</f>
        <v>0</v>
      </c>
      <c r="F118" s="5">
        <f>'Water E opex'!F189</f>
        <v>0</v>
      </c>
    </row>
    <row r="119" spans="1:6" x14ac:dyDescent="0.3">
      <c r="A119" t="s">
        <v>6</v>
      </c>
      <c r="B119" t="s">
        <v>128</v>
      </c>
      <c r="C119" t="s">
        <v>129</v>
      </c>
      <c r="D119" t="s">
        <v>75</v>
      </c>
      <c r="E119" s="5">
        <f>'Water E opex'!E190</f>
        <v>0</v>
      </c>
      <c r="F119" s="5">
        <f>'Water E opex'!F190</f>
        <v>0</v>
      </c>
    </row>
    <row r="120" spans="1:6" x14ac:dyDescent="0.3">
      <c r="A120" t="s">
        <v>6</v>
      </c>
      <c r="B120" t="s">
        <v>130</v>
      </c>
      <c r="C120" t="s">
        <v>131</v>
      </c>
      <c r="D120" t="s">
        <v>75</v>
      </c>
      <c r="E120" s="5">
        <f>'Water E opex'!E191</f>
        <v>0</v>
      </c>
      <c r="F120" s="5">
        <f>'Water E opex'!F191</f>
        <v>0</v>
      </c>
    </row>
    <row r="121" spans="1:6" x14ac:dyDescent="0.3">
      <c r="A121" t="s">
        <v>6</v>
      </c>
      <c r="B121" t="s">
        <v>132</v>
      </c>
      <c r="C121" t="s">
        <v>133</v>
      </c>
      <c r="D121" t="s">
        <v>75</v>
      </c>
      <c r="E121" s="5">
        <f>'Water E opex'!E192</f>
        <v>0</v>
      </c>
      <c r="F121" s="5">
        <f>'Water E opex'!F192</f>
        <v>0</v>
      </c>
    </row>
    <row r="122" spans="1:6" x14ac:dyDescent="0.3">
      <c r="A122" t="s">
        <v>6</v>
      </c>
      <c r="B122" t="s">
        <v>134</v>
      </c>
      <c r="C122" t="s">
        <v>135</v>
      </c>
      <c r="D122" t="s">
        <v>75</v>
      </c>
      <c r="E122" s="5">
        <f>'Water E opex'!E193</f>
        <v>0</v>
      </c>
      <c r="F122" s="5">
        <f>'Water E opex'!F193</f>
        <v>0</v>
      </c>
    </row>
    <row r="123" spans="1:6" x14ac:dyDescent="0.3">
      <c r="A123" t="s">
        <v>6</v>
      </c>
      <c r="B123" t="s">
        <v>136</v>
      </c>
      <c r="C123" t="s">
        <v>137</v>
      </c>
      <c r="D123" t="s">
        <v>75</v>
      </c>
      <c r="E123" s="5">
        <f>'Water E opex'!E194</f>
        <v>0</v>
      </c>
      <c r="F123" s="5">
        <f>'Water E opex'!F194</f>
        <v>0</v>
      </c>
    </row>
    <row r="124" spans="1:6" x14ac:dyDescent="0.3">
      <c r="A124" t="s">
        <v>6</v>
      </c>
      <c r="B124" t="s">
        <v>138</v>
      </c>
      <c r="C124" t="s">
        <v>139</v>
      </c>
      <c r="D124" t="s">
        <v>75</v>
      </c>
      <c r="E124" s="5">
        <f>'Water E opex'!E195</f>
        <v>0</v>
      </c>
      <c r="F124" s="5">
        <f>'Water E opex'!F195</f>
        <v>0</v>
      </c>
    </row>
    <row r="125" spans="1:6" x14ac:dyDescent="0.3">
      <c r="A125" t="s">
        <v>6</v>
      </c>
      <c r="B125" t="s">
        <v>140</v>
      </c>
      <c r="C125" t="s">
        <v>141</v>
      </c>
      <c r="D125" t="s">
        <v>75</v>
      </c>
      <c r="E125" s="5">
        <f>'Water E opex'!E196</f>
        <v>0</v>
      </c>
      <c r="F125" s="5">
        <f>'Water E opex'!F196</f>
        <v>0</v>
      </c>
    </row>
    <row r="126" spans="1:6" x14ac:dyDescent="0.3">
      <c r="A126" t="s">
        <v>6</v>
      </c>
      <c r="B126" t="s">
        <v>142</v>
      </c>
      <c r="C126" t="s">
        <v>143</v>
      </c>
      <c r="D126" t="s">
        <v>75</v>
      </c>
      <c r="E126" s="5">
        <f>'Water E opex'!E197</f>
        <v>0</v>
      </c>
      <c r="F126" s="5">
        <f>'Water E opex'!F197</f>
        <v>0</v>
      </c>
    </row>
    <row r="127" spans="1:6" x14ac:dyDescent="0.3">
      <c r="A127" t="s">
        <v>6</v>
      </c>
      <c r="B127" t="s">
        <v>144</v>
      </c>
      <c r="C127" t="s">
        <v>145</v>
      </c>
      <c r="D127" t="s">
        <v>75</v>
      </c>
      <c r="E127" s="5">
        <f>'Water E opex'!E198</f>
        <v>0</v>
      </c>
      <c r="F127" s="5">
        <f>'Water E opex'!F198</f>
        <v>0</v>
      </c>
    </row>
    <row r="128" spans="1:6" x14ac:dyDescent="0.3">
      <c r="A128" t="s">
        <v>6</v>
      </c>
      <c r="B128" t="s">
        <v>146</v>
      </c>
      <c r="C128" t="s">
        <v>147</v>
      </c>
      <c r="D128" t="s">
        <v>75</v>
      </c>
      <c r="E128" s="5">
        <f>'Water E opex'!E199</f>
        <v>0</v>
      </c>
      <c r="F128" s="5">
        <f>'Water E opex'!F199</f>
        <v>0</v>
      </c>
    </row>
    <row r="129" spans="1:10" x14ac:dyDescent="0.3">
      <c r="A129" t="s">
        <v>6</v>
      </c>
      <c r="B129" t="s">
        <v>148</v>
      </c>
      <c r="C129" t="s">
        <v>149</v>
      </c>
      <c r="D129" t="s">
        <v>75</v>
      </c>
      <c r="E129" s="5">
        <f>'Water E opex'!E200</f>
        <v>0</v>
      </c>
      <c r="F129" s="5">
        <f>'Water E opex'!F200</f>
        <v>0</v>
      </c>
    </row>
    <row r="130" spans="1:10" x14ac:dyDescent="0.3">
      <c r="A130" t="s">
        <v>6</v>
      </c>
      <c r="B130" t="s">
        <v>150</v>
      </c>
      <c r="C130" t="s">
        <v>151</v>
      </c>
      <c r="D130" t="s">
        <v>75</v>
      </c>
      <c r="E130" s="5">
        <f>'Water E opex'!E201</f>
        <v>6.8943419988398098</v>
      </c>
      <c r="F130" s="5">
        <f>'Water E opex'!F201</f>
        <v>8.5709386922886406</v>
      </c>
    </row>
    <row r="131" spans="1:10" x14ac:dyDescent="0.3">
      <c r="A131" s="24" t="s">
        <v>6</v>
      </c>
      <c r="B131" s="24"/>
      <c r="C131" s="24" t="s">
        <v>158</v>
      </c>
      <c r="E131" s="23">
        <f>E130-(E102+E103+E95)</f>
        <v>6.8943419988398098</v>
      </c>
      <c r="F131" s="23">
        <f>F130-(F102+F103+F95)</f>
        <v>8.5709386922886406</v>
      </c>
      <c r="G131">
        <f>'Water botex plus'!F60</f>
        <v>507.19303063476872</v>
      </c>
      <c r="H131">
        <f>'Water botex plus'!G60</f>
        <v>543.56573163981068</v>
      </c>
      <c r="I131" s="25">
        <f>E131/G131</f>
        <v>1.3593132362665383E-2</v>
      </c>
      <c r="J131" s="25">
        <f>F131/H131</f>
        <v>1.576798939556422E-2</v>
      </c>
    </row>
    <row r="132" spans="1:10" x14ac:dyDescent="0.3">
      <c r="A132" t="s">
        <v>5</v>
      </c>
      <c r="B132" t="s">
        <v>73</v>
      </c>
      <c r="C132" t="s">
        <v>74</v>
      </c>
      <c r="D132" t="s">
        <v>75</v>
      </c>
      <c r="E132" s="5">
        <f>'Water E opex'!E241</f>
        <v>0</v>
      </c>
      <c r="F132" s="5">
        <f>'Water E opex'!F241</f>
        <v>0</v>
      </c>
    </row>
    <row r="133" spans="1:10" x14ac:dyDescent="0.3">
      <c r="A133" t="s">
        <v>5</v>
      </c>
      <c r="B133" t="s">
        <v>76</v>
      </c>
      <c r="C133" t="s">
        <v>77</v>
      </c>
      <c r="D133" t="s">
        <v>75</v>
      </c>
      <c r="E133" s="5">
        <f>'Water E opex'!E242</f>
        <v>0</v>
      </c>
      <c r="F133" s="5">
        <f>'Water E opex'!F242</f>
        <v>0</v>
      </c>
    </row>
    <row r="134" spans="1:10" x14ac:dyDescent="0.3">
      <c r="A134" t="s">
        <v>5</v>
      </c>
      <c r="B134" t="s">
        <v>78</v>
      </c>
      <c r="C134" t="s">
        <v>79</v>
      </c>
      <c r="D134" t="s">
        <v>75</v>
      </c>
      <c r="E134" s="5">
        <f>'Water E opex'!E243</f>
        <v>0</v>
      </c>
      <c r="F134" s="5">
        <f>'Water E opex'!F243</f>
        <v>0</v>
      </c>
    </row>
    <row r="135" spans="1:10" s="14" customFormat="1" x14ac:dyDescent="0.3">
      <c r="A135" s="18" t="s">
        <v>5</v>
      </c>
      <c r="B135" s="18" t="s">
        <v>80</v>
      </c>
      <c r="C135" s="18" t="s">
        <v>81</v>
      </c>
      <c r="D135" s="18" t="s">
        <v>75</v>
      </c>
      <c r="E135" s="22">
        <f>'Water E opex'!E244</f>
        <v>0</v>
      </c>
      <c r="F135" s="22">
        <f>'Water E opex'!F244</f>
        <v>0</v>
      </c>
    </row>
    <row r="136" spans="1:10" x14ac:dyDescent="0.3">
      <c r="A136" t="s">
        <v>5</v>
      </c>
      <c r="B136" t="s">
        <v>82</v>
      </c>
      <c r="C136" t="s">
        <v>83</v>
      </c>
      <c r="D136" t="s">
        <v>75</v>
      </c>
      <c r="E136" s="5">
        <f>'Water E opex'!E245</f>
        <v>0</v>
      </c>
      <c r="F136" s="5">
        <f>'Water E opex'!F245</f>
        <v>0</v>
      </c>
    </row>
    <row r="137" spans="1:10" x14ac:dyDescent="0.3">
      <c r="A137" t="s">
        <v>5</v>
      </c>
      <c r="B137" t="s">
        <v>84</v>
      </c>
      <c r="C137" t="s">
        <v>85</v>
      </c>
      <c r="D137" t="s">
        <v>75</v>
      </c>
      <c r="E137" s="5">
        <f>'Water E opex'!E246</f>
        <v>0</v>
      </c>
      <c r="F137" s="5">
        <f>'Water E opex'!F246</f>
        <v>0</v>
      </c>
    </row>
    <row r="138" spans="1:10" x14ac:dyDescent="0.3">
      <c r="A138" t="s">
        <v>5</v>
      </c>
      <c r="B138" t="s">
        <v>86</v>
      </c>
      <c r="C138" t="s">
        <v>87</v>
      </c>
      <c r="D138" t="s">
        <v>75</v>
      </c>
      <c r="E138" s="5">
        <f>'Water E opex'!E247</f>
        <v>6.0000000000000001E-3</v>
      </c>
      <c r="F138" s="5">
        <f>'Water E opex'!F247</f>
        <v>0.18</v>
      </c>
    </row>
    <row r="139" spans="1:10" x14ac:dyDescent="0.3">
      <c r="A139" t="s">
        <v>5</v>
      </c>
      <c r="B139" t="s">
        <v>88</v>
      </c>
      <c r="C139" t="s">
        <v>89</v>
      </c>
      <c r="D139" t="s">
        <v>75</v>
      </c>
      <c r="E139" s="5">
        <f>'Water E opex'!E248</f>
        <v>0</v>
      </c>
      <c r="F139" s="5">
        <f>'Water E opex'!F248</f>
        <v>0</v>
      </c>
    </row>
    <row r="140" spans="1:10" x14ac:dyDescent="0.3">
      <c r="A140" t="s">
        <v>5</v>
      </c>
      <c r="B140" t="s">
        <v>90</v>
      </c>
      <c r="C140" t="s">
        <v>91</v>
      </c>
      <c r="D140" t="s">
        <v>75</v>
      </c>
      <c r="E140" s="5">
        <f>'Water E opex'!E249</f>
        <v>0</v>
      </c>
      <c r="F140" s="5">
        <f>'Water E opex'!F249</f>
        <v>0</v>
      </c>
    </row>
    <row r="141" spans="1:10" x14ac:dyDescent="0.3">
      <c r="A141" t="s">
        <v>5</v>
      </c>
      <c r="B141" t="s">
        <v>92</v>
      </c>
      <c r="C141" t="s">
        <v>93</v>
      </c>
      <c r="D141" t="s">
        <v>75</v>
      </c>
      <c r="E141" s="5">
        <f>'Water E opex'!E250</f>
        <v>0</v>
      </c>
      <c r="F141" s="5">
        <f>'Water E opex'!F250</f>
        <v>0</v>
      </c>
    </row>
    <row r="142" spans="1:10" x14ac:dyDescent="0.3">
      <c r="A142" s="18" t="s">
        <v>5</v>
      </c>
      <c r="B142" s="18" t="s">
        <v>94</v>
      </c>
      <c r="C142" s="18" t="s">
        <v>95</v>
      </c>
      <c r="D142" s="18" t="s">
        <v>75</v>
      </c>
      <c r="E142" s="22">
        <f>'Water E opex'!E251</f>
        <v>0</v>
      </c>
      <c r="F142" s="22">
        <f>'Water E opex'!F251</f>
        <v>0</v>
      </c>
    </row>
    <row r="143" spans="1:10" x14ac:dyDescent="0.3">
      <c r="A143" s="18" t="s">
        <v>5</v>
      </c>
      <c r="B143" s="18" t="s">
        <v>96</v>
      </c>
      <c r="C143" s="18" t="s">
        <v>97</v>
      </c>
      <c r="D143" s="18" t="s">
        <v>75</v>
      </c>
      <c r="E143" s="22">
        <f>'Water E opex'!E252</f>
        <v>0</v>
      </c>
      <c r="F143" s="22">
        <f>'Water E opex'!F252</f>
        <v>0</v>
      </c>
    </row>
    <row r="144" spans="1:10" x14ac:dyDescent="0.3">
      <c r="A144" t="s">
        <v>5</v>
      </c>
      <c r="B144" t="s">
        <v>98</v>
      </c>
      <c r="C144" t="s">
        <v>99</v>
      </c>
      <c r="D144" t="s">
        <v>75</v>
      </c>
      <c r="E144" s="5">
        <f>'Water E opex'!E253</f>
        <v>0.20100000000000001</v>
      </c>
      <c r="F144" s="5">
        <f>'Water E opex'!F253</f>
        <v>0.67300000000000004</v>
      </c>
    </row>
    <row r="145" spans="1:6" x14ac:dyDescent="0.3">
      <c r="A145" t="s">
        <v>5</v>
      </c>
      <c r="B145" t="s">
        <v>100</v>
      </c>
      <c r="C145" t="s">
        <v>101</v>
      </c>
      <c r="D145" t="s">
        <v>75</v>
      </c>
      <c r="E145" s="5">
        <f>'Water E opex'!E254</f>
        <v>0</v>
      </c>
      <c r="F145" s="5">
        <f>'Water E opex'!F254</f>
        <v>0</v>
      </c>
    </row>
    <row r="146" spans="1:6" x14ac:dyDescent="0.3">
      <c r="A146" t="s">
        <v>5</v>
      </c>
      <c r="B146" t="s">
        <v>102</v>
      </c>
      <c r="C146" t="s">
        <v>103</v>
      </c>
      <c r="D146" t="s">
        <v>75</v>
      </c>
      <c r="E146" s="5">
        <f>'Water E opex'!E255</f>
        <v>0.01</v>
      </c>
      <c r="F146" s="5">
        <f>'Water E opex'!F255</f>
        <v>0.105</v>
      </c>
    </row>
    <row r="147" spans="1:6" x14ac:dyDescent="0.3">
      <c r="A147" t="s">
        <v>5</v>
      </c>
      <c r="B147" t="s">
        <v>104</v>
      </c>
      <c r="C147" t="s">
        <v>105</v>
      </c>
      <c r="D147" t="s">
        <v>75</v>
      </c>
      <c r="E147" s="5">
        <f>'Water E opex'!E256</f>
        <v>0</v>
      </c>
      <c r="F147" s="5">
        <f>'Water E opex'!F256</f>
        <v>0</v>
      </c>
    </row>
    <row r="148" spans="1:6" x14ac:dyDescent="0.3">
      <c r="A148" t="s">
        <v>5</v>
      </c>
      <c r="B148" t="s">
        <v>106</v>
      </c>
      <c r="C148" t="s">
        <v>107</v>
      </c>
      <c r="D148" t="s">
        <v>75</v>
      </c>
      <c r="E148" s="5">
        <f>'Water E opex'!E257</f>
        <v>0</v>
      </c>
      <c r="F148" s="5">
        <f>'Water E opex'!F257</f>
        <v>0</v>
      </c>
    </row>
    <row r="149" spans="1:6" x14ac:dyDescent="0.3">
      <c r="A149" t="s">
        <v>5</v>
      </c>
      <c r="B149" t="s">
        <v>108</v>
      </c>
      <c r="C149" t="s">
        <v>109</v>
      </c>
      <c r="D149" t="s">
        <v>75</v>
      </c>
      <c r="E149" s="5">
        <f>'Water E opex'!E258</f>
        <v>0</v>
      </c>
      <c r="F149" s="5">
        <f>'Water E opex'!F258</f>
        <v>0</v>
      </c>
    </row>
    <row r="150" spans="1:6" x14ac:dyDescent="0.3">
      <c r="A150" t="s">
        <v>5</v>
      </c>
      <c r="B150" t="s">
        <v>110</v>
      </c>
      <c r="C150" t="s">
        <v>111</v>
      </c>
      <c r="D150" t="s">
        <v>75</v>
      </c>
      <c r="E150" s="5">
        <f>'Water E opex'!E259</f>
        <v>0</v>
      </c>
      <c r="F150" s="5">
        <f>'Water E opex'!F259</f>
        <v>0</v>
      </c>
    </row>
    <row r="151" spans="1:6" x14ac:dyDescent="0.3">
      <c r="A151" t="s">
        <v>5</v>
      </c>
      <c r="B151" t="s">
        <v>112</v>
      </c>
      <c r="C151" t="s">
        <v>113</v>
      </c>
      <c r="D151" t="s">
        <v>75</v>
      </c>
      <c r="E151" s="5">
        <f>'Water E opex'!E260</f>
        <v>0</v>
      </c>
      <c r="F151" s="5">
        <f>'Water E opex'!F260</f>
        <v>0</v>
      </c>
    </row>
    <row r="152" spans="1:6" x14ac:dyDescent="0.3">
      <c r="A152" t="s">
        <v>5</v>
      </c>
      <c r="B152" t="s">
        <v>114</v>
      </c>
      <c r="C152" t="s">
        <v>115</v>
      </c>
      <c r="D152" t="s">
        <v>75</v>
      </c>
      <c r="E152" s="5">
        <f>'Water E opex'!E261</f>
        <v>0</v>
      </c>
      <c r="F152" s="5">
        <f>'Water E opex'!F261</f>
        <v>0</v>
      </c>
    </row>
    <row r="153" spans="1:6" x14ac:dyDescent="0.3">
      <c r="A153" t="s">
        <v>5</v>
      </c>
      <c r="B153" t="s">
        <v>116</v>
      </c>
      <c r="C153" t="s">
        <v>117</v>
      </c>
      <c r="D153" t="s">
        <v>75</v>
      </c>
      <c r="E153" s="5">
        <f>'Water E opex'!E262</f>
        <v>0</v>
      </c>
      <c r="F153" s="5">
        <f>'Water E opex'!F262</f>
        <v>0</v>
      </c>
    </row>
    <row r="154" spans="1:6" x14ac:dyDescent="0.3">
      <c r="A154" t="s">
        <v>5</v>
      </c>
      <c r="B154" t="s">
        <v>118</v>
      </c>
      <c r="C154" t="s">
        <v>119</v>
      </c>
      <c r="D154" t="s">
        <v>75</v>
      </c>
      <c r="E154" s="5">
        <f>'Water E opex'!E263</f>
        <v>0</v>
      </c>
      <c r="F154" s="5">
        <f>'Water E opex'!F263</f>
        <v>0</v>
      </c>
    </row>
    <row r="155" spans="1:6" x14ac:dyDescent="0.3">
      <c r="A155" t="s">
        <v>5</v>
      </c>
      <c r="B155" t="s">
        <v>120</v>
      </c>
      <c r="C155" t="s">
        <v>121</v>
      </c>
      <c r="D155" t="s">
        <v>75</v>
      </c>
      <c r="E155" s="5">
        <f>'Water E opex'!E264</f>
        <v>0</v>
      </c>
      <c r="F155" s="5">
        <f>'Water E opex'!F264</f>
        <v>0</v>
      </c>
    </row>
    <row r="156" spans="1:6" x14ac:dyDescent="0.3">
      <c r="A156" t="s">
        <v>5</v>
      </c>
      <c r="B156" t="s">
        <v>122</v>
      </c>
      <c r="C156" t="s">
        <v>123</v>
      </c>
      <c r="D156" t="s">
        <v>75</v>
      </c>
      <c r="E156" s="5">
        <f>'Water E opex'!E265</f>
        <v>0</v>
      </c>
      <c r="F156" s="5">
        <f>'Water E opex'!F265</f>
        <v>0</v>
      </c>
    </row>
    <row r="157" spans="1:6" x14ac:dyDescent="0.3">
      <c r="A157" t="s">
        <v>5</v>
      </c>
      <c r="B157" t="s">
        <v>124</v>
      </c>
      <c r="C157" t="s">
        <v>125</v>
      </c>
      <c r="D157" t="s">
        <v>75</v>
      </c>
      <c r="E157" s="5">
        <f>'Water E opex'!E266</f>
        <v>0</v>
      </c>
      <c r="F157" s="5">
        <f>'Water E opex'!F266</f>
        <v>0</v>
      </c>
    </row>
    <row r="158" spans="1:6" x14ac:dyDescent="0.3">
      <c r="A158" t="s">
        <v>5</v>
      </c>
      <c r="B158" t="s">
        <v>126</v>
      </c>
      <c r="C158" t="s">
        <v>127</v>
      </c>
      <c r="D158" t="s">
        <v>75</v>
      </c>
      <c r="E158" s="5">
        <f>'Water E opex'!E267</f>
        <v>0</v>
      </c>
      <c r="F158" s="5">
        <f>'Water E opex'!F267</f>
        <v>0</v>
      </c>
    </row>
    <row r="159" spans="1:6" x14ac:dyDescent="0.3">
      <c r="A159" t="s">
        <v>5</v>
      </c>
      <c r="B159" t="s">
        <v>128</v>
      </c>
      <c r="C159" t="s">
        <v>129</v>
      </c>
      <c r="D159" t="s">
        <v>75</v>
      </c>
      <c r="E159" s="5">
        <f>'Water E opex'!E268</f>
        <v>0</v>
      </c>
      <c r="F159" s="5">
        <f>'Water E opex'!F268</f>
        <v>0</v>
      </c>
    </row>
    <row r="160" spans="1:6" x14ac:dyDescent="0.3">
      <c r="A160" t="s">
        <v>5</v>
      </c>
      <c r="B160" t="s">
        <v>130</v>
      </c>
      <c r="C160" t="s">
        <v>131</v>
      </c>
      <c r="D160" t="s">
        <v>75</v>
      </c>
      <c r="E160" s="5">
        <f>'Water E opex'!E269</f>
        <v>0</v>
      </c>
      <c r="F160" s="5">
        <f>'Water E opex'!F269</f>
        <v>0</v>
      </c>
    </row>
    <row r="161" spans="1:10" x14ac:dyDescent="0.3">
      <c r="A161" t="s">
        <v>5</v>
      </c>
      <c r="B161" t="s">
        <v>132</v>
      </c>
      <c r="C161" t="s">
        <v>133</v>
      </c>
      <c r="D161" t="s">
        <v>75</v>
      </c>
      <c r="E161" s="5">
        <f>'Water E opex'!E270</f>
        <v>0</v>
      </c>
      <c r="F161" s="5">
        <f>'Water E opex'!F270</f>
        <v>0</v>
      </c>
    </row>
    <row r="162" spans="1:10" x14ac:dyDescent="0.3">
      <c r="A162" t="s">
        <v>5</v>
      </c>
      <c r="B162" t="s">
        <v>134</v>
      </c>
      <c r="C162" t="s">
        <v>135</v>
      </c>
      <c r="D162" t="s">
        <v>75</v>
      </c>
      <c r="E162" s="5">
        <f>'Water E opex'!E271</f>
        <v>0</v>
      </c>
      <c r="F162" s="5">
        <f>'Water E opex'!F271</f>
        <v>0</v>
      </c>
    </row>
    <row r="163" spans="1:10" x14ac:dyDescent="0.3">
      <c r="A163" t="s">
        <v>5</v>
      </c>
      <c r="B163" t="s">
        <v>136</v>
      </c>
      <c r="C163" t="s">
        <v>137</v>
      </c>
      <c r="D163" t="s">
        <v>75</v>
      </c>
      <c r="E163" s="5">
        <f>'Water E opex'!E272</f>
        <v>0</v>
      </c>
      <c r="F163" s="5">
        <f>'Water E opex'!F272</f>
        <v>0</v>
      </c>
    </row>
    <row r="164" spans="1:10" x14ac:dyDescent="0.3">
      <c r="A164" t="s">
        <v>5</v>
      </c>
      <c r="B164" t="s">
        <v>138</v>
      </c>
      <c r="C164" t="s">
        <v>139</v>
      </c>
      <c r="D164" t="s">
        <v>75</v>
      </c>
      <c r="E164" s="5">
        <f>'Water E opex'!E273</f>
        <v>0</v>
      </c>
      <c r="F164" s="5">
        <f>'Water E opex'!F273</f>
        <v>0</v>
      </c>
    </row>
    <row r="165" spans="1:10" x14ac:dyDescent="0.3">
      <c r="A165" t="s">
        <v>5</v>
      </c>
      <c r="B165" t="s">
        <v>140</v>
      </c>
      <c r="C165" t="s">
        <v>141</v>
      </c>
      <c r="D165" t="s">
        <v>75</v>
      </c>
      <c r="E165" s="5">
        <f>'Water E opex'!E274</f>
        <v>0</v>
      </c>
      <c r="F165" s="5">
        <f>'Water E opex'!F274</f>
        <v>0</v>
      </c>
    </row>
    <row r="166" spans="1:10" x14ac:dyDescent="0.3">
      <c r="A166" t="s">
        <v>5</v>
      </c>
      <c r="B166" t="s">
        <v>142</v>
      </c>
      <c r="C166" t="s">
        <v>143</v>
      </c>
      <c r="D166" t="s">
        <v>75</v>
      </c>
      <c r="E166" s="5">
        <f>'Water E opex'!E275</f>
        <v>0</v>
      </c>
      <c r="F166" s="5">
        <f>'Water E opex'!F275</f>
        <v>0</v>
      </c>
    </row>
    <row r="167" spans="1:10" x14ac:dyDescent="0.3">
      <c r="A167" t="s">
        <v>5</v>
      </c>
      <c r="B167" t="s">
        <v>144</v>
      </c>
      <c r="C167" t="s">
        <v>145</v>
      </c>
      <c r="D167" t="s">
        <v>75</v>
      </c>
      <c r="E167" s="5">
        <f>'Water E opex'!E276</f>
        <v>0</v>
      </c>
      <c r="F167" s="5">
        <f>'Water E opex'!F276</f>
        <v>0</v>
      </c>
    </row>
    <row r="168" spans="1:10" x14ac:dyDescent="0.3">
      <c r="A168" t="s">
        <v>5</v>
      </c>
      <c r="B168" t="s">
        <v>146</v>
      </c>
      <c r="C168" t="s">
        <v>147</v>
      </c>
      <c r="D168" t="s">
        <v>75</v>
      </c>
      <c r="E168" s="5">
        <f>'Water E opex'!E277</f>
        <v>0</v>
      </c>
      <c r="F168" s="5">
        <f>'Water E opex'!F277</f>
        <v>0</v>
      </c>
    </row>
    <row r="169" spans="1:10" x14ac:dyDescent="0.3">
      <c r="A169" t="s">
        <v>5</v>
      </c>
      <c r="B169" t="s">
        <v>148</v>
      </c>
      <c r="C169" t="s">
        <v>149</v>
      </c>
      <c r="D169" t="s">
        <v>75</v>
      </c>
      <c r="E169" s="5">
        <f>'Water E opex'!E278</f>
        <v>0</v>
      </c>
      <c r="F169" s="5">
        <f>'Water E opex'!F278</f>
        <v>0</v>
      </c>
    </row>
    <row r="170" spans="1:10" x14ac:dyDescent="0.3">
      <c r="A170" t="s">
        <v>5</v>
      </c>
      <c r="B170" t="s">
        <v>150</v>
      </c>
      <c r="C170" t="s">
        <v>151</v>
      </c>
      <c r="D170" t="s">
        <v>75</v>
      </c>
      <c r="E170" s="5">
        <f>'Water E opex'!E279</f>
        <v>0.217</v>
      </c>
      <c r="F170" s="5">
        <f>'Water E opex'!F279</f>
        <v>0.95799999999999996</v>
      </c>
    </row>
    <row r="171" spans="1:10" x14ac:dyDescent="0.3">
      <c r="A171" s="24" t="s">
        <v>5</v>
      </c>
      <c r="B171" s="24"/>
      <c r="C171" s="24" t="s">
        <v>158</v>
      </c>
      <c r="E171" s="23">
        <f>E170-(E142+E143+E135)</f>
        <v>0.217</v>
      </c>
      <c r="F171" s="23">
        <f>F170-(F142+F143+F135)</f>
        <v>0.95799999999999996</v>
      </c>
      <c r="G171">
        <f>'Water botex plus'!F46</f>
        <v>171.595</v>
      </c>
      <c r="H171">
        <f>'Water botex plus'!G46</f>
        <v>172.03900000000002</v>
      </c>
      <c r="I171" s="25">
        <f>E171/G171</f>
        <v>1.2646056120516331E-3</v>
      </c>
      <c r="J171" s="25">
        <f>F171/H171</f>
        <v>5.5685048157685171E-3</v>
      </c>
    </row>
    <row r="172" spans="1:10" x14ac:dyDescent="0.3">
      <c r="A172" s="6" t="s">
        <v>11</v>
      </c>
      <c r="B172" s="6" t="s">
        <v>73</v>
      </c>
      <c r="C172" s="6" t="s">
        <v>74</v>
      </c>
      <c r="D172" s="6" t="s">
        <v>75</v>
      </c>
      <c r="E172" s="7">
        <f>'Water E opex'!E358</f>
        <v>0</v>
      </c>
      <c r="F172" s="7">
        <f>'Water E opex'!F358</f>
        <v>0</v>
      </c>
    </row>
    <row r="173" spans="1:10" x14ac:dyDescent="0.3">
      <c r="A173" s="6" t="s">
        <v>11</v>
      </c>
      <c r="B173" s="6" t="s">
        <v>76</v>
      </c>
      <c r="C173" s="6" t="s">
        <v>77</v>
      </c>
      <c r="D173" s="6" t="s">
        <v>75</v>
      </c>
      <c r="E173" s="7">
        <f>'Water E opex'!E359</f>
        <v>0</v>
      </c>
      <c r="F173" s="7">
        <f>'Water E opex'!F359</f>
        <v>0</v>
      </c>
    </row>
    <row r="174" spans="1:10" x14ac:dyDescent="0.3">
      <c r="A174" s="6" t="s">
        <v>11</v>
      </c>
      <c r="B174" s="6" t="s">
        <v>78</v>
      </c>
      <c r="C174" s="6" t="s">
        <v>79</v>
      </c>
      <c r="D174" s="6" t="s">
        <v>75</v>
      </c>
      <c r="E174" s="7">
        <f>'Water E opex'!E360</f>
        <v>0</v>
      </c>
      <c r="F174" s="7">
        <f>'Water E opex'!F360</f>
        <v>0</v>
      </c>
    </row>
    <row r="175" spans="1:10" s="14" customFormat="1" x14ac:dyDescent="0.3">
      <c r="A175" s="18" t="s">
        <v>11</v>
      </c>
      <c r="B175" s="18" t="s">
        <v>80</v>
      </c>
      <c r="C175" s="18" t="s">
        <v>81</v>
      </c>
      <c r="D175" s="18" t="s">
        <v>75</v>
      </c>
      <c r="E175" s="22">
        <f>'Water E opex'!E361</f>
        <v>0</v>
      </c>
      <c r="F175" s="22">
        <f>'Water E opex'!F361</f>
        <v>0</v>
      </c>
    </row>
    <row r="176" spans="1:10" x14ac:dyDescent="0.3">
      <c r="A176" s="6" t="s">
        <v>11</v>
      </c>
      <c r="B176" s="6" t="s">
        <v>82</v>
      </c>
      <c r="C176" s="6" t="s">
        <v>83</v>
      </c>
      <c r="D176" s="6" t="s">
        <v>75</v>
      </c>
      <c r="E176" s="7">
        <f>'Water E opex'!E362</f>
        <v>0</v>
      </c>
      <c r="F176" s="7">
        <f>'Water E opex'!F362</f>
        <v>-3.8669002991203398E-2</v>
      </c>
    </row>
    <row r="177" spans="1:6" x14ac:dyDescent="0.3">
      <c r="A177" s="6" t="s">
        <v>11</v>
      </c>
      <c r="B177" s="6" t="s">
        <v>84</v>
      </c>
      <c r="C177" s="6" t="s">
        <v>85</v>
      </c>
      <c r="D177" s="6" t="s">
        <v>75</v>
      </c>
      <c r="E177" s="7">
        <f>'Water E opex'!E363</f>
        <v>0</v>
      </c>
      <c r="F177" s="7">
        <f>'Water E opex'!F363</f>
        <v>0</v>
      </c>
    </row>
    <row r="178" spans="1:6" x14ac:dyDescent="0.3">
      <c r="A178" s="6" t="s">
        <v>11</v>
      </c>
      <c r="B178" s="6" t="s">
        <v>86</v>
      </c>
      <c r="C178" s="6" t="s">
        <v>87</v>
      </c>
      <c r="D178" s="6" t="s">
        <v>75</v>
      </c>
      <c r="E178" s="7">
        <f>'Water E opex'!E364</f>
        <v>0</v>
      </c>
      <c r="F178" s="7">
        <f>'Water E opex'!F364</f>
        <v>0</v>
      </c>
    </row>
    <row r="179" spans="1:6" x14ac:dyDescent="0.3">
      <c r="A179" s="6" t="s">
        <v>11</v>
      </c>
      <c r="B179" s="6" t="s">
        <v>88</v>
      </c>
      <c r="C179" s="6" t="s">
        <v>89</v>
      </c>
      <c r="D179" s="6" t="s">
        <v>75</v>
      </c>
      <c r="E179" s="7">
        <f>'Water E opex'!E365</f>
        <v>0</v>
      </c>
      <c r="F179" s="7">
        <f>'Water E opex'!F365</f>
        <v>0</v>
      </c>
    </row>
    <row r="180" spans="1:6" x14ac:dyDescent="0.3">
      <c r="A180" s="6" t="s">
        <v>11</v>
      </c>
      <c r="B180" s="6" t="s">
        <v>90</v>
      </c>
      <c r="C180" s="6" t="s">
        <v>91</v>
      </c>
      <c r="D180" s="6" t="s">
        <v>75</v>
      </c>
      <c r="E180" s="7">
        <f>'Water E opex'!E366</f>
        <v>0</v>
      </c>
      <c r="F180" s="7">
        <f>'Water E opex'!F366</f>
        <v>0</v>
      </c>
    </row>
    <row r="181" spans="1:6" x14ac:dyDescent="0.3">
      <c r="A181" s="6" t="s">
        <v>11</v>
      </c>
      <c r="B181" s="6" t="s">
        <v>92</v>
      </c>
      <c r="C181" s="6" t="s">
        <v>93</v>
      </c>
      <c r="D181" s="6" t="s">
        <v>75</v>
      </c>
      <c r="E181" s="7">
        <f>'Water E opex'!E367</f>
        <v>0</v>
      </c>
      <c r="F181" s="7">
        <f>'Water E opex'!F367</f>
        <v>0</v>
      </c>
    </row>
    <row r="182" spans="1:6" x14ac:dyDescent="0.3">
      <c r="A182" s="18" t="s">
        <v>11</v>
      </c>
      <c r="B182" s="18" t="s">
        <v>94</v>
      </c>
      <c r="C182" s="18" t="s">
        <v>95</v>
      </c>
      <c r="D182" s="18" t="s">
        <v>75</v>
      </c>
      <c r="E182" s="22">
        <f>'Water E opex'!E368</f>
        <v>1.17255862657563E-2</v>
      </c>
      <c r="F182" s="22">
        <f>'Water E opex'!F368</f>
        <v>0</v>
      </c>
    </row>
    <row r="183" spans="1:6" x14ac:dyDescent="0.3">
      <c r="A183" s="18" t="s">
        <v>11</v>
      </c>
      <c r="B183" s="18" t="s">
        <v>96</v>
      </c>
      <c r="C183" s="18" t="s">
        <v>97</v>
      </c>
      <c r="D183" s="18" t="s">
        <v>75</v>
      </c>
      <c r="E183" s="22">
        <f>'Water E opex'!E369</f>
        <v>3.2</v>
      </c>
      <c r="F183" s="22">
        <f>'Water E opex'!F369</f>
        <v>2.2000000000000002</v>
      </c>
    </row>
    <row r="184" spans="1:6" x14ac:dyDescent="0.3">
      <c r="A184" s="6" t="s">
        <v>11</v>
      </c>
      <c r="B184" s="6" t="s">
        <v>98</v>
      </c>
      <c r="C184" s="6" t="s">
        <v>99</v>
      </c>
      <c r="D184" s="6" t="s">
        <v>75</v>
      </c>
      <c r="E184" s="7">
        <f>'Water E opex'!E370</f>
        <v>3.0646312005477801E-2</v>
      </c>
      <c r="F184" s="7">
        <f>'Water E opex'!F370</f>
        <v>0</v>
      </c>
    </row>
    <row r="185" spans="1:6" x14ac:dyDescent="0.3">
      <c r="A185" s="6" t="s">
        <v>11</v>
      </c>
      <c r="B185" s="6" t="s">
        <v>100</v>
      </c>
      <c r="C185" s="6" t="s">
        <v>101</v>
      </c>
      <c r="D185" s="6" t="s">
        <v>75</v>
      </c>
      <c r="E185" s="7">
        <f>'Water E opex'!E371</f>
        <v>0</v>
      </c>
      <c r="F185" s="7">
        <f>'Water E opex'!F371</f>
        <v>0</v>
      </c>
    </row>
    <row r="186" spans="1:6" x14ac:dyDescent="0.3">
      <c r="A186" s="6" t="s">
        <v>11</v>
      </c>
      <c r="B186" s="6" t="s">
        <v>102</v>
      </c>
      <c r="C186" s="6" t="s">
        <v>103</v>
      </c>
      <c r="D186" s="6" t="s">
        <v>75</v>
      </c>
      <c r="E186" s="7">
        <f>'Water E opex'!E372</f>
        <v>0</v>
      </c>
      <c r="F186" s="7">
        <f>'Water E opex'!F372</f>
        <v>0</v>
      </c>
    </row>
    <row r="187" spans="1:6" x14ac:dyDescent="0.3">
      <c r="A187" s="6" t="s">
        <v>11</v>
      </c>
      <c r="B187" s="6" t="s">
        <v>104</v>
      </c>
      <c r="C187" s="6" t="s">
        <v>105</v>
      </c>
      <c r="D187" s="6" t="s">
        <v>75</v>
      </c>
      <c r="E187" s="7">
        <f>'Water E opex'!E373</f>
        <v>0</v>
      </c>
      <c r="F187" s="7">
        <f>'Water E opex'!F373</f>
        <v>0</v>
      </c>
    </row>
    <row r="188" spans="1:6" x14ac:dyDescent="0.3">
      <c r="A188" s="6" t="s">
        <v>11</v>
      </c>
      <c r="B188" s="6" t="s">
        <v>106</v>
      </c>
      <c r="C188" s="6" t="s">
        <v>107</v>
      </c>
      <c r="D188" s="6" t="s">
        <v>75</v>
      </c>
      <c r="E188" s="7">
        <f>'Water E opex'!E374</f>
        <v>0</v>
      </c>
      <c r="F188" s="7">
        <f>'Water E opex'!F374</f>
        <v>0</v>
      </c>
    </row>
    <row r="189" spans="1:6" x14ac:dyDescent="0.3">
      <c r="A189" s="6" t="s">
        <v>11</v>
      </c>
      <c r="B189" s="6" t="s">
        <v>108</v>
      </c>
      <c r="C189" s="6" t="s">
        <v>109</v>
      </c>
      <c r="D189" s="6" t="s">
        <v>75</v>
      </c>
      <c r="E189" s="7">
        <f>'Water E opex'!E375</f>
        <v>0</v>
      </c>
      <c r="F189" s="7">
        <f>'Water E opex'!F375</f>
        <v>0</v>
      </c>
    </row>
    <row r="190" spans="1:6" x14ac:dyDescent="0.3">
      <c r="A190" s="6" t="s">
        <v>11</v>
      </c>
      <c r="B190" s="6" t="s">
        <v>110</v>
      </c>
      <c r="C190" s="6" t="s">
        <v>111</v>
      </c>
      <c r="D190" s="6" t="s">
        <v>75</v>
      </c>
      <c r="E190" s="7">
        <f>'Water E opex'!E376</f>
        <v>0</v>
      </c>
      <c r="F190" s="7">
        <f>'Water E opex'!F376</f>
        <v>0</v>
      </c>
    </row>
    <row r="191" spans="1:6" x14ac:dyDescent="0.3">
      <c r="A191" s="6" t="s">
        <v>11</v>
      </c>
      <c r="B191" s="6" t="s">
        <v>112</v>
      </c>
      <c r="C191" s="6" t="s">
        <v>113</v>
      </c>
      <c r="D191" s="6" t="s">
        <v>75</v>
      </c>
      <c r="E191" s="7">
        <f>'Water E opex'!E377</f>
        <v>0</v>
      </c>
      <c r="F191" s="7">
        <f>'Water E opex'!F377</f>
        <v>0</v>
      </c>
    </row>
    <row r="192" spans="1:6" x14ac:dyDescent="0.3">
      <c r="A192" s="6" t="s">
        <v>11</v>
      </c>
      <c r="B192" s="6" t="s">
        <v>114</v>
      </c>
      <c r="C192" s="6" t="s">
        <v>115</v>
      </c>
      <c r="D192" s="6" t="s">
        <v>75</v>
      </c>
      <c r="E192" s="7">
        <f>'Water E opex'!E378</f>
        <v>0</v>
      </c>
      <c r="F192" s="7">
        <f>'Water E opex'!F378</f>
        <v>0</v>
      </c>
    </row>
    <row r="193" spans="1:6" x14ac:dyDescent="0.3">
      <c r="A193" s="6" t="s">
        <v>11</v>
      </c>
      <c r="B193" s="6" t="s">
        <v>116</v>
      </c>
      <c r="C193" s="6" t="s">
        <v>117</v>
      </c>
      <c r="D193" s="6" t="s">
        <v>75</v>
      </c>
      <c r="E193" s="7">
        <f>'Water E opex'!E379</f>
        <v>9.2791039283428495E-2</v>
      </c>
      <c r="F193" s="7">
        <f>'Water E opex'!F379</f>
        <v>0</v>
      </c>
    </row>
    <row r="194" spans="1:6" x14ac:dyDescent="0.3">
      <c r="A194" s="6" t="s">
        <v>11</v>
      </c>
      <c r="B194" s="6" t="s">
        <v>118</v>
      </c>
      <c r="C194" s="6" t="s">
        <v>119</v>
      </c>
      <c r="D194" s="6" t="s">
        <v>75</v>
      </c>
      <c r="E194" s="7">
        <f>'Water E opex'!E380</f>
        <v>0</v>
      </c>
      <c r="F194" s="7">
        <f>'Water E opex'!F380</f>
        <v>0</v>
      </c>
    </row>
    <row r="195" spans="1:6" x14ac:dyDescent="0.3">
      <c r="A195" s="6" t="s">
        <v>11</v>
      </c>
      <c r="B195" s="6" t="s">
        <v>120</v>
      </c>
      <c r="C195" s="6" t="s">
        <v>121</v>
      </c>
      <c r="D195" s="6" t="s">
        <v>75</v>
      </c>
      <c r="E195" s="7">
        <f>'Water E opex'!E381</f>
        <v>0</v>
      </c>
      <c r="F195" s="7">
        <f>'Water E opex'!F381</f>
        <v>0</v>
      </c>
    </row>
    <row r="196" spans="1:6" x14ac:dyDescent="0.3">
      <c r="A196" s="6" t="s">
        <v>11</v>
      </c>
      <c r="B196" s="6" t="s">
        <v>122</v>
      </c>
      <c r="C196" s="6" t="s">
        <v>123</v>
      </c>
      <c r="D196" s="6" t="s">
        <v>75</v>
      </c>
      <c r="E196" s="7">
        <f>'Water E opex'!E382</f>
        <v>0</v>
      </c>
      <c r="F196" s="7">
        <f>'Water E opex'!F382</f>
        <v>0</v>
      </c>
    </row>
    <row r="197" spans="1:6" x14ac:dyDescent="0.3">
      <c r="A197" s="6" t="s">
        <v>11</v>
      </c>
      <c r="B197" s="6" t="s">
        <v>124</v>
      </c>
      <c r="C197" s="6" t="s">
        <v>125</v>
      </c>
      <c r="D197" s="6" t="s">
        <v>75</v>
      </c>
      <c r="E197" s="7">
        <f>'Water E opex'!E383</f>
        <v>0.71946583333333303</v>
      </c>
      <c r="F197" s="7">
        <f>'Water E opex'!F383</f>
        <v>0.45469916107692898</v>
      </c>
    </row>
    <row r="198" spans="1:6" x14ac:dyDescent="0.3">
      <c r="A198" s="6" t="s">
        <v>11</v>
      </c>
      <c r="B198" s="6" t="s">
        <v>126</v>
      </c>
      <c r="C198" s="6" t="s">
        <v>127</v>
      </c>
      <c r="D198" s="6" t="s">
        <v>75</v>
      </c>
      <c r="E198" s="7">
        <f>'Water E opex'!E384</f>
        <v>0</v>
      </c>
      <c r="F198" s="7">
        <f>'Water E opex'!F384</f>
        <v>0</v>
      </c>
    </row>
    <row r="199" spans="1:6" x14ac:dyDescent="0.3">
      <c r="A199" s="6" t="s">
        <v>11</v>
      </c>
      <c r="B199" s="6" t="s">
        <v>128</v>
      </c>
      <c r="C199" s="6" t="s">
        <v>129</v>
      </c>
      <c r="D199" s="6" t="s">
        <v>75</v>
      </c>
      <c r="E199" s="7">
        <f>'Water E opex'!E385</f>
        <v>0</v>
      </c>
      <c r="F199" s="7">
        <f>'Water E opex'!F385</f>
        <v>0</v>
      </c>
    </row>
    <row r="200" spans="1:6" x14ac:dyDescent="0.3">
      <c r="A200" s="6" t="s">
        <v>11</v>
      </c>
      <c r="B200" s="6" t="s">
        <v>130</v>
      </c>
      <c r="C200" s="6" t="s">
        <v>131</v>
      </c>
      <c r="D200" s="6" t="s">
        <v>75</v>
      </c>
      <c r="E200" s="7">
        <f>'Water E opex'!E386</f>
        <v>0</v>
      </c>
      <c r="F200" s="7">
        <f>'Water E opex'!F386</f>
        <v>0</v>
      </c>
    </row>
    <row r="201" spans="1:6" x14ac:dyDescent="0.3">
      <c r="A201" s="6" t="s">
        <v>11</v>
      </c>
      <c r="B201" s="6" t="s">
        <v>132</v>
      </c>
      <c r="C201" s="6" t="s">
        <v>133</v>
      </c>
      <c r="D201" s="6" t="s">
        <v>75</v>
      </c>
      <c r="E201" s="7">
        <f>'Water E opex'!E387</f>
        <v>0</v>
      </c>
      <c r="F201" s="7">
        <f>'Water E opex'!F387</f>
        <v>7.0000000000000001E-3</v>
      </c>
    </row>
    <row r="202" spans="1:6" x14ac:dyDescent="0.3">
      <c r="A202" s="6" t="s">
        <v>11</v>
      </c>
      <c r="B202" s="6" t="s">
        <v>134</v>
      </c>
      <c r="C202" s="6" t="s">
        <v>135</v>
      </c>
      <c r="D202" s="6" t="s">
        <v>75</v>
      </c>
      <c r="E202" s="7">
        <f>'Water E opex'!E388</f>
        <v>0</v>
      </c>
      <c r="F202" s="7">
        <f>'Water E opex'!F388</f>
        <v>0</v>
      </c>
    </row>
    <row r="203" spans="1:6" x14ac:dyDescent="0.3">
      <c r="A203" s="6" t="s">
        <v>11</v>
      </c>
      <c r="B203" s="6" t="s">
        <v>136</v>
      </c>
      <c r="C203" s="6" t="s">
        <v>137</v>
      </c>
      <c r="D203" s="6" t="s">
        <v>75</v>
      </c>
      <c r="E203" s="7">
        <f>'Water E opex'!E389</f>
        <v>0</v>
      </c>
      <c r="F203" s="7">
        <f>'Water E opex'!F389</f>
        <v>0</v>
      </c>
    </row>
    <row r="204" spans="1:6" x14ac:dyDescent="0.3">
      <c r="A204" s="6" t="s">
        <v>11</v>
      </c>
      <c r="B204" s="6" t="s">
        <v>138</v>
      </c>
      <c r="C204" s="6" t="s">
        <v>139</v>
      </c>
      <c r="D204" s="6" t="s">
        <v>75</v>
      </c>
      <c r="E204" s="7">
        <f>'Water E opex'!E390</f>
        <v>0</v>
      </c>
      <c r="F204" s="7">
        <f>'Water E opex'!F390</f>
        <v>0</v>
      </c>
    </row>
    <row r="205" spans="1:6" x14ac:dyDescent="0.3">
      <c r="A205" s="6" t="s">
        <v>11</v>
      </c>
      <c r="B205" s="6" t="s">
        <v>140</v>
      </c>
      <c r="C205" s="6" t="s">
        <v>141</v>
      </c>
      <c r="D205" s="6" t="s">
        <v>75</v>
      </c>
      <c r="E205" s="7">
        <f>'Water E opex'!E391</f>
        <v>0</v>
      </c>
      <c r="F205" s="7">
        <f>'Water E opex'!F391</f>
        <v>0</v>
      </c>
    </row>
    <row r="206" spans="1:6" x14ac:dyDescent="0.3">
      <c r="A206" s="6" t="s">
        <v>11</v>
      </c>
      <c r="B206" s="6" t="s">
        <v>142</v>
      </c>
      <c r="C206" s="6" t="s">
        <v>143</v>
      </c>
      <c r="D206" s="6" t="s">
        <v>75</v>
      </c>
      <c r="E206" s="7">
        <f>'Water E opex'!E392</f>
        <v>0</v>
      </c>
      <c r="F206" s="7">
        <f>'Water E opex'!F392</f>
        <v>0</v>
      </c>
    </row>
    <row r="207" spans="1:6" x14ac:dyDescent="0.3">
      <c r="A207" s="6" t="s">
        <v>11</v>
      </c>
      <c r="B207" s="6" t="s">
        <v>144</v>
      </c>
      <c r="C207" s="6" t="s">
        <v>145</v>
      </c>
      <c r="D207" s="6" t="s">
        <v>75</v>
      </c>
      <c r="E207" s="7">
        <f>'Water E opex'!E393</f>
        <v>0</v>
      </c>
      <c r="F207" s="7">
        <f>'Water E opex'!F393</f>
        <v>0</v>
      </c>
    </row>
    <row r="208" spans="1:6" x14ac:dyDescent="0.3">
      <c r="A208" s="6" t="s">
        <v>11</v>
      </c>
      <c r="B208" s="6" t="s">
        <v>146</v>
      </c>
      <c r="C208" s="6" t="s">
        <v>147</v>
      </c>
      <c r="D208" s="6" t="s">
        <v>75</v>
      </c>
      <c r="E208" s="7">
        <f>'Water E opex'!E394</f>
        <v>0</v>
      </c>
      <c r="F208" s="7">
        <f>'Water E opex'!F394</f>
        <v>0</v>
      </c>
    </row>
    <row r="209" spans="1:10" x14ac:dyDescent="0.3">
      <c r="A209" s="6" t="s">
        <v>11</v>
      </c>
      <c r="B209" s="6" t="s">
        <v>148</v>
      </c>
      <c r="C209" s="6" t="s">
        <v>149</v>
      </c>
      <c r="D209" s="6" t="s">
        <v>75</v>
      </c>
      <c r="E209" s="7">
        <f>'Water E opex'!E395</f>
        <v>0</v>
      </c>
      <c r="F209" s="7">
        <f>'Water E opex'!F395</f>
        <v>0</v>
      </c>
    </row>
    <row r="210" spans="1:10" x14ac:dyDescent="0.3">
      <c r="A210" s="6" t="s">
        <v>11</v>
      </c>
      <c r="B210" s="6" t="s">
        <v>150</v>
      </c>
      <c r="C210" s="6" t="s">
        <v>151</v>
      </c>
      <c r="D210" s="6" t="s">
        <v>75</v>
      </c>
      <c r="E210" s="7">
        <f>'Water E opex'!E396</f>
        <v>4.0546287708879998</v>
      </c>
      <c r="F210" s="7">
        <f>'Water E opex'!F396</f>
        <v>2.6230301580857298</v>
      </c>
    </row>
    <row r="211" spans="1:10" x14ac:dyDescent="0.3">
      <c r="A211" s="24" t="s">
        <v>11</v>
      </c>
      <c r="B211" s="24"/>
      <c r="C211" s="24" t="s">
        <v>158</v>
      </c>
      <c r="E211" s="23">
        <f>E210-(E182+E183+E175)</f>
        <v>0.84290318462224345</v>
      </c>
      <c r="F211" s="23">
        <f>F210-(F182+F183+F175)</f>
        <v>0.42303015808572964</v>
      </c>
      <c r="G211">
        <f>'Water botex plus'!F74</f>
        <v>105.24020115232794</v>
      </c>
      <c r="H211">
        <f>'Water botex plus'!G74</f>
        <v>110.81033470342766</v>
      </c>
      <c r="I211" s="25">
        <f>E211/G211</f>
        <v>8.0093270004510837E-3</v>
      </c>
      <c r="J211" s="25">
        <f>F211/H211</f>
        <v>3.8176056341488896E-3</v>
      </c>
    </row>
    <row r="212" spans="1:10" x14ac:dyDescent="0.3">
      <c r="A212" s="12" t="s">
        <v>13</v>
      </c>
      <c r="B212" s="12" t="s">
        <v>73</v>
      </c>
      <c r="C212" s="12" t="s">
        <v>74</v>
      </c>
      <c r="D212" s="12" t="s">
        <v>75</v>
      </c>
      <c r="E212" s="11">
        <f>'Water E opex'!E436</f>
        <v>0</v>
      </c>
      <c r="F212" s="11">
        <f>'Water E opex'!F436</f>
        <v>0</v>
      </c>
    </row>
    <row r="213" spans="1:10" x14ac:dyDescent="0.3">
      <c r="A213" s="12" t="s">
        <v>13</v>
      </c>
      <c r="B213" s="12" t="s">
        <v>76</v>
      </c>
      <c r="C213" s="12" t="s">
        <v>77</v>
      </c>
      <c r="D213" s="12" t="s">
        <v>75</v>
      </c>
      <c r="E213" s="11">
        <f>'Water E opex'!E437</f>
        <v>0</v>
      </c>
      <c r="F213" s="11">
        <f>'Water E opex'!F437</f>
        <v>0</v>
      </c>
    </row>
    <row r="214" spans="1:10" x14ac:dyDescent="0.3">
      <c r="A214" s="12" t="s">
        <v>13</v>
      </c>
      <c r="B214" s="12" t="s">
        <v>78</v>
      </c>
      <c r="C214" s="12" t="s">
        <v>79</v>
      </c>
      <c r="D214" s="12" t="s">
        <v>75</v>
      </c>
      <c r="E214" s="11">
        <f>'Water E opex'!E438</f>
        <v>0</v>
      </c>
      <c r="F214" s="11">
        <f>'Water E opex'!F438</f>
        <v>0</v>
      </c>
    </row>
    <row r="215" spans="1:10" s="14" customFormat="1" x14ac:dyDescent="0.3">
      <c r="A215" s="18" t="s">
        <v>13</v>
      </c>
      <c r="B215" s="18" t="s">
        <v>80</v>
      </c>
      <c r="C215" s="18" t="s">
        <v>81</v>
      </c>
      <c r="D215" s="18" t="s">
        <v>75</v>
      </c>
      <c r="E215" s="22">
        <f>'Water E opex'!E439</f>
        <v>0</v>
      </c>
      <c r="F215" s="22">
        <f>'Water E opex'!F439</f>
        <v>0</v>
      </c>
    </row>
    <row r="216" spans="1:10" x14ac:dyDescent="0.3">
      <c r="A216" s="12" t="s">
        <v>13</v>
      </c>
      <c r="B216" s="12" t="s">
        <v>82</v>
      </c>
      <c r="C216" s="12" t="s">
        <v>83</v>
      </c>
      <c r="D216" s="12" t="s">
        <v>75</v>
      </c>
      <c r="E216" s="11">
        <f>'Water E opex'!E440</f>
        <v>0</v>
      </c>
      <c r="F216" s="11">
        <f>'Water E opex'!F440</f>
        <v>0</v>
      </c>
    </row>
    <row r="217" spans="1:10" x14ac:dyDescent="0.3">
      <c r="A217" s="12" t="s">
        <v>13</v>
      </c>
      <c r="B217" s="12" t="s">
        <v>84</v>
      </c>
      <c r="C217" s="12" t="s">
        <v>85</v>
      </c>
      <c r="D217" s="12" t="s">
        <v>75</v>
      </c>
      <c r="E217" s="11">
        <f>'Water E opex'!E441</f>
        <v>0</v>
      </c>
      <c r="F217" s="11">
        <f>'Water E opex'!F441</f>
        <v>0</v>
      </c>
    </row>
    <row r="218" spans="1:10" x14ac:dyDescent="0.3">
      <c r="A218" s="12" t="s">
        <v>13</v>
      </c>
      <c r="B218" s="12" t="s">
        <v>86</v>
      </c>
      <c r="C218" s="12" t="s">
        <v>87</v>
      </c>
      <c r="D218" s="12" t="s">
        <v>75</v>
      </c>
      <c r="E218" s="11">
        <f>'Water E opex'!E442</f>
        <v>0</v>
      </c>
      <c r="F218" s="11">
        <f>'Water E opex'!F442</f>
        <v>0</v>
      </c>
    </row>
    <row r="219" spans="1:10" x14ac:dyDescent="0.3">
      <c r="A219" s="12" t="s">
        <v>13</v>
      </c>
      <c r="B219" s="12" t="s">
        <v>88</v>
      </c>
      <c r="C219" s="12" t="s">
        <v>89</v>
      </c>
      <c r="D219" s="12" t="s">
        <v>75</v>
      </c>
      <c r="E219" s="11">
        <f>'Water E opex'!E443</f>
        <v>0</v>
      </c>
      <c r="F219" s="11">
        <f>'Water E opex'!F443</f>
        <v>0</v>
      </c>
    </row>
    <row r="220" spans="1:10" x14ac:dyDescent="0.3">
      <c r="A220" s="12" t="s">
        <v>13</v>
      </c>
      <c r="B220" s="12" t="s">
        <v>90</v>
      </c>
      <c r="C220" s="12" t="s">
        <v>91</v>
      </c>
      <c r="D220" s="12" t="s">
        <v>75</v>
      </c>
      <c r="E220" s="11">
        <f>'Water E opex'!E444</f>
        <v>0</v>
      </c>
      <c r="F220" s="11">
        <f>'Water E opex'!F444</f>
        <v>0</v>
      </c>
    </row>
    <row r="221" spans="1:10" x14ac:dyDescent="0.3">
      <c r="A221" s="12" t="s">
        <v>13</v>
      </c>
      <c r="B221" s="12" t="s">
        <v>92</v>
      </c>
      <c r="C221" s="12" t="s">
        <v>93</v>
      </c>
      <c r="D221" s="12" t="s">
        <v>75</v>
      </c>
      <c r="E221" s="11">
        <f>'Water E opex'!E445</f>
        <v>4.6479999999999997</v>
      </c>
      <c r="F221" s="11">
        <f>'Water E opex'!F445</f>
        <v>5.0666441394749304</v>
      </c>
    </row>
    <row r="222" spans="1:10" x14ac:dyDescent="0.3">
      <c r="A222" s="12" t="s">
        <v>13</v>
      </c>
      <c r="B222" s="12" t="s">
        <v>94</v>
      </c>
      <c r="C222" s="12" t="s">
        <v>95</v>
      </c>
      <c r="D222" s="12" t="s">
        <v>75</v>
      </c>
      <c r="E222" s="11">
        <f>'Water E opex'!E446</f>
        <v>0</v>
      </c>
      <c r="F222" s="11">
        <f>'Water E opex'!F446</f>
        <v>0</v>
      </c>
    </row>
    <row r="223" spans="1:10" x14ac:dyDescent="0.3">
      <c r="A223" s="18" t="s">
        <v>13</v>
      </c>
      <c r="B223" s="18" t="s">
        <v>96</v>
      </c>
      <c r="C223" s="18" t="s">
        <v>97</v>
      </c>
      <c r="D223" s="18" t="s">
        <v>75</v>
      </c>
      <c r="E223" s="22">
        <f>'Water E opex'!E447</f>
        <v>7.7329999999999997</v>
      </c>
      <c r="F223" s="22">
        <f>'Water E opex'!F447</f>
        <v>8.7789999999999999</v>
      </c>
    </row>
    <row r="224" spans="1:10" x14ac:dyDescent="0.3">
      <c r="A224" s="18" t="s">
        <v>13</v>
      </c>
      <c r="B224" s="18" t="s">
        <v>98</v>
      </c>
      <c r="C224" s="18" t="s">
        <v>99</v>
      </c>
      <c r="D224" s="18" t="s">
        <v>75</v>
      </c>
      <c r="E224" s="22">
        <f>'Water E opex'!E448</f>
        <v>0</v>
      </c>
      <c r="F224" s="22">
        <f>'Water E opex'!F448</f>
        <v>0</v>
      </c>
    </row>
    <row r="225" spans="1:6" x14ac:dyDescent="0.3">
      <c r="A225" s="12" t="s">
        <v>13</v>
      </c>
      <c r="B225" s="12" t="s">
        <v>100</v>
      </c>
      <c r="C225" s="12" t="s">
        <v>101</v>
      </c>
      <c r="D225" s="12" t="s">
        <v>75</v>
      </c>
      <c r="E225" s="11">
        <f>'Water E opex'!E449</f>
        <v>0</v>
      </c>
      <c r="F225" s="11">
        <f>'Water E opex'!F449</f>
        <v>0</v>
      </c>
    </row>
    <row r="226" spans="1:6" x14ac:dyDescent="0.3">
      <c r="A226" s="12" t="s">
        <v>13</v>
      </c>
      <c r="B226" s="12" t="s">
        <v>102</v>
      </c>
      <c r="C226" s="12" t="s">
        <v>103</v>
      </c>
      <c r="D226" s="12" t="s">
        <v>75</v>
      </c>
      <c r="E226" s="11">
        <f>'Water E opex'!E450</f>
        <v>0</v>
      </c>
      <c r="F226" s="11">
        <f>'Water E opex'!F450</f>
        <v>0</v>
      </c>
    </row>
    <row r="227" spans="1:6" x14ac:dyDescent="0.3">
      <c r="A227" s="12" t="s">
        <v>13</v>
      </c>
      <c r="B227" s="12" t="s">
        <v>104</v>
      </c>
      <c r="C227" s="12" t="s">
        <v>105</v>
      </c>
      <c r="D227" s="12" t="s">
        <v>75</v>
      </c>
      <c r="E227" s="11">
        <f>'Water E opex'!E451</f>
        <v>0</v>
      </c>
      <c r="F227" s="11">
        <f>'Water E opex'!F451</f>
        <v>0</v>
      </c>
    </row>
    <row r="228" spans="1:6" x14ac:dyDescent="0.3">
      <c r="A228" s="12" t="s">
        <v>13</v>
      </c>
      <c r="B228" s="12" t="s">
        <v>106</v>
      </c>
      <c r="C228" s="12" t="s">
        <v>107</v>
      </c>
      <c r="D228" s="12" t="s">
        <v>75</v>
      </c>
      <c r="E228" s="11">
        <f>'Water E opex'!E452</f>
        <v>0</v>
      </c>
      <c r="F228" s="11">
        <f>'Water E opex'!F452</f>
        <v>0</v>
      </c>
    </row>
    <row r="229" spans="1:6" x14ac:dyDescent="0.3">
      <c r="A229" s="12" t="s">
        <v>13</v>
      </c>
      <c r="B229" s="12" t="s">
        <v>108</v>
      </c>
      <c r="C229" s="12" t="s">
        <v>109</v>
      </c>
      <c r="D229" s="12" t="s">
        <v>75</v>
      </c>
      <c r="E229" s="11">
        <f>'Water E opex'!E453</f>
        <v>3.121</v>
      </c>
      <c r="F229" s="11">
        <f>'Water E opex'!F453</f>
        <v>5.5730975230787596</v>
      </c>
    </row>
    <row r="230" spans="1:6" x14ac:dyDescent="0.3">
      <c r="A230" s="12" t="s">
        <v>13</v>
      </c>
      <c r="B230" s="12" t="s">
        <v>110</v>
      </c>
      <c r="C230" s="12" t="s">
        <v>111</v>
      </c>
      <c r="D230" s="12" t="s">
        <v>75</v>
      </c>
      <c r="E230" s="11">
        <f>'Water E opex'!E454</f>
        <v>0</v>
      </c>
      <c r="F230" s="11">
        <f>'Water E opex'!F454</f>
        <v>0</v>
      </c>
    </row>
    <row r="231" spans="1:6" x14ac:dyDescent="0.3">
      <c r="A231" s="12" t="s">
        <v>13</v>
      </c>
      <c r="B231" s="12" t="s">
        <v>112</v>
      </c>
      <c r="C231" s="12" t="s">
        <v>113</v>
      </c>
      <c r="D231" s="12" t="s">
        <v>75</v>
      </c>
      <c r="E231" s="11">
        <f>'Water E opex'!E455</f>
        <v>0</v>
      </c>
      <c r="F231" s="11">
        <f>'Water E opex'!F455</f>
        <v>0</v>
      </c>
    </row>
    <row r="232" spans="1:6" x14ac:dyDescent="0.3">
      <c r="A232" s="12" t="s">
        <v>13</v>
      </c>
      <c r="B232" s="12" t="s">
        <v>114</v>
      </c>
      <c r="C232" s="12" t="s">
        <v>115</v>
      </c>
      <c r="D232" s="12" t="s">
        <v>75</v>
      </c>
      <c r="E232" s="11">
        <f>'Water E opex'!E456</f>
        <v>0</v>
      </c>
      <c r="F232" s="11">
        <f>'Water E opex'!F456</f>
        <v>0</v>
      </c>
    </row>
    <row r="233" spans="1:6" x14ac:dyDescent="0.3">
      <c r="A233" s="12" t="s">
        <v>13</v>
      </c>
      <c r="B233" s="12" t="s">
        <v>116</v>
      </c>
      <c r="C233" s="12" t="s">
        <v>117</v>
      </c>
      <c r="D233" s="12" t="s">
        <v>75</v>
      </c>
      <c r="E233" s="11">
        <f>'Water E opex'!E457</f>
        <v>0</v>
      </c>
      <c r="F233" s="11">
        <f>'Water E opex'!F457</f>
        <v>0</v>
      </c>
    </row>
    <row r="234" spans="1:6" x14ac:dyDescent="0.3">
      <c r="A234" s="12" t="s">
        <v>13</v>
      </c>
      <c r="B234" s="12" t="s">
        <v>118</v>
      </c>
      <c r="C234" s="12" t="s">
        <v>119</v>
      </c>
      <c r="D234" s="12" t="s">
        <v>75</v>
      </c>
      <c r="E234" s="11">
        <f>'Water E opex'!E458</f>
        <v>0</v>
      </c>
      <c r="F234" s="11">
        <f>'Water E opex'!F458</f>
        <v>0</v>
      </c>
    </row>
    <row r="235" spans="1:6" x14ac:dyDescent="0.3">
      <c r="A235" s="12" t="s">
        <v>13</v>
      </c>
      <c r="B235" s="12" t="s">
        <v>120</v>
      </c>
      <c r="C235" s="12" t="s">
        <v>121</v>
      </c>
      <c r="D235" s="12" t="s">
        <v>75</v>
      </c>
      <c r="E235" s="11">
        <f>'Water E opex'!E459</f>
        <v>0</v>
      </c>
      <c r="F235" s="11">
        <f>'Water E opex'!F459</f>
        <v>0</v>
      </c>
    </row>
    <row r="236" spans="1:6" x14ac:dyDescent="0.3">
      <c r="A236" s="12" t="s">
        <v>13</v>
      </c>
      <c r="B236" s="12" t="s">
        <v>122</v>
      </c>
      <c r="C236" s="12" t="s">
        <v>123</v>
      </c>
      <c r="D236" s="12" t="s">
        <v>75</v>
      </c>
      <c r="E236" s="11">
        <f>'Water E opex'!E460</f>
        <v>0</v>
      </c>
      <c r="F236" s="11">
        <f>'Water E opex'!F460</f>
        <v>0</v>
      </c>
    </row>
    <row r="237" spans="1:6" x14ac:dyDescent="0.3">
      <c r="A237" s="12" t="s">
        <v>13</v>
      </c>
      <c r="B237" s="12" t="s">
        <v>124</v>
      </c>
      <c r="C237" s="12" t="s">
        <v>125</v>
      </c>
      <c r="D237" s="12" t="s">
        <v>75</v>
      </c>
      <c r="E237" s="11">
        <f>'Water E opex'!E461</f>
        <v>0</v>
      </c>
      <c r="F237" s="11">
        <f>'Water E opex'!F461</f>
        <v>0</v>
      </c>
    </row>
    <row r="238" spans="1:6" x14ac:dyDescent="0.3">
      <c r="A238" s="12" t="s">
        <v>13</v>
      </c>
      <c r="B238" s="12" t="s">
        <v>126</v>
      </c>
      <c r="C238" s="12" t="s">
        <v>127</v>
      </c>
      <c r="D238" s="12" t="s">
        <v>75</v>
      </c>
      <c r="E238" s="11">
        <f>'Water E opex'!E462</f>
        <v>0</v>
      </c>
      <c r="F238" s="11">
        <f>'Water E opex'!F462</f>
        <v>0</v>
      </c>
    </row>
    <row r="239" spans="1:6" x14ac:dyDescent="0.3">
      <c r="A239" s="12" t="s">
        <v>13</v>
      </c>
      <c r="B239" s="12" t="s">
        <v>128</v>
      </c>
      <c r="C239" s="12" t="s">
        <v>129</v>
      </c>
      <c r="D239" s="12" t="s">
        <v>75</v>
      </c>
      <c r="E239" s="11">
        <f>'Water E opex'!E463</f>
        <v>0</v>
      </c>
      <c r="F239" s="11">
        <f>'Water E opex'!F463</f>
        <v>0</v>
      </c>
    </row>
    <row r="240" spans="1:6" x14ac:dyDescent="0.3">
      <c r="A240" s="12" t="s">
        <v>13</v>
      </c>
      <c r="B240" s="12" t="s">
        <v>130</v>
      </c>
      <c r="C240" s="12" t="s">
        <v>131</v>
      </c>
      <c r="D240" s="12" t="s">
        <v>75</v>
      </c>
      <c r="E240" s="11">
        <f>'Water E opex'!E464</f>
        <v>0</v>
      </c>
      <c r="F240" s="11">
        <f>'Water E opex'!F464</f>
        <v>0</v>
      </c>
    </row>
    <row r="241" spans="1:15" x14ac:dyDescent="0.3">
      <c r="A241" s="12" t="s">
        <v>13</v>
      </c>
      <c r="B241" s="12" t="s">
        <v>132</v>
      </c>
      <c r="C241" s="12" t="s">
        <v>133</v>
      </c>
      <c r="D241" s="12" t="s">
        <v>75</v>
      </c>
      <c r="E241" s="11">
        <f>'Water E opex'!E465</f>
        <v>0</v>
      </c>
      <c r="F241" s="11">
        <f>'Water E opex'!F465</f>
        <v>0</v>
      </c>
    </row>
    <row r="242" spans="1:15" x14ac:dyDescent="0.3">
      <c r="A242" s="12" t="s">
        <v>13</v>
      </c>
      <c r="B242" s="12" t="s">
        <v>134</v>
      </c>
      <c r="C242" s="12" t="s">
        <v>135</v>
      </c>
      <c r="D242" s="12" t="s">
        <v>75</v>
      </c>
      <c r="E242" s="11">
        <f>'Water E opex'!E466</f>
        <v>0</v>
      </c>
      <c r="F242" s="11">
        <f>'Water E opex'!F466</f>
        <v>0</v>
      </c>
    </row>
    <row r="243" spans="1:15" x14ac:dyDescent="0.3">
      <c r="A243" s="12" t="s">
        <v>13</v>
      </c>
      <c r="B243" s="12" t="s">
        <v>136</v>
      </c>
      <c r="C243" s="12" t="s">
        <v>137</v>
      </c>
      <c r="D243" s="12" t="s">
        <v>75</v>
      </c>
      <c r="E243" s="11">
        <f>'Water E opex'!E467</f>
        <v>0</v>
      </c>
      <c r="F243" s="11">
        <f>'Water E opex'!F467</f>
        <v>0</v>
      </c>
    </row>
    <row r="244" spans="1:15" x14ac:dyDescent="0.3">
      <c r="A244" s="12" t="s">
        <v>13</v>
      </c>
      <c r="B244" s="12" t="s">
        <v>138</v>
      </c>
      <c r="C244" s="12" t="s">
        <v>139</v>
      </c>
      <c r="D244" s="12" t="s">
        <v>75</v>
      </c>
      <c r="E244" s="11">
        <f>'Water E opex'!E468</f>
        <v>0</v>
      </c>
      <c r="F244" s="11">
        <f>'Water E opex'!F468</f>
        <v>0</v>
      </c>
    </row>
    <row r="245" spans="1:15" x14ac:dyDescent="0.3">
      <c r="A245" s="12" t="s">
        <v>13</v>
      </c>
      <c r="B245" s="12" t="s">
        <v>140</v>
      </c>
      <c r="C245" s="12" t="s">
        <v>141</v>
      </c>
      <c r="D245" s="12" t="s">
        <v>75</v>
      </c>
      <c r="E245" s="11">
        <f>'Water E opex'!E469</f>
        <v>0</v>
      </c>
      <c r="F245" s="11">
        <f>'Water E opex'!F469</f>
        <v>0</v>
      </c>
    </row>
    <row r="246" spans="1:15" x14ac:dyDescent="0.3">
      <c r="A246" s="12" t="s">
        <v>13</v>
      </c>
      <c r="B246" s="12" t="s">
        <v>142</v>
      </c>
      <c r="C246" s="12" t="s">
        <v>143</v>
      </c>
      <c r="D246" s="12" t="s">
        <v>75</v>
      </c>
      <c r="E246" s="11">
        <f>'Water E opex'!E470</f>
        <v>0</v>
      </c>
      <c r="F246" s="11">
        <f>'Water E opex'!F470</f>
        <v>0</v>
      </c>
    </row>
    <row r="247" spans="1:15" x14ac:dyDescent="0.3">
      <c r="A247" s="12" t="s">
        <v>13</v>
      </c>
      <c r="B247" s="12" t="s">
        <v>144</v>
      </c>
      <c r="C247" s="12" t="s">
        <v>145</v>
      </c>
      <c r="D247" s="12" t="s">
        <v>75</v>
      </c>
      <c r="E247" s="11">
        <f>'Water E opex'!E471</f>
        <v>0</v>
      </c>
      <c r="F247" s="11">
        <f>'Water E opex'!F471</f>
        <v>0</v>
      </c>
    </row>
    <row r="248" spans="1:15" x14ac:dyDescent="0.3">
      <c r="A248" s="12" t="s">
        <v>13</v>
      </c>
      <c r="B248" s="12" t="s">
        <v>146</v>
      </c>
      <c r="C248" s="12" t="s">
        <v>147</v>
      </c>
      <c r="D248" s="12" t="s">
        <v>75</v>
      </c>
      <c r="E248" s="11">
        <f>'Water E opex'!E472</f>
        <v>0</v>
      </c>
      <c r="F248" s="11">
        <f>'Water E opex'!F472</f>
        <v>0</v>
      </c>
    </row>
    <row r="249" spans="1:15" x14ac:dyDescent="0.3">
      <c r="A249" s="12" t="s">
        <v>13</v>
      </c>
      <c r="B249" s="12" t="s">
        <v>148</v>
      </c>
      <c r="C249" s="12" t="s">
        <v>149</v>
      </c>
      <c r="D249" s="12" t="s">
        <v>75</v>
      </c>
      <c r="E249" s="11">
        <f>'Water E opex'!E473</f>
        <v>0</v>
      </c>
      <c r="F249" s="11">
        <f>'Water E opex'!F473</f>
        <v>0</v>
      </c>
    </row>
    <row r="250" spans="1:15" x14ac:dyDescent="0.3">
      <c r="A250" s="12" t="s">
        <v>13</v>
      </c>
      <c r="B250" s="12" t="s">
        <v>150</v>
      </c>
      <c r="C250" s="12" t="s">
        <v>151</v>
      </c>
      <c r="D250" s="12" t="s">
        <v>75</v>
      </c>
      <c r="E250" s="11">
        <f>'Water E opex'!E474</f>
        <v>15.502000000000001</v>
      </c>
      <c r="F250" s="11">
        <f>'Water E opex'!F474</f>
        <v>19.4187416625537</v>
      </c>
    </row>
    <row r="251" spans="1:15" x14ac:dyDescent="0.3">
      <c r="A251" s="24" t="s">
        <v>13</v>
      </c>
      <c r="B251" s="24"/>
      <c r="C251" s="24" t="s">
        <v>158</v>
      </c>
      <c r="E251" s="23">
        <f>E250-(E222+E223+E215)</f>
        <v>7.769000000000001</v>
      </c>
      <c r="F251" s="23">
        <f>F250-(F222+F223+F215)</f>
        <v>10.6397416625537</v>
      </c>
      <c r="G251">
        <f>'Water botex plus'!F88</f>
        <v>214.22962885999999</v>
      </c>
      <c r="H251">
        <f>'Water botex plus'!G88</f>
        <v>207.09838921831161</v>
      </c>
      <c r="I251" s="25">
        <f>E251/G251</f>
        <v>3.6264824998026191E-2</v>
      </c>
      <c r="J251" s="25">
        <f>F251/H251</f>
        <v>5.1375298971243447E-2</v>
      </c>
    </row>
    <row r="253" spans="1:15" ht="14.5" thickBot="1" x14ac:dyDescent="0.35">
      <c r="A253" s="14" t="s">
        <v>434</v>
      </c>
      <c r="C253" s="100" t="s">
        <v>431</v>
      </c>
      <c r="E253" s="76">
        <f>E51+E91+E131+E171+E211+E251</f>
        <v>16.315245183462054</v>
      </c>
      <c r="F253" s="76">
        <f>F51+F91+F131+F171+F211+F251</f>
        <v>21.042710512928071</v>
      </c>
      <c r="G253" s="24">
        <f>SUM(G12:G251)</f>
        <v>1589.1123095380733</v>
      </c>
      <c r="H253" s="24">
        <f>SUM(H12:H251)</f>
        <v>1657.100363213674</v>
      </c>
    </row>
    <row r="254" spans="1:15" ht="14.5" thickBot="1" x14ac:dyDescent="0.35">
      <c r="A254" s="14" t="s">
        <v>434</v>
      </c>
      <c r="C254" s="100" t="s">
        <v>432</v>
      </c>
      <c r="I254" s="104">
        <f>E253/G253</f>
        <v>1.0266892456584523E-2</v>
      </c>
      <c r="J254" s="105">
        <f>F253/H253</f>
        <v>1.2698513005041644E-2</v>
      </c>
      <c r="K254" s="102"/>
      <c r="L254" s="102" t="s">
        <v>435</v>
      </c>
      <c r="M254" s="102"/>
      <c r="N254" s="102"/>
      <c r="O254" s="103"/>
    </row>
    <row r="255" spans="1:15" x14ac:dyDescent="0.3">
      <c r="A255" s="14" t="s">
        <v>434</v>
      </c>
      <c r="C255" s="100" t="s">
        <v>433</v>
      </c>
      <c r="I255" s="75">
        <f>AVERAGE(I251,I211,I171,I131,I91)</f>
        <v>1.1891987848815667E-2</v>
      </c>
      <c r="J255" s="75">
        <f>AVERAGE(J251,J211,J171,J131,J91)</f>
        <v>1.5371776921264365E-2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"/>
  <sheetViews>
    <sheetView workbookViewId="0"/>
  </sheetViews>
  <sheetFormatPr defaultRowHeight="14" x14ac:dyDescent="0.3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2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4" x14ac:dyDescent="0.3"/>
  <cols>
    <col min="1" max="1" width="5.75" customWidth="1"/>
    <col min="2" max="2" width="15.08203125" customWidth="1"/>
    <col min="3" max="3" width="128.08203125" bestFit="1" customWidth="1"/>
    <col min="5" max="6" width="8" customWidth="1"/>
    <col min="7" max="7" width="8" style="10" customWidth="1"/>
    <col min="8" max="12" width="8" customWidth="1"/>
    <col min="13" max="13" width="10.5" customWidth="1"/>
  </cols>
  <sheetData>
    <row r="1" spans="1:19" ht="14.5" x14ac:dyDescent="0.35">
      <c r="A1" s="14" t="s">
        <v>66</v>
      </c>
      <c r="B1" s="14"/>
      <c r="C1" s="3" t="s">
        <v>159</v>
      </c>
      <c r="D1" s="3" t="s">
        <v>160</v>
      </c>
    </row>
    <row r="2" spans="1:19" x14ac:dyDescent="0.3">
      <c r="A2" s="17"/>
      <c r="B2" s="14" t="s">
        <v>9</v>
      </c>
    </row>
    <row r="3" spans="1:19" ht="14.5" x14ac:dyDescent="0.35">
      <c r="A3" s="18"/>
      <c r="B3" t="s">
        <v>68</v>
      </c>
      <c r="F3" s="78" t="s">
        <v>60</v>
      </c>
    </row>
    <row r="4" spans="1:19" ht="14.5" x14ac:dyDescent="0.35">
      <c r="A4" s="19"/>
      <c r="B4" t="s">
        <v>161</v>
      </c>
      <c r="F4" s="78" t="s">
        <v>406</v>
      </c>
      <c r="N4" t="s">
        <v>71</v>
      </c>
    </row>
    <row r="5" spans="1:19" ht="72.5" x14ac:dyDescent="0.3">
      <c r="A5" s="109"/>
      <c r="B5" s="48"/>
      <c r="C5" s="48"/>
      <c r="D5" s="48"/>
      <c r="E5" s="63" t="s">
        <v>50</v>
      </c>
      <c r="F5" s="77" t="s">
        <v>51</v>
      </c>
      <c r="G5" s="64" t="s">
        <v>4</v>
      </c>
      <c r="H5" s="63" t="s">
        <v>52</v>
      </c>
      <c r="I5" s="63" t="s">
        <v>53</v>
      </c>
      <c r="J5" s="63" t="s">
        <v>54</v>
      </c>
      <c r="K5" s="63" t="s">
        <v>55</v>
      </c>
      <c r="L5" s="63" t="s">
        <v>56</v>
      </c>
      <c r="M5" s="124" t="s">
        <v>72</v>
      </c>
      <c r="N5" s="64" t="s">
        <v>52</v>
      </c>
      <c r="O5" s="64" t="s">
        <v>53</v>
      </c>
      <c r="P5" s="64" t="s">
        <v>54</v>
      </c>
      <c r="Q5" s="64" t="s">
        <v>55</v>
      </c>
      <c r="R5" s="64" t="s">
        <v>56</v>
      </c>
    </row>
    <row r="6" spans="1:19" x14ac:dyDescent="0.3">
      <c r="A6" s="48" t="s">
        <v>0</v>
      </c>
      <c r="B6" s="48" t="s">
        <v>162</v>
      </c>
      <c r="C6" s="48" t="s">
        <v>163</v>
      </c>
      <c r="D6" s="48" t="s">
        <v>75</v>
      </c>
      <c r="E6" s="54">
        <v>0.09</v>
      </c>
      <c r="F6" s="54">
        <v>7.6999999999999999E-2</v>
      </c>
      <c r="G6" s="55">
        <v>0.33900000000000002</v>
      </c>
      <c r="H6" s="54">
        <v>9.0113900605057098E-2</v>
      </c>
      <c r="I6" s="54">
        <v>8.8240340298226597E-2</v>
      </c>
      <c r="J6" s="54">
        <v>9.5694633829337003E-2</v>
      </c>
      <c r="K6" s="54">
        <v>0.108008086312828</v>
      </c>
      <c r="L6" s="54">
        <v>0.12560255640615001</v>
      </c>
      <c r="M6" s="107"/>
      <c r="N6" s="108"/>
      <c r="O6" s="108"/>
      <c r="P6" s="108"/>
      <c r="Q6" s="108"/>
      <c r="R6" s="108"/>
      <c r="S6" s="14"/>
    </row>
    <row r="7" spans="1:19" x14ac:dyDescent="0.3">
      <c r="A7" s="48" t="s">
        <v>0</v>
      </c>
      <c r="B7" s="48" t="s">
        <v>164</v>
      </c>
      <c r="C7" s="48" t="s">
        <v>165</v>
      </c>
      <c r="D7" s="48" t="s">
        <v>75</v>
      </c>
      <c r="E7" s="54">
        <v>-0.44500000000000001</v>
      </c>
      <c r="F7" s="54">
        <v>0</v>
      </c>
      <c r="G7" s="55">
        <v>-0.44500000000000001</v>
      </c>
      <c r="H7" s="54">
        <v>0.13844552239688099</v>
      </c>
      <c r="I7" s="54">
        <v>0.15129923014702401</v>
      </c>
      <c r="J7" s="54">
        <v>0.177940836000474</v>
      </c>
      <c r="K7" s="54">
        <v>0.23047103199986199</v>
      </c>
      <c r="L7" s="54">
        <v>0.38544430259523299</v>
      </c>
      <c r="M7" s="107"/>
      <c r="N7" s="108"/>
      <c r="O7" s="108"/>
      <c r="P7" s="108"/>
      <c r="Q7" s="108"/>
      <c r="R7" s="108"/>
      <c r="S7" s="14"/>
    </row>
    <row r="8" spans="1:19" x14ac:dyDescent="0.3">
      <c r="A8" s="48" t="s">
        <v>0</v>
      </c>
      <c r="B8" s="48" t="s">
        <v>166</v>
      </c>
      <c r="C8" s="48" t="s">
        <v>167</v>
      </c>
      <c r="D8" s="48" t="s">
        <v>75</v>
      </c>
      <c r="E8" s="54">
        <v>0</v>
      </c>
      <c r="F8" s="54">
        <v>0</v>
      </c>
      <c r="G8" s="55">
        <v>0</v>
      </c>
      <c r="H8" s="54">
        <v>0</v>
      </c>
      <c r="I8" s="54">
        <v>0</v>
      </c>
      <c r="J8" s="54">
        <v>8.7662995408510594E-2</v>
      </c>
      <c r="K8" s="54">
        <v>0.17289928733003199</v>
      </c>
      <c r="L8" s="54">
        <v>0.17104999075770499</v>
      </c>
      <c r="M8" s="107"/>
      <c r="N8" s="108"/>
      <c r="O8" s="108"/>
      <c r="P8" s="108"/>
      <c r="Q8" s="108"/>
      <c r="R8" s="108"/>
      <c r="S8" s="14"/>
    </row>
    <row r="9" spans="1:19" x14ac:dyDescent="0.3">
      <c r="A9" s="48" t="s">
        <v>0</v>
      </c>
      <c r="B9" s="48" t="s">
        <v>168</v>
      </c>
      <c r="C9" s="48" t="s">
        <v>169</v>
      </c>
      <c r="D9" s="48" t="s">
        <v>75</v>
      </c>
      <c r="E9" s="54">
        <v>0</v>
      </c>
      <c r="F9" s="54">
        <v>0</v>
      </c>
      <c r="G9" s="55">
        <v>0</v>
      </c>
      <c r="H9" s="54">
        <v>4.34673301872762E-2</v>
      </c>
      <c r="I9" s="54">
        <v>8.65120829602017E-2</v>
      </c>
      <c r="J9" s="54">
        <v>0</v>
      </c>
      <c r="K9" s="54">
        <v>0</v>
      </c>
      <c r="L9" s="54">
        <v>0</v>
      </c>
      <c r="M9" s="107"/>
      <c r="N9" s="108"/>
      <c r="O9" s="108"/>
      <c r="P9" s="108"/>
      <c r="Q9" s="108"/>
      <c r="R9" s="108"/>
      <c r="S9" s="14"/>
    </row>
    <row r="10" spans="1:19" x14ac:dyDescent="0.3">
      <c r="A10" s="48" t="s">
        <v>0</v>
      </c>
      <c r="B10" s="48" t="s">
        <v>170</v>
      </c>
      <c r="C10" s="48" t="s">
        <v>171</v>
      </c>
      <c r="D10" s="48" t="s">
        <v>75</v>
      </c>
      <c r="E10" s="54">
        <v>0</v>
      </c>
      <c r="F10" s="54">
        <v>0</v>
      </c>
      <c r="G10" s="55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107"/>
      <c r="N10" s="108"/>
      <c r="O10" s="108"/>
      <c r="P10" s="108"/>
      <c r="Q10" s="108"/>
      <c r="R10" s="108"/>
      <c r="S10" s="14"/>
    </row>
    <row r="11" spans="1:19" x14ac:dyDescent="0.3">
      <c r="A11" s="48" t="s">
        <v>0</v>
      </c>
      <c r="B11" s="48" t="s">
        <v>172</v>
      </c>
      <c r="C11" s="48" t="s">
        <v>173</v>
      </c>
      <c r="D11" s="48" t="s">
        <v>75</v>
      </c>
      <c r="E11" s="54">
        <v>0</v>
      </c>
      <c r="F11" s="54">
        <v>0</v>
      </c>
      <c r="G11" s="55">
        <v>0</v>
      </c>
      <c r="H11" s="54">
        <v>2.1209639092039E-2</v>
      </c>
      <c r="I11" s="54">
        <v>7.6695373358541097E-2</v>
      </c>
      <c r="J11" s="54">
        <v>0.10925605461931701</v>
      </c>
      <c r="K11" s="54">
        <v>0.118183405957639</v>
      </c>
      <c r="L11" s="54">
        <v>0.12734018635321201</v>
      </c>
      <c r="M11" s="107"/>
      <c r="N11" s="108"/>
      <c r="O11" s="108"/>
      <c r="P11" s="108"/>
      <c r="Q11" s="108"/>
      <c r="R11" s="108"/>
      <c r="S11" s="14"/>
    </row>
    <row r="12" spans="1:19" x14ac:dyDescent="0.3">
      <c r="A12" s="48" t="s">
        <v>0</v>
      </c>
      <c r="B12" s="48" t="s">
        <v>174</v>
      </c>
      <c r="C12" s="48" t="s">
        <v>175</v>
      </c>
      <c r="D12" s="48" t="s">
        <v>75</v>
      </c>
      <c r="E12" s="54">
        <v>0</v>
      </c>
      <c r="F12" s="54">
        <v>0</v>
      </c>
      <c r="G12" s="55">
        <v>0</v>
      </c>
      <c r="H12" s="54">
        <v>1.8692920419153498E-2</v>
      </c>
      <c r="I12" s="54">
        <v>1.8320754482393099E-2</v>
      </c>
      <c r="J12" s="54">
        <v>0</v>
      </c>
      <c r="K12" s="54">
        <v>5.0015592061432301E-3</v>
      </c>
      <c r="L12" s="54">
        <v>9.8858871710065192E-3</v>
      </c>
      <c r="M12" s="107"/>
      <c r="N12" s="108"/>
      <c r="O12" s="108"/>
      <c r="P12" s="108"/>
      <c r="Q12" s="108"/>
      <c r="R12" s="108"/>
      <c r="S12" s="14"/>
    </row>
    <row r="13" spans="1:19" x14ac:dyDescent="0.3">
      <c r="A13" s="48" t="s">
        <v>0</v>
      </c>
      <c r="B13" s="48" t="s">
        <v>176</v>
      </c>
      <c r="C13" s="48" t="s">
        <v>177</v>
      </c>
      <c r="D13" s="48" t="s">
        <v>75</v>
      </c>
      <c r="E13" s="54">
        <v>0</v>
      </c>
      <c r="F13" s="54">
        <v>0</v>
      </c>
      <c r="G13" s="55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107"/>
      <c r="N13" s="108"/>
      <c r="O13" s="108"/>
      <c r="P13" s="108"/>
      <c r="Q13" s="108"/>
      <c r="R13" s="108"/>
      <c r="S13" s="14"/>
    </row>
    <row r="14" spans="1:19" x14ac:dyDescent="0.3">
      <c r="A14" s="48" t="s">
        <v>0</v>
      </c>
      <c r="B14" s="48" t="s">
        <v>178</v>
      </c>
      <c r="C14" s="48" t="s">
        <v>179</v>
      </c>
      <c r="D14" s="48" t="s">
        <v>75</v>
      </c>
      <c r="E14" s="54">
        <v>0</v>
      </c>
      <c r="F14" s="54">
        <v>0</v>
      </c>
      <c r="G14" s="55">
        <v>0</v>
      </c>
      <c r="H14" s="54">
        <v>7.4812448274161197E-3</v>
      </c>
      <c r="I14" s="54">
        <v>4.3703931393218001E-2</v>
      </c>
      <c r="J14" s="54">
        <v>0.10172131704373299</v>
      </c>
      <c r="K14" s="54">
        <v>0.40721875089721299</v>
      </c>
      <c r="L14" s="54">
        <v>1.1297612426189501</v>
      </c>
      <c r="M14" s="107"/>
      <c r="N14" s="108"/>
      <c r="O14" s="108"/>
      <c r="P14" s="108"/>
      <c r="Q14" s="108"/>
      <c r="R14" s="108"/>
      <c r="S14" s="14"/>
    </row>
    <row r="15" spans="1:19" x14ac:dyDescent="0.3">
      <c r="A15" s="48" t="s">
        <v>0</v>
      </c>
      <c r="B15" s="48" t="s">
        <v>180</v>
      </c>
      <c r="C15" s="48" t="s">
        <v>181</v>
      </c>
      <c r="D15" s="48" t="s">
        <v>75</v>
      </c>
      <c r="E15" s="54">
        <v>0</v>
      </c>
      <c r="F15" s="54">
        <v>0</v>
      </c>
      <c r="G15" s="55">
        <v>0</v>
      </c>
      <c r="H15" s="54">
        <v>0.127745132997519</v>
      </c>
      <c r="I15" s="54">
        <v>0.393126496473933</v>
      </c>
      <c r="J15" s="54">
        <v>0.72704560703273602</v>
      </c>
      <c r="K15" s="54">
        <v>1.1212642868782099</v>
      </c>
      <c r="L15" s="54">
        <v>1.8302433016033</v>
      </c>
      <c r="M15" s="107"/>
      <c r="N15" s="108"/>
      <c r="O15" s="108"/>
      <c r="P15" s="108"/>
      <c r="Q15" s="108"/>
      <c r="R15" s="108"/>
      <c r="S15" s="14"/>
    </row>
    <row r="16" spans="1:19" x14ac:dyDescent="0.3">
      <c r="A16" s="48" t="s">
        <v>0</v>
      </c>
      <c r="B16" s="48" t="s">
        <v>182</v>
      </c>
      <c r="C16" s="48" t="s">
        <v>183</v>
      </c>
      <c r="D16" s="48" t="s">
        <v>75</v>
      </c>
      <c r="E16" s="54">
        <v>0</v>
      </c>
      <c r="F16" s="54">
        <v>1.7999999999999999E-2</v>
      </c>
      <c r="G16" s="55">
        <v>2.1000000000000001E-2</v>
      </c>
      <c r="H16" s="54">
        <v>1.98315934602221E-3</v>
      </c>
      <c r="I16" s="54">
        <v>4.4520216859617002E-3</v>
      </c>
      <c r="J16" s="54">
        <v>2.1240067083144701E-2</v>
      </c>
      <c r="K16" s="54">
        <v>3.5051542600039398E-2</v>
      </c>
      <c r="L16" s="54">
        <v>3.4626233502386999E-2</v>
      </c>
      <c r="M16" s="107"/>
      <c r="N16" s="108"/>
      <c r="O16" s="108"/>
      <c r="P16" s="108"/>
      <c r="Q16" s="108"/>
      <c r="R16" s="108"/>
      <c r="S16" s="14"/>
    </row>
    <row r="17" spans="1:19" x14ac:dyDescent="0.3">
      <c r="A17" s="48" t="s">
        <v>0</v>
      </c>
      <c r="B17" s="48" t="s">
        <v>184</v>
      </c>
      <c r="C17" s="48" t="s">
        <v>185</v>
      </c>
      <c r="D17" s="48" t="s">
        <v>75</v>
      </c>
      <c r="E17" s="54">
        <v>0</v>
      </c>
      <c r="F17" s="54">
        <v>0</v>
      </c>
      <c r="G17" s="55">
        <v>0</v>
      </c>
      <c r="H17" s="54">
        <v>0</v>
      </c>
      <c r="I17" s="54">
        <v>4.9149830276303499E-2</v>
      </c>
      <c r="J17" s="54">
        <v>9.2533464595246404E-2</v>
      </c>
      <c r="K17" s="54">
        <v>8.7629514593980704E-2</v>
      </c>
      <c r="L17" s="54">
        <v>0.254962030073144</v>
      </c>
      <c r="M17" s="107"/>
      <c r="N17" s="108"/>
      <c r="O17" s="108"/>
      <c r="P17" s="108"/>
      <c r="Q17" s="108"/>
      <c r="R17" s="108"/>
      <c r="S17" s="14"/>
    </row>
    <row r="18" spans="1:19" x14ac:dyDescent="0.3">
      <c r="A18" s="48" t="s">
        <v>0</v>
      </c>
      <c r="B18" s="48" t="s">
        <v>186</v>
      </c>
      <c r="C18" s="48" t="s">
        <v>187</v>
      </c>
      <c r="D18" s="48" t="s">
        <v>75</v>
      </c>
      <c r="E18" s="54">
        <v>0</v>
      </c>
      <c r="F18" s="54">
        <v>0</v>
      </c>
      <c r="G18" s="55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07"/>
      <c r="N18" s="108"/>
      <c r="O18" s="108"/>
      <c r="P18" s="108"/>
      <c r="Q18" s="108"/>
      <c r="R18" s="108"/>
      <c r="S18" s="14"/>
    </row>
    <row r="19" spans="1:19" x14ac:dyDescent="0.3">
      <c r="A19" s="48" t="s">
        <v>0</v>
      </c>
      <c r="B19" s="48" t="s">
        <v>188</v>
      </c>
      <c r="C19" s="48" t="s">
        <v>189</v>
      </c>
      <c r="D19" s="48" t="s">
        <v>75</v>
      </c>
      <c r="E19" s="54">
        <v>0</v>
      </c>
      <c r="F19" s="54">
        <v>0</v>
      </c>
      <c r="G19" s="55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107"/>
      <c r="N19" s="108"/>
      <c r="O19" s="108"/>
      <c r="P19" s="108"/>
      <c r="Q19" s="108"/>
      <c r="R19" s="108"/>
      <c r="S19" s="14"/>
    </row>
    <row r="20" spans="1:19" x14ac:dyDescent="0.3">
      <c r="A20" s="48" t="s">
        <v>0</v>
      </c>
      <c r="B20" s="48" t="s">
        <v>190</v>
      </c>
      <c r="C20" s="48" t="s">
        <v>191</v>
      </c>
      <c r="D20" s="48" t="s">
        <v>75</v>
      </c>
      <c r="E20" s="54">
        <v>0.124</v>
      </c>
      <c r="F20" s="54">
        <v>1E-3</v>
      </c>
      <c r="G20" s="55">
        <v>0.124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107"/>
      <c r="N20" s="108"/>
      <c r="O20" s="108"/>
      <c r="P20" s="108"/>
      <c r="Q20" s="108"/>
      <c r="R20" s="108"/>
      <c r="S20" s="14"/>
    </row>
    <row r="21" spans="1:19" x14ac:dyDescent="0.3">
      <c r="A21" s="48" t="s">
        <v>0</v>
      </c>
      <c r="B21" s="48" t="s">
        <v>192</v>
      </c>
      <c r="C21" s="48" t="s">
        <v>193</v>
      </c>
      <c r="D21" s="48" t="s">
        <v>75</v>
      </c>
      <c r="E21" s="54">
        <v>0</v>
      </c>
      <c r="F21" s="54">
        <v>0</v>
      </c>
      <c r="G21" s="55">
        <v>0</v>
      </c>
      <c r="H21" s="54">
        <v>4.3959519040329097E-2</v>
      </c>
      <c r="I21" s="54">
        <v>3.00789086498491E-2</v>
      </c>
      <c r="J21" s="54">
        <v>5.8669602697043799E-2</v>
      </c>
      <c r="K21" s="54">
        <v>2.88185983382588E-2</v>
      </c>
      <c r="L21" s="54">
        <v>2.8482683997360401E-2</v>
      </c>
      <c r="M21" s="107"/>
      <c r="N21" s="108"/>
      <c r="O21" s="108"/>
      <c r="P21" s="108"/>
      <c r="Q21" s="108"/>
      <c r="R21" s="108"/>
      <c r="S21" s="14"/>
    </row>
    <row r="22" spans="1:19" x14ac:dyDescent="0.3">
      <c r="A22" s="48" t="s">
        <v>0</v>
      </c>
      <c r="B22" s="48" t="s">
        <v>194</v>
      </c>
      <c r="C22" s="48" t="s">
        <v>195</v>
      </c>
      <c r="D22" s="48" t="s">
        <v>75</v>
      </c>
      <c r="E22" s="54">
        <v>0</v>
      </c>
      <c r="F22" s="54">
        <v>0</v>
      </c>
      <c r="G22" s="55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107"/>
      <c r="N22" s="108"/>
      <c r="O22" s="108"/>
      <c r="P22" s="108"/>
      <c r="Q22" s="108"/>
      <c r="R22" s="108"/>
      <c r="S22" s="14"/>
    </row>
    <row r="23" spans="1:19" x14ac:dyDescent="0.3">
      <c r="A23" s="48" t="s">
        <v>0</v>
      </c>
      <c r="B23" s="48" t="s">
        <v>196</v>
      </c>
      <c r="C23" s="48" t="s">
        <v>197</v>
      </c>
      <c r="D23" s="48" t="s">
        <v>75</v>
      </c>
      <c r="E23" s="54">
        <v>0</v>
      </c>
      <c r="F23" s="54">
        <v>1.0999999999999999E-2</v>
      </c>
      <c r="G23" s="55">
        <v>7.2999999999999995E-2</v>
      </c>
      <c r="H23" s="54">
        <v>1.2196528200985599</v>
      </c>
      <c r="I23" s="54">
        <v>1.97489132258058</v>
      </c>
      <c r="J23" s="54">
        <v>2.4191607876296199</v>
      </c>
      <c r="K23" s="54">
        <v>2.82061849524105</v>
      </c>
      <c r="L23" s="54">
        <v>4.5724338534069204</v>
      </c>
      <c r="M23" s="107"/>
      <c r="N23" s="108"/>
      <c r="O23" s="108"/>
      <c r="P23" s="108"/>
      <c r="Q23" s="108"/>
      <c r="R23" s="108"/>
      <c r="S23" s="14"/>
    </row>
    <row r="24" spans="1:19" x14ac:dyDescent="0.3">
      <c r="A24" s="48" t="s">
        <v>0</v>
      </c>
      <c r="B24" s="48" t="s">
        <v>198</v>
      </c>
      <c r="C24" s="48" t="s">
        <v>199</v>
      </c>
      <c r="D24" s="48" t="s">
        <v>75</v>
      </c>
      <c r="E24" s="54">
        <v>2.7E-2</v>
      </c>
      <c r="F24" s="54">
        <v>0.11899999999999999</v>
      </c>
      <c r="G24" s="55">
        <v>0.53900000000000003</v>
      </c>
      <c r="H24" s="54">
        <v>1.4180401469324999</v>
      </c>
      <c r="I24" s="54">
        <v>2.16368386531206</v>
      </c>
      <c r="J24" s="54">
        <v>4.0924951936260197</v>
      </c>
      <c r="K24" s="54">
        <v>6.9198292846002296</v>
      </c>
      <c r="L24" s="54">
        <v>8.8219112705362601</v>
      </c>
      <c r="M24" s="107"/>
      <c r="N24" s="108"/>
      <c r="O24" s="108"/>
      <c r="P24" s="108"/>
      <c r="Q24" s="108"/>
      <c r="R24" s="108"/>
      <c r="S24" s="14"/>
    </row>
    <row r="25" spans="1:19" x14ac:dyDescent="0.3">
      <c r="A25" s="48" t="s">
        <v>0</v>
      </c>
      <c r="B25" s="48" t="s">
        <v>200</v>
      </c>
      <c r="C25" s="48" t="s">
        <v>201</v>
      </c>
      <c r="D25" s="48" t="s">
        <v>75</v>
      </c>
      <c r="E25" s="54">
        <v>0.94099999999999995</v>
      </c>
      <c r="F25" s="54">
        <v>1.119</v>
      </c>
      <c r="G25" s="55">
        <v>1.2190000000000001</v>
      </c>
      <c r="H25" s="54">
        <v>0.19020511412214899</v>
      </c>
      <c r="I25" s="54">
        <v>0.324634086604149</v>
      </c>
      <c r="J25" s="54">
        <v>0.44340480214478301</v>
      </c>
      <c r="K25" s="54">
        <v>0.54422133855891197</v>
      </c>
      <c r="L25" s="54">
        <v>1.0029963550860601</v>
      </c>
      <c r="M25" s="107"/>
      <c r="N25" s="108"/>
      <c r="O25" s="108"/>
      <c r="P25" s="108"/>
      <c r="Q25" s="108"/>
      <c r="R25" s="108"/>
      <c r="S25" s="14"/>
    </row>
    <row r="26" spans="1:19" x14ac:dyDescent="0.3">
      <c r="A26" s="48" t="s">
        <v>0</v>
      </c>
      <c r="B26" s="48" t="s">
        <v>202</v>
      </c>
      <c r="C26" s="48" t="s">
        <v>203</v>
      </c>
      <c r="D26" s="48" t="s">
        <v>75</v>
      </c>
      <c r="E26" s="54">
        <v>-5.8999999999999997E-2</v>
      </c>
      <c r="F26" s="54">
        <v>0</v>
      </c>
      <c r="G26" s="55">
        <v>-5.8999999999999997E-2</v>
      </c>
      <c r="H26" s="54">
        <v>0.28859072368307798</v>
      </c>
      <c r="I26" s="54">
        <v>0.26773711965116698</v>
      </c>
      <c r="J26" s="54">
        <v>0.36386823875080498</v>
      </c>
      <c r="K26" s="54">
        <v>0.3187651016784</v>
      </c>
      <c r="L26" s="54">
        <v>0.37858865309892098</v>
      </c>
      <c r="M26" s="107"/>
      <c r="N26" s="108"/>
      <c r="O26" s="108"/>
      <c r="P26" s="108"/>
      <c r="Q26" s="108"/>
      <c r="R26" s="108"/>
      <c r="S26" s="14"/>
    </row>
    <row r="27" spans="1:19" x14ac:dyDescent="0.3">
      <c r="A27" s="48" t="s">
        <v>0</v>
      </c>
      <c r="B27" s="48" t="s">
        <v>204</v>
      </c>
      <c r="C27" s="48" t="s">
        <v>205</v>
      </c>
      <c r="D27" s="48" t="s">
        <v>75</v>
      </c>
      <c r="E27" s="54">
        <v>0</v>
      </c>
      <c r="F27" s="54">
        <v>0</v>
      </c>
      <c r="G27" s="55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107"/>
      <c r="N27" s="108"/>
      <c r="O27" s="108"/>
      <c r="P27" s="108"/>
      <c r="Q27" s="108"/>
      <c r="R27" s="108"/>
      <c r="S27" s="14"/>
    </row>
    <row r="28" spans="1:19" x14ac:dyDescent="0.3">
      <c r="A28" s="48" t="s">
        <v>0</v>
      </c>
      <c r="B28" s="48" t="s">
        <v>206</v>
      </c>
      <c r="C28" s="48" t="s">
        <v>207</v>
      </c>
      <c r="D28" s="48" t="s">
        <v>75</v>
      </c>
      <c r="E28" s="54">
        <v>0</v>
      </c>
      <c r="F28" s="54">
        <v>0</v>
      </c>
      <c r="G28" s="55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107"/>
      <c r="N28" s="108"/>
      <c r="O28" s="108"/>
      <c r="P28" s="108"/>
      <c r="Q28" s="108"/>
      <c r="R28" s="108"/>
      <c r="S28" s="14"/>
    </row>
    <row r="29" spans="1:19" x14ac:dyDescent="0.3">
      <c r="A29" s="48" t="s">
        <v>0</v>
      </c>
      <c r="B29" s="48" t="s">
        <v>208</v>
      </c>
      <c r="C29" s="48" t="s">
        <v>209</v>
      </c>
      <c r="D29" s="48" t="s">
        <v>75</v>
      </c>
      <c r="E29" s="54">
        <v>0</v>
      </c>
      <c r="F29" s="54">
        <v>0</v>
      </c>
      <c r="G29" s="55">
        <v>1.7000000000000001E-2</v>
      </c>
      <c r="H29" s="54">
        <v>0.13233782976791</v>
      </c>
      <c r="I29" s="54">
        <v>0.263161039316058</v>
      </c>
      <c r="J29" s="54">
        <v>0.351556748701495</v>
      </c>
      <c r="K29" s="54">
        <v>0.43689915059487</v>
      </c>
      <c r="L29" s="54">
        <v>0.52197187122000099</v>
      </c>
      <c r="M29" s="107"/>
      <c r="N29" s="108"/>
      <c r="O29" s="108"/>
      <c r="P29" s="108"/>
      <c r="Q29" s="108"/>
      <c r="R29" s="108"/>
      <c r="S29" s="14"/>
    </row>
    <row r="30" spans="1:19" x14ac:dyDescent="0.3">
      <c r="A30" s="48" t="s">
        <v>0</v>
      </c>
      <c r="B30" s="48" t="s">
        <v>210</v>
      </c>
      <c r="C30" s="48" t="s">
        <v>211</v>
      </c>
      <c r="D30" s="48" t="s">
        <v>75</v>
      </c>
      <c r="E30" s="54">
        <v>0.30099999999999999</v>
      </c>
      <c r="F30" s="54">
        <v>0.245</v>
      </c>
      <c r="G30" s="55">
        <v>0.504</v>
      </c>
      <c r="H30" s="54">
        <v>1.2318283793209899E-3</v>
      </c>
      <c r="I30" s="54">
        <v>1.6273343153784099E-2</v>
      </c>
      <c r="J30" s="54">
        <v>2.9386529078604801E-2</v>
      </c>
      <c r="K30" s="54">
        <v>5.7901320828124297E-2</v>
      </c>
      <c r="L30" s="54">
        <v>0.136769998020776</v>
      </c>
      <c r="M30" s="107"/>
      <c r="N30" s="108"/>
      <c r="O30" s="108"/>
      <c r="P30" s="108"/>
      <c r="Q30" s="108"/>
      <c r="R30" s="108"/>
      <c r="S30" s="14"/>
    </row>
    <row r="31" spans="1:19" x14ac:dyDescent="0.3">
      <c r="A31" s="48" t="s">
        <v>0</v>
      </c>
      <c r="B31" s="48" t="s">
        <v>212</v>
      </c>
      <c r="C31" s="48" t="s">
        <v>213</v>
      </c>
      <c r="D31" s="48" t="s">
        <v>75</v>
      </c>
      <c r="E31" s="54">
        <v>0.309</v>
      </c>
      <c r="F31" s="54">
        <v>0.42199999999999999</v>
      </c>
      <c r="G31" s="55">
        <v>1.143</v>
      </c>
      <c r="H31" s="54">
        <v>0.60753198124813201</v>
      </c>
      <c r="I31" s="54">
        <v>1.07252134438379</v>
      </c>
      <c r="J31" s="54">
        <v>1.7188429697112</v>
      </c>
      <c r="K31" s="54">
        <v>2.6174579117597498</v>
      </c>
      <c r="L31" s="54">
        <v>3.7268801002637</v>
      </c>
      <c r="M31" s="107"/>
      <c r="N31" s="108"/>
      <c r="O31" s="108"/>
      <c r="P31" s="108"/>
      <c r="Q31" s="108"/>
      <c r="R31" s="108"/>
      <c r="S31" s="14"/>
    </row>
    <row r="32" spans="1:19" x14ac:dyDescent="0.3">
      <c r="A32" s="48" t="s">
        <v>0</v>
      </c>
      <c r="B32" s="48" t="s">
        <v>214</v>
      </c>
      <c r="C32" s="48" t="s">
        <v>215</v>
      </c>
      <c r="D32" s="48" t="s">
        <v>75</v>
      </c>
      <c r="E32" s="54">
        <v>0</v>
      </c>
      <c r="F32" s="54">
        <v>0</v>
      </c>
      <c r="G32" s="55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107"/>
      <c r="N32" s="108"/>
      <c r="O32" s="108"/>
      <c r="P32" s="108"/>
      <c r="Q32" s="108"/>
      <c r="R32" s="108"/>
      <c r="S32" s="14"/>
    </row>
    <row r="33" spans="1:19" x14ac:dyDescent="0.3">
      <c r="A33" s="48" t="s">
        <v>0</v>
      </c>
      <c r="B33" s="48" t="s">
        <v>216</v>
      </c>
      <c r="C33" s="48" t="s">
        <v>217</v>
      </c>
      <c r="D33" s="48" t="s">
        <v>75</v>
      </c>
      <c r="E33" s="54">
        <v>0</v>
      </c>
      <c r="F33" s="54">
        <v>0</v>
      </c>
      <c r="G33" s="55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107"/>
      <c r="N33" s="108"/>
      <c r="O33" s="108"/>
      <c r="P33" s="108"/>
      <c r="Q33" s="108"/>
      <c r="R33" s="108"/>
      <c r="S33" s="14"/>
    </row>
    <row r="34" spans="1:19" x14ac:dyDescent="0.3">
      <c r="A34" s="48" t="s">
        <v>0</v>
      </c>
      <c r="B34" s="48" t="s">
        <v>218</v>
      </c>
      <c r="C34" s="48" t="s">
        <v>219</v>
      </c>
      <c r="D34" s="48" t="s">
        <v>75</v>
      </c>
      <c r="E34" s="54">
        <v>0</v>
      </c>
      <c r="F34" s="54">
        <v>0</v>
      </c>
      <c r="G34" s="55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107"/>
      <c r="N34" s="108"/>
      <c r="O34" s="108"/>
      <c r="P34" s="108"/>
      <c r="Q34" s="108"/>
      <c r="R34" s="108"/>
      <c r="S34" s="14"/>
    </row>
    <row r="35" spans="1:19" x14ac:dyDescent="0.3">
      <c r="A35" s="48" t="s">
        <v>0</v>
      </c>
      <c r="B35" s="48" t="s">
        <v>220</v>
      </c>
      <c r="C35" s="48" t="s">
        <v>221</v>
      </c>
      <c r="D35" s="48" t="s">
        <v>75</v>
      </c>
      <c r="E35" s="54">
        <v>2.5999999999999999E-2</v>
      </c>
      <c r="F35" s="54">
        <v>1.4999999999999999E-2</v>
      </c>
      <c r="G35" s="55">
        <v>4.9000000000000002E-2</v>
      </c>
      <c r="H35" s="54">
        <v>0.775472444848604</v>
      </c>
      <c r="I35" s="54">
        <v>0.75180633068390301</v>
      </c>
      <c r="J35" s="54">
        <v>0.728610970175261</v>
      </c>
      <c r="K35" s="54">
        <v>0.71478556255159897</v>
      </c>
      <c r="L35" s="54">
        <v>0.40852452263804701</v>
      </c>
      <c r="M35" s="107"/>
      <c r="N35" s="108"/>
      <c r="O35" s="108"/>
      <c r="P35" s="108"/>
      <c r="Q35" s="108"/>
      <c r="R35" s="108"/>
      <c r="S35" s="14"/>
    </row>
    <row r="36" spans="1:19" x14ac:dyDescent="0.3">
      <c r="A36" s="48" t="s">
        <v>0</v>
      </c>
      <c r="B36" s="48" t="s">
        <v>222</v>
      </c>
      <c r="C36" s="48" t="s">
        <v>223</v>
      </c>
      <c r="D36" s="48" t="s">
        <v>75</v>
      </c>
      <c r="E36" s="54">
        <v>0</v>
      </c>
      <c r="F36" s="54">
        <v>0</v>
      </c>
      <c r="G36" s="55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107"/>
      <c r="N36" s="108"/>
      <c r="O36" s="108"/>
      <c r="P36" s="108"/>
      <c r="Q36" s="108"/>
      <c r="R36" s="108"/>
      <c r="S36" s="14"/>
    </row>
    <row r="37" spans="1:19" x14ac:dyDescent="0.3">
      <c r="A37" s="48" t="s">
        <v>0</v>
      </c>
      <c r="B37" s="48" t="s">
        <v>224</v>
      </c>
      <c r="C37" s="48" t="s">
        <v>225</v>
      </c>
      <c r="D37" s="48" t="s">
        <v>75</v>
      </c>
      <c r="E37" s="54">
        <v>0</v>
      </c>
      <c r="F37" s="54">
        <v>0</v>
      </c>
      <c r="G37" s="55">
        <v>0</v>
      </c>
      <c r="H37" s="54">
        <v>4.5017741943329801</v>
      </c>
      <c r="I37" s="54">
        <v>3.87737876541556</v>
      </c>
      <c r="J37" s="54">
        <v>3.9169577410844898</v>
      </c>
      <c r="K37" s="54">
        <v>3.52113110863798</v>
      </c>
      <c r="L37" s="54">
        <v>0</v>
      </c>
      <c r="M37" s="107"/>
      <c r="N37" s="108"/>
      <c r="O37" s="108"/>
      <c r="P37" s="108"/>
      <c r="Q37" s="108"/>
      <c r="R37" s="108"/>
      <c r="S37" s="14"/>
    </row>
    <row r="38" spans="1:19" x14ac:dyDescent="0.3">
      <c r="A38" s="48" t="s">
        <v>0</v>
      </c>
      <c r="B38" s="48" t="s">
        <v>226</v>
      </c>
      <c r="C38" s="48" t="s">
        <v>227</v>
      </c>
      <c r="D38" s="48" t="s">
        <v>75</v>
      </c>
      <c r="E38" s="54">
        <v>0</v>
      </c>
      <c r="F38" s="54">
        <v>0</v>
      </c>
      <c r="G38" s="55">
        <v>0</v>
      </c>
      <c r="H38" s="54">
        <v>3.5959326711688298E-2</v>
      </c>
      <c r="I38" s="54">
        <v>3.5354496918511599E-2</v>
      </c>
      <c r="J38" s="54">
        <v>3.4683592847465299E-2</v>
      </c>
      <c r="K38" s="54">
        <v>3.4203533791590003E-2</v>
      </c>
      <c r="L38" s="54">
        <v>3.3837745026037903E-2</v>
      </c>
      <c r="M38" s="107"/>
      <c r="N38" s="108"/>
      <c r="O38" s="108"/>
      <c r="P38" s="108"/>
      <c r="Q38" s="108"/>
      <c r="R38" s="108"/>
      <c r="S38" s="14"/>
    </row>
    <row r="39" spans="1:19" x14ac:dyDescent="0.3">
      <c r="A39" s="48" t="s">
        <v>0</v>
      </c>
      <c r="B39" s="48" t="s">
        <v>228</v>
      </c>
      <c r="C39" s="48" t="s">
        <v>229</v>
      </c>
      <c r="D39" s="48" t="s">
        <v>75</v>
      </c>
      <c r="E39" s="54">
        <v>0</v>
      </c>
      <c r="F39" s="54">
        <v>0</v>
      </c>
      <c r="G39" s="55">
        <v>0</v>
      </c>
      <c r="H39" s="54">
        <v>0</v>
      </c>
      <c r="I39" s="54">
        <v>9.7694557245759303E-3</v>
      </c>
      <c r="J39" s="54">
        <v>3.7065483612091298E-2</v>
      </c>
      <c r="K39" s="54">
        <v>5.1225368626595602E-2</v>
      </c>
      <c r="L39" s="54">
        <v>4.9640092653268998E-2</v>
      </c>
      <c r="M39" s="107"/>
      <c r="N39" s="108"/>
      <c r="O39" s="108"/>
      <c r="P39" s="108"/>
      <c r="Q39" s="108"/>
      <c r="R39" s="108"/>
      <c r="S39" s="14"/>
    </row>
    <row r="40" spans="1:19" x14ac:dyDescent="0.3">
      <c r="A40" s="48" t="s">
        <v>0</v>
      </c>
      <c r="B40" s="48" t="s">
        <v>230</v>
      </c>
      <c r="C40" s="48" t="s">
        <v>231</v>
      </c>
      <c r="D40" s="48" t="s">
        <v>75</v>
      </c>
      <c r="E40" s="54">
        <v>0</v>
      </c>
      <c r="F40" s="54">
        <v>0</v>
      </c>
      <c r="G40" s="55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107"/>
      <c r="N40" s="108"/>
      <c r="O40" s="108"/>
      <c r="P40" s="108"/>
      <c r="Q40" s="108"/>
      <c r="R40" s="108"/>
      <c r="S40" s="14"/>
    </row>
    <row r="41" spans="1:19" x14ac:dyDescent="0.3">
      <c r="A41" s="48" t="s">
        <v>0</v>
      </c>
      <c r="B41" s="48" t="s">
        <v>232</v>
      </c>
      <c r="C41" s="48" t="s">
        <v>233</v>
      </c>
      <c r="D41" s="48" t="s">
        <v>75</v>
      </c>
      <c r="E41" s="54">
        <v>0</v>
      </c>
      <c r="F41" s="54">
        <v>0</v>
      </c>
      <c r="G41" s="55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107"/>
      <c r="N41" s="108"/>
      <c r="O41" s="108"/>
      <c r="P41" s="108"/>
      <c r="Q41" s="108"/>
      <c r="R41" s="108"/>
      <c r="S41" s="14"/>
    </row>
    <row r="42" spans="1:19" x14ac:dyDescent="0.3">
      <c r="A42" s="48" t="s">
        <v>0</v>
      </c>
      <c r="B42" s="48" t="s">
        <v>234</v>
      </c>
      <c r="C42" s="48" t="s">
        <v>235</v>
      </c>
      <c r="D42" s="48" t="s">
        <v>75</v>
      </c>
      <c r="E42" s="54">
        <v>0</v>
      </c>
      <c r="F42" s="54">
        <v>0</v>
      </c>
      <c r="G42" s="55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107"/>
      <c r="N42" s="108"/>
      <c r="O42" s="108"/>
      <c r="P42" s="108"/>
      <c r="Q42" s="108"/>
      <c r="R42" s="108"/>
      <c r="S42" s="14"/>
    </row>
    <row r="43" spans="1:19" x14ac:dyDescent="0.3">
      <c r="A43" s="48" t="s">
        <v>0</v>
      </c>
      <c r="B43" s="48" t="s">
        <v>236</v>
      </c>
      <c r="C43" s="48" t="s">
        <v>237</v>
      </c>
      <c r="D43" s="48" t="s">
        <v>75</v>
      </c>
      <c r="E43" s="54">
        <v>0</v>
      </c>
      <c r="F43" s="54">
        <v>0</v>
      </c>
      <c r="G43" s="55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107"/>
      <c r="N43" s="108"/>
      <c r="O43" s="108"/>
      <c r="P43" s="108"/>
      <c r="Q43" s="108"/>
      <c r="R43" s="108"/>
      <c r="S43" s="14"/>
    </row>
    <row r="44" spans="1:19" x14ac:dyDescent="0.3">
      <c r="A44" s="48" t="s">
        <v>0</v>
      </c>
      <c r="B44" s="48" t="s">
        <v>238</v>
      </c>
      <c r="C44" s="48" t="s">
        <v>239</v>
      </c>
      <c r="D44" s="48" t="s">
        <v>75</v>
      </c>
      <c r="E44" s="54">
        <v>0</v>
      </c>
      <c r="F44" s="54">
        <v>0</v>
      </c>
      <c r="G44" s="55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107"/>
      <c r="N44" s="108"/>
      <c r="O44" s="108"/>
      <c r="P44" s="108"/>
      <c r="Q44" s="108"/>
      <c r="R44" s="108"/>
      <c r="S44" s="14"/>
    </row>
    <row r="45" spans="1:19" x14ac:dyDescent="0.3">
      <c r="A45" s="48" t="s">
        <v>0</v>
      </c>
      <c r="B45" s="48" t="s">
        <v>240</v>
      </c>
      <c r="C45" s="48" t="s">
        <v>241</v>
      </c>
      <c r="D45" s="48" t="s">
        <v>75</v>
      </c>
      <c r="E45" s="54">
        <v>0</v>
      </c>
      <c r="F45" s="54">
        <v>0</v>
      </c>
      <c r="G45" s="55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107"/>
      <c r="N45" s="108"/>
      <c r="O45" s="108"/>
      <c r="P45" s="108"/>
      <c r="Q45" s="108"/>
      <c r="R45" s="108"/>
      <c r="S45" s="14"/>
    </row>
    <row r="46" spans="1:19" x14ac:dyDescent="0.3">
      <c r="A46" s="48" t="s">
        <v>0</v>
      </c>
      <c r="B46" s="48" t="s">
        <v>242</v>
      </c>
      <c r="C46" s="48" t="s">
        <v>243</v>
      </c>
      <c r="D46" s="48" t="s">
        <v>75</v>
      </c>
      <c r="E46" s="54">
        <v>0</v>
      </c>
      <c r="F46" s="54">
        <v>0</v>
      </c>
      <c r="G46" s="55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107"/>
      <c r="N46" s="108"/>
      <c r="O46" s="108"/>
      <c r="P46" s="108"/>
      <c r="Q46" s="108"/>
      <c r="R46" s="108"/>
      <c r="S46" s="14"/>
    </row>
    <row r="47" spans="1:19" x14ac:dyDescent="0.3">
      <c r="A47" s="48" t="s">
        <v>0</v>
      </c>
      <c r="B47" s="48" t="s">
        <v>244</v>
      </c>
      <c r="C47" s="48" t="s">
        <v>245</v>
      </c>
      <c r="D47" s="48" t="s">
        <v>75</v>
      </c>
      <c r="E47" s="54">
        <v>0</v>
      </c>
      <c r="F47" s="54">
        <v>0</v>
      </c>
      <c r="G47" s="55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107"/>
      <c r="N47" s="108"/>
      <c r="O47" s="108"/>
      <c r="P47" s="108"/>
      <c r="Q47" s="108"/>
      <c r="R47" s="108"/>
      <c r="S47" s="14"/>
    </row>
    <row r="48" spans="1:19" x14ac:dyDescent="0.3">
      <c r="A48" s="48" t="s">
        <v>0</v>
      </c>
      <c r="B48" s="48" t="s">
        <v>246</v>
      </c>
      <c r="C48" s="48" t="s">
        <v>247</v>
      </c>
      <c r="D48" s="48" t="s">
        <v>75</v>
      </c>
      <c r="E48" s="54">
        <v>0</v>
      </c>
      <c r="F48" s="54">
        <v>0</v>
      </c>
      <c r="G48" s="55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107"/>
      <c r="N48" s="108"/>
      <c r="O48" s="108"/>
      <c r="P48" s="108"/>
      <c r="Q48" s="108"/>
      <c r="R48" s="108"/>
      <c r="S48" s="14"/>
    </row>
    <row r="49" spans="1:19" x14ac:dyDescent="0.3">
      <c r="A49" s="48" t="s">
        <v>0</v>
      </c>
      <c r="B49" s="48" t="s">
        <v>248</v>
      </c>
      <c r="C49" s="48" t="s">
        <v>249</v>
      </c>
      <c r="D49" s="48" t="s">
        <v>75</v>
      </c>
      <c r="E49" s="54">
        <v>0</v>
      </c>
      <c r="F49" s="54">
        <v>0</v>
      </c>
      <c r="G49" s="55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107"/>
      <c r="N49" s="108"/>
      <c r="O49" s="108"/>
      <c r="P49" s="108"/>
      <c r="Q49" s="108"/>
      <c r="R49" s="108"/>
      <c r="S49" s="14"/>
    </row>
    <row r="50" spans="1:19" x14ac:dyDescent="0.3">
      <c r="A50" s="48" t="s">
        <v>0</v>
      </c>
      <c r="B50" s="48" t="s">
        <v>250</v>
      </c>
      <c r="C50" s="48" t="s">
        <v>251</v>
      </c>
      <c r="D50" s="48" t="s">
        <v>75</v>
      </c>
      <c r="E50" s="54">
        <v>0</v>
      </c>
      <c r="F50" s="54">
        <v>0</v>
      </c>
      <c r="G50" s="55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107"/>
      <c r="N50" s="108"/>
      <c r="O50" s="108"/>
      <c r="P50" s="108"/>
      <c r="Q50" s="108"/>
      <c r="R50" s="108"/>
      <c r="S50" s="14"/>
    </row>
    <row r="51" spans="1:19" x14ac:dyDescent="0.3">
      <c r="A51" s="48" t="s">
        <v>0</v>
      </c>
      <c r="B51" s="48" t="s">
        <v>252</v>
      </c>
      <c r="C51" s="48" t="s">
        <v>253</v>
      </c>
      <c r="D51" s="48" t="s">
        <v>75</v>
      </c>
      <c r="E51" s="54">
        <v>0</v>
      </c>
      <c r="F51" s="54">
        <v>0</v>
      </c>
      <c r="G51" s="55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107"/>
      <c r="N51" s="108"/>
      <c r="O51" s="108"/>
      <c r="P51" s="108"/>
      <c r="Q51" s="108"/>
      <c r="R51" s="108"/>
      <c r="S51" s="14"/>
    </row>
    <row r="52" spans="1:19" x14ac:dyDescent="0.3">
      <c r="A52" s="48" t="s">
        <v>0</v>
      </c>
      <c r="B52" s="48" t="s">
        <v>254</v>
      </c>
      <c r="C52" s="48" t="s">
        <v>255</v>
      </c>
      <c r="D52" s="48" t="s">
        <v>75</v>
      </c>
      <c r="E52" s="54">
        <v>1.3140000000000001</v>
      </c>
      <c r="F52" s="54">
        <v>2.0270000000000001</v>
      </c>
      <c r="G52" s="55">
        <v>3.524</v>
      </c>
      <c r="H52" s="54">
        <v>9.6638947790366192</v>
      </c>
      <c r="I52" s="54">
        <v>11.6987901394698</v>
      </c>
      <c r="J52" s="54">
        <v>15.6077976356714</v>
      </c>
      <c r="K52" s="54">
        <v>20.3515842409833</v>
      </c>
      <c r="L52" s="54">
        <v>23.7509528770284</v>
      </c>
      <c r="M52" s="107"/>
      <c r="N52" s="107"/>
      <c r="O52" s="107"/>
      <c r="P52" s="107"/>
      <c r="Q52" s="107"/>
      <c r="R52" s="107"/>
      <c r="S52" s="14"/>
    </row>
    <row r="53" spans="1:19" x14ac:dyDescent="0.3">
      <c r="A53" s="56" t="s">
        <v>10</v>
      </c>
      <c r="B53" s="56" t="s">
        <v>162</v>
      </c>
      <c r="C53" s="56" t="s">
        <v>163</v>
      </c>
      <c r="D53" s="56" t="s">
        <v>75</v>
      </c>
      <c r="E53" s="57">
        <v>3.0000000000000001E-3</v>
      </c>
      <c r="F53" s="54">
        <v>3.0000000000000001E-3</v>
      </c>
      <c r="G53" s="58">
        <v>6.0000000000000001E-3</v>
      </c>
      <c r="H53" s="57">
        <v>0</v>
      </c>
      <c r="I53" s="57">
        <v>3.0000000000000001E-3</v>
      </c>
      <c r="J53" s="57">
        <v>5.0000000000000001E-3</v>
      </c>
      <c r="K53" s="57">
        <v>6.0000000000000001E-3</v>
      </c>
      <c r="L53" s="57">
        <v>7.0000000000000001E-3</v>
      </c>
      <c r="M53" s="109"/>
      <c r="N53" s="109"/>
      <c r="O53" s="109"/>
      <c r="P53" s="109"/>
      <c r="Q53" s="109"/>
      <c r="R53" s="109"/>
      <c r="S53" s="14"/>
    </row>
    <row r="54" spans="1:19" x14ac:dyDescent="0.3">
      <c r="A54" s="56" t="s">
        <v>10</v>
      </c>
      <c r="B54" s="56" t="s">
        <v>164</v>
      </c>
      <c r="C54" s="56" t="s">
        <v>165</v>
      </c>
      <c r="D54" s="56" t="s">
        <v>75</v>
      </c>
      <c r="E54" s="57">
        <v>8.9999999999999993E-3</v>
      </c>
      <c r="F54" s="54">
        <v>0.01</v>
      </c>
      <c r="G54" s="58">
        <v>0.02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109"/>
      <c r="N54" s="109"/>
      <c r="O54" s="109"/>
      <c r="P54" s="109"/>
      <c r="Q54" s="109"/>
      <c r="R54" s="109"/>
      <c r="S54" s="14"/>
    </row>
    <row r="55" spans="1:19" x14ac:dyDescent="0.3">
      <c r="A55" s="56" t="s">
        <v>10</v>
      </c>
      <c r="B55" s="56" t="s">
        <v>166</v>
      </c>
      <c r="C55" s="56" t="s">
        <v>167</v>
      </c>
      <c r="D55" s="56" t="s">
        <v>75</v>
      </c>
      <c r="E55" s="57">
        <v>0</v>
      </c>
      <c r="F55" s="54">
        <v>0</v>
      </c>
      <c r="G55" s="58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109"/>
      <c r="N55" s="109"/>
      <c r="O55" s="109"/>
      <c r="P55" s="109"/>
      <c r="Q55" s="109"/>
      <c r="R55" s="109"/>
      <c r="S55" s="14"/>
    </row>
    <row r="56" spans="1:19" x14ac:dyDescent="0.3">
      <c r="A56" s="56" t="s">
        <v>10</v>
      </c>
      <c r="B56" s="56" t="s">
        <v>168</v>
      </c>
      <c r="C56" s="56" t="s">
        <v>169</v>
      </c>
      <c r="D56" s="56" t="s">
        <v>75</v>
      </c>
      <c r="E56" s="57">
        <v>0</v>
      </c>
      <c r="F56" s="54">
        <v>0</v>
      </c>
      <c r="G56" s="58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109"/>
      <c r="N56" s="109"/>
      <c r="O56" s="109"/>
      <c r="P56" s="109"/>
      <c r="Q56" s="109"/>
      <c r="R56" s="109"/>
      <c r="S56" s="14"/>
    </row>
    <row r="57" spans="1:19" x14ac:dyDescent="0.3">
      <c r="A57" s="56" t="s">
        <v>10</v>
      </c>
      <c r="B57" s="56" t="s">
        <v>170</v>
      </c>
      <c r="C57" s="56" t="s">
        <v>171</v>
      </c>
      <c r="D57" s="56" t="s">
        <v>75</v>
      </c>
      <c r="E57" s="57">
        <v>0</v>
      </c>
      <c r="F57" s="54">
        <v>0</v>
      </c>
      <c r="G57" s="58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109"/>
      <c r="N57" s="109"/>
      <c r="O57" s="109"/>
      <c r="P57" s="109"/>
      <c r="Q57" s="109"/>
      <c r="R57" s="109"/>
      <c r="S57" s="14"/>
    </row>
    <row r="58" spans="1:19" x14ac:dyDescent="0.3">
      <c r="A58" s="56" t="s">
        <v>10</v>
      </c>
      <c r="B58" s="56" t="s">
        <v>172</v>
      </c>
      <c r="C58" s="56" t="s">
        <v>173</v>
      </c>
      <c r="D58" s="56" t="s">
        <v>75</v>
      </c>
      <c r="E58" s="57">
        <v>0.78800000000000003</v>
      </c>
      <c r="F58" s="54">
        <v>1.0900000000000001</v>
      </c>
      <c r="G58" s="58">
        <v>1.3919999999999999</v>
      </c>
      <c r="H58" s="57">
        <v>0</v>
      </c>
      <c r="I58" s="57">
        <v>4.0000000000000001E-3</v>
      </c>
      <c r="J58" s="57">
        <v>7.0000000000000001E-3</v>
      </c>
      <c r="K58" s="57">
        <v>0.01</v>
      </c>
      <c r="L58" s="57">
        <v>1.4E-2</v>
      </c>
      <c r="M58" s="109"/>
      <c r="N58" s="109"/>
      <c r="O58" s="109"/>
      <c r="P58" s="109"/>
      <c r="Q58" s="109"/>
      <c r="R58" s="109"/>
      <c r="S58" s="14"/>
    </row>
    <row r="59" spans="1:19" x14ac:dyDescent="0.3">
      <c r="A59" s="56" t="s">
        <v>10</v>
      </c>
      <c r="B59" s="56" t="s">
        <v>174</v>
      </c>
      <c r="C59" s="56" t="s">
        <v>175</v>
      </c>
      <c r="D59" s="56" t="s">
        <v>75</v>
      </c>
      <c r="E59" s="57">
        <v>0</v>
      </c>
      <c r="F59" s="54">
        <v>0</v>
      </c>
      <c r="G59" s="58">
        <v>0</v>
      </c>
      <c r="H59" s="57">
        <v>0</v>
      </c>
      <c r="I59" s="57">
        <v>4.2000000000000003E-2</v>
      </c>
      <c r="J59" s="57">
        <v>8.4000000000000005E-2</v>
      </c>
      <c r="K59" s="57">
        <v>0.125</v>
      </c>
      <c r="L59" s="57">
        <v>0.16500000000000001</v>
      </c>
      <c r="M59" s="48"/>
      <c r="N59" s="48"/>
      <c r="O59" s="48"/>
      <c r="P59" s="48"/>
      <c r="Q59" s="48"/>
      <c r="R59" s="48"/>
    </row>
    <row r="60" spans="1:19" x14ac:dyDescent="0.3">
      <c r="A60" s="56" t="s">
        <v>10</v>
      </c>
      <c r="B60" s="56" t="s">
        <v>176</v>
      </c>
      <c r="C60" s="56" t="s">
        <v>177</v>
      </c>
      <c r="D60" s="56" t="s">
        <v>75</v>
      </c>
      <c r="E60" s="57">
        <v>0</v>
      </c>
      <c r="F60" s="54">
        <v>0</v>
      </c>
      <c r="G60" s="58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48"/>
      <c r="N60" s="48"/>
      <c r="O60" s="48"/>
      <c r="P60" s="48"/>
      <c r="Q60" s="48"/>
      <c r="R60" s="48"/>
    </row>
    <row r="61" spans="1:19" x14ac:dyDescent="0.3">
      <c r="A61" s="56" t="s">
        <v>10</v>
      </c>
      <c r="B61" s="56" t="s">
        <v>178</v>
      </c>
      <c r="C61" s="56" t="s">
        <v>179</v>
      </c>
      <c r="D61" s="56" t="s">
        <v>75</v>
      </c>
      <c r="E61" s="57">
        <v>0</v>
      </c>
      <c r="F61" s="54">
        <v>0</v>
      </c>
      <c r="G61" s="58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0.16900000000000001</v>
      </c>
      <c r="M61" s="48"/>
      <c r="N61" s="48"/>
      <c r="O61" s="48"/>
      <c r="P61" s="48"/>
      <c r="Q61" s="48"/>
      <c r="R61" s="48"/>
    </row>
    <row r="62" spans="1:19" x14ac:dyDescent="0.3">
      <c r="A62" s="56" t="s">
        <v>10</v>
      </c>
      <c r="B62" s="56" t="s">
        <v>180</v>
      </c>
      <c r="C62" s="56" t="s">
        <v>181</v>
      </c>
      <c r="D62" s="56" t="s">
        <v>75</v>
      </c>
      <c r="E62" s="57">
        <v>0</v>
      </c>
      <c r="F62" s="54">
        <v>0</v>
      </c>
      <c r="G62" s="58">
        <v>0</v>
      </c>
      <c r="H62" s="57">
        <v>0</v>
      </c>
      <c r="I62" s="57">
        <v>2E-3</v>
      </c>
      <c r="J62" s="57">
        <v>4.0000000000000001E-3</v>
      </c>
      <c r="K62" s="57">
        <v>5.0000000000000001E-3</v>
      </c>
      <c r="L62" s="57">
        <v>7.0000000000000001E-3</v>
      </c>
      <c r="M62" s="48"/>
      <c r="N62" s="48"/>
      <c r="O62" s="48"/>
      <c r="P62" s="48"/>
      <c r="Q62" s="48"/>
      <c r="R62" s="48"/>
    </row>
    <row r="63" spans="1:19" x14ac:dyDescent="0.3">
      <c r="A63" s="56" t="s">
        <v>10</v>
      </c>
      <c r="B63" s="56" t="s">
        <v>182</v>
      </c>
      <c r="C63" s="56" t="s">
        <v>183</v>
      </c>
      <c r="D63" s="56" t="s">
        <v>75</v>
      </c>
      <c r="E63" s="57">
        <v>3.0000000000000001E-3</v>
      </c>
      <c r="F63" s="54">
        <v>3.0000000000000001E-3</v>
      </c>
      <c r="G63" s="58">
        <v>5.0000000000000001E-3</v>
      </c>
      <c r="H63" s="57">
        <v>0</v>
      </c>
      <c r="I63" s="57">
        <v>4.0000000000000001E-3</v>
      </c>
      <c r="J63" s="57">
        <v>8.9999999999999993E-3</v>
      </c>
      <c r="K63" s="57">
        <v>1.2999999999999999E-2</v>
      </c>
      <c r="L63" s="57">
        <v>1.7000000000000001E-2</v>
      </c>
      <c r="M63" s="48"/>
      <c r="N63" s="48"/>
      <c r="O63" s="48"/>
      <c r="P63" s="48"/>
      <c r="Q63" s="48"/>
      <c r="R63" s="48"/>
    </row>
    <row r="64" spans="1:19" x14ac:dyDescent="0.3">
      <c r="A64" s="56" t="s">
        <v>10</v>
      </c>
      <c r="B64" s="56" t="s">
        <v>184</v>
      </c>
      <c r="C64" s="56" t="s">
        <v>185</v>
      </c>
      <c r="D64" s="56" t="s">
        <v>75</v>
      </c>
      <c r="E64" s="57">
        <v>0</v>
      </c>
      <c r="F64" s="54">
        <v>0</v>
      </c>
      <c r="G64" s="58">
        <v>0</v>
      </c>
      <c r="H64" s="57">
        <v>0.01</v>
      </c>
      <c r="I64" s="57">
        <v>8.9999999999999993E-3</v>
      </c>
      <c r="J64" s="57">
        <v>8.9999999999999993E-3</v>
      </c>
      <c r="K64" s="57">
        <v>8.9999999999999993E-3</v>
      </c>
      <c r="L64" s="57">
        <v>8.9999999999999993E-3</v>
      </c>
      <c r="M64" s="48"/>
      <c r="N64" s="48"/>
      <c r="O64" s="48"/>
      <c r="P64" s="48"/>
      <c r="Q64" s="48"/>
      <c r="R64" s="48"/>
    </row>
    <row r="65" spans="1:18" x14ac:dyDescent="0.3">
      <c r="A65" s="56" t="s">
        <v>10</v>
      </c>
      <c r="B65" s="56" t="s">
        <v>186</v>
      </c>
      <c r="C65" s="56" t="s">
        <v>187</v>
      </c>
      <c r="D65" s="56" t="s">
        <v>75</v>
      </c>
      <c r="E65" s="57">
        <v>0</v>
      </c>
      <c r="F65" s="54">
        <v>0</v>
      </c>
      <c r="G65" s="58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48"/>
      <c r="N65" s="48"/>
      <c r="O65" s="48"/>
      <c r="P65" s="48"/>
      <c r="Q65" s="48"/>
      <c r="R65" s="48"/>
    </row>
    <row r="66" spans="1:18" x14ac:dyDescent="0.3">
      <c r="A66" s="56" t="s">
        <v>10</v>
      </c>
      <c r="B66" s="56" t="s">
        <v>188</v>
      </c>
      <c r="C66" s="56" t="s">
        <v>189</v>
      </c>
      <c r="D66" s="56" t="s">
        <v>75</v>
      </c>
      <c r="E66" s="57">
        <v>0</v>
      </c>
      <c r="F66" s="54">
        <v>0</v>
      </c>
      <c r="G66" s="58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48"/>
      <c r="N66" s="48"/>
      <c r="O66" s="48"/>
      <c r="P66" s="48"/>
      <c r="Q66" s="48"/>
      <c r="R66" s="48"/>
    </row>
    <row r="67" spans="1:18" x14ac:dyDescent="0.3">
      <c r="A67" s="56" t="s">
        <v>10</v>
      </c>
      <c r="B67" s="56" t="s">
        <v>190</v>
      </c>
      <c r="C67" s="56" t="s">
        <v>191</v>
      </c>
      <c r="D67" s="56" t="s">
        <v>75</v>
      </c>
      <c r="E67" s="57">
        <v>0</v>
      </c>
      <c r="F67" s="54">
        <v>0</v>
      </c>
      <c r="G67" s="58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48"/>
      <c r="N67" s="48"/>
      <c r="O67" s="48"/>
      <c r="P67" s="48"/>
      <c r="Q67" s="48"/>
      <c r="R67" s="48"/>
    </row>
    <row r="68" spans="1:18" x14ac:dyDescent="0.3">
      <c r="A68" s="56" t="s">
        <v>10</v>
      </c>
      <c r="B68" s="56" t="s">
        <v>192</v>
      </c>
      <c r="C68" s="56" t="s">
        <v>193</v>
      </c>
      <c r="D68" s="56" t="s">
        <v>75</v>
      </c>
      <c r="E68" s="57">
        <v>0</v>
      </c>
      <c r="F68" s="54">
        <v>0</v>
      </c>
      <c r="G68" s="58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48"/>
      <c r="N68" s="48"/>
      <c r="O68" s="48"/>
      <c r="P68" s="48"/>
      <c r="Q68" s="48"/>
      <c r="R68" s="48"/>
    </row>
    <row r="69" spans="1:18" x14ac:dyDescent="0.3">
      <c r="A69" s="56" t="s">
        <v>10</v>
      </c>
      <c r="B69" s="56" t="s">
        <v>194</v>
      </c>
      <c r="C69" s="56" t="s">
        <v>195</v>
      </c>
      <c r="D69" s="56" t="s">
        <v>75</v>
      </c>
      <c r="E69" s="57">
        <v>0</v>
      </c>
      <c r="F69" s="54">
        <v>0</v>
      </c>
      <c r="G69" s="58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48"/>
      <c r="N69" s="48"/>
      <c r="O69" s="48"/>
      <c r="P69" s="48"/>
      <c r="Q69" s="48"/>
      <c r="R69" s="48"/>
    </row>
    <row r="70" spans="1:18" x14ac:dyDescent="0.3">
      <c r="A70" s="56" t="s">
        <v>10</v>
      </c>
      <c r="B70" s="56" t="s">
        <v>196</v>
      </c>
      <c r="C70" s="56" t="s">
        <v>197</v>
      </c>
      <c r="D70" s="56" t="s">
        <v>75</v>
      </c>
      <c r="E70" s="57">
        <v>1.6E-2</v>
      </c>
      <c r="F70" s="54">
        <v>1.7999999999999999E-2</v>
      </c>
      <c r="G70" s="58">
        <v>3.4000000000000002E-2</v>
      </c>
      <c r="H70" s="57">
        <v>0</v>
      </c>
      <c r="I70" s="57">
        <v>0</v>
      </c>
      <c r="J70" s="57">
        <v>0</v>
      </c>
      <c r="K70" s="57">
        <v>6.4000000000000001E-2</v>
      </c>
      <c r="L70" s="57">
        <v>7.8E-2</v>
      </c>
      <c r="M70" s="48"/>
      <c r="N70" s="48"/>
      <c r="O70" s="48"/>
      <c r="P70" s="48"/>
      <c r="Q70" s="48"/>
      <c r="R70" s="48"/>
    </row>
    <row r="71" spans="1:18" x14ac:dyDescent="0.3">
      <c r="A71" s="56" t="s">
        <v>10</v>
      </c>
      <c r="B71" s="56" t="s">
        <v>198</v>
      </c>
      <c r="C71" s="56" t="s">
        <v>199</v>
      </c>
      <c r="D71" s="56" t="s">
        <v>75</v>
      </c>
      <c r="E71" s="57">
        <v>4.9000000000000002E-2</v>
      </c>
      <c r="F71" s="54">
        <v>5.3999999999999999E-2</v>
      </c>
      <c r="G71" s="58">
        <v>0.105</v>
      </c>
      <c r="H71" s="57">
        <v>0</v>
      </c>
      <c r="I71" s="57">
        <v>6.9000000000000006E-2</v>
      </c>
      <c r="J71" s="57">
        <v>0.33900000000000002</v>
      </c>
      <c r="K71" s="57">
        <v>0.11</v>
      </c>
      <c r="L71" s="57">
        <v>0.47199999999999998</v>
      </c>
      <c r="M71" s="48"/>
      <c r="N71" s="48"/>
      <c r="O71" s="48"/>
      <c r="P71" s="48"/>
      <c r="Q71" s="48"/>
      <c r="R71" s="48"/>
    </row>
    <row r="72" spans="1:18" x14ac:dyDescent="0.3">
      <c r="A72" s="56" t="s">
        <v>10</v>
      </c>
      <c r="B72" s="56" t="s">
        <v>200</v>
      </c>
      <c r="C72" s="56" t="s">
        <v>201</v>
      </c>
      <c r="D72" s="56" t="s">
        <v>75</v>
      </c>
      <c r="E72" s="57">
        <v>0.13800000000000001</v>
      </c>
      <c r="F72" s="54">
        <v>0.152</v>
      </c>
      <c r="G72" s="58">
        <v>0.29399999999999998</v>
      </c>
      <c r="H72" s="57">
        <v>0</v>
      </c>
      <c r="I72" s="57">
        <v>1.4999999999999999E-2</v>
      </c>
      <c r="J72" s="57">
        <v>2.9000000000000001E-2</v>
      </c>
      <c r="K72" s="57">
        <v>3.9E-2</v>
      </c>
      <c r="L72" s="57">
        <v>5.8000000000000003E-2</v>
      </c>
      <c r="M72" s="48"/>
      <c r="N72" s="48"/>
      <c r="O72" s="48"/>
      <c r="P72" s="48"/>
      <c r="Q72" s="48"/>
      <c r="R72" s="48"/>
    </row>
    <row r="73" spans="1:18" x14ac:dyDescent="0.3">
      <c r="A73" s="56" t="s">
        <v>10</v>
      </c>
      <c r="B73" s="56" t="s">
        <v>202</v>
      </c>
      <c r="C73" s="56" t="s">
        <v>203</v>
      </c>
      <c r="D73" s="56" t="s">
        <v>75</v>
      </c>
      <c r="E73" s="57">
        <v>0</v>
      </c>
      <c r="F73" s="54">
        <v>0</v>
      </c>
      <c r="G73" s="58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48"/>
      <c r="N73" s="48"/>
      <c r="O73" s="48"/>
      <c r="P73" s="48"/>
      <c r="Q73" s="48"/>
      <c r="R73" s="48"/>
    </row>
    <row r="74" spans="1:18" x14ac:dyDescent="0.3">
      <c r="A74" s="56" t="s">
        <v>10</v>
      </c>
      <c r="B74" s="56" t="s">
        <v>204</v>
      </c>
      <c r="C74" s="56" t="s">
        <v>205</v>
      </c>
      <c r="D74" s="56" t="s">
        <v>75</v>
      </c>
      <c r="E74" s="57">
        <v>0</v>
      </c>
      <c r="F74" s="54">
        <v>0</v>
      </c>
      <c r="G74" s="58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48"/>
      <c r="N74" s="48"/>
      <c r="O74" s="48"/>
      <c r="P74" s="48"/>
      <c r="Q74" s="48"/>
      <c r="R74" s="48"/>
    </row>
    <row r="75" spans="1:18" x14ac:dyDescent="0.3">
      <c r="A75" s="56" t="s">
        <v>10</v>
      </c>
      <c r="B75" s="56" t="s">
        <v>206</v>
      </c>
      <c r="C75" s="56" t="s">
        <v>207</v>
      </c>
      <c r="D75" s="56" t="s">
        <v>75</v>
      </c>
      <c r="E75" s="57">
        <v>0</v>
      </c>
      <c r="F75" s="54">
        <v>0</v>
      </c>
      <c r="G75" s="58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48"/>
      <c r="N75" s="48"/>
      <c r="O75" s="48"/>
      <c r="P75" s="48"/>
      <c r="Q75" s="48"/>
      <c r="R75" s="48"/>
    </row>
    <row r="76" spans="1:18" x14ac:dyDescent="0.3">
      <c r="A76" s="56" t="s">
        <v>10</v>
      </c>
      <c r="B76" s="56" t="s">
        <v>208</v>
      </c>
      <c r="C76" s="56" t="s">
        <v>209</v>
      </c>
      <c r="D76" s="56" t="s">
        <v>75</v>
      </c>
      <c r="E76" s="57">
        <v>0</v>
      </c>
      <c r="F76" s="54">
        <v>0</v>
      </c>
      <c r="G76" s="58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48"/>
      <c r="N76" s="48"/>
      <c r="O76" s="48"/>
      <c r="P76" s="48"/>
      <c r="Q76" s="48"/>
      <c r="R76" s="48"/>
    </row>
    <row r="77" spans="1:18" x14ac:dyDescent="0.3">
      <c r="A77" s="56" t="s">
        <v>10</v>
      </c>
      <c r="B77" s="56" t="s">
        <v>210</v>
      </c>
      <c r="C77" s="56" t="s">
        <v>211</v>
      </c>
      <c r="D77" s="56" t="s">
        <v>75</v>
      </c>
      <c r="E77" s="57">
        <v>5.7000000000000002E-2</v>
      </c>
      <c r="F77" s="54">
        <v>5.7000000000000002E-2</v>
      </c>
      <c r="G77" s="58">
        <v>5.8999999999999997E-2</v>
      </c>
      <c r="H77" s="57">
        <v>5.8000000000000003E-2</v>
      </c>
      <c r="I77" s="57">
        <v>5.8000000000000003E-2</v>
      </c>
      <c r="J77" s="57">
        <v>5.8999999999999997E-2</v>
      </c>
      <c r="K77" s="57">
        <v>7.3999999999999996E-2</v>
      </c>
      <c r="L77" s="57">
        <v>7.3999999999999996E-2</v>
      </c>
      <c r="M77" s="48"/>
      <c r="N77" s="48"/>
      <c r="O77" s="48"/>
      <c r="P77" s="48"/>
      <c r="Q77" s="48"/>
      <c r="R77" s="48"/>
    </row>
    <row r="78" spans="1:18" x14ac:dyDescent="0.3">
      <c r="A78" s="56" t="s">
        <v>10</v>
      </c>
      <c r="B78" s="56" t="s">
        <v>212</v>
      </c>
      <c r="C78" s="56" t="s">
        <v>213</v>
      </c>
      <c r="D78" s="56" t="s">
        <v>75</v>
      </c>
      <c r="E78" s="57">
        <v>0.52500000000000002</v>
      </c>
      <c r="F78" s="54">
        <v>0.57799999999999996</v>
      </c>
      <c r="G78" s="58">
        <v>1.119</v>
      </c>
      <c r="H78" s="57">
        <v>5.6000000000000001E-2</v>
      </c>
      <c r="I78" s="57">
        <v>6.8000000000000005E-2</v>
      </c>
      <c r="J78" s="57">
        <v>0.107</v>
      </c>
      <c r="K78" s="57">
        <v>4.2000000000000003E-2</v>
      </c>
      <c r="L78" s="57">
        <v>0.122</v>
      </c>
      <c r="M78" s="48"/>
      <c r="N78" s="48"/>
      <c r="O78" s="48"/>
      <c r="P78" s="48"/>
      <c r="Q78" s="48"/>
      <c r="R78" s="48"/>
    </row>
    <row r="79" spans="1:18" x14ac:dyDescent="0.3">
      <c r="A79" s="56" t="s">
        <v>10</v>
      </c>
      <c r="B79" s="56" t="s">
        <v>214</v>
      </c>
      <c r="C79" s="56" t="s">
        <v>215</v>
      </c>
      <c r="D79" s="56" t="s">
        <v>75</v>
      </c>
      <c r="E79" s="57">
        <v>0</v>
      </c>
      <c r="F79" s="54">
        <v>0</v>
      </c>
      <c r="G79" s="58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48"/>
      <c r="N79" s="48"/>
      <c r="O79" s="48"/>
      <c r="P79" s="48"/>
      <c r="Q79" s="48"/>
      <c r="R79" s="48"/>
    </row>
    <row r="80" spans="1:18" x14ac:dyDescent="0.3">
      <c r="A80" s="56" t="s">
        <v>10</v>
      </c>
      <c r="B80" s="56" t="s">
        <v>216</v>
      </c>
      <c r="C80" s="56" t="s">
        <v>217</v>
      </c>
      <c r="D80" s="56" t="s">
        <v>75</v>
      </c>
      <c r="E80" s="57">
        <v>0</v>
      </c>
      <c r="F80" s="54">
        <v>0</v>
      </c>
      <c r="G80" s="58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48"/>
      <c r="N80" s="48"/>
      <c r="O80" s="48"/>
      <c r="P80" s="48"/>
      <c r="Q80" s="48"/>
      <c r="R80" s="48"/>
    </row>
    <row r="81" spans="1:18" x14ac:dyDescent="0.3">
      <c r="A81" s="56" t="s">
        <v>10</v>
      </c>
      <c r="B81" s="56" t="s">
        <v>218</v>
      </c>
      <c r="C81" s="56" t="s">
        <v>219</v>
      </c>
      <c r="D81" s="56" t="s">
        <v>75</v>
      </c>
      <c r="E81" s="57">
        <v>0</v>
      </c>
      <c r="F81" s="54">
        <v>0</v>
      </c>
      <c r="G81" s="58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48"/>
      <c r="N81" s="48"/>
      <c r="O81" s="48"/>
      <c r="P81" s="48"/>
      <c r="Q81" s="48"/>
      <c r="R81" s="48"/>
    </row>
    <row r="82" spans="1:18" x14ac:dyDescent="0.3">
      <c r="A82" s="56" t="s">
        <v>10</v>
      </c>
      <c r="B82" s="56" t="s">
        <v>220</v>
      </c>
      <c r="C82" s="56" t="s">
        <v>221</v>
      </c>
      <c r="D82" s="56" t="s">
        <v>75</v>
      </c>
      <c r="E82" s="57">
        <v>0</v>
      </c>
      <c r="F82" s="54">
        <v>0</v>
      </c>
      <c r="G82" s="58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48"/>
      <c r="N82" s="48"/>
      <c r="O82" s="48"/>
      <c r="P82" s="48"/>
      <c r="Q82" s="48"/>
      <c r="R82" s="48"/>
    </row>
    <row r="83" spans="1:18" x14ac:dyDescent="0.3">
      <c r="A83" s="56" t="s">
        <v>10</v>
      </c>
      <c r="B83" s="56" t="s">
        <v>222</v>
      </c>
      <c r="C83" s="56" t="s">
        <v>223</v>
      </c>
      <c r="D83" s="56" t="s">
        <v>75</v>
      </c>
      <c r="E83" s="57">
        <v>0</v>
      </c>
      <c r="F83" s="54">
        <v>0</v>
      </c>
      <c r="G83" s="58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48"/>
      <c r="N83" s="48"/>
      <c r="O83" s="48"/>
      <c r="P83" s="48"/>
      <c r="Q83" s="48"/>
      <c r="R83" s="48"/>
    </row>
    <row r="84" spans="1:18" x14ac:dyDescent="0.3">
      <c r="A84" s="56" t="s">
        <v>10</v>
      </c>
      <c r="B84" s="56" t="s">
        <v>224</v>
      </c>
      <c r="C84" s="56" t="s">
        <v>225</v>
      </c>
      <c r="D84" s="56" t="s">
        <v>75</v>
      </c>
      <c r="E84" s="57">
        <v>0</v>
      </c>
      <c r="F84" s="54">
        <v>0</v>
      </c>
      <c r="G84" s="58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48"/>
      <c r="N84" s="48"/>
      <c r="O84" s="48"/>
      <c r="P84" s="48"/>
      <c r="Q84" s="48"/>
      <c r="R84" s="48"/>
    </row>
    <row r="85" spans="1:18" x14ac:dyDescent="0.3">
      <c r="A85" s="56" t="s">
        <v>10</v>
      </c>
      <c r="B85" s="56" t="s">
        <v>226</v>
      </c>
      <c r="C85" s="56" t="s">
        <v>227</v>
      </c>
      <c r="D85" s="56" t="s">
        <v>75</v>
      </c>
      <c r="E85" s="57">
        <v>0</v>
      </c>
      <c r="F85" s="54">
        <v>0</v>
      </c>
      <c r="G85" s="58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48"/>
      <c r="N85" s="48"/>
      <c r="O85" s="48"/>
      <c r="P85" s="48"/>
      <c r="Q85" s="48"/>
      <c r="R85" s="48"/>
    </row>
    <row r="86" spans="1:18" x14ac:dyDescent="0.3">
      <c r="A86" s="56" t="s">
        <v>10</v>
      </c>
      <c r="B86" s="56" t="s">
        <v>228</v>
      </c>
      <c r="C86" s="56" t="s">
        <v>229</v>
      </c>
      <c r="D86" s="56" t="s">
        <v>75</v>
      </c>
      <c r="E86" s="57">
        <v>0</v>
      </c>
      <c r="F86" s="54">
        <v>0</v>
      </c>
      <c r="G86" s="58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48"/>
      <c r="N86" s="48"/>
      <c r="O86" s="48"/>
      <c r="P86" s="48"/>
      <c r="Q86" s="48"/>
      <c r="R86" s="48"/>
    </row>
    <row r="87" spans="1:18" x14ac:dyDescent="0.3">
      <c r="A87" s="56" t="s">
        <v>10</v>
      </c>
      <c r="B87" s="56" t="s">
        <v>230</v>
      </c>
      <c r="C87" s="56" t="s">
        <v>231</v>
      </c>
      <c r="D87" s="56" t="s">
        <v>75</v>
      </c>
      <c r="E87" s="57">
        <v>0</v>
      </c>
      <c r="F87" s="54">
        <v>0</v>
      </c>
      <c r="G87" s="58">
        <v>0</v>
      </c>
      <c r="H87" s="57">
        <v>0.121</v>
      </c>
      <c r="I87" s="57">
        <v>0.121</v>
      </c>
      <c r="J87" s="57">
        <v>0.121</v>
      </c>
      <c r="K87" s="57">
        <v>0.121</v>
      </c>
      <c r="L87" s="57">
        <v>0.121</v>
      </c>
      <c r="M87" s="48"/>
      <c r="N87" s="48"/>
      <c r="O87" s="48"/>
      <c r="P87" s="48"/>
      <c r="Q87" s="48"/>
      <c r="R87" s="48"/>
    </row>
    <row r="88" spans="1:18" x14ac:dyDescent="0.3">
      <c r="A88" s="56" t="s">
        <v>10</v>
      </c>
      <c r="B88" s="56" t="s">
        <v>232</v>
      </c>
      <c r="C88" s="56" t="s">
        <v>233</v>
      </c>
      <c r="D88" s="56" t="s">
        <v>75</v>
      </c>
      <c r="E88" s="57">
        <v>0</v>
      </c>
      <c r="F88" s="54">
        <v>0</v>
      </c>
      <c r="G88" s="58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48"/>
      <c r="N88" s="48"/>
      <c r="O88" s="48"/>
      <c r="P88" s="48"/>
      <c r="Q88" s="48"/>
      <c r="R88" s="48"/>
    </row>
    <row r="89" spans="1:18" x14ac:dyDescent="0.3">
      <c r="A89" s="56" t="s">
        <v>10</v>
      </c>
      <c r="B89" s="56" t="s">
        <v>234</v>
      </c>
      <c r="C89" s="56" t="s">
        <v>235</v>
      </c>
      <c r="D89" s="56" t="s">
        <v>75</v>
      </c>
      <c r="E89" s="57">
        <v>0</v>
      </c>
      <c r="F89" s="54">
        <v>0</v>
      </c>
      <c r="G89" s="58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48"/>
      <c r="N89" s="48"/>
      <c r="O89" s="48"/>
      <c r="P89" s="48"/>
      <c r="Q89" s="48"/>
      <c r="R89" s="48"/>
    </row>
    <row r="90" spans="1:18" x14ac:dyDescent="0.3">
      <c r="A90" s="56" t="s">
        <v>10</v>
      </c>
      <c r="B90" s="56" t="s">
        <v>236</v>
      </c>
      <c r="C90" s="56" t="s">
        <v>237</v>
      </c>
      <c r="D90" s="56" t="s">
        <v>75</v>
      </c>
      <c r="E90" s="57">
        <v>0</v>
      </c>
      <c r="F90" s="54">
        <v>0</v>
      </c>
      <c r="G90" s="58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48"/>
      <c r="N90" s="48"/>
      <c r="O90" s="48"/>
      <c r="P90" s="48"/>
      <c r="Q90" s="48"/>
      <c r="R90" s="48"/>
    </row>
    <row r="91" spans="1:18" x14ac:dyDescent="0.3">
      <c r="A91" s="56" t="s">
        <v>10</v>
      </c>
      <c r="B91" s="56" t="s">
        <v>238</v>
      </c>
      <c r="C91" s="56" t="s">
        <v>239</v>
      </c>
      <c r="D91" s="56" t="s">
        <v>75</v>
      </c>
      <c r="E91" s="57">
        <v>0</v>
      </c>
      <c r="F91" s="54">
        <v>0</v>
      </c>
      <c r="G91" s="58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48"/>
      <c r="N91" s="48"/>
      <c r="O91" s="48"/>
      <c r="P91" s="48"/>
      <c r="Q91" s="48"/>
      <c r="R91" s="48"/>
    </row>
    <row r="92" spans="1:18" x14ac:dyDescent="0.3">
      <c r="A92" s="56" t="s">
        <v>10</v>
      </c>
      <c r="B92" s="56" t="s">
        <v>240</v>
      </c>
      <c r="C92" s="56" t="s">
        <v>241</v>
      </c>
      <c r="D92" s="56" t="s">
        <v>75</v>
      </c>
      <c r="E92" s="57">
        <v>0</v>
      </c>
      <c r="F92" s="54">
        <v>0</v>
      </c>
      <c r="G92" s="58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48"/>
      <c r="N92" s="48"/>
      <c r="O92" s="48"/>
      <c r="P92" s="48"/>
      <c r="Q92" s="48"/>
      <c r="R92" s="48"/>
    </row>
    <row r="93" spans="1:18" x14ac:dyDescent="0.3">
      <c r="A93" s="56" t="s">
        <v>10</v>
      </c>
      <c r="B93" s="56" t="s">
        <v>242</v>
      </c>
      <c r="C93" s="56" t="s">
        <v>243</v>
      </c>
      <c r="D93" s="56" t="s">
        <v>75</v>
      </c>
      <c r="E93" s="57">
        <v>0</v>
      </c>
      <c r="F93" s="54">
        <v>0</v>
      </c>
      <c r="G93" s="58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48"/>
      <c r="N93" s="48"/>
      <c r="O93" s="48"/>
      <c r="P93" s="48"/>
      <c r="Q93" s="48"/>
      <c r="R93" s="48"/>
    </row>
    <row r="94" spans="1:18" x14ac:dyDescent="0.3">
      <c r="A94" s="56" t="s">
        <v>10</v>
      </c>
      <c r="B94" s="56" t="s">
        <v>244</v>
      </c>
      <c r="C94" s="56" t="s">
        <v>245</v>
      </c>
      <c r="D94" s="56" t="s">
        <v>75</v>
      </c>
      <c r="E94" s="57">
        <v>0</v>
      </c>
      <c r="F94" s="54">
        <v>0</v>
      </c>
      <c r="G94" s="58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48"/>
      <c r="N94" s="48"/>
      <c r="O94" s="48"/>
      <c r="P94" s="48"/>
      <c r="Q94" s="48"/>
      <c r="R94" s="48"/>
    </row>
    <row r="95" spans="1:18" x14ac:dyDescent="0.3">
      <c r="A95" s="56" t="s">
        <v>10</v>
      </c>
      <c r="B95" s="56" t="s">
        <v>246</v>
      </c>
      <c r="C95" s="56" t="s">
        <v>247</v>
      </c>
      <c r="D95" s="56" t="s">
        <v>75</v>
      </c>
      <c r="E95" s="57">
        <v>0</v>
      </c>
      <c r="F95" s="54">
        <v>0</v>
      </c>
      <c r="G95" s="58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48"/>
      <c r="N95" s="48"/>
      <c r="O95" s="48"/>
      <c r="P95" s="48"/>
      <c r="Q95" s="48"/>
      <c r="R95" s="48"/>
    </row>
    <row r="96" spans="1:18" x14ac:dyDescent="0.3">
      <c r="A96" s="56" t="s">
        <v>10</v>
      </c>
      <c r="B96" s="56" t="s">
        <v>248</v>
      </c>
      <c r="C96" s="56" t="s">
        <v>249</v>
      </c>
      <c r="D96" s="56" t="s">
        <v>75</v>
      </c>
      <c r="E96" s="57">
        <v>0</v>
      </c>
      <c r="F96" s="54">
        <v>0</v>
      </c>
      <c r="G96" s="58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48"/>
      <c r="N96" s="48"/>
      <c r="O96" s="48"/>
      <c r="P96" s="48"/>
      <c r="Q96" s="48"/>
      <c r="R96" s="48"/>
    </row>
    <row r="97" spans="1:18" x14ac:dyDescent="0.3">
      <c r="A97" s="56" t="s">
        <v>10</v>
      </c>
      <c r="B97" s="56" t="s">
        <v>250</v>
      </c>
      <c r="C97" s="56" t="s">
        <v>251</v>
      </c>
      <c r="D97" s="56" t="s">
        <v>75</v>
      </c>
      <c r="E97" s="57">
        <v>0</v>
      </c>
      <c r="F97" s="54">
        <v>0</v>
      </c>
      <c r="G97" s="58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48"/>
      <c r="N97" s="48"/>
      <c r="O97" s="48"/>
      <c r="P97" s="48"/>
      <c r="Q97" s="48"/>
      <c r="R97" s="48"/>
    </row>
    <row r="98" spans="1:18" x14ac:dyDescent="0.3">
      <c r="A98" s="56" t="s">
        <v>10</v>
      </c>
      <c r="B98" s="56" t="s">
        <v>252</v>
      </c>
      <c r="C98" s="56" t="s">
        <v>253</v>
      </c>
      <c r="D98" s="56" t="s">
        <v>75</v>
      </c>
      <c r="E98" s="57">
        <v>0</v>
      </c>
      <c r="F98" s="54">
        <v>0</v>
      </c>
      <c r="G98" s="58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48"/>
      <c r="N98" s="48"/>
      <c r="O98" s="48"/>
      <c r="P98" s="48"/>
      <c r="Q98" s="48"/>
      <c r="R98" s="48"/>
    </row>
    <row r="99" spans="1:18" x14ac:dyDescent="0.3">
      <c r="A99" s="56" t="s">
        <v>10</v>
      </c>
      <c r="B99" s="56" t="s">
        <v>254</v>
      </c>
      <c r="C99" s="56" t="s">
        <v>255</v>
      </c>
      <c r="D99" s="56" t="s">
        <v>75</v>
      </c>
      <c r="E99" s="57">
        <v>1.5880000000000001</v>
      </c>
      <c r="F99" s="54">
        <v>1.9650000000000001</v>
      </c>
      <c r="G99" s="58">
        <v>3.0339999999999998</v>
      </c>
      <c r="H99" s="57">
        <v>0.245</v>
      </c>
      <c r="I99" s="57">
        <v>0.39500000000000002</v>
      </c>
      <c r="J99" s="57">
        <v>0.77300000000000002</v>
      </c>
      <c r="K99" s="57">
        <v>0.61799999999999999</v>
      </c>
      <c r="L99" s="57">
        <v>1.3129999999999999</v>
      </c>
      <c r="M99" s="48"/>
      <c r="N99" s="48"/>
      <c r="O99" s="48"/>
      <c r="P99" s="48"/>
      <c r="Q99" s="48"/>
      <c r="R99" s="48"/>
    </row>
    <row r="100" spans="1:18" x14ac:dyDescent="0.3">
      <c r="A100" s="48" t="s">
        <v>2</v>
      </c>
      <c r="B100" s="48" t="s">
        <v>162</v>
      </c>
      <c r="C100" s="48" t="s">
        <v>163</v>
      </c>
      <c r="D100" s="48" t="s">
        <v>75</v>
      </c>
      <c r="E100" s="54">
        <v>0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48"/>
      <c r="N100" s="48"/>
      <c r="O100" s="48"/>
      <c r="P100" s="48"/>
      <c r="Q100" s="48"/>
      <c r="R100" s="48"/>
    </row>
    <row r="101" spans="1:18" x14ac:dyDescent="0.3">
      <c r="A101" s="48" t="s">
        <v>2</v>
      </c>
      <c r="B101" s="48" t="s">
        <v>164</v>
      </c>
      <c r="C101" s="48" t="s">
        <v>165</v>
      </c>
      <c r="D101" s="48" t="s">
        <v>75</v>
      </c>
      <c r="E101" s="54">
        <v>0</v>
      </c>
      <c r="F101" s="54">
        <v>0</v>
      </c>
      <c r="G101" s="54">
        <v>0</v>
      </c>
      <c r="H101" s="54">
        <v>0</v>
      </c>
      <c r="I101" s="54">
        <v>0</v>
      </c>
      <c r="J101" s="54">
        <v>0</v>
      </c>
      <c r="K101" s="54">
        <v>0</v>
      </c>
      <c r="L101" s="54">
        <v>0</v>
      </c>
      <c r="M101" s="48"/>
      <c r="N101" s="48"/>
      <c r="O101" s="48"/>
      <c r="P101" s="48"/>
      <c r="Q101" s="48"/>
      <c r="R101" s="48"/>
    </row>
    <row r="102" spans="1:18" x14ac:dyDescent="0.3">
      <c r="A102" s="48" t="s">
        <v>2</v>
      </c>
      <c r="B102" s="48" t="s">
        <v>166</v>
      </c>
      <c r="C102" s="48" t="s">
        <v>167</v>
      </c>
      <c r="D102" s="48" t="s">
        <v>75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48"/>
      <c r="N102" s="48"/>
      <c r="O102" s="48"/>
      <c r="P102" s="48"/>
      <c r="Q102" s="48"/>
      <c r="R102" s="48"/>
    </row>
    <row r="103" spans="1:18" x14ac:dyDescent="0.3">
      <c r="A103" s="48" t="s">
        <v>2</v>
      </c>
      <c r="B103" s="48" t="s">
        <v>168</v>
      </c>
      <c r="C103" s="48" t="s">
        <v>169</v>
      </c>
      <c r="D103" s="48" t="s">
        <v>75</v>
      </c>
      <c r="E103" s="54">
        <v>0</v>
      </c>
      <c r="F103" s="54">
        <v>0</v>
      </c>
      <c r="G103" s="54">
        <v>0</v>
      </c>
      <c r="H103" s="54">
        <v>3.5000000000000003E-2</v>
      </c>
      <c r="I103" s="54">
        <v>3.1E-2</v>
      </c>
      <c r="J103" s="54">
        <v>2.1000000000000001E-2</v>
      </c>
      <c r="K103" s="54">
        <v>2.1000000000000001E-2</v>
      </c>
      <c r="L103" s="54">
        <v>2.1999999999999999E-2</v>
      </c>
      <c r="M103" s="48"/>
      <c r="N103" s="48"/>
      <c r="O103" s="48"/>
      <c r="P103" s="48"/>
      <c r="Q103" s="48"/>
      <c r="R103" s="48"/>
    </row>
    <row r="104" spans="1:18" x14ac:dyDescent="0.3">
      <c r="A104" s="48" t="s">
        <v>2</v>
      </c>
      <c r="B104" s="48" t="s">
        <v>170</v>
      </c>
      <c r="C104" s="48" t="s">
        <v>171</v>
      </c>
      <c r="D104" s="48" t="s">
        <v>75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  <c r="J104" s="54">
        <v>0</v>
      </c>
      <c r="K104" s="54">
        <v>0</v>
      </c>
      <c r="L104" s="54">
        <v>0</v>
      </c>
      <c r="M104" s="48"/>
      <c r="N104" s="48"/>
      <c r="O104" s="48"/>
      <c r="P104" s="48"/>
      <c r="Q104" s="48"/>
      <c r="R104" s="48"/>
    </row>
    <row r="105" spans="1:18" x14ac:dyDescent="0.3">
      <c r="A105" s="48" t="s">
        <v>2</v>
      </c>
      <c r="B105" s="48" t="s">
        <v>172</v>
      </c>
      <c r="C105" s="48" t="s">
        <v>173</v>
      </c>
      <c r="D105" s="48" t="s">
        <v>75</v>
      </c>
      <c r="E105" s="54">
        <v>0</v>
      </c>
      <c r="F105" s="54">
        <v>0</v>
      </c>
      <c r="G105" s="54">
        <v>0</v>
      </c>
      <c r="H105" s="54">
        <v>0</v>
      </c>
      <c r="I105" s="54">
        <v>0</v>
      </c>
      <c r="J105" s="54">
        <v>0</v>
      </c>
      <c r="K105" s="54">
        <v>0</v>
      </c>
      <c r="L105" s="54">
        <v>0</v>
      </c>
      <c r="M105" s="48"/>
      <c r="N105" s="48"/>
      <c r="O105" s="48"/>
      <c r="P105" s="48"/>
      <c r="Q105" s="48"/>
      <c r="R105" s="48"/>
    </row>
    <row r="106" spans="1:18" x14ac:dyDescent="0.3">
      <c r="A106" s="48" t="s">
        <v>2</v>
      </c>
      <c r="B106" s="48" t="s">
        <v>174</v>
      </c>
      <c r="C106" s="48" t="s">
        <v>175</v>
      </c>
      <c r="D106" s="48" t="s">
        <v>75</v>
      </c>
      <c r="E106" s="54">
        <v>0</v>
      </c>
      <c r="F106" s="54">
        <v>0</v>
      </c>
      <c r="G106" s="54">
        <v>0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48"/>
      <c r="N106" s="48"/>
      <c r="O106" s="48"/>
      <c r="P106" s="48"/>
      <c r="Q106" s="48"/>
      <c r="R106" s="48"/>
    </row>
    <row r="107" spans="1:18" x14ac:dyDescent="0.3">
      <c r="A107" s="48" t="s">
        <v>2</v>
      </c>
      <c r="B107" s="48" t="s">
        <v>176</v>
      </c>
      <c r="C107" s="48" t="s">
        <v>177</v>
      </c>
      <c r="D107" s="48" t="s">
        <v>75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48"/>
      <c r="N107" s="48"/>
      <c r="O107" s="48"/>
      <c r="P107" s="48"/>
      <c r="Q107" s="48"/>
      <c r="R107" s="48"/>
    </row>
    <row r="108" spans="1:18" x14ac:dyDescent="0.3">
      <c r="A108" s="48" t="s">
        <v>2</v>
      </c>
      <c r="B108" s="48" t="s">
        <v>178</v>
      </c>
      <c r="C108" s="48" t="s">
        <v>179</v>
      </c>
      <c r="D108" s="48" t="s">
        <v>75</v>
      </c>
      <c r="E108" s="54">
        <v>0</v>
      </c>
      <c r="F108" s="54">
        <v>0</v>
      </c>
      <c r="G108" s="54">
        <v>0</v>
      </c>
      <c r="H108" s="54">
        <v>0</v>
      </c>
      <c r="I108" s="54">
        <v>0</v>
      </c>
      <c r="J108" s="54">
        <v>0</v>
      </c>
      <c r="K108" s="54">
        <v>0</v>
      </c>
      <c r="L108" s="54">
        <v>0</v>
      </c>
      <c r="M108" s="48"/>
      <c r="N108" s="48"/>
      <c r="O108" s="48"/>
      <c r="P108" s="48"/>
      <c r="Q108" s="48"/>
      <c r="R108" s="48"/>
    </row>
    <row r="109" spans="1:18" x14ac:dyDescent="0.3">
      <c r="A109" s="48" t="s">
        <v>2</v>
      </c>
      <c r="B109" s="48" t="s">
        <v>180</v>
      </c>
      <c r="C109" s="48" t="s">
        <v>181</v>
      </c>
      <c r="D109" s="48" t="s">
        <v>75</v>
      </c>
      <c r="E109" s="54">
        <v>0</v>
      </c>
      <c r="F109" s="54">
        <v>0</v>
      </c>
      <c r="G109" s="54">
        <v>0</v>
      </c>
      <c r="H109" s="54">
        <v>0</v>
      </c>
      <c r="I109" s="54">
        <v>0</v>
      </c>
      <c r="J109" s="54">
        <v>0</v>
      </c>
      <c r="K109" s="54">
        <v>0</v>
      </c>
      <c r="L109" s="54">
        <v>0</v>
      </c>
      <c r="M109" s="48"/>
      <c r="N109" s="48"/>
      <c r="O109" s="48"/>
      <c r="P109" s="48"/>
      <c r="Q109" s="48"/>
      <c r="R109" s="48"/>
    </row>
    <row r="110" spans="1:18" x14ac:dyDescent="0.3">
      <c r="A110" s="48" t="s">
        <v>2</v>
      </c>
      <c r="B110" s="48" t="s">
        <v>182</v>
      </c>
      <c r="C110" s="48" t="s">
        <v>183</v>
      </c>
      <c r="D110" s="48" t="s">
        <v>75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48"/>
      <c r="N110" s="48"/>
      <c r="O110" s="48"/>
      <c r="P110" s="48"/>
      <c r="Q110" s="48"/>
      <c r="R110" s="48"/>
    </row>
    <row r="111" spans="1:18" x14ac:dyDescent="0.3">
      <c r="A111" s="48" t="s">
        <v>2</v>
      </c>
      <c r="B111" s="48" t="s">
        <v>184</v>
      </c>
      <c r="C111" s="48" t="s">
        <v>185</v>
      </c>
      <c r="D111" s="48" t="s">
        <v>75</v>
      </c>
      <c r="E111" s="54">
        <v>0</v>
      </c>
      <c r="F111" s="54">
        <v>0</v>
      </c>
      <c r="G111" s="54">
        <v>0</v>
      </c>
      <c r="H111" s="54">
        <v>0</v>
      </c>
      <c r="I111" s="54">
        <v>0</v>
      </c>
      <c r="J111" s="54">
        <v>0</v>
      </c>
      <c r="K111" s="54">
        <v>0</v>
      </c>
      <c r="L111" s="54">
        <v>0</v>
      </c>
      <c r="M111" s="48"/>
      <c r="N111" s="48"/>
      <c r="O111" s="48"/>
      <c r="P111" s="48"/>
      <c r="Q111" s="48"/>
      <c r="R111" s="48"/>
    </row>
    <row r="112" spans="1:18" x14ac:dyDescent="0.3">
      <c r="A112" s="48" t="s">
        <v>2</v>
      </c>
      <c r="B112" s="48" t="s">
        <v>186</v>
      </c>
      <c r="C112" s="48" t="s">
        <v>187</v>
      </c>
      <c r="D112" s="48" t="s">
        <v>75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48"/>
      <c r="N112" s="48"/>
      <c r="O112" s="48"/>
      <c r="P112" s="48"/>
      <c r="Q112" s="48"/>
      <c r="R112" s="48"/>
    </row>
    <row r="113" spans="1:18" x14ac:dyDescent="0.3">
      <c r="A113" s="48" t="s">
        <v>2</v>
      </c>
      <c r="B113" s="48" t="s">
        <v>188</v>
      </c>
      <c r="C113" s="48" t="s">
        <v>189</v>
      </c>
      <c r="D113" s="48" t="s">
        <v>75</v>
      </c>
      <c r="E113" s="54">
        <v>0</v>
      </c>
      <c r="F113" s="54">
        <v>0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48"/>
      <c r="N113" s="48"/>
      <c r="O113" s="48"/>
      <c r="P113" s="48"/>
      <c r="Q113" s="48"/>
      <c r="R113" s="48"/>
    </row>
    <row r="114" spans="1:18" x14ac:dyDescent="0.3">
      <c r="A114" s="48" t="s">
        <v>2</v>
      </c>
      <c r="B114" s="48" t="s">
        <v>190</v>
      </c>
      <c r="C114" s="48" t="s">
        <v>191</v>
      </c>
      <c r="D114" s="48" t="s">
        <v>75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48"/>
      <c r="N114" s="48"/>
      <c r="O114" s="48"/>
      <c r="P114" s="48"/>
      <c r="Q114" s="48"/>
      <c r="R114" s="48"/>
    </row>
    <row r="115" spans="1:18" x14ac:dyDescent="0.3">
      <c r="A115" s="48" t="s">
        <v>2</v>
      </c>
      <c r="B115" s="48" t="s">
        <v>192</v>
      </c>
      <c r="C115" s="48" t="s">
        <v>193</v>
      </c>
      <c r="D115" s="48" t="s">
        <v>75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48"/>
      <c r="N115" s="48"/>
      <c r="O115" s="48"/>
      <c r="P115" s="48"/>
      <c r="Q115" s="48"/>
      <c r="R115" s="48"/>
    </row>
    <row r="116" spans="1:18" x14ac:dyDescent="0.3">
      <c r="A116" s="48" t="s">
        <v>2</v>
      </c>
      <c r="B116" s="48" t="s">
        <v>194</v>
      </c>
      <c r="C116" s="48" t="s">
        <v>195</v>
      </c>
      <c r="D116" s="48" t="s">
        <v>75</v>
      </c>
      <c r="E116" s="54">
        <v>0</v>
      </c>
      <c r="F116" s="54">
        <v>0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48"/>
      <c r="N116" s="48"/>
      <c r="O116" s="48"/>
      <c r="P116" s="48"/>
      <c r="Q116" s="48"/>
      <c r="R116" s="48"/>
    </row>
    <row r="117" spans="1:18" x14ac:dyDescent="0.3">
      <c r="A117" s="48" t="s">
        <v>2</v>
      </c>
      <c r="B117" s="48" t="s">
        <v>196</v>
      </c>
      <c r="C117" s="48" t="s">
        <v>197</v>
      </c>
      <c r="D117" s="48" t="s">
        <v>75</v>
      </c>
      <c r="E117" s="54">
        <v>0</v>
      </c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48"/>
      <c r="N117" s="48"/>
      <c r="O117" s="48"/>
      <c r="P117" s="48"/>
      <c r="Q117" s="48"/>
      <c r="R117" s="48"/>
    </row>
    <row r="118" spans="1:18" x14ac:dyDescent="0.3">
      <c r="A118" s="48" t="s">
        <v>2</v>
      </c>
      <c r="B118" s="48" t="s">
        <v>198</v>
      </c>
      <c r="C118" s="48" t="s">
        <v>199</v>
      </c>
      <c r="D118" s="48" t="s">
        <v>75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2.2800000000000001E-2</v>
      </c>
      <c r="K118" s="54">
        <v>2.2800000000000001E-2</v>
      </c>
      <c r="L118" s="54">
        <v>2.2800000000000001E-2</v>
      </c>
      <c r="M118" s="48"/>
      <c r="N118" s="48"/>
      <c r="O118" s="48"/>
      <c r="P118" s="48"/>
      <c r="Q118" s="48"/>
      <c r="R118" s="48"/>
    </row>
    <row r="119" spans="1:18" x14ac:dyDescent="0.3">
      <c r="A119" s="48" t="s">
        <v>2</v>
      </c>
      <c r="B119" s="48" t="s">
        <v>200</v>
      </c>
      <c r="C119" s="48" t="s">
        <v>201</v>
      </c>
      <c r="D119" s="48" t="s">
        <v>75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48"/>
      <c r="N119" s="48"/>
      <c r="O119" s="48"/>
      <c r="P119" s="48"/>
      <c r="Q119" s="48"/>
      <c r="R119" s="48"/>
    </row>
    <row r="120" spans="1:18" x14ac:dyDescent="0.3">
      <c r="A120" s="48" t="s">
        <v>2</v>
      </c>
      <c r="B120" s="48" t="s">
        <v>202</v>
      </c>
      <c r="C120" s="48" t="s">
        <v>203</v>
      </c>
      <c r="D120" s="48" t="s">
        <v>75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  <c r="J120" s="54">
        <v>0</v>
      </c>
      <c r="K120" s="54">
        <v>0</v>
      </c>
      <c r="L120" s="54">
        <v>0</v>
      </c>
      <c r="M120" s="48"/>
      <c r="N120" s="48"/>
      <c r="O120" s="48"/>
      <c r="P120" s="48"/>
      <c r="Q120" s="48"/>
      <c r="R120" s="48"/>
    </row>
    <row r="121" spans="1:18" x14ac:dyDescent="0.3">
      <c r="A121" s="48" t="s">
        <v>2</v>
      </c>
      <c r="B121" s="48" t="s">
        <v>204</v>
      </c>
      <c r="C121" s="48" t="s">
        <v>205</v>
      </c>
      <c r="D121" s="48" t="s">
        <v>75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48"/>
      <c r="N121" s="48"/>
      <c r="O121" s="48"/>
      <c r="P121" s="48"/>
      <c r="Q121" s="48"/>
      <c r="R121" s="48"/>
    </row>
    <row r="122" spans="1:18" x14ac:dyDescent="0.3">
      <c r="A122" s="48" t="s">
        <v>2</v>
      </c>
      <c r="B122" s="48" t="s">
        <v>206</v>
      </c>
      <c r="C122" s="48" t="s">
        <v>207</v>
      </c>
      <c r="D122" s="48" t="s">
        <v>75</v>
      </c>
      <c r="E122" s="54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48"/>
      <c r="N122" s="48"/>
      <c r="O122" s="48"/>
      <c r="P122" s="48"/>
      <c r="Q122" s="48"/>
      <c r="R122" s="48"/>
    </row>
    <row r="123" spans="1:18" x14ac:dyDescent="0.3">
      <c r="A123" s="48" t="s">
        <v>2</v>
      </c>
      <c r="B123" s="48" t="s">
        <v>208</v>
      </c>
      <c r="C123" s="48" t="s">
        <v>209</v>
      </c>
      <c r="D123" s="48" t="s">
        <v>75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48"/>
      <c r="N123" s="48"/>
      <c r="O123" s="48"/>
      <c r="P123" s="48"/>
      <c r="Q123" s="48"/>
      <c r="R123" s="48"/>
    </row>
    <row r="124" spans="1:18" x14ac:dyDescent="0.3">
      <c r="A124" s="48" t="s">
        <v>2</v>
      </c>
      <c r="B124" s="48" t="s">
        <v>210</v>
      </c>
      <c r="C124" s="48" t="s">
        <v>211</v>
      </c>
      <c r="D124" s="48" t="s">
        <v>75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48"/>
      <c r="N124" s="48"/>
      <c r="O124" s="48"/>
      <c r="P124" s="48"/>
      <c r="Q124" s="48"/>
      <c r="R124" s="48"/>
    </row>
    <row r="125" spans="1:18" x14ac:dyDescent="0.3">
      <c r="A125" s="48" t="s">
        <v>2</v>
      </c>
      <c r="B125" s="48" t="s">
        <v>212</v>
      </c>
      <c r="C125" s="48" t="s">
        <v>213</v>
      </c>
      <c r="D125" s="48" t="s">
        <v>75</v>
      </c>
      <c r="E125" s="54">
        <v>0</v>
      </c>
      <c r="F125" s="54">
        <v>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v>0</v>
      </c>
      <c r="M125" s="48"/>
      <c r="N125" s="48"/>
      <c r="O125" s="48"/>
      <c r="P125" s="48"/>
      <c r="Q125" s="48"/>
      <c r="R125" s="48"/>
    </row>
    <row r="126" spans="1:18" x14ac:dyDescent="0.3">
      <c r="A126" s="48" t="s">
        <v>2</v>
      </c>
      <c r="B126" s="48" t="s">
        <v>214</v>
      </c>
      <c r="C126" s="48" t="s">
        <v>215</v>
      </c>
      <c r="D126" s="48" t="s">
        <v>75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48"/>
      <c r="N126" s="48"/>
      <c r="O126" s="48"/>
      <c r="P126" s="48"/>
      <c r="Q126" s="48"/>
      <c r="R126" s="48"/>
    </row>
    <row r="127" spans="1:18" x14ac:dyDescent="0.3">
      <c r="A127" s="48" t="s">
        <v>2</v>
      </c>
      <c r="B127" s="48" t="s">
        <v>216</v>
      </c>
      <c r="C127" s="48" t="s">
        <v>217</v>
      </c>
      <c r="D127" s="48" t="s">
        <v>75</v>
      </c>
      <c r="E127" s="54">
        <v>0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48"/>
      <c r="N127" s="48"/>
      <c r="O127" s="48"/>
      <c r="P127" s="48"/>
      <c r="Q127" s="48"/>
      <c r="R127" s="48"/>
    </row>
    <row r="128" spans="1:18" x14ac:dyDescent="0.3">
      <c r="A128" s="48" t="s">
        <v>2</v>
      </c>
      <c r="B128" s="48" t="s">
        <v>218</v>
      </c>
      <c r="C128" s="48" t="s">
        <v>219</v>
      </c>
      <c r="D128" s="48" t="s">
        <v>75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48"/>
      <c r="N128" s="48"/>
      <c r="O128" s="48"/>
      <c r="P128" s="48"/>
      <c r="Q128" s="48"/>
      <c r="R128" s="48"/>
    </row>
    <row r="129" spans="1:18" x14ac:dyDescent="0.3">
      <c r="A129" s="48" t="s">
        <v>2</v>
      </c>
      <c r="B129" s="48" t="s">
        <v>220</v>
      </c>
      <c r="C129" s="48" t="s">
        <v>221</v>
      </c>
      <c r="D129" s="48" t="s">
        <v>75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  <c r="J129" s="54">
        <v>0</v>
      </c>
      <c r="K129" s="54">
        <v>0</v>
      </c>
      <c r="L129" s="54">
        <v>0</v>
      </c>
      <c r="M129" s="48"/>
      <c r="N129" s="48"/>
      <c r="O129" s="48"/>
      <c r="P129" s="48"/>
      <c r="Q129" s="48"/>
      <c r="R129" s="48"/>
    </row>
    <row r="130" spans="1:18" x14ac:dyDescent="0.3">
      <c r="A130" s="48" t="s">
        <v>2</v>
      </c>
      <c r="B130" s="48" t="s">
        <v>222</v>
      </c>
      <c r="C130" s="48" t="s">
        <v>223</v>
      </c>
      <c r="D130" s="48" t="s">
        <v>75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48"/>
      <c r="N130" s="48"/>
      <c r="O130" s="48"/>
      <c r="P130" s="48"/>
      <c r="Q130" s="48"/>
      <c r="R130" s="48"/>
    </row>
    <row r="131" spans="1:18" x14ac:dyDescent="0.3">
      <c r="A131" s="48" t="s">
        <v>2</v>
      </c>
      <c r="B131" s="48" t="s">
        <v>224</v>
      </c>
      <c r="C131" s="48" t="s">
        <v>225</v>
      </c>
      <c r="D131" s="48" t="s">
        <v>75</v>
      </c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4">
        <v>0</v>
      </c>
      <c r="K131" s="54">
        <v>0</v>
      </c>
      <c r="L131" s="54">
        <v>0</v>
      </c>
      <c r="M131" s="48"/>
      <c r="N131" s="48"/>
      <c r="O131" s="48"/>
      <c r="P131" s="48"/>
      <c r="Q131" s="48"/>
      <c r="R131" s="48"/>
    </row>
    <row r="132" spans="1:18" x14ac:dyDescent="0.3">
      <c r="A132" s="48" t="s">
        <v>2</v>
      </c>
      <c r="B132" s="48" t="s">
        <v>226</v>
      </c>
      <c r="C132" s="48" t="s">
        <v>227</v>
      </c>
      <c r="D132" s="48" t="s">
        <v>75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48"/>
      <c r="N132" s="48"/>
      <c r="O132" s="48"/>
      <c r="P132" s="48"/>
      <c r="Q132" s="48"/>
      <c r="R132" s="48"/>
    </row>
    <row r="133" spans="1:18" x14ac:dyDescent="0.3">
      <c r="A133" s="48" t="s">
        <v>2</v>
      </c>
      <c r="B133" s="48" t="s">
        <v>228</v>
      </c>
      <c r="C133" s="48" t="s">
        <v>229</v>
      </c>
      <c r="D133" s="48" t="s">
        <v>75</v>
      </c>
      <c r="E133" s="54">
        <v>0</v>
      </c>
      <c r="F133" s="54">
        <v>0</v>
      </c>
      <c r="G133" s="54">
        <v>0</v>
      </c>
      <c r="H133" s="54">
        <v>0</v>
      </c>
      <c r="I133" s="54">
        <v>0</v>
      </c>
      <c r="J133" s="54">
        <v>0</v>
      </c>
      <c r="K133" s="54">
        <v>0</v>
      </c>
      <c r="L133" s="54">
        <v>0</v>
      </c>
      <c r="M133" s="48"/>
      <c r="N133" s="48"/>
      <c r="O133" s="48"/>
      <c r="P133" s="48"/>
      <c r="Q133" s="48"/>
      <c r="R133" s="48"/>
    </row>
    <row r="134" spans="1:18" x14ac:dyDescent="0.3">
      <c r="A134" s="48" t="s">
        <v>2</v>
      </c>
      <c r="B134" s="48" t="s">
        <v>230</v>
      </c>
      <c r="C134" s="48" t="s">
        <v>231</v>
      </c>
      <c r="D134" s="48" t="s">
        <v>75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48"/>
      <c r="N134" s="48"/>
      <c r="O134" s="48"/>
      <c r="P134" s="48"/>
      <c r="Q134" s="48"/>
      <c r="R134" s="48"/>
    </row>
    <row r="135" spans="1:18" x14ac:dyDescent="0.3">
      <c r="A135" s="48" t="s">
        <v>2</v>
      </c>
      <c r="B135" s="48" t="s">
        <v>232</v>
      </c>
      <c r="C135" s="48" t="s">
        <v>233</v>
      </c>
      <c r="D135" s="48" t="s">
        <v>75</v>
      </c>
      <c r="E135" s="54">
        <v>0</v>
      </c>
      <c r="F135" s="54">
        <v>0</v>
      </c>
      <c r="G135" s="54">
        <v>0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48"/>
      <c r="N135" s="48"/>
      <c r="O135" s="48"/>
      <c r="P135" s="48"/>
      <c r="Q135" s="48"/>
      <c r="R135" s="48"/>
    </row>
    <row r="136" spans="1:18" x14ac:dyDescent="0.3">
      <c r="A136" s="48" t="s">
        <v>2</v>
      </c>
      <c r="B136" s="48" t="s">
        <v>234</v>
      </c>
      <c r="C136" s="48" t="s">
        <v>235</v>
      </c>
      <c r="D136" s="48" t="s">
        <v>75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48"/>
      <c r="N136" s="48"/>
      <c r="O136" s="48"/>
      <c r="P136" s="48"/>
      <c r="Q136" s="48"/>
      <c r="R136" s="48"/>
    </row>
    <row r="137" spans="1:18" x14ac:dyDescent="0.3">
      <c r="A137" s="48" t="s">
        <v>2</v>
      </c>
      <c r="B137" s="48" t="s">
        <v>236</v>
      </c>
      <c r="C137" s="48" t="s">
        <v>237</v>
      </c>
      <c r="D137" s="48" t="s">
        <v>75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48"/>
      <c r="N137" s="48"/>
      <c r="O137" s="48"/>
      <c r="P137" s="48"/>
      <c r="Q137" s="48"/>
      <c r="R137" s="48"/>
    </row>
    <row r="138" spans="1:18" x14ac:dyDescent="0.3">
      <c r="A138" s="48" t="s">
        <v>2</v>
      </c>
      <c r="B138" s="48" t="s">
        <v>238</v>
      </c>
      <c r="C138" s="48" t="s">
        <v>239</v>
      </c>
      <c r="D138" s="48" t="s">
        <v>75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  <c r="J138" s="54">
        <v>0</v>
      </c>
      <c r="K138" s="54">
        <v>0</v>
      </c>
      <c r="L138" s="54">
        <v>0</v>
      </c>
      <c r="M138" s="48"/>
      <c r="N138" s="48"/>
      <c r="O138" s="48"/>
      <c r="P138" s="48"/>
      <c r="Q138" s="48"/>
      <c r="R138" s="48"/>
    </row>
    <row r="139" spans="1:18" x14ac:dyDescent="0.3">
      <c r="A139" s="48" t="s">
        <v>2</v>
      </c>
      <c r="B139" s="48" t="s">
        <v>240</v>
      </c>
      <c r="C139" s="48" t="s">
        <v>241</v>
      </c>
      <c r="D139" s="48" t="s">
        <v>75</v>
      </c>
      <c r="E139" s="54">
        <v>0</v>
      </c>
      <c r="F139" s="54">
        <v>0</v>
      </c>
      <c r="G139" s="54">
        <v>0</v>
      </c>
      <c r="H139" s="54">
        <v>0</v>
      </c>
      <c r="I139" s="54">
        <v>0</v>
      </c>
      <c r="J139" s="54">
        <v>0</v>
      </c>
      <c r="K139" s="54">
        <v>0</v>
      </c>
      <c r="L139" s="54">
        <v>0</v>
      </c>
      <c r="M139" s="48"/>
      <c r="N139" s="48"/>
      <c r="O139" s="48"/>
      <c r="P139" s="48"/>
      <c r="Q139" s="48"/>
      <c r="R139" s="48"/>
    </row>
    <row r="140" spans="1:18" x14ac:dyDescent="0.3">
      <c r="A140" s="48" t="s">
        <v>2</v>
      </c>
      <c r="B140" s="48" t="s">
        <v>242</v>
      </c>
      <c r="C140" s="48" t="s">
        <v>243</v>
      </c>
      <c r="D140" s="48" t="s">
        <v>75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48"/>
      <c r="N140" s="48"/>
      <c r="O140" s="48"/>
      <c r="P140" s="48"/>
      <c r="Q140" s="48"/>
      <c r="R140" s="48"/>
    </row>
    <row r="141" spans="1:18" x14ac:dyDescent="0.3">
      <c r="A141" s="48" t="s">
        <v>2</v>
      </c>
      <c r="B141" s="48" t="s">
        <v>244</v>
      </c>
      <c r="C141" s="48" t="s">
        <v>245</v>
      </c>
      <c r="D141" s="48" t="s">
        <v>75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  <c r="J141" s="54">
        <v>0</v>
      </c>
      <c r="K141" s="54">
        <v>0</v>
      </c>
      <c r="L141" s="54">
        <v>0</v>
      </c>
      <c r="M141" s="48"/>
      <c r="N141" s="48"/>
      <c r="O141" s="48"/>
      <c r="P141" s="48"/>
      <c r="Q141" s="48"/>
      <c r="R141" s="48"/>
    </row>
    <row r="142" spans="1:18" x14ac:dyDescent="0.3">
      <c r="A142" s="48" t="s">
        <v>2</v>
      </c>
      <c r="B142" s="48" t="s">
        <v>246</v>
      </c>
      <c r="C142" s="48" t="s">
        <v>247</v>
      </c>
      <c r="D142" s="48" t="s">
        <v>75</v>
      </c>
      <c r="E142" s="54">
        <v>0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48"/>
      <c r="N142" s="48"/>
      <c r="O142" s="48"/>
      <c r="P142" s="48"/>
      <c r="Q142" s="48"/>
      <c r="R142" s="48"/>
    </row>
    <row r="143" spans="1:18" x14ac:dyDescent="0.3">
      <c r="A143" s="48" t="s">
        <v>2</v>
      </c>
      <c r="B143" s="48" t="s">
        <v>248</v>
      </c>
      <c r="C143" s="48" t="s">
        <v>249</v>
      </c>
      <c r="D143" s="48" t="s">
        <v>75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48"/>
      <c r="N143" s="48"/>
      <c r="O143" s="48"/>
      <c r="P143" s="48"/>
      <c r="Q143" s="48"/>
      <c r="R143" s="48"/>
    </row>
    <row r="144" spans="1:18" x14ac:dyDescent="0.3">
      <c r="A144" s="48" t="s">
        <v>2</v>
      </c>
      <c r="B144" s="48" t="s">
        <v>250</v>
      </c>
      <c r="C144" s="48" t="s">
        <v>251</v>
      </c>
      <c r="D144" s="48" t="s">
        <v>75</v>
      </c>
      <c r="E144" s="54">
        <v>0</v>
      </c>
      <c r="F144" s="54">
        <v>0</v>
      </c>
      <c r="G144" s="54">
        <v>0</v>
      </c>
      <c r="H144" s="54">
        <v>0</v>
      </c>
      <c r="I144" s="54">
        <v>0</v>
      </c>
      <c r="J144" s="54">
        <v>0</v>
      </c>
      <c r="K144" s="54">
        <v>0</v>
      </c>
      <c r="L144" s="54">
        <v>0</v>
      </c>
      <c r="M144" s="48"/>
      <c r="N144" s="48"/>
      <c r="O144" s="48"/>
      <c r="P144" s="48"/>
      <c r="Q144" s="48"/>
      <c r="R144" s="48"/>
    </row>
    <row r="145" spans="1:18" x14ac:dyDescent="0.3">
      <c r="A145" s="48" t="s">
        <v>2</v>
      </c>
      <c r="B145" s="48" t="s">
        <v>252</v>
      </c>
      <c r="C145" s="48" t="s">
        <v>253</v>
      </c>
      <c r="D145" s="48" t="s">
        <v>75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54">
        <v>0</v>
      </c>
      <c r="L145" s="54">
        <v>0</v>
      </c>
      <c r="M145" s="48"/>
      <c r="N145" s="48"/>
      <c r="O145" s="48"/>
      <c r="P145" s="48"/>
      <c r="Q145" s="48"/>
      <c r="R145" s="48"/>
    </row>
    <row r="146" spans="1:18" x14ac:dyDescent="0.3">
      <c r="A146" s="48" t="s">
        <v>2</v>
      </c>
      <c r="B146" s="48" t="s">
        <v>254</v>
      </c>
      <c r="C146" s="48" t="s">
        <v>255</v>
      </c>
      <c r="D146" s="48" t="s">
        <v>75</v>
      </c>
      <c r="E146" s="54">
        <v>0</v>
      </c>
      <c r="F146" s="54">
        <v>0</v>
      </c>
      <c r="G146" s="54">
        <v>0</v>
      </c>
      <c r="H146" s="54">
        <v>3.5000000000000003E-2</v>
      </c>
      <c r="I146" s="54">
        <v>3.1E-2</v>
      </c>
      <c r="J146" s="54">
        <v>4.3799999999999999E-2</v>
      </c>
      <c r="K146" s="54">
        <v>4.3799999999999999E-2</v>
      </c>
      <c r="L146" s="54">
        <v>4.48E-2</v>
      </c>
      <c r="M146" s="48"/>
      <c r="N146" s="48"/>
      <c r="O146" s="48"/>
      <c r="P146" s="48"/>
      <c r="Q146" s="48"/>
      <c r="R146" s="48"/>
    </row>
    <row r="147" spans="1:18" x14ac:dyDescent="0.3">
      <c r="A147" s="56" t="s">
        <v>3</v>
      </c>
      <c r="B147" s="56" t="s">
        <v>162</v>
      </c>
      <c r="C147" s="56" t="s">
        <v>163</v>
      </c>
      <c r="D147" s="56" t="s">
        <v>75</v>
      </c>
      <c r="E147" s="57">
        <v>0</v>
      </c>
      <c r="F147" s="54">
        <v>0</v>
      </c>
      <c r="G147" s="58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48"/>
      <c r="N147" s="48"/>
      <c r="O147" s="48"/>
      <c r="P147" s="48"/>
      <c r="Q147" s="48"/>
      <c r="R147" s="48"/>
    </row>
    <row r="148" spans="1:18" x14ac:dyDescent="0.3">
      <c r="A148" s="56" t="s">
        <v>3</v>
      </c>
      <c r="B148" s="56" t="s">
        <v>164</v>
      </c>
      <c r="C148" s="56" t="s">
        <v>165</v>
      </c>
      <c r="D148" s="56" t="s">
        <v>75</v>
      </c>
      <c r="E148" s="57">
        <v>0</v>
      </c>
      <c r="F148" s="54">
        <v>0</v>
      </c>
      <c r="G148" s="58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48"/>
      <c r="N148" s="48"/>
      <c r="O148" s="48"/>
      <c r="P148" s="48"/>
      <c r="Q148" s="48"/>
      <c r="R148" s="48"/>
    </row>
    <row r="149" spans="1:18" x14ac:dyDescent="0.3">
      <c r="A149" s="56" t="s">
        <v>3</v>
      </c>
      <c r="B149" s="56" t="s">
        <v>166</v>
      </c>
      <c r="C149" s="56" t="s">
        <v>167</v>
      </c>
      <c r="D149" s="56" t="s">
        <v>75</v>
      </c>
      <c r="E149" s="57">
        <v>0</v>
      </c>
      <c r="F149" s="54">
        <v>0</v>
      </c>
      <c r="G149" s="58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48"/>
      <c r="N149" s="48"/>
      <c r="O149" s="48"/>
      <c r="P149" s="48"/>
      <c r="Q149" s="48"/>
      <c r="R149" s="48"/>
    </row>
    <row r="150" spans="1:18" x14ac:dyDescent="0.3">
      <c r="A150" s="56" t="s">
        <v>3</v>
      </c>
      <c r="B150" s="56" t="s">
        <v>168</v>
      </c>
      <c r="C150" s="56" t="s">
        <v>169</v>
      </c>
      <c r="D150" s="56" t="s">
        <v>75</v>
      </c>
      <c r="E150" s="57">
        <v>0</v>
      </c>
      <c r="F150" s="54">
        <v>0</v>
      </c>
      <c r="G150" s="58">
        <v>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48"/>
      <c r="N150" s="48"/>
      <c r="O150" s="48"/>
      <c r="P150" s="48"/>
      <c r="Q150" s="48"/>
      <c r="R150" s="48"/>
    </row>
    <row r="151" spans="1:18" x14ac:dyDescent="0.3">
      <c r="A151" s="56" t="s">
        <v>3</v>
      </c>
      <c r="B151" s="56" t="s">
        <v>170</v>
      </c>
      <c r="C151" s="56" t="s">
        <v>171</v>
      </c>
      <c r="D151" s="56" t="s">
        <v>75</v>
      </c>
      <c r="E151" s="57">
        <v>0</v>
      </c>
      <c r="F151" s="54">
        <v>0</v>
      </c>
      <c r="G151" s="58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48"/>
      <c r="N151" s="48"/>
      <c r="O151" s="48"/>
      <c r="P151" s="48"/>
      <c r="Q151" s="48"/>
      <c r="R151" s="48"/>
    </row>
    <row r="152" spans="1:18" x14ac:dyDescent="0.3">
      <c r="A152" s="56" t="s">
        <v>3</v>
      </c>
      <c r="B152" s="56" t="s">
        <v>172</v>
      </c>
      <c r="C152" s="56" t="s">
        <v>173</v>
      </c>
      <c r="D152" s="56" t="s">
        <v>75</v>
      </c>
      <c r="E152" s="57">
        <v>0</v>
      </c>
      <c r="F152" s="54">
        <v>0</v>
      </c>
      <c r="G152" s="58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48"/>
      <c r="N152" s="48"/>
      <c r="O152" s="48"/>
      <c r="P152" s="48"/>
      <c r="Q152" s="48"/>
      <c r="R152" s="48"/>
    </row>
    <row r="153" spans="1:18" x14ac:dyDescent="0.3">
      <c r="A153" s="56" t="s">
        <v>3</v>
      </c>
      <c r="B153" s="56" t="s">
        <v>174</v>
      </c>
      <c r="C153" s="56" t="s">
        <v>175</v>
      </c>
      <c r="D153" s="56" t="s">
        <v>75</v>
      </c>
      <c r="E153" s="57">
        <v>0</v>
      </c>
      <c r="F153" s="54">
        <v>0</v>
      </c>
      <c r="G153" s="58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48"/>
      <c r="N153" s="48"/>
      <c r="O153" s="48"/>
      <c r="P153" s="48"/>
      <c r="Q153" s="48"/>
      <c r="R153" s="48"/>
    </row>
    <row r="154" spans="1:18" x14ac:dyDescent="0.3">
      <c r="A154" s="56" t="s">
        <v>3</v>
      </c>
      <c r="B154" s="56" t="s">
        <v>176</v>
      </c>
      <c r="C154" s="56" t="s">
        <v>177</v>
      </c>
      <c r="D154" s="56" t="s">
        <v>75</v>
      </c>
      <c r="E154" s="57">
        <v>0</v>
      </c>
      <c r="F154" s="54">
        <v>0</v>
      </c>
      <c r="G154" s="58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48"/>
      <c r="N154" s="48"/>
      <c r="O154" s="48"/>
      <c r="P154" s="48"/>
      <c r="Q154" s="48"/>
      <c r="R154" s="48"/>
    </row>
    <row r="155" spans="1:18" x14ac:dyDescent="0.3">
      <c r="A155" s="56" t="s">
        <v>3</v>
      </c>
      <c r="B155" s="56" t="s">
        <v>178</v>
      </c>
      <c r="C155" s="56" t="s">
        <v>179</v>
      </c>
      <c r="D155" s="56" t="s">
        <v>75</v>
      </c>
      <c r="E155" s="57">
        <v>0</v>
      </c>
      <c r="F155" s="54">
        <v>0</v>
      </c>
      <c r="G155" s="58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48"/>
      <c r="N155" s="48"/>
      <c r="O155" s="48"/>
      <c r="P155" s="48"/>
      <c r="Q155" s="48"/>
      <c r="R155" s="48"/>
    </row>
    <row r="156" spans="1:18" x14ac:dyDescent="0.3">
      <c r="A156" s="56" t="s">
        <v>3</v>
      </c>
      <c r="B156" s="56" t="s">
        <v>180</v>
      </c>
      <c r="C156" s="56" t="s">
        <v>181</v>
      </c>
      <c r="D156" s="56" t="s">
        <v>75</v>
      </c>
      <c r="E156" s="57">
        <v>0</v>
      </c>
      <c r="F156" s="54">
        <v>0</v>
      </c>
      <c r="G156" s="58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48"/>
      <c r="N156" s="48"/>
      <c r="O156" s="48"/>
      <c r="P156" s="48"/>
      <c r="Q156" s="48"/>
      <c r="R156" s="48"/>
    </row>
    <row r="157" spans="1:18" x14ac:dyDescent="0.3">
      <c r="A157" s="56" t="s">
        <v>3</v>
      </c>
      <c r="B157" s="56" t="s">
        <v>182</v>
      </c>
      <c r="C157" s="56" t="s">
        <v>183</v>
      </c>
      <c r="D157" s="56" t="s">
        <v>75</v>
      </c>
      <c r="E157" s="57">
        <v>0</v>
      </c>
      <c r="F157" s="54">
        <v>0</v>
      </c>
      <c r="G157" s="58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48"/>
      <c r="N157" s="48"/>
      <c r="O157" s="48"/>
      <c r="P157" s="48"/>
      <c r="Q157" s="48"/>
      <c r="R157" s="48"/>
    </row>
    <row r="158" spans="1:18" x14ac:dyDescent="0.3">
      <c r="A158" s="56" t="s">
        <v>3</v>
      </c>
      <c r="B158" s="56" t="s">
        <v>184</v>
      </c>
      <c r="C158" s="56" t="s">
        <v>185</v>
      </c>
      <c r="D158" s="56" t="s">
        <v>75</v>
      </c>
      <c r="E158" s="57">
        <v>0</v>
      </c>
      <c r="F158" s="54">
        <v>0</v>
      </c>
      <c r="G158" s="58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48"/>
      <c r="N158" s="48"/>
      <c r="O158" s="48"/>
      <c r="P158" s="48"/>
      <c r="Q158" s="48"/>
      <c r="R158" s="48"/>
    </row>
    <row r="159" spans="1:18" x14ac:dyDescent="0.3">
      <c r="A159" s="56" t="s">
        <v>3</v>
      </c>
      <c r="B159" s="56" t="s">
        <v>186</v>
      </c>
      <c r="C159" s="56" t="s">
        <v>187</v>
      </c>
      <c r="D159" s="56" t="s">
        <v>75</v>
      </c>
      <c r="E159" s="57">
        <v>0.42699999999999999</v>
      </c>
      <c r="F159" s="54">
        <v>0</v>
      </c>
      <c r="G159" s="58">
        <v>0.17</v>
      </c>
      <c r="H159" s="57">
        <v>0</v>
      </c>
      <c r="I159" s="57">
        <v>0</v>
      </c>
      <c r="J159" s="57">
        <v>0</v>
      </c>
      <c r="K159" s="57">
        <v>0</v>
      </c>
      <c r="L159" s="57">
        <v>0</v>
      </c>
      <c r="M159" s="48"/>
      <c r="N159" s="48"/>
      <c r="O159" s="48"/>
      <c r="P159" s="48"/>
      <c r="Q159" s="48"/>
      <c r="R159" s="48"/>
    </row>
    <row r="160" spans="1:18" x14ac:dyDescent="0.3">
      <c r="A160" s="56" t="s">
        <v>3</v>
      </c>
      <c r="B160" s="56" t="s">
        <v>188</v>
      </c>
      <c r="C160" s="56" t="s">
        <v>189</v>
      </c>
      <c r="D160" s="56" t="s">
        <v>75</v>
      </c>
      <c r="E160" s="57">
        <v>0</v>
      </c>
      <c r="F160" s="54">
        <v>0</v>
      </c>
      <c r="G160" s="58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48"/>
      <c r="N160" s="48"/>
      <c r="O160" s="48"/>
      <c r="P160" s="48"/>
      <c r="Q160" s="48"/>
      <c r="R160" s="48"/>
    </row>
    <row r="161" spans="1:18" x14ac:dyDescent="0.3">
      <c r="A161" s="56" t="s">
        <v>3</v>
      </c>
      <c r="B161" s="56" t="s">
        <v>190</v>
      </c>
      <c r="C161" s="56" t="s">
        <v>191</v>
      </c>
      <c r="D161" s="56" t="s">
        <v>75</v>
      </c>
      <c r="E161" s="57">
        <v>0</v>
      </c>
      <c r="F161" s="54">
        <v>0</v>
      </c>
      <c r="G161" s="58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48"/>
      <c r="N161" s="48"/>
      <c r="O161" s="48"/>
      <c r="P161" s="48"/>
      <c r="Q161" s="48"/>
      <c r="R161" s="48"/>
    </row>
    <row r="162" spans="1:18" x14ac:dyDescent="0.3">
      <c r="A162" s="56" t="s">
        <v>3</v>
      </c>
      <c r="B162" s="56" t="s">
        <v>192</v>
      </c>
      <c r="C162" s="56" t="s">
        <v>193</v>
      </c>
      <c r="D162" s="56" t="s">
        <v>75</v>
      </c>
      <c r="E162" s="57">
        <v>0.39300000000000002</v>
      </c>
      <c r="F162" s="54">
        <v>5.0000000000000001E-3</v>
      </c>
      <c r="G162" s="58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112"/>
      <c r="N162" s="111"/>
      <c r="O162" s="111"/>
      <c r="P162" s="111"/>
      <c r="Q162" s="111"/>
      <c r="R162" s="111"/>
    </row>
    <row r="163" spans="1:18" x14ac:dyDescent="0.3">
      <c r="A163" s="56" t="s">
        <v>3</v>
      </c>
      <c r="B163" s="56" t="s">
        <v>194</v>
      </c>
      <c r="C163" s="56" t="s">
        <v>195</v>
      </c>
      <c r="D163" s="56" t="s">
        <v>75</v>
      </c>
      <c r="E163" s="57">
        <v>0</v>
      </c>
      <c r="F163" s="54">
        <v>0</v>
      </c>
      <c r="G163" s="58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  <c r="M163" s="112"/>
      <c r="N163" s="111"/>
      <c r="O163" s="111"/>
      <c r="P163" s="111"/>
      <c r="Q163" s="111"/>
      <c r="R163" s="111"/>
    </row>
    <row r="164" spans="1:18" x14ac:dyDescent="0.3">
      <c r="A164" s="56" t="s">
        <v>3</v>
      </c>
      <c r="B164" s="56" t="s">
        <v>196</v>
      </c>
      <c r="C164" s="56" t="s">
        <v>197</v>
      </c>
      <c r="D164" s="56" t="s">
        <v>75</v>
      </c>
      <c r="E164" s="57">
        <v>0</v>
      </c>
      <c r="F164" s="54">
        <v>0</v>
      </c>
      <c r="G164" s="58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112"/>
      <c r="N164" s="111"/>
      <c r="O164" s="111"/>
      <c r="P164" s="111"/>
      <c r="Q164" s="111"/>
      <c r="R164" s="111"/>
    </row>
    <row r="165" spans="1:18" x14ac:dyDescent="0.3">
      <c r="A165" s="56" t="s">
        <v>3</v>
      </c>
      <c r="B165" s="56" t="s">
        <v>198</v>
      </c>
      <c r="C165" s="56" t="s">
        <v>199</v>
      </c>
      <c r="D165" s="56" t="s">
        <v>75</v>
      </c>
      <c r="E165" s="57">
        <v>0</v>
      </c>
      <c r="F165" s="54">
        <v>0</v>
      </c>
      <c r="G165" s="58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  <c r="M165" s="112"/>
      <c r="N165" s="111"/>
      <c r="O165" s="111"/>
      <c r="P165" s="111"/>
      <c r="Q165" s="111"/>
      <c r="R165" s="111"/>
    </row>
    <row r="166" spans="1:18" x14ac:dyDescent="0.3">
      <c r="A166" s="56" t="s">
        <v>3</v>
      </c>
      <c r="B166" s="56" t="s">
        <v>200</v>
      </c>
      <c r="C166" s="56" t="s">
        <v>201</v>
      </c>
      <c r="D166" s="56" t="s">
        <v>75</v>
      </c>
      <c r="E166" s="57">
        <v>0</v>
      </c>
      <c r="F166" s="54">
        <v>0</v>
      </c>
      <c r="G166" s="58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112"/>
      <c r="N166" s="111"/>
      <c r="O166" s="111"/>
      <c r="P166" s="111"/>
      <c r="Q166" s="111"/>
      <c r="R166" s="111"/>
    </row>
    <row r="167" spans="1:18" x14ac:dyDescent="0.3">
      <c r="A167" s="56" t="s">
        <v>3</v>
      </c>
      <c r="B167" s="56" t="s">
        <v>202</v>
      </c>
      <c r="C167" s="56" t="s">
        <v>203</v>
      </c>
      <c r="D167" s="56" t="s">
        <v>75</v>
      </c>
      <c r="E167" s="57">
        <v>0</v>
      </c>
      <c r="F167" s="54">
        <v>0</v>
      </c>
      <c r="G167" s="58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112"/>
      <c r="N167" s="111"/>
      <c r="O167" s="111"/>
      <c r="P167" s="111"/>
      <c r="Q167" s="111"/>
      <c r="R167" s="111"/>
    </row>
    <row r="168" spans="1:18" x14ac:dyDescent="0.3">
      <c r="A168" s="56" t="s">
        <v>3</v>
      </c>
      <c r="B168" s="56" t="s">
        <v>204</v>
      </c>
      <c r="C168" s="56" t="s">
        <v>205</v>
      </c>
      <c r="D168" s="56" t="s">
        <v>75</v>
      </c>
      <c r="E168" s="57">
        <v>0</v>
      </c>
      <c r="F168" s="54">
        <v>0</v>
      </c>
      <c r="G168" s="58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112"/>
      <c r="N168" s="111"/>
      <c r="O168" s="111"/>
      <c r="P168" s="111"/>
      <c r="Q168" s="111"/>
      <c r="R168" s="111"/>
    </row>
    <row r="169" spans="1:18" x14ac:dyDescent="0.3">
      <c r="A169" s="56" t="s">
        <v>3</v>
      </c>
      <c r="B169" s="56" t="s">
        <v>206</v>
      </c>
      <c r="C169" s="56" t="s">
        <v>207</v>
      </c>
      <c r="D169" s="56" t="s">
        <v>75</v>
      </c>
      <c r="E169" s="57">
        <v>0</v>
      </c>
      <c r="F169" s="54">
        <v>0</v>
      </c>
      <c r="G169" s="58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  <c r="M169" s="112"/>
      <c r="N169" s="111"/>
      <c r="O169" s="111"/>
      <c r="P169" s="111"/>
      <c r="Q169" s="111"/>
      <c r="R169" s="111"/>
    </row>
    <row r="170" spans="1:18" x14ac:dyDescent="0.3">
      <c r="A170" s="56" t="s">
        <v>3</v>
      </c>
      <c r="B170" s="56" t="s">
        <v>208</v>
      </c>
      <c r="C170" s="56" t="s">
        <v>209</v>
      </c>
      <c r="D170" s="56" t="s">
        <v>75</v>
      </c>
      <c r="E170" s="57">
        <v>0</v>
      </c>
      <c r="F170" s="54">
        <v>0</v>
      </c>
      <c r="G170" s="58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112"/>
      <c r="N170" s="111"/>
      <c r="O170" s="111"/>
      <c r="P170" s="111"/>
      <c r="Q170" s="111"/>
      <c r="R170" s="111"/>
    </row>
    <row r="171" spans="1:18" x14ac:dyDescent="0.3">
      <c r="A171" s="56" t="s">
        <v>3</v>
      </c>
      <c r="B171" s="56" t="s">
        <v>210</v>
      </c>
      <c r="C171" s="56" t="s">
        <v>211</v>
      </c>
      <c r="D171" s="56" t="s">
        <v>75</v>
      </c>
      <c r="E171" s="57">
        <v>0</v>
      </c>
      <c r="F171" s="54">
        <v>3.3000000000000002E-2</v>
      </c>
      <c r="G171" s="58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  <c r="M171" s="112"/>
      <c r="N171" s="111"/>
      <c r="O171" s="111"/>
      <c r="P171" s="111"/>
      <c r="Q171" s="111"/>
      <c r="R171" s="111"/>
    </row>
    <row r="172" spans="1:18" x14ac:dyDescent="0.3">
      <c r="A172" s="56" t="s">
        <v>3</v>
      </c>
      <c r="B172" s="56" t="s">
        <v>212</v>
      </c>
      <c r="C172" s="56" t="s">
        <v>213</v>
      </c>
      <c r="D172" s="56" t="s">
        <v>75</v>
      </c>
      <c r="E172" s="57">
        <v>0</v>
      </c>
      <c r="F172" s="54">
        <v>0</v>
      </c>
      <c r="G172" s="58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  <c r="M172" s="112"/>
      <c r="N172" s="111"/>
      <c r="O172" s="111"/>
      <c r="P172" s="111"/>
      <c r="Q172" s="111"/>
      <c r="R172" s="111"/>
    </row>
    <row r="173" spans="1:18" x14ac:dyDescent="0.3">
      <c r="A173" s="56" t="s">
        <v>3</v>
      </c>
      <c r="B173" s="56" t="s">
        <v>214</v>
      </c>
      <c r="C173" s="56" t="s">
        <v>215</v>
      </c>
      <c r="D173" s="56" t="s">
        <v>75</v>
      </c>
      <c r="E173" s="57">
        <v>0</v>
      </c>
      <c r="F173" s="54">
        <v>0</v>
      </c>
      <c r="G173" s="58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112"/>
      <c r="N173" s="111"/>
      <c r="O173" s="111"/>
      <c r="P173" s="111"/>
      <c r="Q173" s="111"/>
      <c r="R173" s="111"/>
    </row>
    <row r="174" spans="1:18" x14ac:dyDescent="0.3">
      <c r="A174" s="56" t="s">
        <v>3</v>
      </c>
      <c r="B174" s="56" t="s">
        <v>216</v>
      </c>
      <c r="C174" s="56" t="s">
        <v>217</v>
      </c>
      <c r="D174" s="56" t="s">
        <v>75</v>
      </c>
      <c r="E174" s="57">
        <v>0</v>
      </c>
      <c r="F174" s="54">
        <v>0</v>
      </c>
      <c r="G174" s="58">
        <v>0</v>
      </c>
      <c r="H174" s="57">
        <v>0</v>
      </c>
      <c r="I174" s="57">
        <v>0</v>
      </c>
      <c r="J174" s="57">
        <v>0</v>
      </c>
      <c r="K174" s="57">
        <v>0</v>
      </c>
      <c r="L174" s="57">
        <v>0</v>
      </c>
      <c r="M174" s="112"/>
      <c r="N174" s="111"/>
      <c r="O174" s="111"/>
      <c r="P174" s="111"/>
      <c r="Q174" s="111"/>
      <c r="R174" s="111"/>
    </row>
    <row r="175" spans="1:18" x14ac:dyDescent="0.3">
      <c r="A175" s="56" t="s">
        <v>3</v>
      </c>
      <c r="B175" s="56" t="s">
        <v>218</v>
      </c>
      <c r="C175" s="56" t="s">
        <v>219</v>
      </c>
      <c r="D175" s="56" t="s">
        <v>75</v>
      </c>
      <c r="E175" s="57">
        <v>0</v>
      </c>
      <c r="F175" s="54">
        <v>0</v>
      </c>
      <c r="G175" s="58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0</v>
      </c>
      <c r="M175" s="112"/>
      <c r="N175" s="111"/>
      <c r="O175" s="111"/>
      <c r="P175" s="111"/>
      <c r="Q175" s="111"/>
      <c r="R175" s="111"/>
    </row>
    <row r="176" spans="1:18" x14ac:dyDescent="0.3">
      <c r="A176" s="56" t="s">
        <v>3</v>
      </c>
      <c r="B176" s="56" t="s">
        <v>220</v>
      </c>
      <c r="C176" s="56" t="s">
        <v>221</v>
      </c>
      <c r="D176" s="56" t="s">
        <v>75</v>
      </c>
      <c r="E176" s="57">
        <v>4.1929999999999996</v>
      </c>
      <c r="F176" s="54">
        <v>4.2859999999999996</v>
      </c>
      <c r="G176" s="58">
        <v>4.8959999999999999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112"/>
      <c r="N176" s="111"/>
      <c r="O176" s="111"/>
      <c r="P176" s="111"/>
      <c r="Q176" s="111"/>
      <c r="R176" s="111"/>
    </row>
    <row r="177" spans="1:18" x14ac:dyDescent="0.3">
      <c r="A177" s="56" t="s">
        <v>3</v>
      </c>
      <c r="B177" s="56" t="s">
        <v>222</v>
      </c>
      <c r="C177" s="56" t="s">
        <v>223</v>
      </c>
      <c r="D177" s="56" t="s">
        <v>75</v>
      </c>
      <c r="E177" s="57">
        <v>0</v>
      </c>
      <c r="F177" s="54">
        <v>0</v>
      </c>
      <c r="G177" s="58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112"/>
      <c r="N177" s="111"/>
      <c r="O177" s="111"/>
      <c r="P177" s="111"/>
      <c r="Q177" s="111"/>
      <c r="R177" s="111"/>
    </row>
    <row r="178" spans="1:18" x14ac:dyDescent="0.3">
      <c r="A178" s="56" t="s">
        <v>3</v>
      </c>
      <c r="B178" s="56" t="s">
        <v>224</v>
      </c>
      <c r="C178" s="56" t="s">
        <v>225</v>
      </c>
      <c r="D178" s="56" t="s">
        <v>75</v>
      </c>
      <c r="E178" s="57">
        <v>0</v>
      </c>
      <c r="F178" s="54">
        <v>0</v>
      </c>
      <c r="G178" s="58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  <c r="M178" s="112"/>
      <c r="N178" s="111"/>
      <c r="O178" s="111"/>
      <c r="P178" s="111"/>
      <c r="Q178" s="111"/>
      <c r="R178" s="111"/>
    </row>
    <row r="179" spans="1:18" x14ac:dyDescent="0.3">
      <c r="A179" s="56" t="s">
        <v>3</v>
      </c>
      <c r="B179" s="56" t="s">
        <v>226</v>
      </c>
      <c r="C179" s="56" t="s">
        <v>227</v>
      </c>
      <c r="D179" s="56" t="s">
        <v>75</v>
      </c>
      <c r="E179" s="57">
        <v>0</v>
      </c>
      <c r="F179" s="54">
        <v>0</v>
      </c>
      <c r="G179" s="58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112"/>
      <c r="N179" s="111"/>
      <c r="O179" s="111"/>
      <c r="P179" s="111"/>
      <c r="Q179" s="111"/>
      <c r="R179" s="111"/>
    </row>
    <row r="180" spans="1:18" x14ac:dyDescent="0.3">
      <c r="A180" s="56" t="s">
        <v>3</v>
      </c>
      <c r="B180" s="56" t="s">
        <v>228</v>
      </c>
      <c r="C180" s="56" t="s">
        <v>229</v>
      </c>
      <c r="D180" s="56" t="s">
        <v>75</v>
      </c>
      <c r="E180" s="57">
        <v>0</v>
      </c>
      <c r="F180" s="54">
        <v>0</v>
      </c>
      <c r="G180" s="58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  <c r="M180" s="112"/>
      <c r="N180" s="111"/>
      <c r="O180" s="111"/>
      <c r="P180" s="111"/>
      <c r="Q180" s="111"/>
      <c r="R180" s="111"/>
    </row>
    <row r="181" spans="1:18" x14ac:dyDescent="0.3">
      <c r="A181" s="56" t="s">
        <v>3</v>
      </c>
      <c r="B181" s="56" t="s">
        <v>230</v>
      </c>
      <c r="C181" s="56" t="s">
        <v>231</v>
      </c>
      <c r="D181" s="56" t="s">
        <v>75</v>
      </c>
      <c r="E181" s="57">
        <v>0</v>
      </c>
      <c r="F181" s="54">
        <v>0</v>
      </c>
      <c r="G181" s="58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112"/>
      <c r="N181" s="111"/>
      <c r="O181" s="111"/>
      <c r="P181" s="111"/>
      <c r="Q181" s="111"/>
      <c r="R181" s="111"/>
    </row>
    <row r="182" spans="1:18" x14ac:dyDescent="0.3">
      <c r="A182" s="56" t="s">
        <v>3</v>
      </c>
      <c r="B182" s="56" t="s">
        <v>232</v>
      </c>
      <c r="C182" s="56" t="s">
        <v>233</v>
      </c>
      <c r="D182" s="56" t="s">
        <v>75</v>
      </c>
      <c r="E182" s="57">
        <v>0</v>
      </c>
      <c r="F182" s="54">
        <v>0</v>
      </c>
      <c r="G182" s="58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112"/>
      <c r="N182" s="111"/>
      <c r="O182" s="111"/>
      <c r="P182" s="111"/>
      <c r="Q182" s="111"/>
      <c r="R182" s="111"/>
    </row>
    <row r="183" spans="1:18" x14ac:dyDescent="0.3">
      <c r="A183" s="56" t="s">
        <v>3</v>
      </c>
      <c r="B183" s="56" t="s">
        <v>234</v>
      </c>
      <c r="C183" s="56" t="s">
        <v>235</v>
      </c>
      <c r="D183" s="56" t="s">
        <v>75</v>
      </c>
      <c r="E183" s="57">
        <v>0</v>
      </c>
      <c r="F183" s="54">
        <v>0</v>
      </c>
      <c r="G183" s="58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112"/>
      <c r="N183" s="111"/>
      <c r="O183" s="111"/>
      <c r="P183" s="111"/>
      <c r="Q183" s="111"/>
      <c r="R183" s="111"/>
    </row>
    <row r="184" spans="1:18" x14ac:dyDescent="0.3">
      <c r="A184" s="56" t="s">
        <v>3</v>
      </c>
      <c r="B184" s="56" t="s">
        <v>236</v>
      </c>
      <c r="C184" s="56" t="s">
        <v>237</v>
      </c>
      <c r="D184" s="56" t="s">
        <v>75</v>
      </c>
      <c r="E184" s="57">
        <v>0</v>
      </c>
      <c r="F184" s="54">
        <v>0</v>
      </c>
      <c r="G184" s="58">
        <v>0</v>
      </c>
      <c r="H184" s="57">
        <v>0</v>
      </c>
      <c r="I184" s="57">
        <v>0</v>
      </c>
      <c r="J184" s="57">
        <v>0</v>
      </c>
      <c r="K184" s="57">
        <v>0</v>
      </c>
      <c r="L184" s="57">
        <v>0</v>
      </c>
      <c r="M184" s="112"/>
      <c r="N184" s="111"/>
      <c r="O184" s="111"/>
      <c r="P184" s="111"/>
      <c r="Q184" s="111"/>
      <c r="R184" s="111"/>
    </row>
    <row r="185" spans="1:18" x14ac:dyDescent="0.3">
      <c r="A185" s="56" t="s">
        <v>3</v>
      </c>
      <c r="B185" s="56" t="s">
        <v>238</v>
      </c>
      <c r="C185" s="56" t="s">
        <v>239</v>
      </c>
      <c r="D185" s="56" t="s">
        <v>75</v>
      </c>
      <c r="E185" s="57">
        <v>0</v>
      </c>
      <c r="F185" s="54">
        <v>0</v>
      </c>
      <c r="G185" s="58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112"/>
      <c r="N185" s="111"/>
      <c r="O185" s="111"/>
      <c r="P185" s="111"/>
      <c r="Q185" s="111"/>
      <c r="R185" s="111"/>
    </row>
    <row r="186" spans="1:18" x14ac:dyDescent="0.3">
      <c r="A186" s="56" t="s">
        <v>3</v>
      </c>
      <c r="B186" s="56" t="s">
        <v>240</v>
      </c>
      <c r="C186" s="56" t="s">
        <v>241</v>
      </c>
      <c r="D186" s="56" t="s">
        <v>75</v>
      </c>
      <c r="E186" s="57">
        <v>0</v>
      </c>
      <c r="F186" s="54">
        <v>0</v>
      </c>
      <c r="G186" s="58">
        <v>0</v>
      </c>
      <c r="H186" s="57">
        <v>0</v>
      </c>
      <c r="I186" s="57">
        <v>0</v>
      </c>
      <c r="J186" s="57">
        <v>0</v>
      </c>
      <c r="K186" s="57">
        <v>0</v>
      </c>
      <c r="L186" s="57">
        <v>0</v>
      </c>
      <c r="M186" s="112"/>
      <c r="N186" s="111"/>
      <c r="O186" s="111"/>
      <c r="P186" s="111"/>
      <c r="Q186" s="111"/>
      <c r="R186" s="111"/>
    </row>
    <row r="187" spans="1:18" x14ac:dyDescent="0.3">
      <c r="A187" s="56" t="s">
        <v>3</v>
      </c>
      <c r="B187" s="56" t="s">
        <v>242</v>
      </c>
      <c r="C187" s="56" t="s">
        <v>243</v>
      </c>
      <c r="D187" s="56" t="s">
        <v>75</v>
      </c>
      <c r="E187" s="57">
        <v>0</v>
      </c>
      <c r="F187" s="54">
        <v>0</v>
      </c>
      <c r="G187" s="58">
        <v>0</v>
      </c>
      <c r="H187" s="57">
        <v>0</v>
      </c>
      <c r="I187" s="57">
        <v>0</v>
      </c>
      <c r="J187" s="57">
        <v>0</v>
      </c>
      <c r="K187" s="57">
        <v>0</v>
      </c>
      <c r="L187" s="57">
        <v>0</v>
      </c>
      <c r="M187" s="112"/>
      <c r="N187" s="111"/>
      <c r="O187" s="111"/>
      <c r="P187" s="111"/>
      <c r="Q187" s="111"/>
      <c r="R187" s="111"/>
    </row>
    <row r="188" spans="1:18" x14ac:dyDescent="0.3">
      <c r="A188" s="56" t="s">
        <v>3</v>
      </c>
      <c r="B188" s="56" t="s">
        <v>244</v>
      </c>
      <c r="C188" s="56" t="s">
        <v>245</v>
      </c>
      <c r="D188" s="56" t="s">
        <v>75</v>
      </c>
      <c r="E188" s="57">
        <v>0.19</v>
      </c>
      <c r="F188" s="54">
        <v>0.27500000000000002</v>
      </c>
      <c r="G188" s="58">
        <v>0.223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  <c r="M188" s="112"/>
      <c r="N188" s="111"/>
      <c r="O188" s="111"/>
      <c r="P188" s="111"/>
      <c r="Q188" s="111"/>
      <c r="R188" s="111"/>
    </row>
    <row r="189" spans="1:18" x14ac:dyDescent="0.3">
      <c r="A189" s="56" t="s">
        <v>3</v>
      </c>
      <c r="B189" s="56" t="s">
        <v>246</v>
      </c>
      <c r="C189" s="56" t="s">
        <v>247</v>
      </c>
      <c r="D189" s="56" t="s">
        <v>75</v>
      </c>
      <c r="E189" s="57">
        <v>0</v>
      </c>
      <c r="F189" s="54">
        <v>0</v>
      </c>
      <c r="G189" s="58">
        <v>0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  <c r="M189" s="112"/>
      <c r="N189" s="111"/>
      <c r="O189" s="111"/>
      <c r="P189" s="111"/>
      <c r="Q189" s="111"/>
      <c r="R189" s="111"/>
    </row>
    <row r="190" spans="1:18" x14ac:dyDescent="0.3">
      <c r="A190" s="56" t="s">
        <v>3</v>
      </c>
      <c r="B190" s="56" t="s">
        <v>248</v>
      </c>
      <c r="C190" s="56" t="s">
        <v>249</v>
      </c>
      <c r="D190" s="56" t="s">
        <v>75</v>
      </c>
      <c r="E190" s="57">
        <v>0</v>
      </c>
      <c r="F190" s="54">
        <v>0</v>
      </c>
      <c r="G190" s="58">
        <v>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112"/>
      <c r="N190" s="111"/>
      <c r="O190" s="111"/>
      <c r="P190" s="111"/>
      <c r="Q190" s="111"/>
      <c r="R190" s="111"/>
    </row>
    <row r="191" spans="1:18" x14ac:dyDescent="0.3">
      <c r="A191" s="56" t="s">
        <v>3</v>
      </c>
      <c r="B191" s="56" t="s">
        <v>250</v>
      </c>
      <c r="C191" s="56" t="s">
        <v>251</v>
      </c>
      <c r="D191" s="56" t="s">
        <v>75</v>
      </c>
      <c r="E191" s="57">
        <v>0</v>
      </c>
      <c r="F191" s="54">
        <v>0</v>
      </c>
      <c r="G191" s="58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  <c r="M191" s="112"/>
      <c r="N191" s="111"/>
      <c r="O191" s="111"/>
      <c r="P191" s="111"/>
      <c r="Q191" s="111"/>
      <c r="R191" s="111"/>
    </row>
    <row r="192" spans="1:18" x14ac:dyDescent="0.3">
      <c r="A192" s="56" t="s">
        <v>3</v>
      </c>
      <c r="B192" s="56" t="s">
        <v>252</v>
      </c>
      <c r="C192" s="56" t="s">
        <v>253</v>
      </c>
      <c r="D192" s="56" t="s">
        <v>75</v>
      </c>
      <c r="E192" s="57">
        <v>0</v>
      </c>
      <c r="F192" s="54">
        <v>0</v>
      </c>
      <c r="G192" s="58">
        <v>0</v>
      </c>
      <c r="H192" s="57">
        <v>0</v>
      </c>
      <c r="I192" s="57">
        <v>0</v>
      </c>
      <c r="J192" s="57">
        <v>0</v>
      </c>
      <c r="K192" s="57">
        <v>0</v>
      </c>
      <c r="L192" s="57">
        <v>0</v>
      </c>
      <c r="M192" s="112"/>
      <c r="N192" s="111"/>
      <c r="O192" s="111"/>
      <c r="P192" s="111"/>
      <c r="Q192" s="111"/>
      <c r="R192" s="111"/>
    </row>
    <row r="193" spans="1:18" x14ac:dyDescent="0.3">
      <c r="A193" s="56" t="s">
        <v>3</v>
      </c>
      <c r="B193" s="56" t="s">
        <v>254</v>
      </c>
      <c r="C193" s="56" t="s">
        <v>255</v>
      </c>
      <c r="D193" s="56" t="s">
        <v>75</v>
      </c>
      <c r="E193" s="57">
        <v>5.2030000000000003</v>
      </c>
      <c r="F193" s="54">
        <v>4.5990000000000002</v>
      </c>
      <c r="G193" s="58">
        <v>5.2889999999999997</v>
      </c>
      <c r="H193" s="57">
        <v>0</v>
      </c>
      <c r="I193" s="57">
        <v>0</v>
      </c>
      <c r="J193" s="57">
        <v>0</v>
      </c>
      <c r="K193" s="57">
        <v>0</v>
      </c>
      <c r="L193" s="57">
        <v>0</v>
      </c>
      <c r="M193" s="112"/>
      <c r="N193" s="111"/>
      <c r="O193" s="111"/>
      <c r="P193" s="111"/>
      <c r="Q193" s="111"/>
      <c r="R193" s="111"/>
    </row>
    <row r="194" spans="1:18" x14ac:dyDescent="0.3">
      <c r="A194" s="48" t="s">
        <v>6</v>
      </c>
      <c r="B194" s="48" t="s">
        <v>162</v>
      </c>
      <c r="C194" s="48" t="s">
        <v>163</v>
      </c>
      <c r="D194" s="48" t="s">
        <v>75</v>
      </c>
      <c r="E194" s="54">
        <v>4.2999999999999997E-2</v>
      </c>
      <c r="F194" s="54">
        <v>7.2999999999999995E-2</v>
      </c>
      <c r="G194" s="55">
        <v>0.106</v>
      </c>
      <c r="H194" s="54">
        <v>0.102365404525845</v>
      </c>
      <c r="I194" s="54">
        <v>0.102365404525845</v>
      </c>
      <c r="J194" s="54">
        <v>0.102365404525845</v>
      </c>
      <c r="K194" s="54">
        <v>0.102365404525845</v>
      </c>
      <c r="L194" s="54">
        <v>0.102365404525845</v>
      </c>
      <c r="M194" s="110">
        <f>G194*'CPIH conversion'!$Y$25</f>
        <v>0.10201631911894982</v>
      </c>
      <c r="N194" s="111">
        <f t="shared" ref="N194:N199" si="0">H194-$M194</f>
        <v>3.4908540689518319E-4</v>
      </c>
      <c r="O194" s="111">
        <f t="shared" ref="O194:R200" si="1">I194-$M194</f>
        <v>3.4908540689518319E-4</v>
      </c>
      <c r="P194" s="111">
        <f t="shared" si="1"/>
        <v>3.4908540689518319E-4</v>
      </c>
      <c r="Q194" s="111">
        <f t="shared" si="1"/>
        <v>3.4908540689518319E-4</v>
      </c>
      <c r="R194" s="111">
        <f t="shared" si="1"/>
        <v>3.4908540689518319E-4</v>
      </c>
    </row>
    <row r="195" spans="1:18" x14ac:dyDescent="0.3">
      <c r="A195" s="48" t="s">
        <v>6</v>
      </c>
      <c r="B195" s="48" t="s">
        <v>164</v>
      </c>
      <c r="C195" s="48" t="s">
        <v>165</v>
      </c>
      <c r="D195" s="48" t="s">
        <v>75</v>
      </c>
      <c r="E195" s="54">
        <v>1.1851E-2</v>
      </c>
      <c r="F195" s="54">
        <v>0.186026</v>
      </c>
      <c r="G195" s="55">
        <v>0.617622</v>
      </c>
      <c r="H195" s="54">
        <v>0.59644458371755904</v>
      </c>
      <c r="I195" s="54">
        <v>0.59644458371755904</v>
      </c>
      <c r="J195" s="54">
        <v>0.59644458371755904</v>
      </c>
      <c r="K195" s="54">
        <v>0.59644458371755904</v>
      </c>
      <c r="L195" s="54">
        <v>0.59644458371755904</v>
      </c>
      <c r="M195" s="110">
        <f>G195*'CPIH conversion'!$Y$25</f>
        <v>0.59441059478192471</v>
      </c>
      <c r="N195" s="111">
        <f t="shared" si="0"/>
        <v>2.0339889356343344E-3</v>
      </c>
      <c r="O195" s="111">
        <f t="shared" si="1"/>
        <v>2.0339889356343344E-3</v>
      </c>
      <c r="P195" s="111">
        <f t="shared" si="1"/>
        <v>2.0339889356343344E-3</v>
      </c>
      <c r="Q195" s="111">
        <f t="shared" si="1"/>
        <v>2.0339889356343344E-3</v>
      </c>
      <c r="R195" s="111">
        <f t="shared" si="1"/>
        <v>2.0339889356343344E-3</v>
      </c>
    </row>
    <row r="196" spans="1:18" x14ac:dyDescent="0.3">
      <c r="A196" s="48" t="s">
        <v>6</v>
      </c>
      <c r="B196" s="48" t="s">
        <v>166</v>
      </c>
      <c r="C196" s="48" t="s">
        <v>167</v>
      </c>
      <c r="D196" s="48" t="s">
        <v>75</v>
      </c>
      <c r="E196" s="54">
        <v>0</v>
      </c>
      <c r="F196" s="54">
        <v>0</v>
      </c>
      <c r="G196" s="55">
        <v>0</v>
      </c>
      <c r="H196" s="54">
        <v>0.6</v>
      </c>
      <c r="I196" s="54">
        <v>1.05</v>
      </c>
      <c r="J196" s="54">
        <v>0.22500000000000001</v>
      </c>
      <c r="K196" s="54">
        <v>0.22500000000000001</v>
      </c>
      <c r="L196" s="54">
        <v>0.35</v>
      </c>
      <c r="M196" s="112">
        <f>G196*'CPIH conversion'!$Y$25</f>
        <v>0</v>
      </c>
      <c r="N196" s="111">
        <f t="shared" si="0"/>
        <v>0.6</v>
      </c>
      <c r="O196" s="111">
        <f t="shared" si="1"/>
        <v>1.05</v>
      </c>
      <c r="P196" s="111">
        <f t="shared" si="1"/>
        <v>0.22500000000000001</v>
      </c>
      <c r="Q196" s="111">
        <f t="shared" si="1"/>
        <v>0.22500000000000001</v>
      </c>
      <c r="R196" s="111">
        <f t="shared" si="1"/>
        <v>0.35</v>
      </c>
    </row>
    <row r="197" spans="1:18" x14ac:dyDescent="0.3">
      <c r="A197" s="48" t="s">
        <v>6</v>
      </c>
      <c r="B197" s="48" t="s">
        <v>168</v>
      </c>
      <c r="C197" s="48" t="s">
        <v>169</v>
      </c>
      <c r="D197" s="48" t="s">
        <v>75</v>
      </c>
      <c r="E197" s="54">
        <v>0</v>
      </c>
      <c r="F197" s="54">
        <v>0</v>
      </c>
      <c r="G197" s="55">
        <v>0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112">
        <f>G197*'CPIH conversion'!$Y$25</f>
        <v>0</v>
      </c>
      <c r="N197" s="111">
        <f t="shared" si="0"/>
        <v>0</v>
      </c>
      <c r="O197" s="111">
        <f t="shared" si="1"/>
        <v>0</v>
      </c>
      <c r="P197" s="111">
        <f t="shared" si="1"/>
        <v>0</v>
      </c>
      <c r="Q197" s="111">
        <f t="shared" si="1"/>
        <v>0</v>
      </c>
      <c r="R197" s="111">
        <f t="shared" si="1"/>
        <v>0</v>
      </c>
    </row>
    <row r="198" spans="1:18" x14ac:dyDescent="0.3">
      <c r="A198" s="48" t="s">
        <v>6</v>
      </c>
      <c r="B198" s="48" t="s">
        <v>170</v>
      </c>
      <c r="C198" s="48" t="s">
        <v>171</v>
      </c>
      <c r="D198" s="48" t="s">
        <v>75</v>
      </c>
      <c r="E198" s="54">
        <v>0</v>
      </c>
      <c r="F198" s="54">
        <v>0</v>
      </c>
      <c r="G198" s="55">
        <v>0</v>
      </c>
      <c r="H198" s="54">
        <v>0</v>
      </c>
      <c r="I198" s="54">
        <v>0</v>
      </c>
      <c r="J198" s="54">
        <v>0</v>
      </c>
      <c r="K198" s="54">
        <v>0</v>
      </c>
      <c r="L198" s="54">
        <v>0</v>
      </c>
      <c r="M198" s="112">
        <f>G198*'CPIH conversion'!$Y$25</f>
        <v>0</v>
      </c>
      <c r="N198" s="111">
        <f t="shared" si="0"/>
        <v>0</v>
      </c>
      <c r="O198" s="111">
        <f t="shared" si="1"/>
        <v>0</v>
      </c>
      <c r="P198" s="111">
        <f t="shared" si="1"/>
        <v>0</v>
      </c>
      <c r="Q198" s="111">
        <f t="shared" si="1"/>
        <v>0</v>
      </c>
      <c r="R198" s="111">
        <f t="shared" si="1"/>
        <v>0</v>
      </c>
    </row>
    <row r="199" spans="1:18" x14ac:dyDescent="0.3">
      <c r="A199" s="48" t="s">
        <v>6</v>
      </c>
      <c r="B199" s="48" t="s">
        <v>172</v>
      </c>
      <c r="C199" s="48" t="s">
        <v>173</v>
      </c>
      <c r="D199" s="48" t="s">
        <v>75</v>
      </c>
      <c r="E199" s="54">
        <v>0</v>
      </c>
      <c r="F199" s="54">
        <v>0</v>
      </c>
      <c r="G199" s="55">
        <v>0</v>
      </c>
      <c r="H199" s="54">
        <v>0</v>
      </c>
      <c r="I199" s="54">
        <v>0</v>
      </c>
      <c r="J199" s="54">
        <v>0</v>
      </c>
      <c r="K199" s="54">
        <v>0</v>
      </c>
      <c r="L199" s="54">
        <v>0</v>
      </c>
      <c r="M199" s="112">
        <f>G199*'CPIH conversion'!$Y$25</f>
        <v>0</v>
      </c>
      <c r="N199" s="111">
        <f t="shared" si="0"/>
        <v>0</v>
      </c>
      <c r="O199" s="111">
        <f t="shared" si="1"/>
        <v>0</v>
      </c>
      <c r="P199" s="111">
        <f t="shared" si="1"/>
        <v>0</v>
      </c>
      <c r="Q199" s="111">
        <f t="shared" si="1"/>
        <v>0</v>
      </c>
      <c r="R199" s="111">
        <f t="shared" si="1"/>
        <v>0</v>
      </c>
    </row>
    <row r="200" spans="1:18" x14ac:dyDescent="0.3">
      <c r="A200" s="48" t="s">
        <v>6</v>
      </c>
      <c r="B200" s="48" t="s">
        <v>174</v>
      </c>
      <c r="C200" s="48" t="s">
        <v>175</v>
      </c>
      <c r="D200" s="48" t="s">
        <v>75</v>
      </c>
      <c r="E200" s="54">
        <v>0.75</v>
      </c>
      <c r="F200" s="54">
        <v>1.03</v>
      </c>
      <c r="G200" s="55">
        <v>1.03</v>
      </c>
      <c r="H200" s="54">
        <v>0.99539818431844296</v>
      </c>
      <c r="I200" s="54">
        <v>1.01130897957929</v>
      </c>
      <c r="J200" s="54">
        <v>1.02101665070892</v>
      </c>
      <c r="K200" s="54">
        <v>0.99468270435490702</v>
      </c>
      <c r="L200" s="54">
        <v>0.99468270435490702</v>
      </c>
      <c r="M200" s="114">
        <f>G200*'CPIH conversion'!$Y$25</f>
        <v>0.99129064804262557</v>
      </c>
      <c r="N200" s="111">
        <f>H200-$M200</f>
        <v>4.1075362758173917E-3</v>
      </c>
      <c r="O200" s="111">
        <f t="shared" si="1"/>
        <v>2.0018331536664435E-2</v>
      </c>
      <c r="P200" s="111">
        <f t="shared" si="1"/>
        <v>2.9726002666294438E-2</v>
      </c>
      <c r="Q200" s="111">
        <f t="shared" si="1"/>
        <v>3.3920563122814551E-3</v>
      </c>
      <c r="R200" s="111">
        <f t="shared" si="1"/>
        <v>3.3920563122814551E-3</v>
      </c>
    </row>
    <row r="201" spans="1:18" x14ac:dyDescent="0.3">
      <c r="A201" s="48" t="s">
        <v>6</v>
      </c>
      <c r="B201" s="48" t="s">
        <v>176</v>
      </c>
      <c r="C201" s="48" t="s">
        <v>177</v>
      </c>
      <c r="D201" s="48" t="s">
        <v>75</v>
      </c>
      <c r="E201" s="54">
        <v>0</v>
      </c>
      <c r="F201" s="54">
        <v>0</v>
      </c>
      <c r="G201" s="55">
        <v>0</v>
      </c>
      <c r="H201" s="54">
        <v>1.24333198735679E-4</v>
      </c>
      <c r="I201" s="54">
        <v>2.8892465017343401E-3</v>
      </c>
      <c r="J201" s="54">
        <v>0</v>
      </c>
      <c r="K201" s="54">
        <v>0</v>
      </c>
      <c r="L201" s="54">
        <v>0</v>
      </c>
      <c r="M201" s="112">
        <f>G201*'CPIH conversion'!$Y$25</f>
        <v>0</v>
      </c>
      <c r="N201" s="111">
        <f t="shared" ref="N201:N240" si="2">H201-$M201</f>
        <v>1.24333198735679E-4</v>
      </c>
      <c r="O201" s="111">
        <f t="shared" ref="O201:O240" si="3">I201-$M201</f>
        <v>2.8892465017343401E-3</v>
      </c>
      <c r="P201" s="111">
        <f t="shared" ref="P201:P240" si="4">J201-$M201</f>
        <v>0</v>
      </c>
      <c r="Q201" s="111">
        <f t="shared" ref="Q201:Q240" si="5">K201-$M201</f>
        <v>0</v>
      </c>
      <c r="R201" s="111">
        <f t="shared" ref="R201:R240" si="6">L201-$M201</f>
        <v>0</v>
      </c>
    </row>
    <row r="202" spans="1:18" x14ac:dyDescent="0.3">
      <c r="A202" s="48" t="s">
        <v>6</v>
      </c>
      <c r="B202" s="48" t="s">
        <v>178</v>
      </c>
      <c r="C202" s="48" t="s">
        <v>179</v>
      </c>
      <c r="D202" s="48" t="s">
        <v>75</v>
      </c>
      <c r="E202" s="54">
        <v>0</v>
      </c>
      <c r="F202" s="54">
        <v>0</v>
      </c>
      <c r="G202" s="55">
        <v>0</v>
      </c>
      <c r="H202" s="54">
        <v>1.3539941048860899E-3</v>
      </c>
      <c r="I202" s="54">
        <v>3.1464023854382503E-2</v>
      </c>
      <c r="J202" s="54">
        <v>4.9835089644604001E-2</v>
      </c>
      <c r="K202" s="54">
        <v>6.27734888555741E-2</v>
      </c>
      <c r="L202" s="54">
        <v>0.36917792013949002</v>
      </c>
      <c r="M202" s="112">
        <f>G202*'CPIH conversion'!$Y$25</f>
        <v>0</v>
      </c>
      <c r="N202" s="111">
        <f t="shared" si="2"/>
        <v>1.3539941048860899E-3</v>
      </c>
      <c r="O202" s="111">
        <f t="shared" si="3"/>
        <v>3.1464023854382503E-2</v>
      </c>
      <c r="P202" s="111">
        <f t="shared" si="4"/>
        <v>4.9835089644604001E-2</v>
      </c>
      <c r="Q202" s="111">
        <f t="shared" si="5"/>
        <v>6.27734888555741E-2</v>
      </c>
      <c r="R202" s="111">
        <f t="shared" si="6"/>
        <v>0.36917792013949002</v>
      </c>
    </row>
    <row r="203" spans="1:18" x14ac:dyDescent="0.3">
      <c r="A203" s="48" t="s">
        <v>6</v>
      </c>
      <c r="B203" s="48" t="s">
        <v>180</v>
      </c>
      <c r="C203" s="48" t="s">
        <v>181</v>
      </c>
      <c r="D203" s="48" t="s">
        <v>75</v>
      </c>
      <c r="E203" s="54">
        <v>0</v>
      </c>
      <c r="F203" s="54">
        <v>0</v>
      </c>
      <c r="G203" s="55">
        <v>0</v>
      </c>
      <c r="H203" s="54">
        <v>3.3849852622152399E-4</v>
      </c>
      <c r="I203" s="54">
        <v>7.8660059635956292E-3</v>
      </c>
      <c r="J203" s="54">
        <v>1.2458772411151E-2</v>
      </c>
      <c r="K203" s="54">
        <v>1.5693372213893501E-2</v>
      </c>
      <c r="L203" s="54">
        <v>9.2294480034872603E-2</v>
      </c>
      <c r="M203" s="112">
        <f>G203*'CPIH conversion'!$Y$25</f>
        <v>0</v>
      </c>
      <c r="N203" s="111">
        <f t="shared" si="2"/>
        <v>3.3849852622152399E-4</v>
      </c>
      <c r="O203" s="111">
        <f t="shared" si="3"/>
        <v>7.8660059635956292E-3</v>
      </c>
      <c r="P203" s="111">
        <f t="shared" si="4"/>
        <v>1.2458772411151E-2</v>
      </c>
      <c r="Q203" s="111">
        <f t="shared" si="5"/>
        <v>1.5693372213893501E-2</v>
      </c>
      <c r="R203" s="111">
        <f t="shared" si="6"/>
        <v>9.2294480034872603E-2</v>
      </c>
    </row>
    <row r="204" spans="1:18" x14ac:dyDescent="0.3">
      <c r="A204" s="48" t="s">
        <v>6</v>
      </c>
      <c r="B204" s="48" t="s">
        <v>182</v>
      </c>
      <c r="C204" s="48" t="s">
        <v>183</v>
      </c>
      <c r="D204" s="48" t="s">
        <v>75</v>
      </c>
      <c r="E204" s="54">
        <v>0</v>
      </c>
      <c r="F204" s="54">
        <v>0</v>
      </c>
      <c r="G204" s="55">
        <v>0</v>
      </c>
      <c r="H204" s="54">
        <v>1.7072028579552499E-3</v>
      </c>
      <c r="I204" s="54">
        <v>3.9671865079126602E-2</v>
      </c>
      <c r="J204" s="54">
        <v>0.188505859428866</v>
      </c>
      <c r="K204" s="54">
        <v>0.23744655724422101</v>
      </c>
      <c r="L204" s="54">
        <v>0.93096653535154505</v>
      </c>
      <c r="M204" s="112">
        <f>G204*'CPIH conversion'!$Y$25</f>
        <v>0</v>
      </c>
      <c r="N204" s="111">
        <f t="shared" si="2"/>
        <v>1.7072028579552499E-3</v>
      </c>
      <c r="O204" s="111">
        <f t="shared" si="3"/>
        <v>3.9671865079126602E-2</v>
      </c>
      <c r="P204" s="111">
        <f t="shared" si="4"/>
        <v>0.188505859428866</v>
      </c>
      <c r="Q204" s="111">
        <f t="shared" si="5"/>
        <v>0.23744655724422101</v>
      </c>
      <c r="R204" s="111">
        <f t="shared" si="6"/>
        <v>0.93096653535154505</v>
      </c>
    </row>
    <row r="205" spans="1:18" x14ac:dyDescent="0.3">
      <c r="A205" s="48" t="s">
        <v>6</v>
      </c>
      <c r="B205" s="48" t="s">
        <v>184</v>
      </c>
      <c r="C205" s="48" t="s">
        <v>185</v>
      </c>
      <c r="D205" s="48" t="s">
        <v>75</v>
      </c>
      <c r="E205" s="54">
        <v>0</v>
      </c>
      <c r="F205" s="54">
        <v>0</v>
      </c>
      <c r="G205" s="55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112">
        <f>G205*'CPIH conversion'!$Y$25</f>
        <v>0</v>
      </c>
      <c r="N205" s="111">
        <f t="shared" si="2"/>
        <v>0</v>
      </c>
      <c r="O205" s="111">
        <f t="shared" si="3"/>
        <v>0</v>
      </c>
      <c r="P205" s="111">
        <f t="shared" si="4"/>
        <v>0</v>
      </c>
      <c r="Q205" s="111">
        <f t="shared" si="5"/>
        <v>0</v>
      </c>
      <c r="R205" s="111">
        <f t="shared" si="6"/>
        <v>0</v>
      </c>
    </row>
    <row r="206" spans="1:18" x14ac:dyDescent="0.3">
      <c r="A206" s="48" t="s">
        <v>6</v>
      </c>
      <c r="B206" s="48" t="s">
        <v>186</v>
      </c>
      <c r="C206" s="48" t="s">
        <v>187</v>
      </c>
      <c r="D206" s="48" t="s">
        <v>75</v>
      </c>
      <c r="E206" s="54">
        <v>2.3710999999999999E-2</v>
      </c>
      <c r="F206" s="54">
        <v>8.2804000000000003E-2</v>
      </c>
      <c r="G206" s="55">
        <v>0.11819</v>
      </c>
      <c r="H206" s="54">
        <v>0.114809939674572</v>
      </c>
      <c r="I206" s="54">
        <v>0.12976525246405701</v>
      </c>
      <c r="J206" s="54">
        <v>0.1306391113591</v>
      </c>
      <c r="K206" s="54">
        <v>0.13492334950842799</v>
      </c>
      <c r="L206" s="54">
        <v>0.11413742604631701</v>
      </c>
      <c r="M206" s="110">
        <f>G206*'CPIH conversion'!$Y$25</f>
        <v>0.11374819581762904</v>
      </c>
      <c r="N206" s="111">
        <f t="shared" si="2"/>
        <v>1.061743856942951E-3</v>
      </c>
      <c r="O206" s="111">
        <f t="shared" si="3"/>
        <v>1.6017056646427968E-2</v>
      </c>
      <c r="P206" s="111">
        <f t="shared" si="4"/>
        <v>1.6890915541470958E-2</v>
      </c>
      <c r="Q206" s="111">
        <f t="shared" si="5"/>
        <v>2.1175153690798948E-2</v>
      </c>
      <c r="R206" s="111">
        <f t="shared" si="6"/>
        <v>3.8923022868796175E-4</v>
      </c>
    </row>
    <row r="207" spans="1:18" x14ac:dyDescent="0.3">
      <c r="A207" s="48" t="s">
        <v>6</v>
      </c>
      <c r="B207" s="48" t="s">
        <v>188</v>
      </c>
      <c r="C207" s="48" t="s">
        <v>189</v>
      </c>
      <c r="D207" s="48" t="s">
        <v>75</v>
      </c>
      <c r="E207" s="54">
        <v>0</v>
      </c>
      <c r="F207" s="54">
        <v>0</v>
      </c>
      <c r="G207" s="55">
        <v>0</v>
      </c>
      <c r="H207" s="54">
        <v>0</v>
      </c>
      <c r="I207" s="54">
        <v>0</v>
      </c>
      <c r="J207" s="54">
        <v>0</v>
      </c>
      <c r="K207" s="54">
        <v>0</v>
      </c>
      <c r="L207" s="54">
        <v>0</v>
      </c>
      <c r="M207" s="112">
        <f>G207*'CPIH conversion'!$Y$25</f>
        <v>0</v>
      </c>
      <c r="N207" s="111">
        <f t="shared" si="2"/>
        <v>0</v>
      </c>
      <c r="O207" s="111">
        <f t="shared" si="3"/>
        <v>0</v>
      </c>
      <c r="P207" s="111">
        <f t="shared" si="4"/>
        <v>0</v>
      </c>
      <c r="Q207" s="111">
        <f t="shared" si="5"/>
        <v>0</v>
      </c>
      <c r="R207" s="111">
        <f t="shared" si="6"/>
        <v>0</v>
      </c>
    </row>
    <row r="208" spans="1:18" x14ac:dyDescent="0.3">
      <c r="A208" s="48" t="s">
        <v>6</v>
      </c>
      <c r="B208" s="48" t="s">
        <v>190</v>
      </c>
      <c r="C208" s="48" t="s">
        <v>191</v>
      </c>
      <c r="D208" s="48" t="s">
        <v>75</v>
      </c>
      <c r="E208" s="54">
        <v>0</v>
      </c>
      <c r="F208" s="54">
        <v>0</v>
      </c>
      <c r="G208" s="55">
        <v>0</v>
      </c>
      <c r="H208" s="54">
        <v>0</v>
      </c>
      <c r="I208" s="54">
        <v>0</v>
      </c>
      <c r="J208" s="54">
        <v>0</v>
      </c>
      <c r="K208" s="54">
        <v>0</v>
      </c>
      <c r="L208" s="54">
        <v>0</v>
      </c>
      <c r="M208" s="112">
        <f>G208*'CPIH conversion'!$Y$25</f>
        <v>0</v>
      </c>
      <c r="N208" s="111">
        <f t="shared" si="2"/>
        <v>0</v>
      </c>
      <c r="O208" s="111">
        <f t="shared" si="3"/>
        <v>0</v>
      </c>
      <c r="P208" s="111">
        <f t="shared" si="4"/>
        <v>0</v>
      </c>
      <c r="Q208" s="111">
        <f t="shared" si="5"/>
        <v>0</v>
      </c>
      <c r="R208" s="111">
        <f t="shared" si="6"/>
        <v>0</v>
      </c>
    </row>
    <row r="209" spans="1:18" x14ac:dyDescent="0.3">
      <c r="A209" s="48" t="s">
        <v>6</v>
      </c>
      <c r="B209" s="48" t="s">
        <v>192</v>
      </c>
      <c r="C209" s="48" t="s">
        <v>193</v>
      </c>
      <c r="D209" s="48" t="s">
        <v>75</v>
      </c>
      <c r="E209" s="54">
        <v>0</v>
      </c>
      <c r="F209" s="54">
        <v>0</v>
      </c>
      <c r="G209" s="55">
        <v>0</v>
      </c>
      <c r="H209" s="54">
        <v>7.41703847870409E-4</v>
      </c>
      <c r="I209" s="54">
        <v>1.7235664083075999E-2</v>
      </c>
      <c r="J209" s="54">
        <v>2.3792534175260401E-2</v>
      </c>
      <c r="K209" s="54">
        <v>2.99696537027959E-2</v>
      </c>
      <c r="L209" s="54">
        <v>0.124301044389694</v>
      </c>
      <c r="M209" s="112">
        <f>G209*'CPIH conversion'!$Y$25</f>
        <v>0</v>
      </c>
      <c r="N209" s="111">
        <f t="shared" si="2"/>
        <v>7.41703847870409E-4</v>
      </c>
      <c r="O209" s="111">
        <f t="shared" si="3"/>
        <v>1.7235664083075999E-2</v>
      </c>
      <c r="P209" s="111">
        <f t="shared" si="4"/>
        <v>2.3792534175260401E-2</v>
      </c>
      <c r="Q209" s="111">
        <f t="shared" si="5"/>
        <v>2.99696537027959E-2</v>
      </c>
      <c r="R209" s="111">
        <f t="shared" si="6"/>
        <v>0.124301044389694</v>
      </c>
    </row>
    <row r="210" spans="1:18" x14ac:dyDescent="0.3">
      <c r="A210" s="48" t="s">
        <v>6</v>
      </c>
      <c r="B210" s="48" t="s">
        <v>194</v>
      </c>
      <c r="C210" s="48" t="s">
        <v>195</v>
      </c>
      <c r="D210" s="48" t="s">
        <v>75</v>
      </c>
      <c r="E210" s="54">
        <v>0</v>
      </c>
      <c r="F210" s="54">
        <v>0</v>
      </c>
      <c r="G210" s="55">
        <v>0</v>
      </c>
      <c r="H210" s="54">
        <v>0</v>
      </c>
      <c r="I210" s="54">
        <v>0</v>
      </c>
      <c r="J210" s="54">
        <v>0</v>
      </c>
      <c r="K210" s="54">
        <v>0</v>
      </c>
      <c r="L210" s="54">
        <v>0</v>
      </c>
      <c r="M210" s="112">
        <f>G210*'CPIH conversion'!$Y$25</f>
        <v>0</v>
      </c>
      <c r="N210" s="111">
        <f t="shared" si="2"/>
        <v>0</v>
      </c>
      <c r="O210" s="111">
        <f t="shared" si="3"/>
        <v>0</v>
      </c>
      <c r="P210" s="111">
        <f t="shared" si="4"/>
        <v>0</v>
      </c>
      <c r="Q210" s="111">
        <f t="shared" si="5"/>
        <v>0</v>
      </c>
      <c r="R210" s="111">
        <f t="shared" si="6"/>
        <v>0</v>
      </c>
    </row>
    <row r="211" spans="1:18" x14ac:dyDescent="0.3">
      <c r="A211" s="48" t="s">
        <v>6</v>
      </c>
      <c r="B211" s="48" t="s">
        <v>196</v>
      </c>
      <c r="C211" s="48" t="s">
        <v>197</v>
      </c>
      <c r="D211" s="48" t="s">
        <v>75</v>
      </c>
      <c r="E211" s="54">
        <v>1.2612369999999999</v>
      </c>
      <c r="F211" s="54">
        <v>2.081855</v>
      </c>
      <c r="G211" s="55">
        <v>2.9736539999999998</v>
      </c>
      <c r="H211" s="54">
        <v>2.8810418875795598</v>
      </c>
      <c r="I211" s="54">
        <v>3.1585027689820802</v>
      </c>
      <c r="J211" s="54">
        <v>3.3711487689889701</v>
      </c>
      <c r="K211" s="54">
        <v>3.4271942245126499</v>
      </c>
      <c r="L211" s="54">
        <v>5.4739977176733499</v>
      </c>
      <c r="M211" s="114">
        <f>G211*'CPIH conversion'!$Y$25</f>
        <v>2.8618984472956752</v>
      </c>
      <c r="N211" s="111">
        <f t="shared" si="2"/>
        <v>1.9143440283884594E-2</v>
      </c>
      <c r="O211" s="111">
        <f t="shared" si="3"/>
        <v>0.29660432168640494</v>
      </c>
      <c r="P211" s="111">
        <f t="shared" si="4"/>
        <v>0.50925032169329487</v>
      </c>
      <c r="Q211" s="111">
        <f t="shared" si="5"/>
        <v>0.56529577721697466</v>
      </c>
      <c r="R211" s="111">
        <f t="shared" si="6"/>
        <v>2.6120992703776746</v>
      </c>
    </row>
    <row r="212" spans="1:18" x14ac:dyDescent="0.3">
      <c r="A212" s="48" t="s">
        <v>6</v>
      </c>
      <c r="B212" s="48" t="s">
        <v>198</v>
      </c>
      <c r="C212" s="48" t="s">
        <v>199</v>
      </c>
      <c r="D212" s="48" t="s">
        <v>75</v>
      </c>
      <c r="E212" s="54">
        <v>0</v>
      </c>
      <c r="F212" s="54">
        <v>0</v>
      </c>
      <c r="G212" s="55">
        <v>0</v>
      </c>
      <c r="H212" s="54">
        <v>7.59025585464121E-3</v>
      </c>
      <c r="I212" s="54">
        <v>0.22379698820577301</v>
      </c>
      <c r="J212" s="54">
        <v>0.39572017683487998</v>
      </c>
      <c r="K212" s="54">
        <v>0.47235955808818902</v>
      </c>
      <c r="L212" s="54">
        <v>2.1053099673316802</v>
      </c>
      <c r="M212" s="112">
        <f>G212*'CPIH conversion'!$Y$25</f>
        <v>0</v>
      </c>
      <c r="N212" s="111">
        <f t="shared" si="2"/>
        <v>7.59025585464121E-3</v>
      </c>
      <c r="O212" s="111">
        <f t="shared" si="3"/>
        <v>0.22379698820577301</v>
      </c>
      <c r="P212" s="111">
        <f t="shared" si="4"/>
        <v>0.39572017683487998</v>
      </c>
      <c r="Q212" s="111">
        <f t="shared" si="5"/>
        <v>0.47235955808818902</v>
      </c>
      <c r="R212" s="111">
        <f t="shared" si="6"/>
        <v>2.1053099673316802</v>
      </c>
    </row>
    <row r="213" spans="1:18" x14ac:dyDescent="0.3">
      <c r="A213" s="48" t="s">
        <v>6</v>
      </c>
      <c r="B213" s="48" t="s">
        <v>200</v>
      </c>
      <c r="C213" s="48" t="s">
        <v>201</v>
      </c>
      <c r="D213" s="48" t="s">
        <v>75</v>
      </c>
      <c r="E213" s="54">
        <v>0.14693999999999999</v>
      </c>
      <c r="F213" s="54">
        <v>0.34045599999999998</v>
      </c>
      <c r="G213" s="55">
        <v>1.5937619999999999</v>
      </c>
      <c r="H213" s="54">
        <v>1.5420932227533299</v>
      </c>
      <c r="I213" s="54">
        <v>1.6083433313423601</v>
      </c>
      <c r="J213" s="54">
        <v>1.7118183751599201</v>
      </c>
      <c r="K213" s="54">
        <v>1.7378303210013</v>
      </c>
      <c r="L213" s="54">
        <v>2.4742356072669902</v>
      </c>
      <c r="M213" s="114">
        <f>G213*'CPIH conversion'!$Y$25</f>
        <v>1.5338654036948649</v>
      </c>
      <c r="N213" s="111">
        <f t="shared" si="2"/>
        <v>8.2278190584650357E-3</v>
      </c>
      <c r="O213" s="111">
        <f t="shared" si="3"/>
        <v>7.4477927647495168E-2</v>
      </c>
      <c r="P213" s="111">
        <f t="shared" si="4"/>
        <v>0.17795297146505518</v>
      </c>
      <c r="Q213" s="111">
        <f t="shared" si="5"/>
        <v>0.20396491730643507</v>
      </c>
      <c r="R213" s="111">
        <f t="shared" si="6"/>
        <v>0.94037020357212531</v>
      </c>
    </row>
    <row r="214" spans="1:18" x14ac:dyDescent="0.3">
      <c r="A214" s="48" t="s">
        <v>6</v>
      </c>
      <c r="B214" s="48" t="s">
        <v>202</v>
      </c>
      <c r="C214" s="48" t="s">
        <v>203</v>
      </c>
      <c r="D214" s="48" t="s">
        <v>75</v>
      </c>
      <c r="E214" s="54">
        <v>0</v>
      </c>
      <c r="F214" s="54">
        <v>0</v>
      </c>
      <c r="G214" s="55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0</v>
      </c>
      <c r="M214" s="112">
        <f>G214*'CPIH conversion'!$Y$25</f>
        <v>0</v>
      </c>
      <c r="N214" s="111">
        <f t="shared" si="2"/>
        <v>0</v>
      </c>
      <c r="O214" s="111">
        <f t="shared" si="3"/>
        <v>0</v>
      </c>
      <c r="P214" s="111">
        <f t="shared" si="4"/>
        <v>0</v>
      </c>
      <c r="Q214" s="111">
        <f t="shared" si="5"/>
        <v>0</v>
      </c>
      <c r="R214" s="111">
        <f t="shared" si="6"/>
        <v>0</v>
      </c>
    </row>
    <row r="215" spans="1:18" x14ac:dyDescent="0.3">
      <c r="A215" s="48" t="s">
        <v>6</v>
      </c>
      <c r="B215" s="48" t="s">
        <v>204</v>
      </c>
      <c r="C215" s="48" t="s">
        <v>205</v>
      </c>
      <c r="D215" s="48" t="s">
        <v>75</v>
      </c>
      <c r="E215" s="54">
        <v>0</v>
      </c>
      <c r="F215" s="54">
        <v>0</v>
      </c>
      <c r="G215" s="55">
        <v>0</v>
      </c>
      <c r="H215" s="54">
        <v>9.5063894750825797E-3</v>
      </c>
      <c r="I215" s="54">
        <v>0.245107775281108</v>
      </c>
      <c r="J215" s="54">
        <v>0.599197789453214</v>
      </c>
      <c r="K215" s="54">
        <v>0.56096479124293497</v>
      </c>
      <c r="L215" s="54">
        <v>2.5418559736630901</v>
      </c>
      <c r="M215" s="112">
        <f>G215*'CPIH conversion'!$Y$25</f>
        <v>0</v>
      </c>
      <c r="N215" s="111">
        <f t="shared" si="2"/>
        <v>9.5063894750825797E-3</v>
      </c>
      <c r="O215" s="111">
        <f t="shared" si="3"/>
        <v>0.245107775281108</v>
      </c>
      <c r="P215" s="111">
        <f t="shared" si="4"/>
        <v>0.599197789453214</v>
      </c>
      <c r="Q215" s="111">
        <f t="shared" si="5"/>
        <v>0.56096479124293497</v>
      </c>
      <c r="R215" s="111">
        <f t="shared" si="6"/>
        <v>2.5418559736630901</v>
      </c>
    </row>
    <row r="216" spans="1:18" x14ac:dyDescent="0.3">
      <c r="A216" s="48" t="s">
        <v>6</v>
      </c>
      <c r="B216" s="48" t="s">
        <v>206</v>
      </c>
      <c r="C216" s="48" t="s">
        <v>207</v>
      </c>
      <c r="D216" s="48" t="s">
        <v>75</v>
      </c>
      <c r="E216" s="54">
        <v>0</v>
      </c>
      <c r="F216" s="54">
        <v>0</v>
      </c>
      <c r="G216" s="55">
        <v>0</v>
      </c>
      <c r="H216" s="54">
        <v>0</v>
      </c>
      <c r="I216" s="54">
        <v>0</v>
      </c>
      <c r="J216" s="54">
        <v>0</v>
      </c>
      <c r="K216" s="54">
        <v>0</v>
      </c>
      <c r="L216" s="54">
        <v>0</v>
      </c>
      <c r="M216" s="112">
        <f>G216*'CPIH conversion'!$Y$25</f>
        <v>0</v>
      </c>
      <c r="N216" s="111">
        <f t="shared" si="2"/>
        <v>0</v>
      </c>
      <c r="O216" s="111">
        <f t="shared" si="3"/>
        <v>0</v>
      </c>
      <c r="P216" s="111">
        <f t="shared" si="4"/>
        <v>0</v>
      </c>
      <c r="Q216" s="111">
        <f t="shared" si="5"/>
        <v>0</v>
      </c>
      <c r="R216" s="111">
        <f t="shared" si="6"/>
        <v>0</v>
      </c>
    </row>
    <row r="217" spans="1:18" x14ac:dyDescent="0.3">
      <c r="A217" s="48" t="s">
        <v>6</v>
      </c>
      <c r="B217" s="48" t="s">
        <v>208</v>
      </c>
      <c r="C217" s="48" t="s">
        <v>209</v>
      </c>
      <c r="D217" s="48" t="s">
        <v>75</v>
      </c>
      <c r="E217" s="54">
        <v>8.4000000000000005E-2</v>
      </c>
      <c r="F217" s="54">
        <v>0.112</v>
      </c>
      <c r="G217" s="55">
        <v>0.14000000000000001</v>
      </c>
      <c r="H217" s="54">
        <v>0.135199590883191</v>
      </c>
      <c r="I217" s="54">
        <v>0.135199590883191</v>
      </c>
      <c r="J217" s="54">
        <v>0.135199590883191</v>
      </c>
      <c r="K217" s="54">
        <v>0.135199590883191</v>
      </c>
      <c r="L217" s="54">
        <v>0.135199590883191</v>
      </c>
      <c r="M217" s="110">
        <f>G217*'CPIH conversion'!$Y$25</f>
        <v>0.13473853468540542</v>
      </c>
      <c r="N217" s="111">
        <f t="shared" si="2"/>
        <v>4.6105619778558093E-4</v>
      </c>
      <c r="O217" s="111">
        <f t="shared" si="3"/>
        <v>4.6105619778558093E-4</v>
      </c>
      <c r="P217" s="111">
        <f t="shared" si="4"/>
        <v>4.6105619778558093E-4</v>
      </c>
      <c r="Q217" s="111">
        <f t="shared" si="5"/>
        <v>4.6105619778558093E-4</v>
      </c>
      <c r="R217" s="111">
        <f t="shared" si="6"/>
        <v>4.6105619778558093E-4</v>
      </c>
    </row>
    <row r="218" spans="1:18" x14ac:dyDescent="0.3">
      <c r="A218" s="48" t="s">
        <v>6</v>
      </c>
      <c r="B218" s="48" t="s">
        <v>210</v>
      </c>
      <c r="C218" s="48" t="s">
        <v>211</v>
      </c>
      <c r="D218" s="48" t="s">
        <v>75</v>
      </c>
      <c r="E218" s="54">
        <v>2.3E-2</v>
      </c>
      <c r="F218" s="54">
        <v>0.03</v>
      </c>
      <c r="G218" s="55">
        <v>0.03</v>
      </c>
      <c r="H218" s="54">
        <v>2.8971340903541001E-2</v>
      </c>
      <c r="I218" s="54">
        <v>2.8971340903541001E-2</v>
      </c>
      <c r="J218" s="54">
        <v>2.8971340903541001E-2</v>
      </c>
      <c r="K218" s="54">
        <v>2.8971340903541001E-2</v>
      </c>
      <c r="L218" s="54">
        <v>2.8971340903541001E-2</v>
      </c>
      <c r="M218" s="110">
        <f>G218*'CPIH conversion'!$Y$25</f>
        <v>2.8872543146872588E-2</v>
      </c>
      <c r="N218" s="111">
        <f t="shared" si="2"/>
        <v>9.8797756668413117E-5</v>
      </c>
      <c r="O218" s="111">
        <f t="shared" si="3"/>
        <v>9.8797756668413117E-5</v>
      </c>
      <c r="P218" s="111">
        <f t="shared" si="4"/>
        <v>9.8797756668413117E-5</v>
      </c>
      <c r="Q218" s="111">
        <f t="shared" si="5"/>
        <v>9.8797756668413117E-5</v>
      </c>
      <c r="R218" s="111">
        <f t="shared" si="6"/>
        <v>9.8797756668413117E-5</v>
      </c>
    </row>
    <row r="219" spans="1:18" x14ac:dyDescent="0.3">
      <c r="A219" s="48" t="s">
        <v>6</v>
      </c>
      <c r="B219" s="48" t="s">
        <v>212</v>
      </c>
      <c r="C219" s="48" t="s">
        <v>213</v>
      </c>
      <c r="D219" s="48" t="s">
        <v>75</v>
      </c>
      <c r="E219" s="54">
        <v>0</v>
      </c>
      <c r="F219" s="54">
        <v>0</v>
      </c>
      <c r="G219" s="55">
        <v>5.9004000000000001E-2</v>
      </c>
      <c r="H219" s="54">
        <v>5.6980833289084397E-2</v>
      </c>
      <c r="I219" s="54">
        <v>5.6980833289084397E-2</v>
      </c>
      <c r="J219" s="54">
        <v>5.6980833289084397E-2</v>
      </c>
      <c r="K219" s="54">
        <v>5.6980833289084397E-2</v>
      </c>
      <c r="L219" s="54">
        <v>5.6980833289084397E-2</v>
      </c>
      <c r="M219" s="110">
        <f>G219*'CPIH conversion'!$Y$25</f>
        <v>5.6786517861269009E-2</v>
      </c>
      <c r="N219" s="111">
        <f t="shared" si="2"/>
        <v>1.9431542781538774E-4</v>
      </c>
      <c r="O219" s="111">
        <f t="shared" si="3"/>
        <v>1.9431542781538774E-4</v>
      </c>
      <c r="P219" s="111">
        <f t="shared" si="4"/>
        <v>1.9431542781538774E-4</v>
      </c>
      <c r="Q219" s="111">
        <f t="shared" si="5"/>
        <v>1.9431542781538774E-4</v>
      </c>
      <c r="R219" s="111">
        <f t="shared" si="6"/>
        <v>1.9431542781538774E-4</v>
      </c>
    </row>
    <row r="220" spans="1:18" x14ac:dyDescent="0.3">
      <c r="A220" s="48" t="s">
        <v>6</v>
      </c>
      <c r="B220" s="48" t="s">
        <v>214</v>
      </c>
      <c r="C220" s="48" t="s">
        <v>215</v>
      </c>
      <c r="D220" s="48" t="s">
        <v>75</v>
      </c>
      <c r="E220" s="54">
        <v>0</v>
      </c>
      <c r="F220" s="54">
        <v>0</v>
      </c>
      <c r="G220" s="55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112">
        <f>G220*'CPIH conversion'!$Y$25</f>
        <v>0</v>
      </c>
      <c r="N220" s="111">
        <f t="shared" si="2"/>
        <v>0</v>
      </c>
      <c r="O220" s="111">
        <f t="shared" si="3"/>
        <v>0</v>
      </c>
      <c r="P220" s="111">
        <f t="shared" si="4"/>
        <v>0</v>
      </c>
      <c r="Q220" s="111">
        <f t="shared" si="5"/>
        <v>0</v>
      </c>
      <c r="R220" s="111">
        <f t="shared" si="6"/>
        <v>0</v>
      </c>
    </row>
    <row r="221" spans="1:18" x14ac:dyDescent="0.3">
      <c r="A221" s="48" t="s">
        <v>6</v>
      </c>
      <c r="B221" s="48" t="s">
        <v>216</v>
      </c>
      <c r="C221" s="48" t="s">
        <v>217</v>
      </c>
      <c r="D221" s="48" t="s">
        <v>75</v>
      </c>
      <c r="E221" s="54">
        <v>0</v>
      </c>
      <c r="F221" s="54">
        <v>1E-3</v>
      </c>
      <c r="G221" s="55">
        <v>2E-3</v>
      </c>
      <c r="H221" s="54">
        <v>1.93142272690273E-3</v>
      </c>
      <c r="I221" s="54">
        <v>1.93142272690273E-3</v>
      </c>
      <c r="J221" s="54">
        <v>1.93142272690273E-3</v>
      </c>
      <c r="K221" s="54">
        <v>1.93142272690273E-3</v>
      </c>
      <c r="L221" s="54">
        <v>1.93142272690273E-3</v>
      </c>
      <c r="M221" s="110">
        <f>G221*'CPIH conversion'!$Y$25</f>
        <v>1.9248362097915061E-3</v>
      </c>
      <c r="N221" s="111">
        <f t="shared" si="2"/>
        <v>6.5865171112238982E-6</v>
      </c>
      <c r="O221" s="111">
        <f t="shared" si="3"/>
        <v>6.5865171112238982E-6</v>
      </c>
      <c r="P221" s="111">
        <f t="shared" si="4"/>
        <v>6.5865171112238982E-6</v>
      </c>
      <c r="Q221" s="111">
        <f t="shared" si="5"/>
        <v>6.5865171112238982E-6</v>
      </c>
      <c r="R221" s="111">
        <f t="shared" si="6"/>
        <v>6.5865171112238982E-6</v>
      </c>
    </row>
    <row r="222" spans="1:18" x14ac:dyDescent="0.3">
      <c r="A222" s="48" t="s">
        <v>6</v>
      </c>
      <c r="B222" s="48" t="s">
        <v>218</v>
      </c>
      <c r="C222" s="48" t="s">
        <v>219</v>
      </c>
      <c r="D222" s="48" t="s">
        <v>75</v>
      </c>
      <c r="E222" s="54">
        <v>0</v>
      </c>
      <c r="F222" s="54">
        <v>0</v>
      </c>
      <c r="G222" s="55">
        <v>0</v>
      </c>
      <c r="H222" s="54">
        <v>0</v>
      </c>
      <c r="I222" s="54">
        <v>0</v>
      </c>
      <c r="J222" s="54">
        <v>0</v>
      </c>
      <c r="K222" s="54">
        <v>0</v>
      </c>
      <c r="L222" s="54">
        <v>0</v>
      </c>
      <c r="M222" s="112">
        <f>G222*'CPIH conversion'!$Y$25</f>
        <v>0</v>
      </c>
      <c r="N222" s="111">
        <f t="shared" si="2"/>
        <v>0</v>
      </c>
      <c r="O222" s="111">
        <f t="shared" si="3"/>
        <v>0</v>
      </c>
      <c r="P222" s="111">
        <f t="shared" si="4"/>
        <v>0</v>
      </c>
      <c r="Q222" s="111">
        <f t="shared" si="5"/>
        <v>0</v>
      </c>
      <c r="R222" s="111">
        <f t="shared" si="6"/>
        <v>0</v>
      </c>
    </row>
    <row r="223" spans="1:18" x14ac:dyDescent="0.3">
      <c r="A223" s="48" t="s">
        <v>6</v>
      </c>
      <c r="B223" s="48" t="s">
        <v>220</v>
      </c>
      <c r="C223" s="48" t="s">
        <v>221</v>
      </c>
      <c r="D223" s="48" t="s">
        <v>75</v>
      </c>
      <c r="E223" s="54">
        <v>7.0573999999999998E-2</v>
      </c>
      <c r="F223" s="54">
        <v>0.18613399999999999</v>
      </c>
      <c r="G223" s="55">
        <v>0.27945999999999999</v>
      </c>
      <c r="H223" s="54">
        <v>0.26987769763011898</v>
      </c>
      <c r="I223" s="54">
        <v>0.26987769763011898</v>
      </c>
      <c r="J223" s="54">
        <v>0.26987769763011898</v>
      </c>
      <c r="K223" s="54">
        <v>0.26987769763011898</v>
      </c>
      <c r="L223" s="54">
        <v>0.26987769763011898</v>
      </c>
      <c r="M223" s="110">
        <f>G223*'CPIH conversion'!$Y$25</f>
        <v>0.26895736359416711</v>
      </c>
      <c r="N223" s="111">
        <f t="shared" si="2"/>
        <v>9.2033403595187524E-4</v>
      </c>
      <c r="O223" s="111">
        <f t="shared" si="3"/>
        <v>9.2033403595187524E-4</v>
      </c>
      <c r="P223" s="111">
        <f t="shared" si="4"/>
        <v>9.2033403595187524E-4</v>
      </c>
      <c r="Q223" s="111">
        <f t="shared" si="5"/>
        <v>9.2033403595187524E-4</v>
      </c>
      <c r="R223" s="111">
        <f t="shared" si="6"/>
        <v>9.2033403595187524E-4</v>
      </c>
    </row>
    <row r="224" spans="1:18" x14ac:dyDescent="0.3">
      <c r="A224" s="48" t="s">
        <v>6</v>
      </c>
      <c r="B224" s="48" t="s">
        <v>222</v>
      </c>
      <c r="C224" s="48" t="s">
        <v>223</v>
      </c>
      <c r="D224" s="48" t="s">
        <v>75</v>
      </c>
      <c r="E224" s="54">
        <v>0</v>
      </c>
      <c r="F224" s="54">
        <v>0</v>
      </c>
      <c r="G224" s="55">
        <v>0</v>
      </c>
      <c r="H224" s="54">
        <v>0</v>
      </c>
      <c r="I224" s="54">
        <v>0</v>
      </c>
      <c r="J224" s="54">
        <v>0</v>
      </c>
      <c r="K224" s="54">
        <v>0</v>
      </c>
      <c r="L224" s="54">
        <v>0</v>
      </c>
      <c r="M224" s="112">
        <f>G224*'CPIH conversion'!$Y$25</f>
        <v>0</v>
      </c>
      <c r="N224" s="111">
        <f t="shared" si="2"/>
        <v>0</v>
      </c>
      <c r="O224" s="111">
        <f t="shared" si="3"/>
        <v>0</v>
      </c>
      <c r="P224" s="111">
        <f t="shared" si="4"/>
        <v>0</v>
      </c>
      <c r="Q224" s="111">
        <f t="shared" si="5"/>
        <v>0</v>
      </c>
      <c r="R224" s="111">
        <f t="shared" si="6"/>
        <v>0</v>
      </c>
    </row>
    <row r="225" spans="1:18" x14ac:dyDescent="0.3">
      <c r="A225" s="48" t="s">
        <v>6</v>
      </c>
      <c r="B225" s="48" t="s">
        <v>224</v>
      </c>
      <c r="C225" s="48" t="s">
        <v>225</v>
      </c>
      <c r="D225" s="48" t="s">
        <v>75</v>
      </c>
      <c r="E225" s="54">
        <v>0</v>
      </c>
      <c r="F225" s="54">
        <v>0</v>
      </c>
      <c r="G225" s="55">
        <v>0</v>
      </c>
      <c r="H225" s="54">
        <v>0</v>
      </c>
      <c r="I225" s="54">
        <v>0</v>
      </c>
      <c r="J225" s="54">
        <v>0</v>
      </c>
      <c r="K225" s="54">
        <v>0</v>
      </c>
      <c r="L225" s="54">
        <v>0</v>
      </c>
      <c r="M225" s="112">
        <f>G225*'CPIH conversion'!$Y$25</f>
        <v>0</v>
      </c>
      <c r="N225" s="111">
        <f t="shared" si="2"/>
        <v>0</v>
      </c>
      <c r="O225" s="111">
        <f t="shared" si="3"/>
        <v>0</v>
      </c>
      <c r="P225" s="111">
        <f t="shared" si="4"/>
        <v>0</v>
      </c>
      <c r="Q225" s="111">
        <f t="shared" si="5"/>
        <v>0</v>
      </c>
      <c r="R225" s="111">
        <f t="shared" si="6"/>
        <v>0</v>
      </c>
    </row>
    <row r="226" spans="1:18" x14ac:dyDescent="0.3">
      <c r="A226" s="48" t="s">
        <v>6</v>
      </c>
      <c r="B226" s="48" t="s">
        <v>226</v>
      </c>
      <c r="C226" s="48" t="s">
        <v>227</v>
      </c>
      <c r="D226" s="48" t="s">
        <v>75</v>
      </c>
      <c r="E226" s="54">
        <v>0.50328861964000005</v>
      </c>
      <c r="F226" s="54">
        <v>0.51838727822920005</v>
      </c>
      <c r="G226" s="55">
        <v>0.53393889657607596</v>
      </c>
      <c r="H226" s="54">
        <v>0.72200957750677897</v>
      </c>
      <c r="I226" s="54">
        <v>0.72814558398780405</v>
      </c>
      <c r="J226" s="54">
        <v>0.73403079579672503</v>
      </c>
      <c r="K226" s="54">
        <v>0.73961212079417504</v>
      </c>
      <c r="L226" s="54">
        <v>0.74502915406720904</v>
      </c>
      <c r="M226" s="110">
        <f>G226*'CPIH conversion'!$Y$25</f>
        <v>0.51387246097287642</v>
      </c>
      <c r="N226" s="111">
        <f t="shared" si="2"/>
        <v>0.20813711653390254</v>
      </c>
      <c r="O226" s="111">
        <f t="shared" si="3"/>
        <v>0.21427312301492762</v>
      </c>
      <c r="P226" s="111">
        <f t="shared" si="4"/>
        <v>0.22015833482384861</v>
      </c>
      <c r="Q226" s="111">
        <f t="shared" si="5"/>
        <v>0.22573965982129862</v>
      </c>
      <c r="R226" s="111">
        <f t="shared" si="6"/>
        <v>0.23115669309433262</v>
      </c>
    </row>
    <row r="227" spans="1:18" x14ac:dyDescent="0.3">
      <c r="A227" s="48" t="s">
        <v>6</v>
      </c>
      <c r="B227" s="48" t="s">
        <v>228</v>
      </c>
      <c r="C227" s="48" t="s">
        <v>229</v>
      </c>
      <c r="D227" s="48" t="s">
        <v>75</v>
      </c>
      <c r="E227" s="54">
        <v>0</v>
      </c>
      <c r="F227" s="54">
        <v>0</v>
      </c>
      <c r="G227" s="55">
        <v>0</v>
      </c>
      <c r="H227" s="54">
        <v>0</v>
      </c>
      <c r="I227" s="54">
        <v>0</v>
      </c>
      <c r="J227" s="54">
        <v>0</v>
      </c>
      <c r="K227" s="54">
        <v>0</v>
      </c>
      <c r="L227" s="54">
        <v>0</v>
      </c>
      <c r="M227" s="112">
        <f>G227*'CPIH conversion'!$Y$25</f>
        <v>0</v>
      </c>
      <c r="N227" s="111">
        <f t="shared" si="2"/>
        <v>0</v>
      </c>
      <c r="O227" s="111">
        <f t="shared" si="3"/>
        <v>0</v>
      </c>
      <c r="P227" s="111">
        <f t="shared" si="4"/>
        <v>0</v>
      </c>
      <c r="Q227" s="111">
        <f t="shared" si="5"/>
        <v>0</v>
      </c>
      <c r="R227" s="111">
        <f t="shared" si="6"/>
        <v>0</v>
      </c>
    </row>
    <row r="228" spans="1:18" x14ac:dyDescent="0.3">
      <c r="A228" s="48" t="s">
        <v>6</v>
      </c>
      <c r="B228" s="48" t="s">
        <v>230</v>
      </c>
      <c r="C228" s="48" t="s">
        <v>231</v>
      </c>
      <c r="D228" s="48" t="s">
        <v>75</v>
      </c>
      <c r="E228" s="54">
        <v>0</v>
      </c>
      <c r="F228" s="54">
        <v>0</v>
      </c>
      <c r="G228" s="55">
        <v>0</v>
      </c>
      <c r="H228" s="54">
        <v>0</v>
      </c>
      <c r="I228" s="54">
        <v>0</v>
      </c>
      <c r="J228" s="54">
        <v>0</v>
      </c>
      <c r="K228" s="54">
        <v>0</v>
      </c>
      <c r="L228" s="54">
        <v>0</v>
      </c>
      <c r="M228" s="112">
        <f>G228*'CPIH conversion'!$Y$25</f>
        <v>0</v>
      </c>
      <c r="N228" s="111">
        <f t="shared" si="2"/>
        <v>0</v>
      </c>
      <c r="O228" s="111">
        <f t="shared" si="3"/>
        <v>0</v>
      </c>
      <c r="P228" s="111">
        <f t="shared" si="4"/>
        <v>0</v>
      </c>
      <c r="Q228" s="111">
        <f t="shared" si="5"/>
        <v>0</v>
      </c>
      <c r="R228" s="111">
        <f t="shared" si="6"/>
        <v>0</v>
      </c>
    </row>
    <row r="229" spans="1:18" x14ac:dyDescent="0.3">
      <c r="A229" s="48" t="s">
        <v>6</v>
      </c>
      <c r="B229" s="48" t="s">
        <v>232</v>
      </c>
      <c r="C229" s="48" t="s">
        <v>233</v>
      </c>
      <c r="D229" s="48" t="s">
        <v>75</v>
      </c>
      <c r="E229" s="54">
        <v>0</v>
      </c>
      <c r="F229" s="54">
        <v>0</v>
      </c>
      <c r="G229" s="55">
        <v>0</v>
      </c>
      <c r="H229" s="54">
        <v>0</v>
      </c>
      <c r="I229" s="54">
        <v>0</v>
      </c>
      <c r="J229" s="54">
        <v>0</v>
      </c>
      <c r="K229" s="54">
        <v>0</v>
      </c>
      <c r="L229" s="54">
        <v>0</v>
      </c>
      <c r="M229" s="112">
        <f>G229*'CPIH conversion'!$Y$25</f>
        <v>0</v>
      </c>
      <c r="N229" s="111">
        <f t="shared" si="2"/>
        <v>0</v>
      </c>
      <c r="O229" s="111">
        <f t="shared" si="3"/>
        <v>0</v>
      </c>
      <c r="P229" s="111">
        <f t="shared" si="4"/>
        <v>0</v>
      </c>
      <c r="Q229" s="111">
        <f t="shared" si="5"/>
        <v>0</v>
      </c>
      <c r="R229" s="111">
        <f t="shared" si="6"/>
        <v>0</v>
      </c>
    </row>
    <row r="230" spans="1:18" x14ac:dyDescent="0.3">
      <c r="A230" s="48" t="s">
        <v>6</v>
      </c>
      <c r="B230" s="48" t="s">
        <v>234</v>
      </c>
      <c r="C230" s="48" t="s">
        <v>235</v>
      </c>
      <c r="D230" s="48" t="s">
        <v>75</v>
      </c>
      <c r="E230" s="54">
        <v>0</v>
      </c>
      <c r="F230" s="54">
        <v>0</v>
      </c>
      <c r="G230" s="55">
        <v>0</v>
      </c>
      <c r="H230" s="54">
        <v>0</v>
      </c>
      <c r="I230" s="54">
        <v>0</v>
      </c>
      <c r="J230" s="54">
        <v>0</v>
      </c>
      <c r="K230" s="54">
        <v>0</v>
      </c>
      <c r="L230" s="54">
        <v>0</v>
      </c>
      <c r="M230" s="112">
        <f>G230*'CPIH conversion'!$Y$25</f>
        <v>0</v>
      </c>
      <c r="N230" s="111">
        <f t="shared" si="2"/>
        <v>0</v>
      </c>
      <c r="O230" s="111">
        <f t="shared" si="3"/>
        <v>0</v>
      </c>
      <c r="P230" s="111">
        <f t="shared" si="4"/>
        <v>0</v>
      </c>
      <c r="Q230" s="111">
        <f t="shared" si="5"/>
        <v>0</v>
      </c>
      <c r="R230" s="111">
        <f t="shared" si="6"/>
        <v>0</v>
      </c>
    </row>
    <row r="231" spans="1:18" x14ac:dyDescent="0.3">
      <c r="A231" s="48" t="s">
        <v>6</v>
      </c>
      <c r="B231" s="48" t="s">
        <v>236</v>
      </c>
      <c r="C231" s="48" t="s">
        <v>237</v>
      </c>
      <c r="D231" s="48" t="s">
        <v>75</v>
      </c>
      <c r="E231" s="54">
        <v>0</v>
      </c>
      <c r="F231" s="54">
        <v>0</v>
      </c>
      <c r="G231" s="55">
        <v>0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112">
        <f>G231*'CPIH conversion'!$Y$25</f>
        <v>0</v>
      </c>
      <c r="N231" s="111">
        <f t="shared" si="2"/>
        <v>0</v>
      </c>
      <c r="O231" s="111">
        <f t="shared" si="3"/>
        <v>0</v>
      </c>
      <c r="P231" s="111">
        <f t="shared" si="4"/>
        <v>0</v>
      </c>
      <c r="Q231" s="111">
        <f t="shared" si="5"/>
        <v>0</v>
      </c>
      <c r="R231" s="111">
        <f t="shared" si="6"/>
        <v>0</v>
      </c>
    </row>
    <row r="232" spans="1:18" x14ac:dyDescent="0.3">
      <c r="A232" s="48" t="s">
        <v>6</v>
      </c>
      <c r="B232" s="48" t="s">
        <v>238</v>
      </c>
      <c r="C232" s="48" t="s">
        <v>239</v>
      </c>
      <c r="D232" s="48" t="s">
        <v>75</v>
      </c>
      <c r="E232" s="54">
        <v>0</v>
      </c>
      <c r="F232" s="54">
        <v>0</v>
      </c>
      <c r="G232" s="55">
        <v>0</v>
      </c>
      <c r="H232" s="54">
        <v>0</v>
      </c>
      <c r="I232" s="54">
        <v>0</v>
      </c>
      <c r="J232" s="54">
        <v>0</v>
      </c>
      <c r="K232" s="54">
        <v>0</v>
      </c>
      <c r="L232" s="54">
        <v>0</v>
      </c>
      <c r="M232" s="112">
        <f>G232*'CPIH conversion'!$Y$25</f>
        <v>0</v>
      </c>
      <c r="N232" s="111">
        <f t="shared" si="2"/>
        <v>0</v>
      </c>
      <c r="O232" s="111">
        <f t="shared" si="3"/>
        <v>0</v>
      </c>
      <c r="P232" s="111">
        <f t="shared" si="4"/>
        <v>0</v>
      </c>
      <c r="Q232" s="111">
        <f t="shared" si="5"/>
        <v>0</v>
      </c>
      <c r="R232" s="111">
        <f t="shared" si="6"/>
        <v>0</v>
      </c>
    </row>
    <row r="233" spans="1:18" x14ac:dyDescent="0.3">
      <c r="A233" s="48" t="s">
        <v>6</v>
      </c>
      <c r="B233" s="48" t="s">
        <v>240</v>
      </c>
      <c r="C233" s="48" t="s">
        <v>241</v>
      </c>
      <c r="D233" s="48" t="s">
        <v>75</v>
      </c>
      <c r="E233" s="54">
        <v>0</v>
      </c>
      <c r="F233" s="54">
        <v>0</v>
      </c>
      <c r="G233" s="55">
        <v>0</v>
      </c>
      <c r="H233" s="54">
        <v>0</v>
      </c>
      <c r="I233" s="54">
        <v>0</v>
      </c>
      <c r="J233" s="54">
        <v>0</v>
      </c>
      <c r="K233" s="54">
        <v>0</v>
      </c>
      <c r="L233" s="54">
        <v>0</v>
      </c>
      <c r="M233" s="112">
        <f>G233*'CPIH conversion'!$Y$25</f>
        <v>0</v>
      </c>
      <c r="N233" s="111">
        <f t="shared" si="2"/>
        <v>0</v>
      </c>
      <c r="O233" s="111">
        <f t="shared" si="3"/>
        <v>0</v>
      </c>
      <c r="P233" s="111">
        <f t="shared" si="4"/>
        <v>0</v>
      </c>
      <c r="Q233" s="111">
        <f t="shared" si="5"/>
        <v>0</v>
      </c>
      <c r="R233" s="111">
        <f t="shared" si="6"/>
        <v>0</v>
      </c>
    </row>
    <row r="234" spans="1:18" x14ac:dyDescent="0.3">
      <c r="A234" s="48" t="s">
        <v>6</v>
      </c>
      <c r="B234" s="48" t="s">
        <v>242</v>
      </c>
      <c r="C234" s="48" t="s">
        <v>243</v>
      </c>
      <c r="D234" s="48" t="s">
        <v>75</v>
      </c>
      <c r="E234" s="54">
        <v>0</v>
      </c>
      <c r="F234" s="54">
        <v>0</v>
      </c>
      <c r="G234" s="55">
        <v>0</v>
      </c>
      <c r="H234" s="54">
        <v>0</v>
      </c>
      <c r="I234" s="54">
        <v>0</v>
      </c>
      <c r="J234" s="54">
        <v>0</v>
      </c>
      <c r="K234" s="54">
        <v>0</v>
      </c>
      <c r="L234" s="54">
        <v>0</v>
      </c>
      <c r="M234" s="112">
        <f>G234*'CPIH conversion'!$Y$25</f>
        <v>0</v>
      </c>
      <c r="N234" s="111">
        <f t="shared" si="2"/>
        <v>0</v>
      </c>
      <c r="O234" s="111">
        <f t="shared" si="3"/>
        <v>0</v>
      </c>
      <c r="P234" s="111">
        <f t="shared" si="4"/>
        <v>0</v>
      </c>
      <c r="Q234" s="111">
        <f t="shared" si="5"/>
        <v>0</v>
      </c>
      <c r="R234" s="111">
        <f t="shared" si="6"/>
        <v>0</v>
      </c>
    </row>
    <row r="235" spans="1:18" x14ac:dyDescent="0.3">
      <c r="A235" s="48" t="s">
        <v>6</v>
      </c>
      <c r="B235" s="48" t="s">
        <v>244</v>
      </c>
      <c r="C235" s="48" t="s">
        <v>245</v>
      </c>
      <c r="D235" s="48" t="s">
        <v>75</v>
      </c>
      <c r="E235" s="54">
        <v>0</v>
      </c>
      <c r="F235" s="54">
        <v>0</v>
      </c>
      <c r="G235" s="55">
        <v>0</v>
      </c>
      <c r="H235" s="54">
        <v>0</v>
      </c>
      <c r="I235" s="54">
        <v>0</v>
      </c>
      <c r="J235" s="54">
        <v>0</v>
      </c>
      <c r="K235" s="54">
        <v>0</v>
      </c>
      <c r="L235" s="54">
        <v>0</v>
      </c>
      <c r="M235" s="112">
        <f>G235*'CPIH conversion'!$Y$25</f>
        <v>0</v>
      </c>
      <c r="N235" s="111">
        <f t="shared" si="2"/>
        <v>0</v>
      </c>
      <c r="O235" s="111">
        <f t="shared" si="3"/>
        <v>0</v>
      </c>
      <c r="P235" s="111">
        <f t="shared" si="4"/>
        <v>0</v>
      </c>
      <c r="Q235" s="111">
        <f t="shared" si="5"/>
        <v>0</v>
      </c>
      <c r="R235" s="111">
        <f t="shared" si="6"/>
        <v>0</v>
      </c>
    </row>
    <row r="236" spans="1:18" x14ac:dyDescent="0.3">
      <c r="A236" s="48" t="s">
        <v>6</v>
      </c>
      <c r="B236" s="48" t="s">
        <v>246</v>
      </c>
      <c r="C236" s="48" t="s">
        <v>247</v>
      </c>
      <c r="D236" s="48" t="s">
        <v>75</v>
      </c>
      <c r="E236" s="54">
        <v>0</v>
      </c>
      <c r="F236" s="54">
        <v>0</v>
      </c>
      <c r="G236" s="55">
        <v>0</v>
      </c>
      <c r="H236" s="54">
        <v>0</v>
      </c>
      <c r="I236" s="54">
        <v>0</v>
      </c>
      <c r="J236" s="54">
        <v>0</v>
      </c>
      <c r="K236" s="54">
        <v>0</v>
      </c>
      <c r="L236" s="54">
        <v>0</v>
      </c>
      <c r="M236" s="112">
        <f>G236*'CPIH conversion'!$Y$25</f>
        <v>0</v>
      </c>
      <c r="N236" s="111">
        <f t="shared" si="2"/>
        <v>0</v>
      </c>
      <c r="O236" s="111">
        <f t="shared" si="3"/>
        <v>0</v>
      </c>
      <c r="P236" s="111">
        <f t="shared" si="4"/>
        <v>0</v>
      </c>
      <c r="Q236" s="111">
        <f t="shared" si="5"/>
        <v>0</v>
      </c>
      <c r="R236" s="111">
        <f t="shared" si="6"/>
        <v>0</v>
      </c>
    </row>
    <row r="237" spans="1:18" x14ac:dyDescent="0.3">
      <c r="A237" s="48" t="s">
        <v>6</v>
      </c>
      <c r="B237" s="48" t="s">
        <v>248</v>
      </c>
      <c r="C237" s="48" t="s">
        <v>249</v>
      </c>
      <c r="D237" s="48" t="s">
        <v>75</v>
      </c>
      <c r="E237" s="54">
        <v>0</v>
      </c>
      <c r="F237" s="54">
        <v>0</v>
      </c>
      <c r="G237" s="55">
        <v>0</v>
      </c>
      <c r="H237" s="54">
        <v>0</v>
      </c>
      <c r="I237" s="54">
        <v>0</v>
      </c>
      <c r="J237" s="54">
        <v>0</v>
      </c>
      <c r="K237" s="54">
        <v>0</v>
      </c>
      <c r="L237" s="54">
        <v>0</v>
      </c>
      <c r="M237" s="112">
        <f>G237*'CPIH conversion'!$Y$25</f>
        <v>0</v>
      </c>
      <c r="N237" s="111">
        <f t="shared" si="2"/>
        <v>0</v>
      </c>
      <c r="O237" s="111">
        <f t="shared" si="3"/>
        <v>0</v>
      </c>
      <c r="P237" s="111">
        <f t="shared" si="4"/>
        <v>0</v>
      </c>
      <c r="Q237" s="111">
        <f t="shared" si="5"/>
        <v>0</v>
      </c>
      <c r="R237" s="111">
        <f t="shared" si="6"/>
        <v>0</v>
      </c>
    </row>
    <row r="238" spans="1:18" x14ac:dyDescent="0.3">
      <c r="A238" s="48" t="s">
        <v>6</v>
      </c>
      <c r="B238" s="48" t="s">
        <v>250</v>
      </c>
      <c r="C238" s="48" t="s">
        <v>251</v>
      </c>
      <c r="D238" s="48" t="s">
        <v>75</v>
      </c>
      <c r="E238" s="54">
        <v>0</v>
      </c>
      <c r="F238" s="54">
        <v>0</v>
      </c>
      <c r="G238" s="55">
        <v>0</v>
      </c>
      <c r="H238" s="54">
        <v>0</v>
      </c>
      <c r="I238" s="54">
        <v>0</v>
      </c>
      <c r="J238" s="54">
        <v>0</v>
      </c>
      <c r="K238" s="54">
        <v>0</v>
      </c>
      <c r="L238" s="54">
        <v>0</v>
      </c>
      <c r="M238" s="112">
        <f>G238*'CPIH conversion'!$Y$25</f>
        <v>0</v>
      </c>
      <c r="N238" s="111">
        <f t="shared" si="2"/>
        <v>0</v>
      </c>
      <c r="O238" s="111">
        <f t="shared" si="3"/>
        <v>0</v>
      </c>
      <c r="P238" s="111">
        <f t="shared" si="4"/>
        <v>0</v>
      </c>
      <c r="Q238" s="111">
        <f t="shared" si="5"/>
        <v>0</v>
      </c>
      <c r="R238" s="111">
        <f t="shared" si="6"/>
        <v>0</v>
      </c>
    </row>
    <row r="239" spans="1:18" x14ac:dyDescent="0.3">
      <c r="A239" s="48" t="s">
        <v>6</v>
      </c>
      <c r="B239" s="48" t="s">
        <v>252</v>
      </c>
      <c r="C239" s="48" t="s">
        <v>253</v>
      </c>
      <c r="D239" s="48" t="s">
        <v>75</v>
      </c>
      <c r="E239" s="54">
        <v>0</v>
      </c>
      <c r="F239" s="54">
        <v>0</v>
      </c>
      <c r="G239" s="55">
        <v>0</v>
      </c>
      <c r="H239" s="54">
        <v>0</v>
      </c>
      <c r="I239" s="54">
        <v>0</v>
      </c>
      <c r="J239" s="54">
        <v>0</v>
      </c>
      <c r="K239" s="54">
        <v>0</v>
      </c>
      <c r="L239" s="54">
        <v>0</v>
      </c>
      <c r="M239" s="112">
        <f>G239*'CPIH conversion'!$Y$25</f>
        <v>0</v>
      </c>
      <c r="N239" s="111">
        <f t="shared" si="2"/>
        <v>0</v>
      </c>
      <c r="O239" s="111">
        <f t="shared" si="3"/>
        <v>0</v>
      </c>
      <c r="P239" s="111">
        <f t="shared" si="4"/>
        <v>0</v>
      </c>
      <c r="Q239" s="111">
        <f t="shared" si="5"/>
        <v>0</v>
      </c>
      <c r="R239" s="111">
        <f t="shared" si="6"/>
        <v>0</v>
      </c>
    </row>
    <row r="240" spans="1:18" x14ac:dyDescent="0.3">
      <c r="A240" s="48" t="s">
        <v>6</v>
      </c>
      <c r="B240" s="48" t="s">
        <v>254</v>
      </c>
      <c r="C240" s="48" t="s">
        <v>255</v>
      </c>
      <c r="D240" s="48" t="s">
        <v>75</v>
      </c>
      <c r="E240" s="54">
        <v>2.9176016196400001</v>
      </c>
      <c r="F240" s="54">
        <v>4.6416622782291999</v>
      </c>
      <c r="G240" s="55">
        <v>7.4836308965760701</v>
      </c>
      <c r="H240" s="54">
        <v>8.0684860633743192</v>
      </c>
      <c r="I240" s="54">
        <v>9.4458683590006292</v>
      </c>
      <c r="J240" s="54">
        <v>9.6549347976378499</v>
      </c>
      <c r="K240" s="54">
        <v>9.8302210151952991</v>
      </c>
      <c r="L240" s="54">
        <v>17.507759403995401</v>
      </c>
      <c r="M240" s="112">
        <f>G240*'CPIH conversion'!$Y$24</f>
        <v>7.2023818652220459</v>
      </c>
      <c r="N240" s="111">
        <f t="shared" si="2"/>
        <v>0.86610419815227324</v>
      </c>
      <c r="O240" s="111">
        <f t="shared" si="3"/>
        <v>2.2434864937785832</v>
      </c>
      <c r="P240" s="111">
        <f t="shared" si="4"/>
        <v>2.452552932415804</v>
      </c>
      <c r="Q240" s="111">
        <f t="shared" si="5"/>
        <v>2.6278391499732532</v>
      </c>
      <c r="R240" s="111">
        <f t="shared" si="6"/>
        <v>10.305377538773355</v>
      </c>
    </row>
    <row r="241" spans="1:18" x14ac:dyDescent="0.3">
      <c r="A241" s="56" t="s">
        <v>7</v>
      </c>
      <c r="B241" s="56" t="s">
        <v>162</v>
      </c>
      <c r="C241" s="56" t="s">
        <v>163</v>
      </c>
      <c r="D241" s="56" t="s">
        <v>75</v>
      </c>
      <c r="E241" s="57">
        <v>0</v>
      </c>
      <c r="F241" s="57">
        <v>0</v>
      </c>
      <c r="G241" s="58">
        <v>0</v>
      </c>
      <c r="H241" s="57">
        <v>0</v>
      </c>
      <c r="I241" s="57">
        <v>4.0000000000000001E-3</v>
      </c>
      <c r="J241" s="57">
        <v>5.0000000000000001E-3</v>
      </c>
      <c r="K241" s="57">
        <v>5.0000000000000001E-3</v>
      </c>
      <c r="L241" s="57">
        <v>6.0000000000000001E-3</v>
      </c>
      <c r="M241" s="48"/>
      <c r="N241" s="48"/>
      <c r="O241" s="48"/>
      <c r="P241" s="48"/>
      <c r="Q241" s="48"/>
      <c r="R241" s="48"/>
    </row>
    <row r="242" spans="1:18" x14ac:dyDescent="0.3">
      <c r="A242" s="56" t="s">
        <v>7</v>
      </c>
      <c r="B242" s="56" t="s">
        <v>164</v>
      </c>
      <c r="C242" s="56" t="s">
        <v>165</v>
      </c>
      <c r="D242" s="56" t="s">
        <v>75</v>
      </c>
      <c r="E242" s="57">
        <v>0</v>
      </c>
      <c r="F242" s="57">
        <v>0</v>
      </c>
      <c r="G242" s="58">
        <v>0</v>
      </c>
      <c r="H242" s="57">
        <v>0</v>
      </c>
      <c r="I242" s="57">
        <v>0</v>
      </c>
      <c r="J242" s="57">
        <v>0</v>
      </c>
      <c r="K242" s="57">
        <v>0</v>
      </c>
      <c r="L242" s="57">
        <v>0</v>
      </c>
      <c r="M242" s="48"/>
      <c r="N242" s="48"/>
      <c r="O242" s="48"/>
      <c r="P242" s="48"/>
      <c r="Q242" s="48"/>
      <c r="R242" s="48"/>
    </row>
    <row r="243" spans="1:18" x14ac:dyDescent="0.3">
      <c r="A243" s="56" t="s">
        <v>7</v>
      </c>
      <c r="B243" s="56" t="s">
        <v>166</v>
      </c>
      <c r="C243" s="56" t="s">
        <v>167</v>
      </c>
      <c r="D243" s="56" t="s">
        <v>75</v>
      </c>
      <c r="E243" s="57">
        <v>0</v>
      </c>
      <c r="F243" s="57">
        <v>0</v>
      </c>
      <c r="G243" s="58">
        <v>0</v>
      </c>
      <c r="H243" s="57">
        <v>0</v>
      </c>
      <c r="I243" s="57">
        <v>0</v>
      </c>
      <c r="J243" s="57">
        <v>0</v>
      </c>
      <c r="K243" s="57">
        <v>0</v>
      </c>
      <c r="L243" s="57">
        <v>0</v>
      </c>
      <c r="M243" s="48"/>
      <c r="N243" s="48"/>
      <c r="O243" s="48"/>
      <c r="P243" s="48"/>
      <c r="Q243" s="48"/>
      <c r="R243" s="48"/>
    </row>
    <row r="244" spans="1:18" x14ac:dyDescent="0.3">
      <c r="A244" s="56" t="s">
        <v>7</v>
      </c>
      <c r="B244" s="56" t="s">
        <v>168</v>
      </c>
      <c r="C244" s="56" t="s">
        <v>169</v>
      </c>
      <c r="D244" s="56" t="s">
        <v>75</v>
      </c>
      <c r="E244" s="57">
        <v>0</v>
      </c>
      <c r="F244" s="57">
        <v>0</v>
      </c>
      <c r="G244" s="58">
        <v>0</v>
      </c>
      <c r="H244" s="57">
        <v>0</v>
      </c>
      <c r="I244" s="57">
        <v>0</v>
      </c>
      <c r="J244" s="57">
        <v>0</v>
      </c>
      <c r="K244" s="57">
        <v>0</v>
      </c>
      <c r="L244" s="57">
        <v>0</v>
      </c>
      <c r="M244" s="48"/>
      <c r="N244" s="48"/>
      <c r="O244" s="48"/>
      <c r="P244" s="48"/>
      <c r="Q244" s="48"/>
      <c r="R244" s="48"/>
    </row>
    <row r="245" spans="1:18" x14ac:dyDescent="0.3">
      <c r="A245" s="56" t="s">
        <v>7</v>
      </c>
      <c r="B245" s="56" t="s">
        <v>170</v>
      </c>
      <c r="C245" s="56" t="s">
        <v>171</v>
      </c>
      <c r="D245" s="56" t="s">
        <v>75</v>
      </c>
      <c r="E245" s="57">
        <v>0</v>
      </c>
      <c r="F245" s="57">
        <v>0</v>
      </c>
      <c r="G245" s="58">
        <v>0</v>
      </c>
      <c r="H245" s="57">
        <v>0</v>
      </c>
      <c r="I245" s="57">
        <v>0</v>
      </c>
      <c r="J245" s="57">
        <v>0</v>
      </c>
      <c r="K245" s="57">
        <v>0</v>
      </c>
      <c r="L245" s="57">
        <v>0</v>
      </c>
      <c r="M245" s="48"/>
      <c r="N245" s="48"/>
      <c r="O245" s="48"/>
      <c r="P245" s="48"/>
      <c r="Q245" s="48"/>
      <c r="R245" s="48"/>
    </row>
    <row r="246" spans="1:18" x14ac:dyDescent="0.3">
      <c r="A246" s="56" t="s">
        <v>7</v>
      </c>
      <c r="B246" s="56" t="s">
        <v>172</v>
      </c>
      <c r="C246" s="56" t="s">
        <v>173</v>
      </c>
      <c r="D246" s="56" t="s">
        <v>75</v>
      </c>
      <c r="E246" s="57">
        <v>0</v>
      </c>
      <c r="F246" s="57">
        <v>0</v>
      </c>
      <c r="G246" s="58">
        <v>0</v>
      </c>
      <c r="H246" s="57">
        <v>8.9999999999999993E-3</v>
      </c>
      <c r="I246" s="57">
        <v>3.0000000000000001E-3</v>
      </c>
      <c r="J246" s="57">
        <v>4.2999999999999997E-2</v>
      </c>
      <c r="K246" s="57">
        <v>4.3999999999999997E-2</v>
      </c>
      <c r="L246" s="57">
        <v>4.2999999999999997E-2</v>
      </c>
      <c r="M246" s="48"/>
      <c r="N246" s="48"/>
      <c r="O246" s="48"/>
      <c r="P246" s="48"/>
      <c r="Q246" s="48"/>
      <c r="R246" s="48"/>
    </row>
    <row r="247" spans="1:18" x14ac:dyDescent="0.3">
      <c r="A247" s="56" t="s">
        <v>7</v>
      </c>
      <c r="B247" s="56" t="s">
        <v>174</v>
      </c>
      <c r="C247" s="56" t="s">
        <v>175</v>
      </c>
      <c r="D247" s="56" t="s">
        <v>75</v>
      </c>
      <c r="E247" s="57">
        <v>0</v>
      </c>
      <c r="F247" s="57">
        <v>0</v>
      </c>
      <c r="G247" s="58">
        <v>0</v>
      </c>
      <c r="H247" s="57">
        <v>2E-3</v>
      </c>
      <c r="I247" s="57">
        <v>0</v>
      </c>
      <c r="J247" s="57">
        <v>6.0000000000000001E-3</v>
      </c>
      <c r="K247" s="57">
        <v>6.0000000000000001E-3</v>
      </c>
      <c r="L247" s="57">
        <v>6.0000000000000001E-3</v>
      </c>
      <c r="M247" s="48"/>
      <c r="N247" s="48"/>
      <c r="O247" s="48"/>
      <c r="P247" s="48"/>
      <c r="Q247" s="48"/>
      <c r="R247" s="48"/>
    </row>
    <row r="248" spans="1:18" x14ac:dyDescent="0.3">
      <c r="A248" s="56" t="s">
        <v>7</v>
      </c>
      <c r="B248" s="56" t="s">
        <v>176</v>
      </c>
      <c r="C248" s="56" t="s">
        <v>177</v>
      </c>
      <c r="D248" s="56" t="s">
        <v>75</v>
      </c>
      <c r="E248" s="57">
        <v>0</v>
      </c>
      <c r="F248" s="57">
        <v>0</v>
      </c>
      <c r="G248" s="58">
        <v>0</v>
      </c>
      <c r="H248" s="57">
        <v>0</v>
      </c>
      <c r="I248" s="57">
        <v>0</v>
      </c>
      <c r="J248" s="57">
        <v>0</v>
      </c>
      <c r="K248" s="57">
        <v>0</v>
      </c>
      <c r="L248" s="57">
        <v>0</v>
      </c>
      <c r="M248" s="48"/>
      <c r="N248" s="48"/>
      <c r="O248" s="48"/>
      <c r="P248" s="48"/>
      <c r="Q248" s="48"/>
      <c r="R248" s="48"/>
    </row>
    <row r="249" spans="1:18" x14ac:dyDescent="0.3">
      <c r="A249" s="56" t="s">
        <v>7</v>
      </c>
      <c r="B249" s="56" t="s">
        <v>178</v>
      </c>
      <c r="C249" s="56" t="s">
        <v>179</v>
      </c>
      <c r="D249" s="56" t="s">
        <v>75</v>
      </c>
      <c r="E249" s="57">
        <v>0</v>
      </c>
      <c r="F249" s="57">
        <v>0</v>
      </c>
      <c r="G249" s="58">
        <v>0</v>
      </c>
      <c r="H249" s="57">
        <v>0</v>
      </c>
      <c r="I249" s="57">
        <v>8.5999999999999993E-2</v>
      </c>
      <c r="J249" s="57">
        <v>0.11600000000000001</v>
      </c>
      <c r="K249" s="57">
        <v>0.14599999999999999</v>
      </c>
      <c r="L249" s="57">
        <v>0.21099999999999999</v>
      </c>
      <c r="M249" s="48"/>
      <c r="N249" s="48"/>
      <c r="O249" s="48"/>
      <c r="P249" s="48"/>
      <c r="Q249" s="48"/>
      <c r="R249" s="48"/>
    </row>
    <row r="250" spans="1:18" x14ac:dyDescent="0.3">
      <c r="A250" s="56" t="s">
        <v>7</v>
      </c>
      <c r="B250" s="56" t="s">
        <v>180</v>
      </c>
      <c r="C250" s="56" t="s">
        <v>181</v>
      </c>
      <c r="D250" s="56" t="s">
        <v>75</v>
      </c>
      <c r="E250" s="57">
        <v>0</v>
      </c>
      <c r="F250" s="57">
        <v>0</v>
      </c>
      <c r="G250" s="58">
        <v>0</v>
      </c>
      <c r="H250" s="57">
        <v>0</v>
      </c>
      <c r="I250" s="57">
        <v>5.7000000000000002E-2</v>
      </c>
      <c r="J250" s="57">
        <v>7.8E-2</v>
      </c>
      <c r="K250" s="57">
        <v>9.7000000000000003E-2</v>
      </c>
      <c r="L250" s="57">
        <v>0.14099999999999999</v>
      </c>
      <c r="M250" s="48"/>
      <c r="N250" s="48"/>
      <c r="O250" s="48"/>
      <c r="P250" s="48"/>
      <c r="Q250" s="48"/>
      <c r="R250" s="48"/>
    </row>
    <row r="251" spans="1:18" x14ac:dyDescent="0.3">
      <c r="A251" s="56" t="s">
        <v>7</v>
      </c>
      <c r="B251" s="56" t="s">
        <v>182</v>
      </c>
      <c r="C251" s="56" t="s">
        <v>183</v>
      </c>
      <c r="D251" s="56" t="s">
        <v>75</v>
      </c>
      <c r="E251" s="57">
        <v>0</v>
      </c>
      <c r="F251" s="57">
        <v>0</v>
      </c>
      <c r="G251" s="58">
        <v>0</v>
      </c>
      <c r="H251" s="57">
        <v>0</v>
      </c>
      <c r="I251" s="57">
        <v>6.3E-2</v>
      </c>
      <c r="J251" s="57">
        <v>0.158</v>
      </c>
      <c r="K251" s="57">
        <v>0.17100000000000001</v>
      </c>
      <c r="L251" s="57">
        <v>0.17100000000000001</v>
      </c>
      <c r="M251" s="48"/>
      <c r="N251" s="48"/>
      <c r="O251" s="48"/>
      <c r="P251" s="48"/>
      <c r="Q251" s="48"/>
      <c r="R251" s="48"/>
    </row>
    <row r="252" spans="1:18" x14ac:dyDescent="0.3">
      <c r="A252" s="56" t="s">
        <v>7</v>
      </c>
      <c r="B252" s="56" t="s">
        <v>184</v>
      </c>
      <c r="C252" s="56" t="s">
        <v>185</v>
      </c>
      <c r="D252" s="56" t="s">
        <v>75</v>
      </c>
      <c r="E252" s="57">
        <v>0</v>
      </c>
      <c r="F252" s="57">
        <v>0</v>
      </c>
      <c r="G252" s="58">
        <v>0</v>
      </c>
      <c r="H252" s="57">
        <v>0</v>
      </c>
      <c r="I252" s="57">
        <v>0</v>
      </c>
      <c r="J252" s="57">
        <v>2.1999999999999999E-2</v>
      </c>
      <c r="K252" s="57">
        <v>2.1999999999999999E-2</v>
      </c>
      <c r="L252" s="57">
        <v>2.1999999999999999E-2</v>
      </c>
      <c r="M252" s="48"/>
      <c r="N252" s="48"/>
      <c r="O252" s="48"/>
      <c r="P252" s="48"/>
      <c r="Q252" s="48"/>
      <c r="R252" s="48"/>
    </row>
    <row r="253" spans="1:18" x14ac:dyDescent="0.3">
      <c r="A253" s="56" t="s">
        <v>7</v>
      </c>
      <c r="B253" s="56" t="s">
        <v>186</v>
      </c>
      <c r="C253" s="56" t="s">
        <v>187</v>
      </c>
      <c r="D253" s="56" t="s">
        <v>75</v>
      </c>
      <c r="E253" s="57">
        <v>0</v>
      </c>
      <c r="F253" s="57">
        <v>0</v>
      </c>
      <c r="G253" s="58">
        <v>0</v>
      </c>
      <c r="H253" s="57">
        <v>0</v>
      </c>
      <c r="I253" s="57">
        <v>0</v>
      </c>
      <c r="J253" s="57">
        <v>0</v>
      </c>
      <c r="K253" s="57">
        <v>0</v>
      </c>
      <c r="L253" s="57">
        <v>0</v>
      </c>
      <c r="M253" s="48"/>
      <c r="N253" s="48"/>
      <c r="O253" s="48"/>
      <c r="P253" s="48"/>
      <c r="Q253" s="48"/>
      <c r="R253" s="48"/>
    </row>
    <row r="254" spans="1:18" x14ac:dyDescent="0.3">
      <c r="A254" s="56" t="s">
        <v>7</v>
      </c>
      <c r="B254" s="56" t="s">
        <v>188</v>
      </c>
      <c r="C254" s="56" t="s">
        <v>189</v>
      </c>
      <c r="D254" s="56" t="s">
        <v>75</v>
      </c>
      <c r="E254" s="57">
        <v>0</v>
      </c>
      <c r="F254" s="57">
        <v>0</v>
      </c>
      <c r="G254" s="58">
        <v>0</v>
      </c>
      <c r="H254" s="57">
        <v>0</v>
      </c>
      <c r="I254" s="57">
        <v>0</v>
      </c>
      <c r="J254" s="57">
        <v>0</v>
      </c>
      <c r="K254" s="57">
        <v>0</v>
      </c>
      <c r="L254" s="57">
        <v>0</v>
      </c>
      <c r="M254" s="48"/>
      <c r="N254" s="48"/>
      <c r="O254" s="48"/>
      <c r="P254" s="48"/>
      <c r="Q254" s="48"/>
      <c r="R254" s="48"/>
    </row>
    <row r="255" spans="1:18" x14ac:dyDescent="0.3">
      <c r="A255" s="56" t="s">
        <v>7</v>
      </c>
      <c r="B255" s="56" t="s">
        <v>190</v>
      </c>
      <c r="C255" s="56" t="s">
        <v>191</v>
      </c>
      <c r="D255" s="56" t="s">
        <v>75</v>
      </c>
      <c r="E255" s="57">
        <v>0</v>
      </c>
      <c r="F255" s="57">
        <v>0</v>
      </c>
      <c r="G255" s="58">
        <v>0</v>
      </c>
      <c r="H255" s="57">
        <v>0</v>
      </c>
      <c r="I255" s="57">
        <v>0</v>
      </c>
      <c r="J255" s="57">
        <v>0</v>
      </c>
      <c r="K255" s="57">
        <v>0</v>
      </c>
      <c r="L255" s="57">
        <v>0</v>
      </c>
      <c r="M255" s="48"/>
      <c r="N255" s="48"/>
      <c r="O255" s="48"/>
      <c r="P255" s="48"/>
      <c r="Q255" s="48"/>
      <c r="R255" s="48"/>
    </row>
    <row r="256" spans="1:18" x14ac:dyDescent="0.3">
      <c r="A256" s="56" t="s">
        <v>7</v>
      </c>
      <c r="B256" s="56" t="s">
        <v>192</v>
      </c>
      <c r="C256" s="56" t="s">
        <v>193</v>
      </c>
      <c r="D256" s="56" t="s">
        <v>75</v>
      </c>
      <c r="E256" s="57">
        <v>0</v>
      </c>
      <c r="F256" s="57">
        <v>0</v>
      </c>
      <c r="G256" s="58">
        <v>0</v>
      </c>
      <c r="H256" s="57">
        <v>0</v>
      </c>
      <c r="I256" s="57">
        <v>0</v>
      </c>
      <c r="J256" s="57">
        <v>0</v>
      </c>
      <c r="K256" s="57">
        <v>0</v>
      </c>
      <c r="L256" s="57">
        <v>0</v>
      </c>
      <c r="M256" s="48"/>
      <c r="N256" s="48"/>
      <c r="O256" s="48"/>
      <c r="P256" s="48"/>
      <c r="Q256" s="48"/>
      <c r="R256" s="48"/>
    </row>
    <row r="257" spans="1:18" x14ac:dyDescent="0.3">
      <c r="A257" s="56" t="s">
        <v>7</v>
      </c>
      <c r="B257" s="56" t="s">
        <v>194</v>
      </c>
      <c r="C257" s="56" t="s">
        <v>195</v>
      </c>
      <c r="D257" s="56" t="s">
        <v>75</v>
      </c>
      <c r="E257" s="57">
        <v>0</v>
      </c>
      <c r="F257" s="57">
        <v>0</v>
      </c>
      <c r="G257" s="58">
        <v>0</v>
      </c>
      <c r="H257" s="57">
        <v>0</v>
      </c>
      <c r="I257" s="57">
        <v>0</v>
      </c>
      <c r="J257" s="57">
        <v>0</v>
      </c>
      <c r="K257" s="57">
        <v>0</v>
      </c>
      <c r="L257" s="57">
        <v>0</v>
      </c>
      <c r="M257" s="48"/>
      <c r="N257" s="48"/>
      <c r="O257" s="48"/>
      <c r="P257" s="48"/>
      <c r="Q257" s="48"/>
      <c r="R257" s="48"/>
    </row>
    <row r="258" spans="1:18" x14ac:dyDescent="0.3">
      <c r="A258" s="56" t="s">
        <v>7</v>
      </c>
      <c r="B258" s="56" t="s">
        <v>196</v>
      </c>
      <c r="C258" s="56" t="s">
        <v>197</v>
      </c>
      <c r="D258" s="56" t="s">
        <v>75</v>
      </c>
      <c r="E258" s="57">
        <v>0</v>
      </c>
      <c r="F258" s="57">
        <v>0</v>
      </c>
      <c r="G258" s="58">
        <v>0</v>
      </c>
      <c r="H258" s="57">
        <v>0</v>
      </c>
      <c r="I258" s="57">
        <v>1.6E-2</v>
      </c>
      <c r="J258" s="57">
        <v>5.2999999999999999E-2</v>
      </c>
      <c r="K258" s="57">
        <v>9.8000000000000004E-2</v>
      </c>
      <c r="L258" s="57">
        <v>0.127</v>
      </c>
      <c r="M258" s="48"/>
      <c r="N258" s="48"/>
      <c r="O258" s="48"/>
      <c r="P258" s="48"/>
      <c r="Q258" s="48"/>
      <c r="R258" s="48"/>
    </row>
    <row r="259" spans="1:18" x14ac:dyDescent="0.3">
      <c r="A259" s="56" t="s">
        <v>7</v>
      </c>
      <c r="B259" s="56" t="s">
        <v>198</v>
      </c>
      <c r="C259" s="56" t="s">
        <v>199</v>
      </c>
      <c r="D259" s="56" t="s">
        <v>75</v>
      </c>
      <c r="E259" s="57">
        <v>0</v>
      </c>
      <c r="F259" s="57">
        <v>0</v>
      </c>
      <c r="G259" s="58">
        <v>0</v>
      </c>
      <c r="H259" s="57">
        <v>0</v>
      </c>
      <c r="I259" s="57">
        <v>2.4E-2</v>
      </c>
      <c r="J259" s="57">
        <v>2.5000000000000001E-2</v>
      </c>
      <c r="K259" s="57">
        <v>0.155</v>
      </c>
      <c r="L259" s="57">
        <v>0.219</v>
      </c>
      <c r="M259" s="48"/>
      <c r="N259" s="48"/>
      <c r="O259" s="48"/>
      <c r="P259" s="48"/>
      <c r="Q259" s="48"/>
      <c r="R259" s="48"/>
    </row>
    <row r="260" spans="1:18" x14ac:dyDescent="0.3">
      <c r="A260" s="56" t="s">
        <v>7</v>
      </c>
      <c r="B260" s="56" t="s">
        <v>200</v>
      </c>
      <c r="C260" s="56" t="s">
        <v>201</v>
      </c>
      <c r="D260" s="56" t="s">
        <v>75</v>
      </c>
      <c r="E260" s="57">
        <v>0</v>
      </c>
      <c r="F260" s="57">
        <v>0</v>
      </c>
      <c r="G260" s="58">
        <v>0</v>
      </c>
      <c r="H260" s="57">
        <v>0</v>
      </c>
      <c r="I260" s="57">
        <v>0</v>
      </c>
      <c r="J260" s="57">
        <v>0.06</v>
      </c>
      <c r="K260" s="57">
        <v>0.105</v>
      </c>
      <c r="L260" s="57">
        <v>0.122</v>
      </c>
      <c r="M260" s="48"/>
      <c r="N260" s="48"/>
      <c r="O260" s="48"/>
      <c r="P260" s="48"/>
      <c r="Q260" s="48"/>
      <c r="R260" s="48"/>
    </row>
    <row r="261" spans="1:18" x14ac:dyDescent="0.3">
      <c r="A261" s="56" t="s">
        <v>7</v>
      </c>
      <c r="B261" s="56" t="s">
        <v>202</v>
      </c>
      <c r="C261" s="56" t="s">
        <v>203</v>
      </c>
      <c r="D261" s="56" t="s">
        <v>75</v>
      </c>
      <c r="E261" s="57">
        <v>0</v>
      </c>
      <c r="F261" s="57">
        <v>0</v>
      </c>
      <c r="G261" s="58">
        <v>0</v>
      </c>
      <c r="H261" s="57">
        <v>0</v>
      </c>
      <c r="I261" s="57">
        <v>3.0000000000000001E-3</v>
      </c>
      <c r="J261" s="57">
        <v>8.9999999999999993E-3</v>
      </c>
      <c r="K261" s="57">
        <v>0.01</v>
      </c>
      <c r="L261" s="57">
        <v>0.01</v>
      </c>
      <c r="M261" s="48"/>
      <c r="N261" s="48"/>
      <c r="O261" s="48"/>
      <c r="P261" s="48"/>
      <c r="Q261" s="48"/>
      <c r="R261" s="48"/>
    </row>
    <row r="262" spans="1:18" x14ac:dyDescent="0.3">
      <c r="A262" s="56" t="s">
        <v>7</v>
      </c>
      <c r="B262" s="56" t="s">
        <v>204</v>
      </c>
      <c r="C262" s="56" t="s">
        <v>205</v>
      </c>
      <c r="D262" s="56" t="s">
        <v>75</v>
      </c>
      <c r="E262" s="57">
        <v>0</v>
      </c>
      <c r="F262" s="57">
        <v>0</v>
      </c>
      <c r="G262" s="58">
        <v>0</v>
      </c>
      <c r="H262" s="57">
        <v>0</v>
      </c>
      <c r="I262" s="57">
        <v>0</v>
      </c>
      <c r="J262" s="57">
        <v>0</v>
      </c>
      <c r="K262" s="57">
        <v>0</v>
      </c>
      <c r="L262" s="57">
        <v>0</v>
      </c>
      <c r="M262" s="48"/>
      <c r="N262" s="48"/>
      <c r="O262" s="48"/>
      <c r="P262" s="48"/>
      <c r="Q262" s="48"/>
      <c r="R262" s="48"/>
    </row>
    <row r="263" spans="1:18" x14ac:dyDescent="0.3">
      <c r="A263" s="56" t="s">
        <v>7</v>
      </c>
      <c r="B263" s="56" t="s">
        <v>206</v>
      </c>
      <c r="C263" s="56" t="s">
        <v>207</v>
      </c>
      <c r="D263" s="56" t="s">
        <v>75</v>
      </c>
      <c r="E263" s="57">
        <v>0</v>
      </c>
      <c r="F263" s="57">
        <v>0</v>
      </c>
      <c r="G263" s="58">
        <v>0</v>
      </c>
      <c r="H263" s="57">
        <v>0</v>
      </c>
      <c r="I263" s="57">
        <v>0</v>
      </c>
      <c r="J263" s="57">
        <v>0</v>
      </c>
      <c r="K263" s="57">
        <v>0</v>
      </c>
      <c r="L263" s="57">
        <v>0</v>
      </c>
      <c r="M263" s="48"/>
      <c r="N263" s="48"/>
      <c r="O263" s="48"/>
      <c r="P263" s="48"/>
      <c r="Q263" s="48"/>
      <c r="R263" s="48"/>
    </row>
    <row r="264" spans="1:18" x14ac:dyDescent="0.3">
      <c r="A264" s="56" t="s">
        <v>7</v>
      </c>
      <c r="B264" s="56" t="s">
        <v>208</v>
      </c>
      <c r="C264" s="56" t="s">
        <v>209</v>
      </c>
      <c r="D264" s="56" t="s">
        <v>75</v>
      </c>
      <c r="E264" s="57">
        <v>0</v>
      </c>
      <c r="F264" s="57">
        <v>0</v>
      </c>
      <c r="G264" s="58">
        <v>0</v>
      </c>
      <c r="H264" s="57">
        <v>0</v>
      </c>
      <c r="I264" s="57">
        <v>0</v>
      </c>
      <c r="J264" s="57">
        <v>0</v>
      </c>
      <c r="K264" s="57">
        <v>0</v>
      </c>
      <c r="L264" s="57">
        <v>0</v>
      </c>
      <c r="M264" s="48"/>
      <c r="N264" s="48"/>
      <c r="O264" s="48"/>
      <c r="P264" s="48"/>
      <c r="Q264" s="48"/>
      <c r="R264" s="48"/>
    </row>
    <row r="265" spans="1:18" x14ac:dyDescent="0.3">
      <c r="A265" s="56" t="s">
        <v>7</v>
      </c>
      <c r="B265" s="56" t="s">
        <v>210</v>
      </c>
      <c r="C265" s="56" t="s">
        <v>211</v>
      </c>
      <c r="D265" s="56" t="s">
        <v>75</v>
      </c>
      <c r="E265" s="57">
        <v>0</v>
      </c>
      <c r="F265" s="57">
        <v>0</v>
      </c>
      <c r="G265" s="58">
        <v>0</v>
      </c>
      <c r="H265" s="57">
        <v>2.5999999999999999E-2</v>
      </c>
      <c r="I265" s="57">
        <v>2.8000000000000001E-2</v>
      </c>
      <c r="J265" s="57">
        <v>2.8000000000000001E-2</v>
      </c>
      <c r="K265" s="57">
        <v>2.9000000000000001E-2</v>
      </c>
      <c r="L265" s="57">
        <v>2.9000000000000001E-2</v>
      </c>
      <c r="M265" s="48"/>
      <c r="N265" s="48"/>
      <c r="O265" s="48"/>
      <c r="P265" s="48"/>
      <c r="Q265" s="48"/>
      <c r="R265" s="48"/>
    </row>
    <row r="266" spans="1:18" x14ac:dyDescent="0.3">
      <c r="A266" s="56" t="s">
        <v>7</v>
      </c>
      <c r="B266" s="56" t="s">
        <v>212</v>
      </c>
      <c r="C266" s="56" t="s">
        <v>213</v>
      </c>
      <c r="D266" s="56" t="s">
        <v>75</v>
      </c>
      <c r="E266" s="57">
        <v>0</v>
      </c>
      <c r="F266" s="57">
        <v>0</v>
      </c>
      <c r="G266" s="58">
        <v>0</v>
      </c>
      <c r="H266" s="57">
        <v>0</v>
      </c>
      <c r="I266" s="57">
        <v>0.16</v>
      </c>
      <c r="J266" s="57">
        <v>0.22</v>
      </c>
      <c r="K266" s="57">
        <v>0.37</v>
      </c>
      <c r="L266" s="57">
        <v>0.5</v>
      </c>
      <c r="M266" s="48"/>
      <c r="N266" s="48"/>
      <c r="O266" s="48"/>
      <c r="P266" s="48"/>
      <c r="Q266" s="48"/>
      <c r="R266" s="48"/>
    </row>
    <row r="267" spans="1:18" x14ac:dyDescent="0.3">
      <c r="A267" s="56" t="s">
        <v>7</v>
      </c>
      <c r="B267" s="56" t="s">
        <v>214</v>
      </c>
      <c r="C267" s="56" t="s">
        <v>215</v>
      </c>
      <c r="D267" s="56" t="s">
        <v>75</v>
      </c>
      <c r="E267" s="57">
        <v>0</v>
      </c>
      <c r="F267" s="57">
        <v>0</v>
      </c>
      <c r="G267" s="58">
        <v>0</v>
      </c>
      <c r="H267" s="57">
        <v>0</v>
      </c>
      <c r="I267" s="57">
        <v>4.0000000000000001E-3</v>
      </c>
      <c r="J267" s="57">
        <v>5.0000000000000001E-3</v>
      </c>
      <c r="K267" s="57">
        <v>5.0000000000000001E-3</v>
      </c>
      <c r="L267" s="57">
        <v>6.0000000000000001E-3</v>
      </c>
      <c r="M267" s="48"/>
      <c r="N267" s="48"/>
      <c r="O267" s="48"/>
      <c r="P267" s="48"/>
      <c r="Q267" s="48"/>
      <c r="R267" s="48"/>
    </row>
    <row r="268" spans="1:18" x14ac:dyDescent="0.3">
      <c r="A268" s="56" t="s">
        <v>7</v>
      </c>
      <c r="B268" s="56" t="s">
        <v>216</v>
      </c>
      <c r="C268" s="56" t="s">
        <v>217</v>
      </c>
      <c r="D268" s="56" t="s">
        <v>75</v>
      </c>
      <c r="E268" s="57">
        <v>0</v>
      </c>
      <c r="F268" s="57">
        <v>0</v>
      </c>
      <c r="G268" s="58">
        <v>0</v>
      </c>
      <c r="H268" s="57">
        <v>4.0000000000000001E-3</v>
      </c>
      <c r="I268" s="57">
        <v>0</v>
      </c>
      <c r="J268" s="57">
        <v>6.3E-2</v>
      </c>
      <c r="K268" s="57">
        <v>2E-3</v>
      </c>
      <c r="L268" s="57">
        <v>2E-3</v>
      </c>
      <c r="M268" s="48"/>
      <c r="N268" s="48"/>
      <c r="O268" s="48"/>
      <c r="P268" s="48"/>
      <c r="Q268" s="48"/>
      <c r="R268" s="48"/>
    </row>
    <row r="269" spans="1:18" x14ac:dyDescent="0.3">
      <c r="A269" s="56" t="s">
        <v>7</v>
      </c>
      <c r="B269" s="56" t="s">
        <v>218</v>
      </c>
      <c r="C269" s="56" t="s">
        <v>219</v>
      </c>
      <c r="D269" s="56" t="s">
        <v>75</v>
      </c>
      <c r="E269" s="57">
        <v>0</v>
      </c>
      <c r="F269" s="57">
        <v>0</v>
      </c>
      <c r="G269" s="58">
        <v>0</v>
      </c>
      <c r="H269" s="57">
        <v>0</v>
      </c>
      <c r="I269" s="57">
        <v>0</v>
      </c>
      <c r="J269" s="57">
        <v>0</v>
      </c>
      <c r="K269" s="57">
        <v>0</v>
      </c>
      <c r="L269" s="57">
        <v>0</v>
      </c>
      <c r="M269" s="48"/>
      <c r="N269" s="48"/>
      <c r="O269" s="48"/>
      <c r="P269" s="48"/>
      <c r="Q269" s="48"/>
      <c r="R269" s="48"/>
    </row>
    <row r="270" spans="1:18" x14ac:dyDescent="0.3">
      <c r="A270" s="56" t="s">
        <v>7</v>
      </c>
      <c r="B270" s="56" t="s">
        <v>220</v>
      </c>
      <c r="C270" s="56" t="s">
        <v>221</v>
      </c>
      <c r="D270" s="56" t="s">
        <v>75</v>
      </c>
      <c r="E270" s="57">
        <v>0</v>
      </c>
      <c r="F270" s="57">
        <v>0</v>
      </c>
      <c r="G270" s="58">
        <v>0</v>
      </c>
      <c r="H270" s="57">
        <v>1.6950000000000001</v>
      </c>
      <c r="I270" s="57">
        <v>1.845</v>
      </c>
      <c r="J270" s="57">
        <v>2.0950000000000002</v>
      </c>
      <c r="K270" s="57">
        <v>2.2450000000000001</v>
      </c>
      <c r="L270" s="57">
        <v>1.68</v>
      </c>
      <c r="M270" s="48"/>
      <c r="N270" s="48"/>
      <c r="O270" s="48"/>
      <c r="P270" s="48"/>
      <c r="Q270" s="48"/>
      <c r="R270" s="48"/>
    </row>
    <row r="271" spans="1:18" x14ac:dyDescent="0.3">
      <c r="A271" s="56" t="s">
        <v>7</v>
      </c>
      <c r="B271" s="56" t="s">
        <v>222</v>
      </c>
      <c r="C271" s="56" t="s">
        <v>223</v>
      </c>
      <c r="D271" s="56" t="s">
        <v>75</v>
      </c>
      <c r="E271" s="57">
        <v>0</v>
      </c>
      <c r="F271" s="57">
        <v>0</v>
      </c>
      <c r="G271" s="58">
        <v>0</v>
      </c>
      <c r="H271" s="57">
        <v>0</v>
      </c>
      <c r="I271" s="57">
        <v>0</v>
      </c>
      <c r="J271" s="57">
        <v>0</v>
      </c>
      <c r="K271" s="57">
        <v>0</v>
      </c>
      <c r="L271" s="57">
        <v>0</v>
      </c>
      <c r="M271" s="48"/>
      <c r="N271" s="48"/>
      <c r="O271" s="48"/>
      <c r="P271" s="48"/>
      <c r="Q271" s="48"/>
      <c r="R271" s="48"/>
    </row>
    <row r="272" spans="1:18" x14ac:dyDescent="0.3">
      <c r="A272" s="56" t="s">
        <v>7</v>
      </c>
      <c r="B272" s="56" t="s">
        <v>224</v>
      </c>
      <c r="C272" s="56" t="s">
        <v>225</v>
      </c>
      <c r="D272" s="56" t="s">
        <v>75</v>
      </c>
      <c r="E272" s="57">
        <v>0</v>
      </c>
      <c r="F272" s="57">
        <v>0</v>
      </c>
      <c r="G272" s="58">
        <v>0</v>
      </c>
      <c r="H272" s="57">
        <v>0</v>
      </c>
      <c r="I272" s="57">
        <v>0</v>
      </c>
      <c r="J272" s="57">
        <v>0</v>
      </c>
      <c r="K272" s="57">
        <v>0</v>
      </c>
      <c r="L272" s="57">
        <v>0</v>
      </c>
      <c r="M272" s="48"/>
      <c r="N272" s="48"/>
      <c r="O272" s="48"/>
      <c r="P272" s="48"/>
      <c r="Q272" s="48"/>
      <c r="R272" s="48"/>
    </row>
    <row r="273" spans="1:18" x14ac:dyDescent="0.3">
      <c r="A273" s="56" t="s">
        <v>7</v>
      </c>
      <c r="B273" s="56" t="s">
        <v>226</v>
      </c>
      <c r="C273" s="56" t="s">
        <v>227</v>
      </c>
      <c r="D273" s="56" t="s">
        <v>75</v>
      </c>
      <c r="E273" s="57">
        <v>0</v>
      </c>
      <c r="F273" s="57">
        <v>0</v>
      </c>
      <c r="G273" s="58">
        <v>0</v>
      </c>
      <c r="H273" s="57">
        <v>0</v>
      </c>
      <c r="I273" s="57">
        <v>0</v>
      </c>
      <c r="J273" s="57">
        <v>0</v>
      </c>
      <c r="K273" s="57">
        <v>0</v>
      </c>
      <c r="L273" s="57">
        <v>0</v>
      </c>
      <c r="M273" s="48"/>
      <c r="N273" s="48"/>
      <c r="O273" s="48"/>
      <c r="P273" s="48"/>
      <c r="Q273" s="48"/>
      <c r="R273" s="48"/>
    </row>
    <row r="274" spans="1:18" x14ac:dyDescent="0.3">
      <c r="A274" s="56" t="s">
        <v>7</v>
      </c>
      <c r="B274" s="56" t="s">
        <v>228</v>
      </c>
      <c r="C274" s="56" t="s">
        <v>229</v>
      </c>
      <c r="D274" s="56" t="s">
        <v>75</v>
      </c>
      <c r="E274" s="57">
        <v>0</v>
      </c>
      <c r="F274" s="57">
        <v>0</v>
      </c>
      <c r="G274" s="58">
        <v>0</v>
      </c>
      <c r="H274" s="57">
        <v>0</v>
      </c>
      <c r="I274" s="57">
        <v>0</v>
      </c>
      <c r="J274" s="57">
        <v>0</v>
      </c>
      <c r="K274" s="57">
        <v>0</v>
      </c>
      <c r="L274" s="57">
        <v>0</v>
      </c>
      <c r="M274" s="48"/>
      <c r="N274" s="48"/>
      <c r="O274" s="48"/>
      <c r="P274" s="48"/>
      <c r="Q274" s="48"/>
      <c r="R274" s="48"/>
    </row>
    <row r="275" spans="1:18" x14ac:dyDescent="0.3">
      <c r="A275" s="56" t="s">
        <v>7</v>
      </c>
      <c r="B275" s="56" t="s">
        <v>230</v>
      </c>
      <c r="C275" s="56" t="s">
        <v>231</v>
      </c>
      <c r="D275" s="56" t="s">
        <v>75</v>
      </c>
      <c r="E275" s="57">
        <v>0</v>
      </c>
      <c r="F275" s="57">
        <v>0</v>
      </c>
      <c r="G275" s="58">
        <v>0</v>
      </c>
      <c r="H275" s="57">
        <v>0</v>
      </c>
      <c r="I275" s="57">
        <v>0</v>
      </c>
      <c r="J275" s="57">
        <v>0</v>
      </c>
      <c r="K275" s="57">
        <v>0</v>
      </c>
      <c r="L275" s="57">
        <v>0</v>
      </c>
      <c r="M275" s="48"/>
      <c r="N275" s="48"/>
      <c r="O275" s="48"/>
      <c r="P275" s="48"/>
      <c r="Q275" s="48"/>
      <c r="R275" s="48"/>
    </row>
    <row r="276" spans="1:18" x14ac:dyDescent="0.3">
      <c r="A276" s="56" t="s">
        <v>7</v>
      </c>
      <c r="B276" s="56" t="s">
        <v>232</v>
      </c>
      <c r="C276" s="56" t="s">
        <v>233</v>
      </c>
      <c r="D276" s="56" t="s">
        <v>75</v>
      </c>
      <c r="E276" s="57">
        <v>0</v>
      </c>
      <c r="F276" s="57">
        <v>0</v>
      </c>
      <c r="G276" s="58">
        <v>0</v>
      </c>
      <c r="H276" s="57">
        <v>0.50900000000000001</v>
      </c>
      <c r="I276" s="57">
        <v>0.51800000000000002</v>
      </c>
      <c r="J276" s="57">
        <v>0.44900000000000001</v>
      </c>
      <c r="K276" s="57">
        <v>0.45800000000000002</v>
      </c>
      <c r="L276" s="57">
        <v>0.45500000000000002</v>
      </c>
      <c r="M276" s="48"/>
      <c r="N276" s="48"/>
      <c r="O276" s="48"/>
      <c r="P276" s="48"/>
      <c r="Q276" s="48"/>
      <c r="R276" s="48"/>
    </row>
    <row r="277" spans="1:18" x14ac:dyDescent="0.3">
      <c r="A277" s="56" t="s">
        <v>7</v>
      </c>
      <c r="B277" s="56" t="s">
        <v>234</v>
      </c>
      <c r="C277" s="56" t="s">
        <v>235</v>
      </c>
      <c r="D277" s="56" t="s">
        <v>75</v>
      </c>
      <c r="E277" s="57">
        <v>0</v>
      </c>
      <c r="F277" s="57">
        <v>0</v>
      </c>
      <c r="G277" s="58">
        <v>0</v>
      </c>
      <c r="H277" s="57">
        <v>0.79</v>
      </c>
      <c r="I277" s="57">
        <v>0.84</v>
      </c>
      <c r="J277" s="57">
        <v>0.89</v>
      </c>
      <c r="K277" s="57">
        <v>0.94</v>
      </c>
      <c r="L277" s="57">
        <v>0.93899999999999995</v>
      </c>
      <c r="M277" s="48"/>
      <c r="N277" s="48"/>
      <c r="O277" s="48"/>
      <c r="P277" s="48"/>
      <c r="Q277" s="48"/>
      <c r="R277" s="48"/>
    </row>
    <row r="278" spans="1:18" x14ac:dyDescent="0.3">
      <c r="A278" s="56" t="s">
        <v>7</v>
      </c>
      <c r="B278" s="56" t="s">
        <v>236</v>
      </c>
      <c r="C278" s="56" t="s">
        <v>237</v>
      </c>
      <c r="D278" s="56" t="s">
        <v>75</v>
      </c>
      <c r="E278" s="57">
        <v>0</v>
      </c>
      <c r="F278" s="57">
        <v>0</v>
      </c>
      <c r="G278" s="58">
        <v>0</v>
      </c>
      <c r="H278" s="57">
        <v>0.18</v>
      </c>
      <c r="I278" s="57">
        <v>0.18</v>
      </c>
      <c r="J278" s="57">
        <v>0.18</v>
      </c>
      <c r="K278" s="57">
        <v>0.18</v>
      </c>
      <c r="L278" s="57">
        <v>0.18</v>
      </c>
      <c r="M278" s="48"/>
      <c r="N278" s="48"/>
      <c r="O278" s="48"/>
      <c r="P278" s="48"/>
      <c r="Q278" s="48"/>
      <c r="R278" s="48"/>
    </row>
    <row r="279" spans="1:18" x14ac:dyDescent="0.3">
      <c r="A279" s="56" t="s">
        <v>7</v>
      </c>
      <c r="B279" s="56" t="s">
        <v>238</v>
      </c>
      <c r="C279" s="56" t="s">
        <v>239</v>
      </c>
      <c r="D279" s="56" t="s">
        <v>75</v>
      </c>
      <c r="E279" s="57">
        <v>0</v>
      </c>
      <c r="F279" s="57">
        <v>0</v>
      </c>
      <c r="G279" s="58">
        <v>0</v>
      </c>
      <c r="H279" s="57">
        <v>0.06</v>
      </c>
      <c r="I279" s="57">
        <v>6.0999999999999999E-2</v>
      </c>
      <c r="J279" s="57">
        <v>6.0999999999999999E-2</v>
      </c>
      <c r="K279" s="57">
        <v>0.06</v>
      </c>
      <c r="L279" s="57">
        <v>0.06</v>
      </c>
      <c r="M279" s="48"/>
      <c r="N279" s="48"/>
      <c r="O279" s="48"/>
      <c r="P279" s="48"/>
      <c r="Q279" s="48"/>
      <c r="R279" s="48"/>
    </row>
    <row r="280" spans="1:18" x14ac:dyDescent="0.3">
      <c r="A280" s="56" t="s">
        <v>7</v>
      </c>
      <c r="B280" s="56" t="s">
        <v>240</v>
      </c>
      <c r="C280" s="56" t="s">
        <v>241</v>
      </c>
      <c r="D280" s="56" t="s">
        <v>75</v>
      </c>
      <c r="E280" s="57">
        <v>0</v>
      </c>
      <c r="F280" s="57">
        <v>0</v>
      </c>
      <c r="G280" s="58">
        <v>0</v>
      </c>
      <c r="H280" s="57">
        <v>0</v>
      </c>
      <c r="I280" s="57">
        <v>0</v>
      </c>
      <c r="J280" s="57">
        <v>0</v>
      </c>
      <c r="K280" s="57">
        <v>0</v>
      </c>
      <c r="L280" s="57">
        <v>0</v>
      </c>
      <c r="M280" s="48"/>
      <c r="N280" s="48"/>
      <c r="O280" s="48"/>
      <c r="P280" s="48"/>
      <c r="Q280" s="48"/>
      <c r="R280" s="48"/>
    </row>
    <row r="281" spans="1:18" x14ac:dyDescent="0.3">
      <c r="A281" s="56" t="s">
        <v>7</v>
      </c>
      <c r="B281" s="56" t="s">
        <v>242</v>
      </c>
      <c r="C281" s="56" t="s">
        <v>243</v>
      </c>
      <c r="D281" s="56" t="s">
        <v>75</v>
      </c>
      <c r="E281" s="57">
        <v>0</v>
      </c>
      <c r="F281" s="57">
        <v>0</v>
      </c>
      <c r="G281" s="58">
        <v>0</v>
      </c>
      <c r="H281" s="57">
        <v>0</v>
      </c>
      <c r="I281" s="57">
        <v>0</v>
      </c>
      <c r="J281" s="57">
        <v>0</v>
      </c>
      <c r="K281" s="57">
        <v>0</v>
      </c>
      <c r="L281" s="57">
        <v>0</v>
      </c>
      <c r="M281" s="48"/>
      <c r="N281" s="48"/>
      <c r="O281" s="48"/>
      <c r="P281" s="48"/>
      <c r="Q281" s="48"/>
      <c r="R281" s="48"/>
    </row>
    <row r="282" spans="1:18" x14ac:dyDescent="0.3">
      <c r="A282" s="56" t="s">
        <v>7</v>
      </c>
      <c r="B282" s="56" t="s">
        <v>244</v>
      </c>
      <c r="C282" s="56" t="s">
        <v>245</v>
      </c>
      <c r="D282" s="56" t="s">
        <v>75</v>
      </c>
      <c r="E282" s="57">
        <v>0</v>
      </c>
      <c r="F282" s="57">
        <v>0</v>
      </c>
      <c r="G282" s="58">
        <v>0</v>
      </c>
      <c r="H282" s="57">
        <v>0</v>
      </c>
      <c r="I282" s="57">
        <v>0</v>
      </c>
      <c r="J282" s="57">
        <v>0</v>
      </c>
      <c r="K282" s="57">
        <v>0</v>
      </c>
      <c r="L282" s="57">
        <v>0</v>
      </c>
      <c r="M282" s="48"/>
      <c r="N282" s="48"/>
      <c r="O282" s="48"/>
      <c r="P282" s="48"/>
      <c r="Q282" s="48"/>
      <c r="R282" s="48"/>
    </row>
    <row r="283" spans="1:18" x14ac:dyDescent="0.3">
      <c r="A283" s="56" t="s">
        <v>7</v>
      </c>
      <c r="B283" s="56" t="s">
        <v>246</v>
      </c>
      <c r="C283" s="56" t="s">
        <v>247</v>
      </c>
      <c r="D283" s="56" t="s">
        <v>75</v>
      </c>
      <c r="E283" s="57">
        <v>0</v>
      </c>
      <c r="F283" s="57">
        <v>0</v>
      </c>
      <c r="G283" s="58">
        <v>0</v>
      </c>
      <c r="H283" s="57">
        <v>0</v>
      </c>
      <c r="I283" s="57">
        <v>0</v>
      </c>
      <c r="J283" s="57">
        <v>0</v>
      </c>
      <c r="K283" s="57">
        <v>0</v>
      </c>
      <c r="L283" s="57">
        <v>0</v>
      </c>
      <c r="M283" s="48"/>
      <c r="N283" s="48"/>
      <c r="O283" s="48"/>
      <c r="P283" s="48"/>
      <c r="Q283" s="48"/>
      <c r="R283" s="48"/>
    </row>
    <row r="284" spans="1:18" x14ac:dyDescent="0.3">
      <c r="A284" s="56" t="s">
        <v>7</v>
      </c>
      <c r="B284" s="56" t="s">
        <v>248</v>
      </c>
      <c r="C284" s="56" t="s">
        <v>249</v>
      </c>
      <c r="D284" s="56" t="s">
        <v>75</v>
      </c>
      <c r="E284" s="57">
        <v>0</v>
      </c>
      <c r="F284" s="57">
        <v>0</v>
      </c>
      <c r="G284" s="58">
        <v>0</v>
      </c>
      <c r="H284" s="57">
        <v>0</v>
      </c>
      <c r="I284" s="57">
        <v>0</v>
      </c>
      <c r="J284" s="57">
        <v>0</v>
      </c>
      <c r="K284" s="57">
        <v>0</v>
      </c>
      <c r="L284" s="57">
        <v>0</v>
      </c>
      <c r="M284" s="48"/>
      <c r="N284" s="48"/>
      <c r="O284" s="48"/>
      <c r="P284" s="48"/>
      <c r="Q284" s="48"/>
      <c r="R284" s="48"/>
    </row>
    <row r="285" spans="1:18" x14ac:dyDescent="0.3">
      <c r="A285" s="56" t="s">
        <v>7</v>
      </c>
      <c r="B285" s="56" t="s">
        <v>250</v>
      </c>
      <c r="C285" s="56" t="s">
        <v>251</v>
      </c>
      <c r="D285" s="56" t="s">
        <v>75</v>
      </c>
      <c r="E285" s="57">
        <v>0</v>
      </c>
      <c r="F285" s="57">
        <v>0</v>
      </c>
      <c r="G285" s="58">
        <v>0</v>
      </c>
      <c r="H285" s="57">
        <v>0</v>
      </c>
      <c r="I285" s="57">
        <v>0</v>
      </c>
      <c r="J285" s="57">
        <v>0</v>
      </c>
      <c r="K285" s="57">
        <v>0</v>
      </c>
      <c r="L285" s="57">
        <v>0</v>
      </c>
      <c r="M285" s="48"/>
      <c r="N285" s="48"/>
      <c r="O285" s="48"/>
      <c r="P285" s="48"/>
      <c r="Q285" s="48"/>
      <c r="R285" s="48"/>
    </row>
    <row r="286" spans="1:18" x14ac:dyDescent="0.3">
      <c r="A286" s="56" t="s">
        <v>7</v>
      </c>
      <c r="B286" s="56" t="s">
        <v>252</v>
      </c>
      <c r="C286" s="56" t="s">
        <v>253</v>
      </c>
      <c r="D286" s="56" t="s">
        <v>75</v>
      </c>
      <c r="E286" s="57">
        <v>0</v>
      </c>
      <c r="F286" s="57">
        <v>0</v>
      </c>
      <c r="G286" s="58">
        <v>0</v>
      </c>
      <c r="H286" s="57">
        <v>0</v>
      </c>
      <c r="I286" s="57">
        <v>0</v>
      </c>
      <c r="J286" s="57">
        <v>0</v>
      </c>
      <c r="K286" s="57">
        <v>0</v>
      </c>
      <c r="L286" s="57">
        <v>0</v>
      </c>
      <c r="M286" s="48"/>
      <c r="N286" s="48"/>
      <c r="O286" s="48"/>
      <c r="P286" s="48"/>
      <c r="Q286" s="48"/>
      <c r="R286" s="48"/>
    </row>
    <row r="287" spans="1:18" x14ac:dyDescent="0.3">
      <c r="A287" s="56" t="s">
        <v>7</v>
      </c>
      <c r="B287" s="56" t="s">
        <v>254</v>
      </c>
      <c r="C287" s="56" t="s">
        <v>255</v>
      </c>
      <c r="D287" s="56" t="s">
        <v>75</v>
      </c>
      <c r="E287" s="57">
        <v>0</v>
      </c>
      <c r="F287" s="57">
        <v>0</v>
      </c>
      <c r="G287" s="58">
        <v>0</v>
      </c>
      <c r="H287" s="57">
        <v>3.2749999999999999</v>
      </c>
      <c r="I287" s="57">
        <v>3.8919999999999999</v>
      </c>
      <c r="J287" s="57">
        <v>4.5659999999999998</v>
      </c>
      <c r="K287" s="57">
        <v>5.1479999999999997</v>
      </c>
      <c r="L287" s="57">
        <v>4.9290000000000003</v>
      </c>
      <c r="M287" s="48"/>
      <c r="N287" s="48"/>
      <c r="O287" s="48"/>
      <c r="P287" s="48"/>
      <c r="Q287" s="48"/>
      <c r="R287" s="48"/>
    </row>
    <row r="288" spans="1:18" x14ac:dyDescent="0.3">
      <c r="A288" s="48" t="s">
        <v>5</v>
      </c>
      <c r="B288" s="48" t="s">
        <v>162</v>
      </c>
      <c r="C288" s="48" t="s">
        <v>163</v>
      </c>
      <c r="D288" s="48" t="s">
        <v>75</v>
      </c>
      <c r="E288" s="54">
        <v>0</v>
      </c>
      <c r="F288" s="54">
        <v>0</v>
      </c>
      <c r="G288" s="54">
        <v>6.5000000000000002E-2</v>
      </c>
      <c r="H288" s="54">
        <v>8.2000000000000003E-2</v>
      </c>
      <c r="I288" s="54">
        <v>8.2000000000000003E-2</v>
      </c>
      <c r="J288" s="54">
        <v>8.2000000000000003E-2</v>
      </c>
      <c r="K288" s="54">
        <v>8.2000000000000003E-2</v>
      </c>
      <c r="L288" s="54">
        <v>8.2000000000000003E-2</v>
      </c>
      <c r="M288" s="48"/>
      <c r="N288" s="48"/>
      <c r="O288" s="48"/>
      <c r="P288" s="48"/>
      <c r="Q288" s="48"/>
      <c r="R288" s="48"/>
    </row>
    <row r="289" spans="1:18" x14ac:dyDescent="0.3">
      <c r="A289" s="48" t="s">
        <v>5</v>
      </c>
      <c r="B289" s="48" t="s">
        <v>164</v>
      </c>
      <c r="C289" s="48" t="s">
        <v>165</v>
      </c>
      <c r="D289" s="48" t="s">
        <v>75</v>
      </c>
      <c r="E289" s="54">
        <v>0</v>
      </c>
      <c r="F289" s="54">
        <v>0</v>
      </c>
      <c r="G289" s="54">
        <v>0</v>
      </c>
      <c r="H289" s="54">
        <v>0</v>
      </c>
      <c r="I289" s="54">
        <v>0</v>
      </c>
      <c r="J289" s="54">
        <v>0</v>
      </c>
      <c r="K289" s="54">
        <v>0</v>
      </c>
      <c r="L289" s="54">
        <v>0</v>
      </c>
      <c r="M289" s="48"/>
      <c r="N289" s="48"/>
      <c r="O289" s="48"/>
      <c r="P289" s="48"/>
      <c r="Q289" s="48"/>
      <c r="R289" s="48"/>
    </row>
    <row r="290" spans="1:18" x14ac:dyDescent="0.3">
      <c r="A290" s="48" t="s">
        <v>5</v>
      </c>
      <c r="B290" s="48" t="s">
        <v>166</v>
      </c>
      <c r="C290" s="48" t="s">
        <v>167</v>
      </c>
      <c r="D290" s="48" t="s">
        <v>75</v>
      </c>
      <c r="E290" s="54">
        <v>0</v>
      </c>
      <c r="F290" s="54">
        <v>5.5E-2</v>
      </c>
      <c r="G290" s="54">
        <v>0.14899999999999999</v>
      </c>
      <c r="H290" s="54">
        <v>0.316</v>
      </c>
      <c r="I290" s="54">
        <v>0.316</v>
      </c>
      <c r="J290" s="54">
        <v>0.316</v>
      </c>
      <c r="K290" s="54">
        <v>0.33200000000000002</v>
      </c>
      <c r="L290" s="54">
        <v>0.34899999999999998</v>
      </c>
      <c r="M290" s="48"/>
      <c r="N290" s="48"/>
      <c r="O290" s="48"/>
      <c r="P290" s="48"/>
      <c r="Q290" s="48"/>
      <c r="R290" s="48"/>
    </row>
    <row r="291" spans="1:18" x14ac:dyDescent="0.3">
      <c r="A291" s="48" t="s">
        <v>5</v>
      </c>
      <c r="B291" s="48" t="s">
        <v>168</v>
      </c>
      <c r="C291" s="48" t="s">
        <v>169</v>
      </c>
      <c r="D291" s="48" t="s">
        <v>75</v>
      </c>
      <c r="E291" s="54">
        <v>0</v>
      </c>
      <c r="F291" s="54">
        <v>0</v>
      </c>
      <c r="G291" s="54">
        <v>0</v>
      </c>
      <c r="H291" s="54">
        <v>4.0000000000000001E-3</v>
      </c>
      <c r="I291" s="54">
        <v>4.0000000000000001E-3</v>
      </c>
      <c r="J291" s="54">
        <v>8.4000000000000005E-2</v>
      </c>
      <c r="K291" s="54">
        <v>0.23200000000000001</v>
      </c>
      <c r="L291" s="54">
        <v>0.23200000000000001</v>
      </c>
      <c r="M291" s="48"/>
      <c r="N291" s="48"/>
      <c r="O291" s="48"/>
      <c r="P291" s="48"/>
      <c r="Q291" s="48"/>
      <c r="R291" s="48"/>
    </row>
    <row r="292" spans="1:18" x14ac:dyDescent="0.3">
      <c r="A292" s="48" t="s">
        <v>5</v>
      </c>
      <c r="B292" s="48" t="s">
        <v>170</v>
      </c>
      <c r="C292" s="48" t="s">
        <v>171</v>
      </c>
      <c r="D292" s="48" t="s">
        <v>75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48"/>
      <c r="N292" s="48"/>
      <c r="O292" s="48"/>
      <c r="P292" s="48"/>
      <c r="Q292" s="48"/>
      <c r="R292" s="48"/>
    </row>
    <row r="293" spans="1:18" x14ac:dyDescent="0.3">
      <c r="A293" s="48" t="s">
        <v>5</v>
      </c>
      <c r="B293" s="48" t="s">
        <v>172</v>
      </c>
      <c r="C293" s="48" t="s">
        <v>173</v>
      </c>
      <c r="D293" s="48" t="s">
        <v>75</v>
      </c>
      <c r="E293" s="54">
        <v>0.11700000000000001</v>
      </c>
      <c r="F293" s="54">
        <v>3.9E-2</v>
      </c>
      <c r="G293" s="54">
        <v>0.19600000000000001</v>
      </c>
      <c r="H293" s="54">
        <v>0.21099999999999999</v>
      </c>
      <c r="I293" s="54">
        <v>0.21099999999999999</v>
      </c>
      <c r="J293" s="54">
        <v>0.21099999999999999</v>
      </c>
      <c r="K293" s="54">
        <v>0.21099999999999999</v>
      </c>
      <c r="L293" s="54">
        <v>0.21099999999999999</v>
      </c>
      <c r="M293" s="48"/>
      <c r="N293" s="48"/>
      <c r="O293" s="48"/>
      <c r="P293" s="48"/>
      <c r="Q293" s="48"/>
      <c r="R293" s="48"/>
    </row>
    <row r="294" spans="1:18" x14ac:dyDescent="0.3">
      <c r="A294" s="48" t="s">
        <v>5</v>
      </c>
      <c r="B294" s="48" t="s">
        <v>174</v>
      </c>
      <c r="C294" s="48" t="s">
        <v>175</v>
      </c>
      <c r="D294" s="48" t="s">
        <v>75</v>
      </c>
      <c r="E294" s="54">
        <v>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48"/>
      <c r="N294" s="48"/>
      <c r="O294" s="48"/>
      <c r="P294" s="48"/>
      <c r="Q294" s="48"/>
      <c r="R294" s="48"/>
    </row>
    <row r="295" spans="1:18" x14ac:dyDescent="0.3">
      <c r="A295" s="48" t="s">
        <v>5</v>
      </c>
      <c r="B295" s="48" t="s">
        <v>176</v>
      </c>
      <c r="C295" s="48" t="s">
        <v>177</v>
      </c>
      <c r="D295" s="48" t="s">
        <v>75</v>
      </c>
      <c r="E295" s="54">
        <v>0</v>
      </c>
      <c r="F295" s="54">
        <v>0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48"/>
      <c r="N295" s="48"/>
      <c r="O295" s="48"/>
      <c r="P295" s="48"/>
      <c r="Q295" s="48"/>
      <c r="R295" s="48"/>
    </row>
    <row r="296" spans="1:18" x14ac:dyDescent="0.3">
      <c r="A296" s="48" t="s">
        <v>5</v>
      </c>
      <c r="B296" s="48" t="s">
        <v>178</v>
      </c>
      <c r="C296" s="48" t="s">
        <v>179</v>
      </c>
      <c r="D296" s="48" t="s">
        <v>75</v>
      </c>
      <c r="E296" s="54">
        <v>0</v>
      </c>
      <c r="F296" s="54">
        <v>0</v>
      </c>
      <c r="G296" s="54">
        <v>0</v>
      </c>
      <c r="H296" s="54">
        <v>0</v>
      </c>
      <c r="I296" s="54">
        <v>0</v>
      </c>
      <c r="J296" s="54">
        <v>0</v>
      </c>
      <c r="K296" s="54">
        <v>1.0920000000000001</v>
      </c>
      <c r="L296" s="54">
        <v>2.1840000000000002</v>
      </c>
      <c r="M296" s="48"/>
      <c r="N296" s="48"/>
      <c r="O296" s="48"/>
      <c r="P296" s="48"/>
      <c r="Q296" s="48"/>
      <c r="R296" s="48"/>
    </row>
    <row r="297" spans="1:18" x14ac:dyDescent="0.3">
      <c r="A297" s="48" t="s">
        <v>5</v>
      </c>
      <c r="B297" s="48" t="s">
        <v>180</v>
      </c>
      <c r="C297" s="48" t="s">
        <v>181</v>
      </c>
      <c r="D297" s="48" t="s">
        <v>75</v>
      </c>
      <c r="E297" s="54">
        <v>0</v>
      </c>
      <c r="F297" s="54">
        <v>0</v>
      </c>
      <c r="G297" s="54">
        <v>0</v>
      </c>
      <c r="H297" s="54">
        <v>0</v>
      </c>
      <c r="I297" s="54">
        <v>0</v>
      </c>
      <c r="J297" s="54">
        <v>0</v>
      </c>
      <c r="K297" s="54">
        <v>0.46899999999999997</v>
      </c>
      <c r="L297" s="54">
        <v>0.93899999999999995</v>
      </c>
      <c r="M297" s="48"/>
      <c r="N297" s="48"/>
      <c r="O297" s="48"/>
      <c r="P297" s="48"/>
      <c r="Q297" s="48"/>
      <c r="R297" s="48"/>
    </row>
    <row r="298" spans="1:18" x14ac:dyDescent="0.3">
      <c r="A298" s="48" t="s">
        <v>5</v>
      </c>
      <c r="B298" s="48" t="s">
        <v>182</v>
      </c>
      <c r="C298" s="48" t="s">
        <v>183</v>
      </c>
      <c r="D298" s="48" t="s">
        <v>75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  <c r="J298" s="54">
        <v>0</v>
      </c>
      <c r="K298" s="54">
        <v>3.0000000000000001E-3</v>
      </c>
      <c r="L298" s="54">
        <v>3.0000000000000001E-3</v>
      </c>
      <c r="M298" s="48"/>
      <c r="N298" s="48"/>
      <c r="O298" s="48"/>
      <c r="P298" s="48"/>
      <c r="Q298" s="48"/>
      <c r="R298" s="48"/>
    </row>
    <row r="299" spans="1:18" x14ac:dyDescent="0.3">
      <c r="A299" s="48" t="s">
        <v>5</v>
      </c>
      <c r="B299" s="48" t="s">
        <v>184</v>
      </c>
      <c r="C299" s="48" t="s">
        <v>185</v>
      </c>
      <c r="D299" s="48" t="s">
        <v>75</v>
      </c>
      <c r="E299" s="54">
        <v>0</v>
      </c>
      <c r="F299" s="54">
        <v>0</v>
      </c>
      <c r="G299" s="54">
        <v>0</v>
      </c>
      <c r="H299" s="54">
        <v>0</v>
      </c>
      <c r="I299" s="54">
        <v>0</v>
      </c>
      <c r="J299" s="54">
        <v>0</v>
      </c>
      <c r="K299" s="54">
        <v>0.02</v>
      </c>
      <c r="L299" s="54">
        <v>2.1999999999999999E-2</v>
      </c>
      <c r="M299" s="48"/>
      <c r="N299" s="48"/>
      <c r="O299" s="48"/>
      <c r="P299" s="48"/>
      <c r="Q299" s="48"/>
      <c r="R299" s="48"/>
    </row>
    <row r="300" spans="1:18" x14ac:dyDescent="0.3">
      <c r="A300" s="48" t="s">
        <v>5</v>
      </c>
      <c r="B300" s="48" t="s">
        <v>186</v>
      </c>
      <c r="C300" s="48" t="s">
        <v>187</v>
      </c>
      <c r="D300" s="48" t="s">
        <v>75</v>
      </c>
      <c r="E300" s="54">
        <v>0</v>
      </c>
      <c r="F300" s="54">
        <v>0</v>
      </c>
      <c r="G300" s="54">
        <v>0</v>
      </c>
      <c r="H300" s="54">
        <v>0.39600000000000002</v>
      </c>
      <c r="I300" s="54">
        <v>0.39600000000000002</v>
      </c>
      <c r="J300" s="54">
        <v>0.39600000000000002</v>
      </c>
      <c r="K300" s="54">
        <v>0.39600000000000002</v>
      </c>
      <c r="L300" s="54">
        <v>0.39600000000000002</v>
      </c>
      <c r="M300" s="48"/>
      <c r="N300" s="48"/>
      <c r="O300" s="48"/>
      <c r="P300" s="48"/>
      <c r="Q300" s="48"/>
      <c r="R300" s="48"/>
    </row>
    <row r="301" spans="1:18" x14ac:dyDescent="0.3">
      <c r="A301" s="48" t="s">
        <v>5</v>
      </c>
      <c r="B301" s="48" t="s">
        <v>188</v>
      </c>
      <c r="C301" s="48" t="s">
        <v>189</v>
      </c>
      <c r="D301" s="48" t="s">
        <v>75</v>
      </c>
      <c r="E301" s="54">
        <v>0</v>
      </c>
      <c r="F301" s="54">
        <v>0</v>
      </c>
      <c r="G301" s="54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48"/>
      <c r="N301" s="48"/>
      <c r="O301" s="48"/>
      <c r="P301" s="48"/>
      <c r="Q301" s="48"/>
      <c r="R301" s="48"/>
    </row>
    <row r="302" spans="1:18" x14ac:dyDescent="0.3">
      <c r="A302" s="48" t="s">
        <v>5</v>
      </c>
      <c r="B302" s="48" t="s">
        <v>190</v>
      </c>
      <c r="C302" s="48" t="s">
        <v>191</v>
      </c>
      <c r="D302" s="48" t="s">
        <v>75</v>
      </c>
      <c r="E302" s="54">
        <v>0</v>
      </c>
      <c r="F302" s="54">
        <v>3.6999999999999998E-2</v>
      </c>
      <c r="G302" s="54">
        <v>4.3999999999999997E-2</v>
      </c>
      <c r="H302" s="54">
        <v>4.7E-2</v>
      </c>
      <c r="I302" s="54">
        <v>4.7E-2</v>
      </c>
      <c r="J302" s="54">
        <v>4.7E-2</v>
      </c>
      <c r="K302" s="54">
        <v>4.7E-2</v>
      </c>
      <c r="L302" s="54">
        <v>4.7E-2</v>
      </c>
      <c r="M302" s="48"/>
      <c r="N302" s="48"/>
      <c r="O302" s="48"/>
      <c r="P302" s="48"/>
      <c r="Q302" s="48"/>
      <c r="R302" s="48"/>
    </row>
    <row r="303" spans="1:18" x14ac:dyDescent="0.3">
      <c r="A303" s="48" t="s">
        <v>5</v>
      </c>
      <c r="B303" s="48" t="s">
        <v>192</v>
      </c>
      <c r="C303" s="48" t="s">
        <v>193</v>
      </c>
      <c r="D303" s="48" t="s">
        <v>75</v>
      </c>
      <c r="E303" s="54">
        <v>0</v>
      </c>
      <c r="F303" s="54">
        <v>0</v>
      </c>
      <c r="G303" s="54">
        <v>0</v>
      </c>
      <c r="H303" s="54">
        <v>4.2640000000000002</v>
      </c>
      <c r="I303" s="54">
        <v>4.2640000000000002</v>
      </c>
      <c r="J303" s="54">
        <v>4.2640000000000002</v>
      </c>
      <c r="K303" s="54">
        <v>4.2640000000000002</v>
      </c>
      <c r="L303" s="54">
        <v>4.2640000000000002</v>
      </c>
      <c r="M303" s="48"/>
      <c r="N303" s="48"/>
      <c r="O303" s="48"/>
      <c r="P303" s="48"/>
      <c r="Q303" s="48"/>
      <c r="R303" s="48"/>
    </row>
    <row r="304" spans="1:18" x14ac:dyDescent="0.3">
      <c r="A304" s="48" t="s">
        <v>5</v>
      </c>
      <c r="B304" s="48" t="s">
        <v>194</v>
      </c>
      <c r="C304" s="48" t="s">
        <v>195</v>
      </c>
      <c r="D304" s="48" t="s">
        <v>75</v>
      </c>
      <c r="E304" s="54">
        <v>0.10100000000000001</v>
      </c>
      <c r="F304" s="54">
        <v>0.36</v>
      </c>
      <c r="G304" s="54">
        <v>1.08</v>
      </c>
      <c r="H304" s="54">
        <v>1.161</v>
      </c>
      <c r="I304" s="54">
        <v>1.161</v>
      </c>
      <c r="J304" s="54">
        <v>1.175</v>
      </c>
      <c r="K304" s="54">
        <v>1.19</v>
      </c>
      <c r="L304" s="54">
        <v>1.19</v>
      </c>
      <c r="M304" s="48"/>
      <c r="N304" s="48"/>
      <c r="O304" s="48"/>
      <c r="P304" s="48"/>
      <c r="Q304" s="48"/>
      <c r="R304" s="48"/>
    </row>
    <row r="305" spans="1:18" x14ac:dyDescent="0.3">
      <c r="A305" s="48" t="s">
        <v>5</v>
      </c>
      <c r="B305" s="48" t="s">
        <v>196</v>
      </c>
      <c r="C305" s="48" t="s">
        <v>197</v>
      </c>
      <c r="D305" s="48" t="s">
        <v>75</v>
      </c>
      <c r="E305" s="54">
        <v>0</v>
      </c>
      <c r="F305" s="54">
        <v>0.20699999999999999</v>
      </c>
      <c r="G305" s="54">
        <v>0.36799999999999999</v>
      </c>
      <c r="H305" s="54">
        <v>0.56000000000000005</v>
      </c>
      <c r="I305" s="54">
        <v>0.56000000000000005</v>
      </c>
      <c r="J305" s="54">
        <v>1.054</v>
      </c>
      <c r="K305" s="54">
        <v>2.0110000000000001</v>
      </c>
      <c r="L305" s="54">
        <v>2.1549999999999998</v>
      </c>
      <c r="M305" s="48"/>
      <c r="N305" s="48"/>
      <c r="O305" s="48"/>
      <c r="P305" s="48"/>
      <c r="Q305" s="48"/>
      <c r="R305" s="48"/>
    </row>
    <row r="306" spans="1:18" x14ac:dyDescent="0.3">
      <c r="A306" s="48" t="s">
        <v>5</v>
      </c>
      <c r="B306" s="48" t="s">
        <v>198</v>
      </c>
      <c r="C306" s="48" t="s">
        <v>199</v>
      </c>
      <c r="D306" s="48" t="s">
        <v>75</v>
      </c>
      <c r="E306" s="54">
        <v>0</v>
      </c>
      <c r="F306" s="54">
        <v>0.11</v>
      </c>
      <c r="G306" s="54">
        <v>0.60099999999999998</v>
      </c>
      <c r="H306" s="54">
        <v>2.456</v>
      </c>
      <c r="I306" s="54">
        <v>2.4689999999999999</v>
      </c>
      <c r="J306" s="54">
        <v>3.9390000000000001</v>
      </c>
      <c r="K306" s="54">
        <v>6.7039999999999997</v>
      </c>
      <c r="L306" s="54">
        <v>7.1539999999999999</v>
      </c>
      <c r="M306" s="48"/>
      <c r="N306" s="48"/>
      <c r="O306" s="48"/>
      <c r="P306" s="48"/>
      <c r="Q306" s="48"/>
      <c r="R306" s="48"/>
    </row>
    <row r="307" spans="1:18" x14ac:dyDescent="0.3">
      <c r="A307" s="48" t="s">
        <v>5</v>
      </c>
      <c r="B307" s="48" t="s">
        <v>200</v>
      </c>
      <c r="C307" s="48" t="s">
        <v>201</v>
      </c>
      <c r="D307" s="48" t="s">
        <v>75</v>
      </c>
      <c r="E307" s="54">
        <v>0</v>
      </c>
      <c r="F307" s="54">
        <v>0.13400000000000001</v>
      </c>
      <c r="G307" s="54">
        <v>0.26800000000000002</v>
      </c>
      <c r="H307" s="54">
        <v>0.28799999999999998</v>
      </c>
      <c r="I307" s="54">
        <v>0.30399999999999999</v>
      </c>
      <c r="J307" s="54">
        <v>0.5</v>
      </c>
      <c r="K307" s="54">
        <v>0.68</v>
      </c>
      <c r="L307" s="54">
        <v>0.7</v>
      </c>
      <c r="M307" s="48"/>
      <c r="N307" s="48"/>
      <c r="O307" s="48"/>
      <c r="P307" s="48"/>
      <c r="Q307" s="48"/>
      <c r="R307" s="48"/>
    </row>
    <row r="308" spans="1:18" x14ac:dyDescent="0.3">
      <c r="A308" s="48" t="s">
        <v>5</v>
      </c>
      <c r="B308" s="48" t="s">
        <v>202</v>
      </c>
      <c r="C308" s="48" t="s">
        <v>203</v>
      </c>
      <c r="D308" s="48" t="s">
        <v>75</v>
      </c>
      <c r="E308" s="54">
        <v>0</v>
      </c>
      <c r="F308" s="54">
        <v>0</v>
      </c>
      <c r="G308" s="54">
        <v>0</v>
      </c>
      <c r="H308" s="54">
        <v>0</v>
      </c>
      <c r="I308" s="54">
        <v>0</v>
      </c>
      <c r="J308" s="54">
        <v>5.8999999999999997E-2</v>
      </c>
      <c r="K308" s="54">
        <v>0.17599999999999999</v>
      </c>
      <c r="L308" s="54">
        <v>0.17599999999999999</v>
      </c>
      <c r="M308" s="48"/>
      <c r="N308" s="48"/>
      <c r="O308" s="48"/>
      <c r="P308" s="48"/>
      <c r="Q308" s="48"/>
      <c r="R308" s="48"/>
    </row>
    <row r="309" spans="1:18" x14ac:dyDescent="0.3">
      <c r="A309" s="48" t="s">
        <v>5</v>
      </c>
      <c r="B309" s="48" t="s">
        <v>204</v>
      </c>
      <c r="C309" s="48" t="s">
        <v>205</v>
      </c>
      <c r="D309" s="48" t="s">
        <v>75</v>
      </c>
      <c r="E309" s="54">
        <v>0</v>
      </c>
      <c r="F309" s="54">
        <v>0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48"/>
      <c r="N309" s="48"/>
      <c r="O309" s="48"/>
      <c r="P309" s="48"/>
      <c r="Q309" s="48"/>
      <c r="R309" s="48"/>
    </row>
    <row r="310" spans="1:18" x14ac:dyDescent="0.3">
      <c r="A310" s="48" t="s">
        <v>5</v>
      </c>
      <c r="B310" s="48" t="s">
        <v>206</v>
      </c>
      <c r="C310" s="48" t="s">
        <v>207</v>
      </c>
      <c r="D310" s="48" t="s">
        <v>75</v>
      </c>
      <c r="E310" s="54">
        <v>0</v>
      </c>
      <c r="F310" s="54">
        <v>0</v>
      </c>
      <c r="G310" s="54">
        <v>0</v>
      </c>
      <c r="H310" s="54">
        <v>4.0000000000000001E-3</v>
      </c>
      <c r="I310" s="54">
        <v>4.0000000000000001E-3</v>
      </c>
      <c r="J310" s="54">
        <v>4.0000000000000001E-3</v>
      </c>
      <c r="K310" s="54">
        <v>4.0000000000000001E-3</v>
      </c>
      <c r="L310" s="54">
        <v>4.0000000000000001E-3</v>
      </c>
      <c r="M310" s="48"/>
      <c r="N310" s="48"/>
      <c r="O310" s="48"/>
      <c r="P310" s="48"/>
      <c r="Q310" s="48"/>
      <c r="R310" s="48"/>
    </row>
    <row r="311" spans="1:18" x14ac:dyDescent="0.3">
      <c r="A311" s="48" t="s">
        <v>5</v>
      </c>
      <c r="B311" s="48" t="s">
        <v>208</v>
      </c>
      <c r="C311" s="48" t="s">
        <v>209</v>
      </c>
      <c r="D311" s="48" t="s">
        <v>75</v>
      </c>
      <c r="E311" s="54">
        <v>0</v>
      </c>
      <c r="F311" s="54">
        <v>0</v>
      </c>
      <c r="G311" s="54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48"/>
      <c r="N311" s="48"/>
      <c r="O311" s="48"/>
      <c r="P311" s="48"/>
      <c r="Q311" s="48"/>
      <c r="R311" s="48"/>
    </row>
    <row r="312" spans="1:18" x14ac:dyDescent="0.3">
      <c r="A312" s="48" t="s">
        <v>5</v>
      </c>
      <c r="B312" s="48" t="s">
        <v>210</v>
      </c>
      <c r="C312" s="48" t="s">
        <v>211</v>
      </c>
      <c r="D312" s="48" t="s">
        <v>75</v>
      </c>
      <c r="E312" s="54">
        <v>4.4999999999999998E-2</v>
      </c>
      <c r="F312" s="54">
        <v>0.29099999999999998</v>
      </c>
      <c r="G312" s="54">
        <v>0.41099999999999998</v>
      </c>
      <c r="H312" s="54">
        <v>0.438</v>
      </c>
      <c r="I312" s="54">
        <v>0.438</v>
      </c>
      <c r="J312" s="54">
        <v>0.438</v>
      </c>
      <c r="K312" s="54">
        <v>0.45800000000000002</v>
      </c>
      <c r="L312" s="54">
        <v>0.45800000000000002</v>
      </c>
      <c r="M312" s="48"/>
      <c r="N312" s="48"/>
      <c r="O312" s="48"/>
      <c r="P312" s="48"/>
      <c r="Q312" s="48"/>
      <c r="R312" s="48"/>
    </row>
    <row r="313" spans="1:18" x14ac:dyDescent="0.3">
      <c r="A313" s="48" t="s">
        <v>5</v>
      </c>
      <c r="B313" s="48" t="s">
        <v>212</v>
      </c>
      <c r="C313" s="48" t="s">
        <v>213</v>
      </c>
      <c r="D313" s="48" t="s">
        <v>75</v>
      </c>
      <c r="E313" s="54">
        <v>0</v>
      </c>
      <c r="F313" s="54">
        <v>0.10299999999999999</v>
      </c>
      <c r="G313" s="54">
        <v>0.14199999999999999</v>
      </c>
      <c r="H313" s="54">
        <v>0.19500000000000001</v>
      </c>
      <c r="I313" s="54">
        <v>0.19500000000000001</v>
      </c>
      <c r="J313" s="54">
        <v>0.19500000000000001</v>
      </c>
      <c r="K313" s="54">
        <v>0.21099999999999999</v>
      </c>
      <c r="L313" s="54">
        <v>0.34300000000000003</v>
      </c>
      <c r="M313" s="48"/>
      <c r="N313" s="48"/>
      <c r="O313" s="48"/>
      <c r="P313" s="48"/>
      <c r="Q313" s="48"/>
      <c r="R313" s="48"/>
    </row>
    <row r="314" spans="1:18" x14ac:dyDescent="0.3">
      <c r="A314" s="48" t="s">
        <v>5</v>
      </c>
      <c r="B314" s="48" t="s">
        <v>214</v>
      </c>
      <c r="C314" s="48" t="s">
        <v>215</v>
      </c>
      <c r="D314" s="48" t="s">
        <v>75</v>
      </c>
      <c r="E314" s="54">
        <v>0</v>
      </c>
      <c r="F314" s="54">
        <v>0</v>
      </c>
      <c r="G314" s="54">
        <v>0</v>
      </c>
      <c r="H314" s="54">
        <v>0</v>
      </c>
      <c r="I314" s="54">
        <v>0</v>
      </c>
      <c r="J314" s="54">
        <v>0</v>
      </c>
      <c r="K314" s="54">
        <v>0</v>
      </c>
      <c r="L314" s="54">
        <v>0</v>
      </c>
      <c r="M314" s="48"/>
      <c r="N314" s="48"/>
      <c r="O314" s="48"/>
      <c r="P314" s="48"/>
      <c r="Q314" s="48"/>
      <c r="R314" s="48"/>
    </row>
    <row r="315" spans="1:18" x14ac:dyDescent="0.3">
      <c r="A315" s="48" t="s">
        <v>5</v>
      </c>
      <c r="B315" s="48" t="s">
        <v>216</v>
      </c>
      <c r="C315" s="48" t="s">
        <v>217</v>
      </c>
      <c r="D315" s="48" t="s">
        <v>75</v>
      </c>
      <c r="E315" s="54">
        <v>0</v>
      </c>
      <c r="F315" s="54">
        <v>0</v>
      </c>
      <c r="G315" s="54">
        <v>1.7999999999999999E-2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48"/>
      <c r="N315" s="48"/>
      <c r="O315" s="48"/>
      <c r="P315" s="48"/>
      <c r="Q315" s="48"/>
      <c r="R315" s="48"/>
    </row>
    <row r="316" spans="1:18" x14ac:dyDescent="0.3">
      <c r="A316" s="48" t="s">
        <v>5</v>
      </c>
      <c r="B316" s="48" t="s">
        <v>218</v>
      </c>
      <c r="C316" s="48" t="s">
        <v>219</v>
      </c>
      <c r="D316" s="48" t="s">
        <v>75</v>
      </c>
      <c r="E316" s="54">
        <v>0</v>
      </c>
      <c r="F316" s="54">
        <v>0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48"/>
      <c r="N316" s="48"/>
      <c r="O316" s="48"/>
      <c r="P316" s="48"/>
      <c r="Q316" s="48"/>
      <c r="R316" s="48"/>
    </row>
    <row r="317" spans="1:18" x14ac:dyDescent="0.3">
      <c r="A317" s="48" t="s">
        <v>5</v>
      </c>
      <c r="B317" s="48" t="s">
        <v>220</v>
      </c>
      <c r="C317" s="48" t="s">
        <v>221</v>
      </c>
      <c r="D317" s="48" t="s">
        <v>75</v>
      </c>
      <c r="E317" s="54">
        <v>0</v>
      </c>
      <c r="F317" s="54">
        <v>5.0000000000000001E-3</v>
      </c>
      <c r="G317" s="54">
        <v>7.0000000000000001E-3</v>
      </c>
      <c r="H317" s="54">
        <v>1.1399999999999999</v>
      </c>
      <c r="I317" s="54">
        <v>1.1399999999999999</v>
      </c>
      <c r="J317" s="54">
        <v>1.1399999999999999</v>
      </c>
      <c r="K317" s="54">
        <v>1.1399999999999999</v>
      </c>
      <c r="L317" s="54">
        <v>1.1399999999999999</v>
      </c>
      <c r="M317" s="48"/>
      <c r="N317" s="48"/>
      <c r="O317" s="48"/>
      <c r="P317" s="48"/>
      <c r="Q317" s="48"/>
      <c r="R317" s="48"/>
    </row>
    <row r="318" spans="1:18" x14ac:dyDescent="0.3">
      <c r="A318" s="48" t="s">
        <v>5</v>
      </c>
      <c r="B318" s="48" t="s">
        <v>222</v>
      </c>
      <c r="C318" s="48" t="s">
        <v>223</v>
      </c>
      <c r="D318" s="48" t="s">
        <v>75</v>
      </c>
      <c r="E318" s="54">
        <v>0</v>
      </c>
      <c r="F318" s="54">
        <v>0</v>
      </c>
      <c r="G318" s="54">
        <v>6.0000000000000001E-3</v>
      </c>
      <c r="H318" s="54">
        <v>0</v>
      </c>
      <c r="I318" s="54">
        <v>0</v>
      </c>
      <c r="J318" s="54">
        <v>0</v>
      </c>
      <c r="K318" s="54">
        <v>0</v>
      </c>
      <c r="L318" s="54">
        <v>0</v>
      </c>
      <c r="M318" s="112"/>
      <c r="N318" s="111"/>
      <c r="O318" s="111"/>
      <c r="P318" s="111"/>
      <c r="Q318" s="111"/>
      <c r="R318" s="111"/>
    </row>
    <row r="319" spans="1:18" x14ac:dyDescent="0.3">
      <c r="A319" s="48" t="s">
        <v>5</v>
      </c>
      <c r="B319" s="48" t="s">
        <v>224</v>
      </c>
      <c r="C319" s="48" t="s">
        <v>225</v>
      </c>
      <c r="D319" s="48" t="s">
        <v>75</v>
      </c>
      <c r="E319" s="54">
        <v>0</v>
      </c>
      <c r="F319" s="54">
        <v>0</v>
      </c>
      <c r="G319" s="54">
        <v>0</v>
      </c>
      <c r="H319" s="54">
        <v>0</v>
      </c>
      <c r="I319" s="54">
        <v>0</v>
      </c>
      <c r="J319" s="54">
        <v>0</v>
      </c>
      <c r="K319" s="54">
        <v>0</v>
      </c>
      <c r="L319" s="54">
        <v>0</v>
      </c>
      <c r="M319" s="112"/>
      <c r="N319" s="111"/>
      <c r="O319" s="111"/>
      <c r="P319" s="111"/>
      <c r="Q319" s="111"/>
      <c r="R319" s="111"/>
    </row>
    <row r="320" spans="1:18" x14ac:dyDescent="0.3">
      <c r="A320" s="48" t="s">
        <v>5</v>
      </c>
      <c r="B320" s="48" t="s">
        <v>226</v>
      </c>
      <c r="C320" s="48" t="s">
        <v>227</v>
      </c>
      <c r="D320" s="48" t="s">
        <v>75</v>
      </c>
      <c r="E320" s="54">
        <v>0</v>
      </c>
      <c r="F320" s="54">
        <v>0</v>
      </c>
      <c r="G320" s="54">
        <v>0</v>
      </c>
      <c r="H320" s="54">
        <v>0</v>
      </c>
      <c r="I320" s="54">
        <v>0</v>
      </c>
      <c r="J320" s="54">
        <v>0</v>
      </c>
      <c r="K320" s="54">
        <v>0</v>
      </c>
      <c r="L320" s="54">
        <v>0</v>
      </c>
      <c r="M320" s="112"/>
      <c r="N320" s="111"/>
      <c r="O320" s="111"/>
      <c r="P320" s="111"/>
      <c r="Q320" s="111"/>
      <c r="R320" s="111"/>
    </row>
    <row r="321" spans="1:18" x14ac:dyDescent="0.3">
      <c r="A321" s="48" t="s">
        <v>5</v>
      </c>
      <c r="B321" s="48" t="s">
        <v>228</v>
      </c>
      <c r="C321" s="48" t="s">
        <v>229</v>
      </c>
      <c r="D321" s="48" t="s">
        <v>75</v>
      </c>
      <c r="E321" s="54">
        <v>0</v>
      </c>
      <c r="F321" s="54">
        <v>0</v>
      </c>
      <c r="G321" s="54">
        <v>0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112"/>
      <c r="N321" s="111"/>
      <c r="O321" s="111"/>
      <c r="P321" s="111"/>
      <c r="Q321" s="111"/>
      <c r="R321" s="111"/>
    </row>
    <row r="322" spans="1:18" x14ac:dyDescent="0.3">
      <c r="A322" s="48" t="s">
        <v>5</v>
      </c>
      <c r="B322" s="48" t="s">
        <v>230</v>
      </c>
      <c r="C322" s="48" t="s">
        <v>231</v>
      </c>
      <c r="D322" s="48" t="s">
        <v>75</v>
      </c>
      <c r="E322" s="54">
        <v>0</v>
      </c>
      <c r="F322" s="54">
        <v>0</v>
      </c>
      <c r="G322" s="54">
        <v>0</v>
      </c>
      <c r="H322" s="54">
        <v>7.0999999999999994E-2</v>
      </c>
      <c r="I322" s="54">
        <v>7.0999999999999994E-2</v>
      </c>
      <c r="J322" s="54">
        <v>7.0999999999999994E-2</v>
      </c>
      <c r="K322" s="54">
        <v>7.0999999999999994E-2</v>
      </c>
      <c r="L322" s="54">
        <v>7.0999999999999994E-2</v>
      </c>
      <c r="M322" s="112"/>
      <c r="N322" s="111"/>
      <c r="O322" s="111"/>
      <c r="P322" s="111"/>
      <c r="Q322" s="111"/>
      <c r="R322" s="111"/>
    </row>
    <row r="323" spans="1:18" x14ac:dyDescent="0.3">
      <c r="A323" s="48" t="s">
        <v>5</v>
      </c>
      <c r="B323" s="48" t="s">
        <v>232</v>
      </c>
      <c r="C323" s="48" t="s">
        <v>233</v>
      </c>
      <c r="D323" s="48" t="s">
        <v>75</v>
      </c>
      <c r="E323" s="54">
        <v>0</v>
      </c>
      <c r="F323" s="54">
        <v>0</v>
      </c>
      <c r="G323" s="54">
        <v>0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112"/>
      <c r="N323" s="111"/>
      <c r="O323" s="111"/>
      <c r="P323" s="111"/>
      <c r="Q323" s="111"/>
      <c r="R323" s="111"/>
    </row>
    <row r="324" spans="1:18" x14ac:dyDescent="0.3">
      <c r="A324" s="48" t="s">
        <v>5</v>
      </c>
      <c r="B324" s="48" t="s">
        <v>234</v>
      </c>
      <c r="C324" s="48" t="s">
        <v>235</v>
      </c>
      <c r="D324" s="48" t="s">
        <v>75</v>
      </c>
      <c r="E324" s="54">
        <v>0</v>
      </c>
      <c r="F324" s="54">
        <v>0</v>
      </c>
      <c r="G324" s="54">
        <v>0</v>
      </c>
      <c r="H324" s="54">
        <v>0</v>
      </c>
      <c r="I324" s="54">
        <v>0</v>
      </c>
      <c r="J324" s="54">
        <v>0</v>
      </c>
      <c r="K324" s="54">
        <v>0</v>
      </c>
      <c r="L324" s="54">
        <v>0</v>
      </c>
      <c r="M324" s="112"/>
      <c r="N324" s="111"/>
      <c r="O324" s="111"/>
      <c r="P324" s="111"/>
      <c r="Q324" s="111"/>
      <c r="R324" s="111"/>
    </row>
    <row r="325" spans="1:18" x14ac:dyDescent="0.3">
      <c r="A325" s="48" t="s">
        <v>5</v>
      </c>
      <c r="B325" s="48" t="s">
        <v>236</v>
      </c>
      <c r="C325" s="48" t="s">
        <v>237</v>
      </c>
      <c r="D325" s="48" t="s">
        <v>75</v>
      </c>
      <c r="E325" s="54">
        <v>0</v>
      </c>
      <c r="F325" s="54">
        <v>0</v>
      </c>
      <c r="G325" s="54">
        <v>0</v>
      </c>
      <c r="H325" s="54">
        <v>0</v>
      </c>
      <c r="I325" s="54">
        <v>0</v>
      </c>
      <c r="J325" s="54">
        <v>0</v>
      </c>
      <c r="K325" s="54">
        <v>0</v>
      </c>
      <c r="L325" s="54">
        <v>0</v>
      </c>
      <c r="M325" s="112"/>
      <c r="N325" s="111"/>
      <c r="O325" s="111"/>
      <c r="P325" s="111"/>
      <c r="Q325" s="111"/>
      <c r="R325" s="111"/>
    </row>
    <row r="326" spans="1:18" x14ac:dyDescent="0.3">
      <c r="A326" s="48" t="s">
        <v>5</v>
      </c>
      <c r="B326" s="48" t="s">
        <v>238</v>
      </c>
      <c r="C326" s="48" t="s">
        <v>239</v>
      </c>
      <c r="D326" s="48" t="s">
        <v>75</v>
      </c>
      <c r="E326" s="54">
        <v>0</v>
      </c>
      <c r="F326" s="54">
        <v>0</v>
      </c>
      <c r="G326" s="54">
        <v>0</v>
      </c>
      <c r="H326" s="54">
        <v>0</v>
      </c>
      <c r="I326" s="54">
        <v>0</v>
      </c>
      <c r="J326" s="54">
        <v>0</v>
      </c>
      <c r="K326" s="54">
        <v>0</v>
      </c>
      <c r="L326" s="54">
        <v>0</v>
      </c>
      <c r="M326" s="112"/>
      <c r="N326" s="111"/>
      <c r="O326" s="111"/>
      <c r="P326" s="111"/>
      <c r="Q326" s="111"/>
      <c r="R326" s="111"/>
    </row>
    <row r="327" spans="1:18" x14ac:dyDescent="0.3">
      <c r="A327" s="48" t="s">
        <v>5</v>
      </c>
      <c r="B327" s="48" t="s">
        <v>240</v>
      </c>
      <c r="C327" s="48" t="s">
        <v>241</v>
      </c>
      <c r="D327" s="48" t="s">
        <v>75</v>
      </c>
      <c r="E327" s="54">
        <v>0</v>
      </c>
      <c r="F327" s="54">
        <v>0</v>
      </c>
      <c r="G327" s="54">
        <v>0</v>
      </c>
      <c r="H327" s="54">
        <v>0</v>
      </c>
      <c r="I327" s="54">
        <v>0</v>
      </c>
      <c r="J327" s="54">
        <v>0</v>
      </c>
      <c r="K327" s="54">
        <v>0</v>
      </c>
      <c r="L327" s="54">
        <v>0</v>
      </c>
      <c r="M327" s="112"/>
      <c r="N327" s="111"/>
      <c r="O327" s="111"/>
      <c r="P327" s="111"/>
      <c r="Q327" s="111"/>
      <c r="R327" s="111"/>
    </row>
    <row r="328" spans="1:18" x14ac:dyDescent="0.3">
      <c r="A328" s="48" t="s">
        <v>5</v>
      </c>
      <c r="B328" s="48" t="s">
        <v>242</v>
      </c>
      <c r="C328" s="48" t="s">
        <v>243</v>
      </c>
      <c r="D328" s="48" t="s">
        <v>75</v>
      </c>
      <c r="E328" s="54">
        <v>0</v>
      </c>
      <c r="F328" s="54">
        <v>0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112"/>
      <c r="N328" s="111"/>
      <c r="O328" s="111"/>
      <c r="P328" s="111"/>
      <c r="Q328" s="111"/>
      <c r="R328" s="111"/>
    </row>
    <row r="329" spans="1:18" x14ac:dyDescent="0.3">
      <c r="A329" s="48" t="s">
        <v>5</v>
      </c>
      <c r="B329" s="48" t="s">
        <v>244</v>
      </c>
      <c r="C329" s="48" t="s">
        <v>245</v>
      </c>
      <c r="D329" s="48" t="s">
        <v>75</v>
      </c>
      <c r="E329" s="54">
        <v>2E-3</v>
      </c>
      <c r="F329" s="54">
        <v>0.313</v>
      </c>
      <c r="G329" s="54">
        <v>0.315</v>
      </c>
      <c r="H329" s="54">
        <v>0.33900000000000002</v>
      </c>
      <c r="I329" s="54">
        <v>0.33900000000000002</v>
      </c>
      <c r="J329" s="54">
        <v>0.33900000000000002</v>
      </c>
      <c r="K329" s="54">
        <v>0.33900000000000002</v>
      </c>
      <c r="L329" s="54">
        <v>0.33900000000000002</v>
      </c>
      <c r="M329" s="112"/>
      <c r="N329" s="111"/>
      <c r="O329" s="111"/>
      <c r="P329" s="111"/>
      <c r="Q329" s="111"/>
      <c r="R329" s="111"/>
    </row>
    <row r="330" spans="1:18" x14ac:dyDescent="0.3">
      <c r="A330" s="48" t="s">
        <v>5</v>
      </c>
      <c r="B330" s="48" t="s">
        <v>246</v>
      </c>
      <c r="C330" s="48" t="s">
        <v>247</v>
      </c>
      <c r="D330" s="48" t="s">
        <v>75</v>
      </c>
      <c r="E330" s="54">
        <v>0</v>
      </c>
      <c r="F330" s="54">
        <v>0</v>
      </c>
      <c r="G330" s="54">
        <v>0</v>
      </c>
      <c r="H330" s="54">
        <v>0</v>
      </c>
      <c r="I330" s="54">
        <v>0</v>
      </c>
      <c r="J330" s="54">
        <v>0</v>
      </c>
      <c r="K330" s="54">
        <v>0</v>
      </c>
      <c r="L330" s="54">
        <v>0</v>
      </c>
      <c r="M330" s="112"/>
      <c r="N330" s="111"/>
      <c r="O330" s="111"/>
      <c r="P330" s="111"/>
      <c r="Q330" s="111"/>
      <c r="R330" s="111"/>
    </row>
    <row r="331" spans="1:18" x14ac:dyDescent="0.3">
      <c r="A331" s="48" t="s">
        <v>5</v>
      </c>
      <c r="B331" s="48" t="s">
        <v>248</v>
      </c>
      <c r="C331" s="48" t="s">
        <v>249</v>
      </c>
      <c r="D331" s="48" t="s">
        <v>75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112"/>
      <c r="N331" s="111"/>
      <c r="O331" s="111"/>
      <c r="P331" s="111"/>
      <c r="Q331" s="111"/>
      <c r="R331" s="111"/>
    </row>
    <row r="332" spans="1:18" x14ac:dyDescent="0.3">
      <c r="A332" s="48" t="s">
        <v>5</v>
      </c>
      <c r="B332" s="48" t="s">
        <v>250</v>
      </c>
      <c r="C332" s="48" t="s">
        <v>251</v>
      </c>
      <c r="D332" s="48" t="s">
        <v>75</v>
      </c>
      <c r="E332" s="54">
        <v>0</v>
      </c>
      <c r="F332" s="54">
        <v>0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112"/>
      <c r="N332" s="111"/>
      <c r="O332" s="111"/>
      <c r="P332" s="111"/>
      <c r="Q332" s="111"/>
      <c r="R332" s="111"/>
    </row>
    <row r="333" spans="1:18" x14ac:dyDescent="0.3">
      <c r="A333" s="48" t="s">
        <v>5</v>
      </c>
      <c r="B333" s="48" t="s">
        <v>252</v>
      </c>
      <c r="C333" s="48" t="s">
        <v>253</v>
      </c>
      <c r="D333" s="48" t="s">
        <v>75</v>
      </c>
      <c r="E333" s="54">
        <v>0</v>
      </c>
      <c r="F333" s="54">
        <v>0</v>
      </c>
      <c r="G333" s="54">
        <v>0</v>
      </c>
      <c r="H333" s="54">
        <v>0</v>
      </c>
      <c r="I333" s="54">
        <v>0</v>
      </c>
      <c r="J333" s="54">
        <v>0</v>
      </c>
      <c r="K333" s="54">
        <v>0</v>
      </c>
      <c r="L333" s="54">
        <v>0</v>
      </c>
      <c r="M333" s="112"/>
      <c r="N333" s="111"/>
      <c r="O333" s="111"/>
      <c r="P333" s="111"/>
      <c r="Q333" s="111"/>
      <c r="R333" s="111"/>
    </row>
    <row r="334" spans="1:18" x14ac:dyDescent="0.3">
      <c r="A334" s="48" t="s">
        <v>5</v>
      </c>
      <c r="B334" s="48" t="s">
        <v>254</v>
      </c>
      <c r="C334" s="48" t="s">
        <v>255</v>
      </c>
      <c r="D334" s="48" t="s">
        <v>75</v>
      </c>
      <c r="E334" s="54">
        <v>0.26500000000000001</v>
      </c>
      <c r="F334" s="54">
        <v>1.6539999999999999</v>
      </c>
      <c r="G334" s="54">
        <v>3.67</v>
      </c>
      <c r="H334" s="54">
        <v>11.972</v>
      </c>
      <c r="I334" s="54">
        <v>12.000999999999999</v>
      </c>
      <c r="J334" s="54">
        <v>14.314</v>
      </c>
      <c r="K334" s="54">
        <v>20.132000000000001</v>
      </c>
      <c r="L334" s="54">
        <v>22.459</v>
      </c>
      <c r="M334" s="112"/>
      <c r="N334" s="111"/>
      <c r="O334" s="111"/>
      <c r="P334" s="111"/>
      <c r="Q334" s="111"/>
      <c r="R334" s="111"/>
    </row>
    <row r="335" spans="1:18" x14ac:dyDescent="0.3">
      <c r="A335" s="56" t="s">
        <v>8</v>
      </c>
      <c r="B335" s="56" t="s">
        <v>162</v>
      </c>
      <c r="C335" s="56" t="s">
        <v>163</v>
      </c>
      <c r="D335" s="56" t="s">
        <v>75</v>
      </c>
      <c r="E335" s="57">
        <v>0.54492930221477498</v>
      </c>
      <c r="F335" s="54">
        <v>0.51028342426520901</v>
      </c>
      <c r="G335" s="58">
        <v>0.144943020175684</v>
      </c>
      <c r="H335" s="57">
        <v>0</v>
      </c>
      <c r="I335" s="57">
        <v>3.9475867999999997E-3</v>
      </c>
      <c r="J335" s="57">
        <v>3.9475860999999999E-3</v>
      </c>
      <c r="K335" s="57">
        <v>3.9475862000000004E-3</v>
      </c>
      <c r="L335" s="57">
        <v>3.9475863E-3</v>
      </c>
      <c r="M335" s="112"/>
      <c r="N335" s="111"/>
      <c r="O335" s="111"/>
      <c r="P335" s="111"/>
      <c r="Q335" s="111"/>
      <c r="R335" s="111"/>
    </row>
    <row r="336" spans="1:18" x14ac:dyDescent="0.3">
      <c r="A336" s="56" t="s">
        <v>8</v>
      </c>
      <c r="B336" s="56" t="s">
        <v>164</v>
      </c>
      <c r="C336" s="56" t="s">
        <v>165</v>
      </c>
      <c r="D336" s="56" t="s">
        <v>75</v>
      </c>
      <c r="E336" s="57">
        <v>0</v>
      </c>
      <c r="F336" s="54">
        <v>0</v>
      </c>
      <c r="G336" s="58">
        <v>0</v>
      </c>
      <c r="H336" s="57">
        <v>0</v>
      </c>
      <c r="I336" s="57">
        <v>0</v>
      </c>
      <c r="J336" s="57">
        <v>0</v>
      </c>
      <c r="K336" s="57">
        <v>0</v>
      </c>
      <c r="L336" s="57">
        <v>0</v>
      </c>
      <c r="M336" s="112"/>
      <c r="N336" s="111"/>
      <c r="O336" s="111"/>
      <c r="P336" s="111"/>
      <c r="Q336" s="111"/>
      <c r="R336" s="111"/>
    </row>
    <row r="337" spans="1:18" x14ac:dyDescent="0.3">
      <c r="A337" s="56" t="s">
        <v>8</v>
      </c>
      <c r="B337" s="56" t="s">
        <v>166</v>
      </c>
      <c r="C337" s="56" t="s">
        <v>167</v>
      </c>
      <c r="D337" s="56" t="s">
        <v>75</v>
      </c>
      <c r="E337" s="57">
        <v>0</v>
      </c>
      <c r="F337" s="54">
        <v>0</v>
      </c>
      <c r="G337" s="58">
        <v>0</v>
      </c>
      <c r="H337" s="57">
        <v>0</v>
      </c>
      <c r="I337" s="57">
        <v>0</v>
      </c>
      <c r="J337" s="57">
        <v>0</v>
      </c>
      <c r="K337" s="57">
        <v>0</v>
      </c>
      <c r="L337" s="57">
        <v>0</v>
      </c>
      <c r="M337" s="112"/>
      <c r="N337" s="111"/>
      <c r="O337" s="111"/>
      <c r="P337" s="111"/>
      <c r="Q337" s="111"/>
      <c r="R337" s="111"/>
    </row>
    <row r="338" spans="1:18" x14ac:dyDescent="0.3">
      <c r="A338" s="56" t="s">
        <v>8</v>
      </c>
      <c r="B338" s="56" t="s">
        <v>168</v>
      </c>
      <c r="C338" s="56" t="s">
        <v>169</v>
      </c>
      <c r="D338" s="56" t="s">
        <v>75</v>
      </c>
      <c r="E338" s="57">
        <v>0</v>
      </c>
      <c r="F338" s="54">
        <v>0</v>
      </c>
      <c r="G338" s="58">
        <v>0</v>
      </c>
      <c r="H338" s="57">
        <v>0.29216211279999998</v>
      </c>
      <c r="I338" s="57">
        <v>0.29216213549999998</v>
      </c>
      <c r="J338" s="57">
        <v>0</v>
      </c>
      <c r="K338" s="57">
        <v>0.27157913140000001</v>
      </c>
      <c r="L338" s="57">
        <v>0</v>
      </c>
      <c r="M338" s="112"/>
      <c r="N338" s="111"/>
      <c r="O338" s="111"/>
      <c r="P338" s="111"/>
      <c r="Q338" s="111"/>
      <c r="R338" s="111"/>
    </row>
    <row r="339" spans="1:18" x14ac:dyDescent="0.3">
      <c r="A339" s="56" t="s">
        <v>8</v>
      </c>
      <c r="B339" s="56" t="s">
        <v>170</v>
      </c>
      <c r="C339" s="56" t="s">
        <v>171</v>
      </c>
      <c r="D339" s="56" t="s">
        <v>75</v>
      </c>
      <c r="E339" s="57">
        <v>0</v>
      </c>
      <c r="F339" s="54">
        <v>0</v>
      </c>
      <c r="G339" s="58">
        <v>0</v>
      </c>
      <c r="H339" s="57">
        <v>0</v>
      </c>
      <c r="I339" s="57">
        <v>0</v>
      </c>
      <c r="J339" s="57">
        <v>0</v>
      </c>
      <c r="K339" s="57">
        <v>0</v>
      </c>
      <c r="L339" s="57">
        <v>0</v>
      </c>
      <c r="M339" s="112"/>
      <c r="N339" s="111"/>
      <c r="O339" s="111"/>
      <c r="P339" s="111"/>
      <c r="Q339" s="111"/>
      <c r="R339" s="111"/>
    </row>
    <row r="340" spans="1:18" x14ac:dyDescent="0.3">
      <c r="A340" s="56" t="s">
        <v>8</v>
      </c>
      <c r="B340" s="56" t="s">
        <v>172</v>
      </c>
      <c r="C340" s="56" t="s">
        <v>173</v>
      </c>
      <c r="D340" s="56" t="s">
        <v>75</v>
      </c>
      <c r="E340" s="57">
        <v>2.0660449564170999E-2</v>
      </c>
      <c r="F340" s="54">
        <v>2.1055700801310601E-2</v>
      </c>
      <c r="G340" s="58">
        <v>1.9221726264674902E-2</v>
      </c>
      <c r="H340" s="57">
        <v>0</v>
      </c>
      <c r="I340" s="57">
        <v>0</v>
      </c>
      <c r="J340" s="57">
        <v>0</v>
      </c>
      <c r="K340" s="57">
        <v>0</v>
      </c>
      <c r="L340" s="57">
        <v>0</v>
      </c>
      <c r="M340" s="112"/>
      <c r="N340" s="111"/>
      <c r="O340" s="111"/>
      <c r="P340" s="111"/>
      <c r="Q340" s="111"/>
      <c r="R340" s="111"/>
    </row>
    <row r="341" spans="1:18" x14ac:dyDescent="0.3">
      <c r="A341" s="56" t="s">
        <v>8</v>
      </c>
      <c r="B341" s="56" t="s">
        <v>174</v>
      </c>
      <c r="C341" s="56" t="s">
        <v>175</v>
      </c>
      <c r="D341" s="56" t="s">
        <v>75</v>
      </c>
      <c r="E341" s="57">
        <v>4.0987295375202903E-2</v>
      </c>
      <c r="F341" s="54">
        <v>0</v>
      </c>
      <c r="G341" s="58">
        <v>0</v>
      </c>
      <c r="H341" s="57">
        <v>0</v>
      </c>
      <c r="I341" s="57">
        <v>0</v>
      </c>
      <c r="J341" s="57">
        <v>0</v>
      </c>
      <c r="K341" s="57">
        <v>0</v>
      </c>
      <c r="L341" s="57">
        <v>0</v>
      </c>
      <c r="M341" s="112"/>
      <c r="N341" s="111"/>
      <c r="O341" s="111"/>
      <c r="P341" s="111"/>
      <c r="Q341" s="111"/>
      <c r="R341" s="111"/>
    </row>
    <row r="342" spans="1:18" x14ac:dyDescent="0.3">
      <c r="A342" s="56" t="s">
        <v>8</v>
      </c>
      <c r="B342" s="56" t="s">
        <v>176</v>
      </c>
      <c r="C342" s="56" t="s">
        <v>177</v>
      </c>
      <c r="D342" s="56" t="s">
        <v>75</v>
      </c>
      <c r="E342" s="57">
        <v>0</v>
      </c>
      <c r="F342" s="54">
        <v>0</v>
      </c>
      <c r="G342" s="58">
        <v>0</v>
      </c>
      <c r="H342" s="57">
        <v>0</v>
      </c>
      <c r="I342" s="57">
        <v>0</v>
      </c>
      <c r="J342" s="57">
        <v>0</v>
      </c>
      <c r="K342" s="57">
        <v>0</v>
      </c>
      <c r="L342" s="57">
        <v>0</v>
      </c>
      <c r="M342" s="112"/>
      <c r="N342" s="111"/>
      <c r="O342" s="111"/>
      <c r="P342" s="111"/>
      <c r="Q342" s="111"/>
      <c r="R342" s="111"/>
    </row>
    <row r="343" spans="1:18" x14ac:dyDescent="0.3">
      <c r="A343" s="56" t="s">
        <v>8</v>
      </c>
      <c r="B343" s="56" t="s">
        <v>178</v>
      </c>
      <c r="C343" s="56" t="s">
        <v>179</v>
      </c>
      <c r="D343" s="56" t="s">
        <v>75</v>
      </c>
      <c r="E343" s="57">
        <v>0</v>
      </c>
      <c r="F343" s="54">
        <v>0</v>
      </c>
      <c r="G343" s="58">
        <v>0</v>
      </c>
      <c r="H343" s="57">
        <v>0</v>
      </c>
      <c r="I343" s="57">
        <v>0</v>
      </c>
      <c r="J343" s="57">
        <v>0</v>
      </c>
      <c r="K343" s="57">
        <v>0.71816847709999998</v>
      </c>
      <c r="L343" s="57">
        <v>0.71816848820000001</v>
      </c>
      <c r="M343" s="112"/>
      <c r="N343" s="111"/>
      <c r="O343" s="111"/>
      <c r="P343" s="111"/>
      <c r="Q343" s="111"/>
      <c r="R343" s="111"/>
    </row>
    <row r="344" spans="1:18" x14ac:dyDescent="0.3">
      <c r="A344" s="56" t="s">
        <v>8</v>
      </c>
      <c r="B344" s="56" t="s">
        <v>180</v>
      </c>
      <c r="C344" s="56" t="s">
        <v>181</v>
      </c>
      <c r="D344" s="56" t="s">
        <v>75</v>
      </c>
      <c r="E344" s="57">
        <v>0</v>
      </c>
      <c r="F344" s="54">
        <v>0</v>
      </c>
      <c r="G344" s="58">
        <v>0</v>
      </c>
      <c r="H344" s="57">
        <v>0</v>
      </c>
      <c r="I344" s="57">
        <v>0</v>
      </c>
      <c r="J344" s="57">
        <v>0</v>
      </c>
      <c r="K344" s="57">
        <v>1.9009100000000001E-5</v>
      </c>
      <c r="L344" s="57">
        <v>1.9009100000000001E-5</v>
      </c>
      <c r="M344" s="112"/>
      <c r="N344" s="111"/>
      <c r="O344" s="111"/>
      <c r="P344" s="111"/>
      <c r="Q344" s="111"/>
      <c r="R344" s="111"/>
    </row>
    <row r="345" spans="1:18" x14ac:dyDescent="0.3">
      <c r="A345" s="56" t="s">
        <v>8</v>
      </c>
      <c r="B345" s="56" t="s">
        <v>182</v>
      </c>
      <c r="C345" s="56" t="s">
        <v>183</v>
      </c>
      <c r="D345" s="56" t="s">
        <v>75</v>
      </c>
      <c r="E345" s="57">
        <v>0</v>
      </c>
      <c r="F345" s="54">
        <v>0</v>
      </c>
      <c r="G345" s="58">
        <v>0</v>
      </c>
      <c r="H345" s="57">
        <v>0</v>
      </c>
      <c r="I345" s="57">
        <v>0</v>
      </c>
      <c r="J345" s="57">
        <v>0</v>
      </c>
      <c r="K345" s="57">
        <v>0</v>
      </c>
      <c r="L345" s="57">
        <v>0</v>
      </c>
      <c r="M345" s="112"/>
      <c r="N345" s="111"/>
      <c r="O345" s="111"/>
      <c r="P345" s="111"/>
      <c r="Q345" s="111"/>
      <c r="R345" s="111"/>
    </row>
    <row r="346" spans="1:18" x14ac:dyDescent="0.3">
      <c r="A346" s="56" t="s">
        <v>8</v>
      </c>
      <c r="B346" s="56" t="s">
        <v>184</v>
      </c>
      <c r="C346" s="56" t="s">
        <v>185</v>
      </c>
      <c r="D346" s="56" t="s">
        <v>75</v>
      </c>
      <c r="E346" s="57">
        <v>0</v>
      </c>
      <c r="F346" s="54">
        <v>0</v>
      </c>
      <c r="G346" s="58">
        <v>0</v>
      </c>
      <c r="H346" s="57">
        <v>0</v>
      </c>
      <c r="I346" s="57">
        <v>0</v>
      </c>
      <c r="J346" s="57">
        <v>0</v>
      </c>
      <c r="K346" s="57">
        <v>0</v>
      </c>
      <c r="L346" s="57">
        <v>0.50063204989999999</v>
      </c>
      <c r="M346" s="112"/>
      <c r="N346" s="111"/>
      <c r="O346" s="111"/>
      <c r="P346" s="111"/>
      <c r="Q346" s="111"/>
      <c r="R346" s="111"/>
    </row>
    <row r="347" spans="1:18" x14ac:dyDescent="0.3">
      <c r="A347" s="56" t="s">
        <v>8</v>
      </c>
      <c r="B347" s="56" t="s">
        <v>186</v>
      </c>
      <c r="C347" s="56" t="s">
        <v>187</v>
      </c>
      <c r="D347" s="56" t="s">
        <v>75</v>
      </c>
      <c r="E347" s="57">
        <v>3.5141132300066298</v>
      </c>
      <c r="F347" s="54">
        <v>1.5416749001428101</v>
      </c>
      <c r="G347" s="58">
        <v>0.618040845027237</v>
      </c>
      <c r="H347" s="57">
        <v>0.47723734449999999</v>
      </c>
      <c r="I347" s="57">
        <v>0</v>
      </c>
      <c r="J347" s="57">
        <v>0</v>
      </c>
      <c r="K347" s="57">
        <v>0</v>
      </c>
      <c r="L347" s="57">
        <v>0</v>
      </c>
      <c r="M347" s="112"/>
      <c r="N347" s="111"/>
      <c r="O347" s="111"/>
      <c r="P347" s="111"/>
      <c r="Q347" s="111"/>
      <c r="R347" s="111"/>
    </row>
    <row r="348" spans="1:18" x14ac:dyDescent="0.3">
      <c r="A348" s="56" t="s">
        <v>8</v>
      </c>
      <c r="B348" s="56" t="s">
        <v>188</v>
      </c>
      <c r="C348" s="56" t="s">
        <v>189</v>
      </c>
      <c r="D348" s="56" t="s">
        <v>75</v>
      </c>
      <c r="E348" s="57">
        <v>0</v>
      </c>
      <c r="F348" s="54">
        <v>0</v>
      </c>
      <c r="G348" s="58">
        <v>0</v>
      </c>
      <c r="H348" s="57">
        <v>0</v>
      </c>
      <c r="I348" s="57">
        <v>0</v>
      </c>
      <c r="J348" s="57">
        <v>0</v>
      </c>
      <c r="K348" s="57">
        <v>0</v>
      </c>
      <c r="L348" s="57">
        <v>0</v>
      </c>
      <c r="M348" s="112"/>
      <c r="N348" s="111"/>
      <c r="O348" s="111"/>
      <c r="P348" s="111"/>
      <c r="Q348" s="111"/>
      <c r="R348" s="111"/>
    </row>
    <row r="349" spans="1:18" x14ac:dyDescent="0.3">
      <c r="A349" s="56" t="s">
        <v>8</v>
      </c>
      <c r="B349" s="56" t="s">
        <v>190</v>
      </c>
      <c r="C349" s="56" t="s">
        <v>191</v>
      </c>
      <c r="D349" s="56" t="s">
        <v>75</v>
      </c>
      <c r="E349" s="57">
        <v>0</v>
      </c>
      <c r="F349" s="54">
        <v>0</v>
      </c>
      <c r="G349" s="58">
        <v>0</v>
      </c>
      <c r="H349" s="57">
        <v>0</v>
      </c>
      <c r="I349" s="57">
        <v>0</v>
      </c>
      <c r="J349" s="57">
        <v>0</v>
      </c>
      <c r="K349" s="57">
        <v>0</v>
      </c>
      <c r="L349" s="57">
        <v>0</v>
      </c>
      <c r="M349" s="112"/>
      <c r="N349" s="111"/>
      <c r="O349" s="111"/>
      <c r="P349" s="111"/>
      <c r="Q349" s="111"/>
      <c r="R349" s="111"/>
    </row>
    <row r="350" spans="1:18" x14ac:dyDescent="0.3">
      <c r="A350" s="56" t="s">
        <v>8</v>
      </c>
      <c r="B350" s="56" t="s">
        <v>192</v>
      </c>
      <c r="C350" s="56" t="s">
        <v>193</v>
      </c>
      <c r="D350" s="56" t="s">
        <v>75</v>
      </c>
      <c r="E350" s="57">
        <v>1.0874469936607201</v>
      </c>
      <c r="F350" s="54">
        <v>0</v>
      </c>
      <c r="G350" s="58">
        <v>0</v>
      </c>
      <c r="H350" s="57">
        <v>1.3143861317000001</v>
      </c>
      <c r="I350" s="57">
        <v>6.7862349099999997E-2</v>
      </c>
      <c r="J350" s="57">
        <v>0</v>
      </c>
      <c r="K350" s="57">
        <v>0.1357895657</v>
      </c>
      <c r="L350" s="57">
        <v>0</v>
      </c>
      <c r="M350" s="112"/>
      <c r="N350" s="111"/>
      <c r="O350" s="111"/>
      <c r="P350" s="111"/>
      <c r="Q350" s="111"/>
      <c r="R350" s="111"/>
    </row>
    <row r="351" spans="1:18" x14ac:dyDescent="0.3">
      <c r="A351" s="56" t="s">
        <v>8</v>
      </c>
      <c r="B351" s="56" t="s">
        <v>194</v>
      </c>
      <c r="C351" s="56" t="s">
        <v>195</v>
      </c>
      <c r="D351" s="56" t="s">
        <v>75</v>
      </c>
      <c r="E351" s="57">
        <v>0</v>
      </c>
      <c r="F351" s="54">
        <v>0</v>
      </c>
      <c r="G351" s="58">
        <v>0</v>
      </c>
      <c r="H351" s="57">
        <v>0</v>
      </c>
      <c r="I351" s="57">
        <v>0</v>
      </c>
      <c r="J351" s="57">
        <v>0</v>
      </c>
      <c r="K351" s="57">
        <v>0</v>
      </c>
      <c r="L351" s="57">
        <v>0</v>
      </c>
      <c r="M351" s="112"/>
      <c r="N351" s="111"/>
      <c r="O351" s="111"/>
      <c r="P351" s="111"/>
      <c r="Q351" s="111"/>
      <c r="R351" s="111"/>
    </row>
    <row r="352" spans="1:18" x14ac:dyDescent="0.3">
      <c r="A352" s="56" t="s">
        <v>8</v>
      </c>
      <c r="B352" s="56" t="s">
        <v>196</v>
      </c>
      <c r="C352" s="56" t="s">
        <v>197</v>
      </c>
      <c r="D352" s="56" t="s">
        <v>75</v>
      </c>
      <c r="E352" s="57">
        <v>0.40170998992752699</v>
      </c>
      <c r="F352" s="54">
        <v>0</v>
      </c>
      <c r="G352" s="58">
        <v>0</v>
      </c>
      <c r="H352" s="57">
        <v>0</v>
      </c>
      <c r="I352" s="57">
        <v>0</v>
      </c>
      <c r="J352" s="57">
        <v>0</v>
      </c>
      <c r="K352" s="57">
        <v>0</v>
      </c>
      <c r="L352" s="57">
        <v>0.216496944</v>
      </c>
      <c r="M352" s="112"/>
      <c r="N352" s="111"/>
      <c r="O352" s="111"/>
      <c r="P352" s="111"/>
      <c r="Q352" s="111"/>
      <c r="R352" s="111"/>
    </row>
    <row r="353" spans="1:18" x14ac:dyDescent="0.3">
      <c r="A353" s="56" t="s">
        <v>8</v>
      </c>
      <c r="B353" s="56" t="s">
        <v>198</v>
      </c>
      <c r="C353" s="56" t="s">
        <v>199</v>
      </c>
      <c r="D353" s="56" t="s">
        <v>75</v>
      </c>
      <c r="E353" s="57">
        <v>0.25109616792575401</v>
      </c>
      <c r="F353" s="54">
        <v>0.14089151764119401</v>
      </c>
      <c r="G353" s="58">
        <v>2.56738551899047</v>
      </c>
      <c r="H353" s="57">
        <v>0</v>
      </c>
      <c r="I353" s="57">
        <v>0</v>
      </c>
      <c r="J353" s="57">
        <v>0.206358073</v>
      </c>
      <c r="K353" s="57">
        <v>0.20635807819999999</v>
      </c>
      <c r="L353" s="57">
        <v>1.5432021849999999</v>
      </c>
      <c r="M353" s="112"/>
      <c r="N353" s="111"/>
      <c r="O353" s="111"/>
      <c r="P353" s="111"/>
      <c r="Q353" s="111"/>
      <c r="R353" s="111"/>
    </row>
    <row r="354" spans="1:18" x14ac:dyDescent="0.3">
      <c r="A354" s="56" t="s">
        <v>8</v>
      </c>
      <c r="B354" s="56" t="s">
        <v>200</v>
      </c>
      <c r="C354" s="56" t="s">
        <v>201</v>
      </c>
      <c r="D354" s="56" t="s">
        <v>75</v>
      </c>
      <c r="E354" s="57">
        <v>0.74422182346103005</v>
      </c>
      <c r="F354" s="54">
        <v>1.36632153701545</v>
      </c>
      <c r="G354" s="58">
        <v>1.39682947497066</v>
      </c>
      <c r="H354" s="57">
        <v>0</v>
      </c>
      <c r="I354" s="57">
        <v>5.2975349300000002E-2</v>
      </c>
      <c r="J354" s="57">
        <v>0.31119485699999999</v>
      </c>
      <c r="K354" s="57">
        <v>0.30924184710000002</v>
      </c>
      <c r="L354" s="57">
        <v>0.51203250460000005</v>
      </c>
      <c r="M354" s="112"/>
      <c r="N354" s="111"/>
      <c r="O354" s="111"/>
      <c r="P354" s="111"/>
      <c r="Q354" s="111"/>
      <c r="R354" s="111"/>
    </row>
    <row r="355" spans="1:18" x14ac:dyDescent="0.3">
      <c r="A355" s="56" t="s">
        <v>8</v>
      </c>
      <c r="B355" s="56" t="s">
        <v>202</v>
      </c>
      <c r="C355" s="56" t="s">
        <v>203</v>
      </c>
      <c r="D355" s="56" t="s">
        <v>75</v>
      </c>
      <c r="E355" s="57">
        <v>0</v>
      </c>
      <c r="F355" s="54">
        <v>0</v>
      </c>
      <c r="G355" s="58">
        <v>0</v>
      </c>
      <c r="H355" s="57">
        <v>0</v>
      </c>
      <c r="I355" s="57">
        <v>0</v>
      </c>
      <c r="J355" s="57">
        <v>0</v>
      </c>
      <c r="K355" s="57">
        <v>0</v>
      </c>
      <c r="L355" s="57">
        <v>0</v>
      </c>
      <c r="M355" s="112"/>
      <c r="N355" s="111"/>
      <c r="O355" s="111"/>
      <c r="P355" s="111"/>
      <c r="Q355" s="111"/>
      <c r="R355" s="111"/>
    </row>
    <row r="356" spans="1:18" x14ac:dyDescent="0.3">
      <c r="A356" s="56" t="s">
        <v>8</v>
      </c>
      <c r="B356" s="56" t="s">
        <v>204</v>
      </c>
      <c r="C356" s="56" t="s">
        <v>205</v>
      </c>
      <c r="D356" s="56" t="s">
        <v>75</v>
      </c>
      <c r="E356" s="57">
        <v>0</v>
      </c>
      <c r="F356" s="54">
        <v>0</v>
      </c>
      <c r="G356" s="58">
        <v>0</v>
      </c>
      <c r="H356" s="57">
        <v>0</v>
      </c>
      <c r="I356" s="57">
        <v>0</v>
      </c>
      <c r="J356" s="57">
        <v>0</v>
      </c>
      <c r="K356" s="57">
        <v>0</v>
      </c>
      <c r="L356" s="57">
        <v>0</v>
      </c>
      <c r="M356" s="112"/>
      <c r="N356" s="111"/>
      <c r="O356" s="111"/>
      <c r="P356" s="111"/>
      <c r="Q356" s="111"/>
      <c r="R356" s="111"/>
    </row>
    <row r="357" spans="1:18" x14ac:dyDescent="0.3">
      <c r="A357" s="56" t="s">
        <v>8</v>
      </c>
      <c r="B357" s="56" t="s">
        <v>206</v>
      </c>
      <c r="C357" s="56" t="s">
        <v>207</v>
      </c>
      <c r="D357" s="56" t="s">
        <v>75</v>
      </c>
      <c r="E357" s="57">
        <v>0</v>
      </c>
      <c r="F357" s="54">
        <v>1.16572876054472E-2</v>
      </c>
      <c r="G357" s="58">
        <v>1.0641925123031099E-2</v>
      </c>
      <c r="H357" s="57">
        <v>0</v>
      </c>
      <c r="I357" s="57">
        <v>0</v>
      </c>
      <c r="J357" s="57">
        <v>0</v>
      </c>
      <c r="K357" s="57">
        <v>0</v>
      </c>
      <c r="L357" s="57">
        <v>0</v>
      </c>
      <c r="M357" s="112"/>
      <c r="N357" s="111"/>
      <c r="O357" s="111"/>
      <c r="P357" s="111"/>
      <c r="Q357" s="111"/>
      <c r="R357" s="111"/>
    </row>
    <row r="358" spans="1:18" x14ac:dyDescent="0.3">
      <c r="A358" s="56" t="s">
        <v>8</v>
      </c>
      <c r="B358" s="56" t="s">
        <v>208</v>
      </c>
      <c r="C358" s="56" t="s">
        <v>209</v>
      </c>
      <c r="D358" s="56" t="s">
        <v>75</v>
      </c>
      <c r="E358" s="57">
        <v>2.7752224894710301E-2</v>
      </c>
      <c r="F358" s="54">
        <v>5.2724009282121002E-2</v>
      </c>
      <c r="G358" s="58">
        <v>4.8110406638727302E-2</v>
      </c>
      <c r="H358" s="57">
        <v>9.082545E-4</v>
      </c>
      <c r="I358" s="57">
        <v>4.2275542100000001E-2</v>
      </c>
      <c r="J358" s="57">
        <v>4.2770806199999997E-2</v>
      </c>
      <c r="K358" s="57">
        <v>4.7170232200000002E-2</v>
      </c>
      <c r="L358" s="57">
        <v>8.9405900299999994E-2</v>
      </c>
      <c r="M358" s="112"/>
      <c r="N358" s="111"/>
      <c r="O358" s="111"/>
      <c r="P358" s="111"/>
      <c r="Q358" s="111"/>
      <c r="R358" s="111"/>
    </row>
    <row r="359" spans="1:18" x14ac:dyDescent="0.3">
      <c r="A359" s="56" t="s">
        <v>8</v>
      </c>
      <c r="B359" s="56" t="s">
        <v>210</v>
      </c>
      <c r="C359" s="56" t="s">
        <v>211</v>
      </c>
      <c r="D359" s="56" t="s">
        <v>75</v>
      </c>
      <c r="E359" s="57">
        <v>0.63588227717986801</v>
      </c>
      <c r="F359" s="54">
        <v>0.23498845035357299</v>
      </c>
      <c r="G359" s="58">
        <v>1.9275939845490399E-2</v>
      </c>
      <c r="H359" s="57">
        <v>1.6308578869000001</v>
      </c>
      <c r="I359" s="57">
        <v>1.6296707159999999</v>
      </c>
      <c r="J359" s="57">
        <v>1.6246208851999999</v>
      </c>
      <c r="K359" s="57">
        <v>2.1695582727999998</v>
      </c>
      <c r="L359" s="57">
        <v>2.7177104010000002</v>
      </c>
      <c r="M359" s="112"/>
      <c r="N359" s="111"/>
      <c r="O359" s="111"/>
      <c r="P359" s="111"/>
      <c r="Q359" s="111"/>
      <c r="R359" s="111"/>
    </row>
    <row r="360" spans="1:18" x14ac:dyDescent="0.3">
      <c r="A360" s="56" t="s">
        <v>8</v>
      </c>
      <c r="B360" s="56" t="s">
        <v>212</v>
      </c>
      <c r="C360" s="56" t="s">
        <v>213</v>
      </c>
      <c r="D360" s="56" t="s">
        <v>75</v>
      </c>
      <c r="E360" s="57">
        <v>0.75680468724331496</v>
      </c>
      <c r="F360" s="54">
        <v>0.20124422089393701</v>
      </c>
      <c r="G360" s="58">
        <v>0.187695719492566</v>
      </c>
      <c r="H360" s="57">
        <v>2.1886757685</v>
      </c>
      <c r="I360" s="57">
        <v>2.6966235621000001</v>
      </c>
      <c r="J360" s="57">
        <v>2.9577582532000002</v>
      </c>
      <c r="K360" s="57">
        <v>9.8255115492999998</v>
      </c>
      <c r="L360" s="57">
        <v>13.9882630202</v>
      </c>
      <c r="M360" s="112"/>
      <c r="N360" s="111"/>
      <c r="O360" s="111"/>
      <c r="P360" s="111"/>
      <c r="Q360" s="111"/>
      <c r="R360" s="111"/>
    </row>
    <row r="361" spans="1:18" x14ac:dyDescent="0.3">
      <c r="A361" s="56" t="s">
        <v>8</v>
      </c>
      <c r="B361" s="56" t="s">
        <v>214</v>
      </c>
      <c r="C361" s="56" t="s">
        <v>215</v>
      </c>
      <c r="D361" s="56" t="s">
        <v>75</v>
      </c>
      <c r="E361" s="57">
        <v>9.93036915157339E-2</v>
      </c>
      <c r="F361" s="54">
        <v>1.2871075183761601E-2</v>
      </c>
      <c r="G361" s="58">
        <v>1.2311201434546599E-2</v>
      </c>
      <c r="H361" s="57">
        <v>0.53147930109999997</v>
      </c>
      <c r="I361" s="57">
        <v>0</v>
      </c>
      <c r="J361" s="57">
        <v>1.7218709853</v>
      </c>
      <c r="K361" s="57">
        <v>0.54325839249999996</v>
      </c>
      <c r="L361" s="57">
        <v>4.5140012E-2</v>
      </c>
      <c r="M361" s="112"/>
      <c r="N361" s="111"/>
      <c r="O361" s="111"/>
      <c r="P361" s="111"/>
      <c r="Q361" s="111"/>
      <c r="R361" s="111"/>
    </row>
    <row r="362" spans="1:18" x14ac:dyDescent="0.3">
      <c r="A362" s="56" t="s">
        <v>8</v>
      </c>
      <c r="B362" s="56" t="s">
        <v>216</v>
      </c>
      <c r="C362" s="56" t="s">
        <v>217</v>
      </c>
      <c r="D362" s="56" t="s">
        <v>75</v>
      </c>
      <c r="E362" s="57">
        <v>0.52313213012618398</v>
      </c>
      <c r="F362" s="54">
        <v>0.96680338498988405</v>
      </c>
      <c r="G362" s="58">
        <v>0.81055144775722898</v>
      </c>
      <c r="H362" s="57">
        <v>0</v>
      </c>
      <c r="I362" s="57">
        <v>0</v>
      </c>
      <c r="J362" s="57">
        <v>0</v>
      </c>
      <c r="K362" s="57">
        <v>0</v>
      </c>
      <c r="L362" s="57">
        <v>0</v>
      </c>
      <c r="M362" s="112"/>
      <c r="N362" s="111"/>
      <c r="O362" s="111"/>
      <c r="P362" s="111"/>
      <c r="Q362" s="111"/>
      <c r="R362" s="111"/>
    </row>
    <row r="363" spans="1:18" x14ac:dyDescent="0.3">
      <c r="A363" s="56" t="s">
        <v>8</v>
      </c>
      <c r="B363" s="56" t="s">
        <v>218</v>
      </c>
      <c r="C363" s="56" t="s">
        <v>219</v>
      </c>
      <c r="D363" s="56" t="s">
        <v>75</v>
      </c>
      <c r="E363" s="57">
        <v>0</v>
      </c>
      <c r="F363" s="54">
        <v>0</v>
      </c>
      <c r="G363" s="58">
        <v>0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112"/>
      <c r="N363" s="111"/>
      <c r="O363" s="111"/>
      <c r="P363" s="111"/>
      <c r="Q363" s="111"/>
      <c r="R363" s="111"/>
    </row>
    <row r="364" spans="1:18" x14ac:dyDescent="0.3">
      <c r="A364" s="56" t="s">
        <v>8</v>
      </c>
      <c r="B364" s="56" t="s">
        <v>220</v>
      </c>
      <c r="C364" s="56" t="s">
        <v>221</v>
      </c>
      <c r="D364" s="56" t="s">
        <v>75</v>
      </c>
      <c r="E364" s="57">
        <v>0.86332925509784697</v>
      </c>
      <c r="F364" s="54">
        <v>-0.73258676968474801</v>
      </c>
      <c r="G364" s="58">
        <v>2.70545884689371</v>
      </c>
      <c r="H364" s="57">
        <v>5.0424268707</v>
      </c>
      <c r="I364" s="57">
        <v>3.3649461582</v>
      </c>
      <c r="J364" s="57">
        <v>5.0861152387999997</v>
      </c>
      <c r="K364" s="57">
        <v>3.9043914973999998</v>
      </c>
      <c r="L364" s="57">
        <v>3.4254382637999998</v>
      </c>
      <c r="M364" s="112"/>
      <c r="N364" s="111"/>
      <c r="O364" s="111"/>
      <c r="P364" s="111"/>
      <c r="Q364" s="111"/>
      <c r="R364" s="111"/>
    </row>
    <row r="365" spans="1:18" x14ac:dyDescent="0.3">
      <c r="A365" s="56" t="s">
        <v>8</v>
      </c>
      <c r="B365" s="56" t="s">
        <v>222</v>
      </c>
      <c r="C365" s="56" t="s">
        <v>223</v>
      </c>
      <c r="D365" s="56" t="s">
        <v>75</v>
      </c>
      <c r="E365" s="57">
        <v>0</v>
      </c>
      <c r="F365" s="54">
        <v>0</v>
      </c>
      <c r="G365" s="58">
        <v>0</v>
      </c>
      <c r="H365" s="57">
        <v>0</v>
      </c>
      <c r="I365" s="57">
        <v>0</v>
      </c>
      <c r="J365" s="57">
        <v>0</v>
      </c>
      <c r="K365" s="57">
        <v>0</v>
      </c>
      <c r="L365" s="57">
        <v>0</v>
      </c>
      <c r="M365" s="112"/>
      <c r="N365" s="111"/>
      <c r="O365" s="111"/>
      <c r="P365" s="111"/>
      <c r="Q365" s="111"/>
      <c r="R365" s="111"/>
    </row>
    <row r="366" spans="1:18" x14ac:dyDescent="0.3">
      <c r="A366" s="56" t="s">
        <v>8</v>
      </c>
      <c r="B366" s="56" t="s">
        <v>224</v>
      </c>
      <c r="C366" s="56" t="s">
        <v>225</v>
      </c>
      <c r="D366" s="56" t="s">
        <v>75</v>
      </c>
      <c r="E366" s="57">
        <v>0</v>
      </c>
      <c r="F366" s="54">
        <v>0</v>
      </c>
      <c r="G366" s="58">
        <v>0</v>
      </c>
      <c r="H366" s="57">
        <v>0</v>
      </c>
      <c r="I366" s="57">
        <v>0</v>
      </c>
      <c r="J366" s="57">
        <v>0</v>
      </c>
      <c r="K366" s="57">
        <v>0</v>
      </c>
      <c r="L366" s="57">
        <v>0</v>
      </c>
      <c r="M366" s="112"/>
      <c r="N366" s="111"/>
      <c r="O366" s="111"/>
      <c r="P366" s="111"/>
      <c r="Q366" s="111"/>
      <c r="R366" s="111"/>
    </row>
    <row r="367" spans="1:18" x14ac:dyDescent="0.3">
      <c r="A367" s="56" t="s">
        <v>8</v>
      </c>
      <c r="B367" s="56" t="s">
        <v>226</v>
      </c>
      <c r="C367" s="56" t="s">
        <v>227</v>
      </c>
      <c r="D367" s="56" t="s">
        <v>75</v>
      </c>
      <c r="E367" s="57">
        <v>1.7257</v>
      </c>
      <c r="F367" s="54">
        <v>2.3228795170024199</v>
      </c>
      <c r="G367" s="58">
        <v>2.1205541740439999</v>
      </c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112"/>
      <c r="N367" s="111"/>
      <c r="O367" s="111"/>
      <c r="P367" s="111"/>
      <c r="Q367" s="111"/>
      <c r="R367" s="111"/>
    </row>
    <row r="368" spans="1:18" x14ac:dyDescent="0.3">
      <c r="A368" s="56" t="s">
        <v>8</v>
      </c>
      <c r="B368" s="56" t="s">
        <v>228</v>
      </c>
      <c r="C368" s="56" t="s">
        <v>229</v>
      </c>
      <c r="D368" s="56" t="s">
        <v>75</v>
      </c>
      <c r="E368" s="57">
        <v>0</v>
      </c>
      <c r="F368" s="54">
        <v>0</v>
      </c>
      <c r="G368" s="58">
        <v>0</v>
      </c>
      <c r="H368" s="57">
        <v>0</v>
      </c>
      <c r="I368" s="57">
        <v>0</v>
      </c>
      <c r="J368" s="57">
        <v>0</v>
      </c>
      <c r="K368" s="57">
        <v>0</v>
      </c>
      <c r="L368" s="57">
        <v>0</v>
      </c>
      <c r="M368" s="112"/>
      <c r="N368" s="111"/>
      <c r="O368" s="111"/>
      <c r="P368" s="111"/>
      <c r="Q368" s="111"/>
      <c r="R368" s="111"/>
    </row>
    <row r="369" spans="1:18" x14ac:dyDescent="0.3">
      <c r="A369" s="56" t="s">
        <v>8</v>
      </c>
      <c r="B369" s="56" t="s">
        <v>230</v>
      </c>
      <c r="C369" s="56" t="s">
        <v>231</v>
      </c>
      <c r="D369" s="56" t="s">
        <v>75</v>
      </c>
      <c r="E369" s="57">
        <v>0</v>
      </c>
      <c r="F369" s="54">
        <v>0</v>
      </c>
      <c r="G369" s="58">
        <v>0</v>
      </c>
      <c r="H369" s="57">
        <v>0.71240806310000004</v>
      </c>
      <c r="I369" s="57">
        <v>0.7154583645</v>
      </c>
      <c r="J369" s="57">
        <v>0.37616061629999997</v>
      </c>
      <c r="K369" s="57">
        <v>0.82391227430000002</v>
      </c>
      <c r="L369" s="57">
        <v>0.8266354145</v>
      </c>
      <c r="M369" s="112"/>
      <c r="N369" s="111"/>
      <c r="O369" s="111"/>
      <c r="P369" s="111"/>
      <c r="Q369" s="111"/>
      <c r="R369" s="111"/>
    </row>
    <row r="370" spans="1:18" x14ac:dyDescent="0.3">
      <c r="A370" s="56" t="s">
        <v>8</v>
      </c>
      <c r="B370" s="56" t="s">
        <v>232</v>
      </c>
      <c r="C370" s="56" t="s">
        <v>233</v>
      </c>
      <c r="D370" s="56" t="s">
        <v>75</v>
      </c>
      <c r="E370" s="57">
        <v>0</v>
      </c>
      <c r="F370" s="54">
        <v>0</v>
      </c>
      <c r="G370" s="58">
        <v>0</v>
      </c>
      <c r="H370" s="57">
        <v>0</v>
      </c>
      <c r="I370" s="57">
        <v>0</v>
      </c>
      <c r="J370" s="57">
        <v>0</v>
      </c>
      <c r="K370" s="57">
        <v>0</v>
      </c>
      <c r="L370" s="57">
        <v>0</v>
      </c>
      <c r="M370" s="112"/>
      <c r="N370" s="111"/>
      <c r="O370" s="111"/>
      <c r="P370" s="111"/>
      <c r="Q370" s="111"/>
      <c r="R370" s="111"/>
    </row>
    <row r="371" spans="1:18" x14ac:dyDescent="0.3">
      <c r="A371" s="56" t="s">
        <v>8</v>
      </c>
      <c r="B371" s="56" t="s">
        <v>234</v>
      </c>
      <c r="C371" s="56" t="s">
        <v>235</v>
      </c>
      <c r="D371" s="56" t="s">
        <v>75</v>
      </c>
      <c r="E371" s="57">
        <v>0</v>
      </c>
      <c r="F371" s="54">
        <v>0</v>
      </c>
      <c r="G371" s="58">
        <v>0</v>
      </c>
      <c r="H371" s="57">
        <v>0</v>
      </c>
      <c r="I371" s="57">
        <v>0</v>
      </c>
      <c r="J371" s="57">
        <v>0</v>
      </c>
      <c r="K371" s="57">
        <v>0</v>
      </c>
      <c r="L371" s="57">
        <v>0</v>
      </c>
      <c r="M371" s="112"/>
      <c r="N371" s="111"/>
      <c r="O371" s="111"/>
      <c r="P371" s="111"/>
      <c r="Q371" s="111"/>
      <c r="R371" s="111"/>
    </row>
    <row r="372" spans="1:18" x14ac:dyDescent="0.3">
      <c r="A372" s="56" t="s">
        <v>8</v>
      </c>
      <c r="B372" s="56" t="s">
        <v>236</v>
      </c>
      <c r="C372" s="56" t="s">
        <v>237</v>
      </c>
      <c r="D372" s="56" t="s">
        <v>75</v>
      </c>
      <c r="E372" s="57">
        <v>0</v>
      </c>
      <c r="F372" s="54">
        <v>0</v>
      </c>
      <c r="G372" s="58">
        <v>0</v>
      </c>
      <c r="H372" s="57">
        <v>0</v>
      </c>
      <c r="I372" s="57">
        <v>0</v>
      </c>
      <c r="J372" s="57">
        <v>0</v>
      </c>
      <c r="K372" s="57">
        <v>0</v>
      </c>
      <c r="L372" s="57">
        <v>0</v>
      </c>
      <c r="M372" s="112"/>
      <c r="N372" s="111"/>
      <c r="O372" s="111"/>
      <c r="P372" s="111"/>
      <c r="Q372" s="111"/>
      <c r="R372" s="111"/>
    </row>
    <row r="373" spans="1:18" x14ac:dyDescent="0.3">
      <c r="A373" s="56" t="s">
        <v>8</v>
      </c>
      <c r="B373" s="56" t="s">
        <v>238</v>
      </c>
      <c r="C373" s="56" t="s">
        <v>239</v>
      </c>
      <c r="D373" s="56" t="s">
        <v>75</v>
      </c>
      <c r="E373" s="57">
        <v>0</v>
      </c>
      <c r="F373" s="54">
        <v>0</v>
      </c>
      <c r="G373" s="58">
        <v>0</v>
      </c>
      <c r="H373" s="57">
        <v>0</v>
      </c>
      <c r="I373" s="57">
        <v>0</v>
      </c>
      <c r="J373" s="57">
        <v>0</v>
      </c>
      <c r="K373" s="57">
        <v>0</v>
      </c>
      <c r="L373" s="57">
        <v>0</v>
      </c>
      <c r="M373" s="112"/>
      <c r="N373" s="111"/>
      <c r="O373" s="111"/>
      <c r="P373" s="111"/>
      <c r="Q373" s="111"/>
      <c r="R373" s="111"/>
    </row>
    <row r="374" spans="1:18" x14ac:dyDescent="0.3">
      <c r="A374" s="56" t="s">
        <v>8</v>
      </c>
      <c r="B374" s="56" t="s">
        <v>240</v>
      </c>
      <c r="C374" s="56" t="s">
        <v>241</v>
      </c>
      <c r="D374" s="56" t="s">
        <v>75</v>
      </c>
      <c r="E374" s="57">
        <v>0</v>
      </c>
      <c r="F374" s="54">
        <v>0</v>
      </c>
      <c r="G374" s="58">
        <v>0</v>
      </c>
      <c r="H374" s="57">
        <v>0</v>
      </c>
      <c r="I374" s="57">
        <v>0</v>
      </c>
      <c r="J374" s="57">
        <v>0</v>
      </c>
      <c r="K374" s="57">
        <v>0</v>
      </c>
      <c r="L374" s="57">
        <v>0</v>
      </c>
      <c r="M374" s="112"/>
      <c r="N374" s="111"/>
      <c r="O374" s="111"/>
      <c r="P374" s="111"/>
      <c r="Q374" s="111"/>
      <c r="R374" s="111"/>
    </row>
    <row r="375" spans="1:18" x14ac:dyDescent="0.3">
      <c r="A375" s="56" t="s">
        <v>8</v>
      </c>
      <c r="B375" s="56" t="s">
        <v>242</v>
      </c>
      <c r="C375" s="56" t="s">
        <v>243</v>
      </c>
      <c r="D375" s="56" t="s">
        <v>75</v>
      </c>
      <c r="E375" s="57">
        <v>0</v>
      </c>
      <c r="F375" s="54">
        <v>0</v>
      </c>
      <c r="G375" s="58">
        <v>0</v>
      </c>
      <c r="H375" s="57">
        <v>0</v>
      </c>
      <c r="I375" s="57">
        <v>0</v>
      </c>
      <c r="J375" s="57">
        <v>0</v>
      </c>
      <c r="K375" s="57">
        <v>0</v>
      </c>
      <c r="L375" s="57">
        <v>0</v>
      </c>
      <c r="M375" s="112"/>
      <c r="N375" s="111"/>
      <c r="O375" s="111"/>
      <c r="P375" s="111"/>
      <c r="Q375" s="111"/>
      <c r="R375" s="111"/>
    </row>
    <row r="376" spans="1:18" x14ac:dyDescent="0.3">
      <c r="A376" s="56" t="s">
        <v>8</v>
      </c>
      <c r="B376" s="56" t="s">
        <v>244</v>
      </c>
      <c r="C376" s="56" t="s">
        <v>245</v>
      </c>
      <c r="D376" s="56" t="s">
        <v>75</v>
      </c>
      <c r="E376" s="57">
        <v>14.3706157212</v>
      </c>
      <c r="F376" s="54">
        <v>14.371</v>
      </c>
      <c r="G376" s="58">
        <v>14.371</v>
      </c>
      <c r="H376" s="57">
        <v>10.8789657411</v>
      </c>
      <c r="I376" s="57">
        <v>10.77099978</v>
      </c>
      <c r="J376" s="57">
        <v>10.733793929799999</v>
      </c>
      <c r="K376" s="57">
        <v>10.7110779237</v>
      </c>
      <c r="L376" s="57">
        <v>10.667966669</v>
      </c>
      <c r="M376" s="112"/>
      <c r="N376" s="111"/>
      <c r="O376" s="111"/>
      <c r="P376" s="111"/>
      <c r="Q376" s="111"/>
      <c r="R376" s="111"/>
    </row>
    <row r="377" spans="1:18" x14ac:dyDescent="0.3">
      <c r="A377" s="56" t="s">
        <v>8</v>
      </c>
      <c r="B377" s="56" t="s">
        <v>246</v>
      </c>
      <c r="C377" s="56" t="s">
        <v>247</v>
      </c>
      <c r="D377" s="56" t="s">
        <v>75</v>
      </c>
      <c r="E377" s="57">
        <v>0</v>
      </c>
      <c r="F377" s="54">
        <v>0</v>
      </c>
      <c r="G377" s="58">
        <v>0</v>
      </c>
      <c r="H377" s="57">
        <v>0</v>
      </c>
      <c r="I377" s="57">
        <v>0</v>
      </c>
      <c r="J377" s="57">
        <v>0</v>
      </c>
      <c r="K377" s="57">
        <v>0</v>
      </c>
      <c r="L377" s="57">
        <v>0</v>
      </c>
      <c r="M377" s="112"/>
      <c r="N377" s="111"/>
      <c r="O377" s="111"/>
      <c r="P377" s="111"/>
      <c r="Q377" s="111"/>
      <c r="R377" s="111"/>
    </row>
    <row r="378" spans="1:18" x14ac:dyDescent="0.3">
      <c r="A378" s="56" t="s">
        <v>8</v>
      </c>
      <c r="B378" s="56" t="s">
        <v>248</v>
      </c>
      <c r="C378" s="56" t="s">
        <v>249</v>
      </c>
      <c r="D378" s="56" t="s">
        <v>75</v>
      </c>
      <c r="E378" s="57">
        <v>0</v>
      </c>
      <c r="F378" s="54">
        <v>0</v>
      </c>
      <c r="G378" s="58">
        <v>0</v>
      </c>
      <c r="H378" s="57">
        <v>0</v>
      </c>
      <c r="I378" s="57">
        <v>0</v>
      </c>
      <c r="J378" s="57">
        <v>0</v>
      </c>
      <c r="K378" s="57">
        <v>0</v>
      </c>
      <c r="L378" s="57">
        <v>0</v>
      </c>
      <c r="M378" s="112"/>
      <c r="N378" s="111"/>
      <c r="O378" s="111"/>
      <c r="P378" s="111"/>
      <c r="Q378" s="111"/>
      <c r="R378" s="111"/>
    </row>
    <row r="379" spans="1:18" x14ac:dyDescent="0.3">
      <c r="A379" s="56" t="s">
        <v>8</v>
      </c>
      <c r="B379" s="56" t="s">
        <v>250</v>
      </c>
      <c r="C379" s="56" t="s">
        <v>251</v>
      </c>
      <c r="D379" s="56" t="s">
        <v>75</v>
      </c>
      <c r="E379" s="57">
        <v>0</v>
      </c>
      <c r="F379" s="54">
        <v>0</v>
      </c>
      <c r="G379" s="58">
        <v>0</v>
      </c>
      <c r="H379" s="57">
        <v>0</v>
      </c>
      <c r="I379" s="57">
        <v>0</v>
      </c>
      <c r="J379" s="57">
        <v>0</v>
      </c>
      <c r="K379" s="57">
        <v>0</v>
      </c>
      <c r="L379" s="57">
        <v>0</v>
      </c>
      <c r="M379" s="112"/>
      <c r="N379" s="111"/>
      <c r="O379" s="111"/>
      <c r="P379" s="111"/>
      <c r="Q379" s="111"/>
      <c r="R379" s="111"/>
    </row>
    <row r="380" spans="1:18" x14ac:dyDescent="0.3">
      <c r="A380" s="56" t="s">
        <v>8</v>
      </c>
      <c r="B380" s="56" t="s">
        <v>252</v>
      </c>
      <c r="C380" s="56" t="s">
        <v>253</v>
      </c>
      <c r="D380" s="56" t="s">
        <v>75</v>
      </c>
      <c r="E380" s="57">
        <v>0</v>
      </c>
      <c r="F380" s="54">
        <v>0</v>
      </c>
      <c r="G380" s="58">
        <v>0</v>
      </c>
      <c r="H380" s="57">
        <v>0</v>
      </c>
      <c r="I380" s="57">
        <v>0</v>
      </c>
      <c r="J380" s="57">
        <v>0</v>
      </c>
      <c r="K380" s="57">
        <v>0</v>
      </c>
      <c r="L380" s="57">
        <v>0</v>
      </c>
      <c r="M380" s="112"/>
      <c r="N380" s="111"/>
      <c r="O380" s="111"/>
      <c r="P380" s="111"/>
      <c r="Q380" s="111"/>
      <c r="R380" s="111"/>
    </row>
    <row r="381" spans="1:18" x14ac:dyDescent="0.3">
      <c r="A381" s="56" t="s">
        <v>8</v>
      </c>
      <c r="B381" s="56" t="s">
        <v>254</v>
      </c>
      <c r="C381" s="56" t="s">
        <v>255</v>
      </c>
      <c r="D381" s="56" t="s">
        <v>75</v>
      </c>
      <c r="E381" s="57">
        <v>25.607685239393501</v>
      </c>
      <c r="F381" s="54">
        <v>21.021808255492399</v>
      </c>
      <c r="G381" s="58">
        <v>25.032020246658</v>
      </c>
      <c r="H381" s="57">
        <v>23.0695074749</v>
      </c>
      <c r="I381" s="57">
        <v>19.6369215436</v>
      </c>
      <c r="J381" s="57">
        <v>23.0645912309</v>
      </c>
      <c r="K381" s="57">
        <v>29.669983837</v>
      </c>
      <c r="L381" s="57">
        <v>35.255058447899998</v>
      </c>
      <c r="M381" s="112"/>
      <c r="N381" s="111"/>
      <c r="O381" s="111"/>
      <c r="P381" s="111"/>
      <c r="Q381" s="111"/>
      <c r="R381" s="111"/>
    </row>
    <row r="382" spans="1:18" x14ac:dyDescent="0.3">
      <c r="A382" s="48" t="s">
        <v>63</v>
      </c>
      <c r="B382" s="48" t="s">
        <v>162</v>
      </c>
      <c r="C382" s="48" t="s">
        <v>163</v>
      </c>
      <c r="D382" s="48" t="s">
        <v>75</v>
      </c>
      <c r="E382" s="54">
        <v>2.5999999999999999E-2</v>
      </c>
      <c r="F382" s="54">
        <v>2.6823668638830699E-2</v>
      </c>
      <c r="G382" s="55">
        <v>2.7735250895383499E-2</v>
      </c>
      <c r="H382" s="54">
        <v>2.7857496661181001E-2</v>
      </c>
      <c r="I382" s="54">
        <v>2.78702611019838E-2</v>
      </c>
      <c r="J382" s="54">
        <v>2.8520564930038801E-2</v>
      </c>
      <c r="K382" s="54">
        <v>2.8764744153869901E-2</v>
      </c>
      <c r="L382" s="54">
        <v>2.90245818188847E-2</v>
      </c>
      <c r="M382" s="110">
        <f>G382*'CPIH conversion'!$Y$11</f>
        <v>2.6669002590932519E-2</v>
      </c>
      <c r="N382" s="111">
        <f t="shared" ref="N382" si="7">H382-$M382</f>
        <v>1.1884940702484824E-3</v>
      </c>
      <c r="O382" s="111">
        <f t="shared" ref="O382" si="8">I382-$M382</f>
        <v>1.2012585110512813E-3</v>
      </c>
      <c r="P382" s="111">
        <f t="shared" ref="P382" si="9">J382-$M382</f>
        <v>1.8515623391062823E-3</v>
      </c>
      <c r="Q382" s="111">
        <f t="shared" ref="Q382" si="10">K382-$M382</f>
        <v>2.0957415629373824E-3</v>
      </c>
      <c r="R382" s="111">
        <f t="shared" ref="R382" si="11">L382-$M382</f>
        <v>2.3555792279521814E-3</v>
      </c>
    </row>
    <row r="383" spans="1:18" x14ac:dyDescent="0.3">
      <c r="A383" s="48" t="s">
        <v>63</v>
      </c>
      <c r="B383" s="48" t="s">
        <v>164</v>
      </c>
      <c r="C383" s="48" t="s">
        <v>165</v>
      </c>
      <c r="D383" s="48" t="s">
        <v>75</v>
      </c>
      <c r="E383" s="54">
        <v>1.3580000000000001</v>
      </c>
      <c r="F383" s="54">
        <v>1.97050796539102</v>
      </c>
      <c r="G383" s="55">
        <v>2.03747420039163</v>
      </c>
      <c r="H383" s="54">
        <v>2.0464545624175199</v>
      </c>
      <c r="I383" s="54">
        <v>2.0473922578765</v>
      </c>
      <c r="J383" s="54">
        <v>2.09516457755285</v>
      </c>
      <c r="K383" s="54">
        <v>2.11310235899583</v>
      </c>
      <c r="L383" s="54">
        <v>2.1321904336180699</v>
      </c>
      <c r="M383" s="110">
        <f>G383*'CPIH conversion'!$Y$11</f>
        <v>1.9591459595646541</v>
      </c>
      <c r="N383" s="111">
        <f t="shared" ref="N383:N427" si="12">H383-$M383</f>
        <v>8.7308602852865791E-2</v>
      </c>
      <c r="O383" s="111">
        <f t="shared" ref="O383:O427" si="13">I383-$M383</f>
        <v>8.8246298311845939E-2</v>
      </c>
      <c r="P383" s="111">
        <f t="shared" ref="P383:P427" si="14">J383-$M383</f>
        <v>0.13601861798819592</v>
      </c>
      <c r="Q383" s="111">
        <f t="shared" ref="Q383:Q427" si="15">K383-$M383</f>
        <v>0.15395639943117589</v>
      </c>
      <c r="R383" s="111">
        <f t="shared" ref="R383:R427" si="16">L383-$M383</f>
        <v>0.17304447405341583</v>
      </c>
    </row>
    <row r="384" spans="1:18" x14ac:dyDescent="0.3">
      <c r="A384" s="48" t="s">
        <v>63</v>
      </c>
      <c r="B384" s="48" t="s">
        <v>166</v>
      </c>
      <c r="C384" s="48" t="s">
        <v>167</v>
      </c>
      <c r="D384" s="48" t="s">
        <v>75</v>
      </c>
      <c r="E384" s="54">
        <v>0</v>
      </c>
      <c r="F384" s="54">
        <v>0</v>
      </c>
      <c r="G384" s="55">
        <v>0</v>
      </c>
      <c r="H384" s="54">
        <v>0</v>
      </c>
      <c r="I384" s="54">
        <v>0</v>
      </c>
      <c r="J384" s="54">
        <v>0</v>
      </c>
      <c r="K384" s="54">
        <v>0</v>
      </c>
      <c r="L384" s="54">
        <v>0</v>
      </c>
      <c r="M384" s="112">
        <f>G384*'CPIH conversion'!$Y$11</f>
        <v>0</v>
      </c>
      <c r="N384" s="111">
        <f t="shared" si="12"/>
        <v>0</v>
      </c>
      <c r="O384" s="111">
        <f t="shared" si="13"/>
        <v>0</v>
      </c>
      <c r="P384" s="111">
        <f t="shared" si="14"/>
        <v>0</v>
      </c>
      <c r="Q384" s="111">
        <f t="shared" si="15"/>
        <v>0</v>
      </c>
      <c r="R384" s="111">
        <f t="shared" si="16"/>
        <v>0</v>
      </c>
    </row>
    <row r="385" spans="1:18" x14ac:dyDescent="0.3">
      <c r="A385" s="48" t="s">
        <v>63</v>
      </c>
      <c r="B385" s="48" t="s">
        <v>168</v>
      </c>
      <c r="C385" s="48" t="s">
        <v>169</v>
      </c>
      <c r="D385" s="48" t="s">
        <v>75</v>
      </c>
      <c r="E385" s="54">
        <v>0</v>
      </c>
      <c r="F385" s="54">
        <v>0</v>
      </c>
      <c r="G385" s="55">
        <v>0</v>
      </c>
      <c r="H385" s="54">
        <v>0</v>
      </c>
      <c r="I385" s="54">
        <v>0</v>
      </c>
      <c r="J385" s="54">
        <v>0</v>
      </c>
      <c r="K385" s="54">
        <v>0</v>
      </c>
      <c r="L385" s="54">
        <v>0</v>
      </c>
      <c r="M385" s="112">
        <f>G385*'CPIH conversion'!$Y$11</f>
        <v>0</v>
      </c>
      <c r="N385" s="111">
        <f t="shared" si="12"/>
        <v>0</v>
      </c>
      <c r="O385" s="111">
        <f t="shared" si="13"/>
        <v>0</v>
      </c>
      <c r="P385" s="111">
        <f t="shared" si="14"/>
        <v>0</v>
      </c>
      <c r="Q385" s="111">
        <f t="shared" si="15"/>
        <v>0</v>
      </c>
      <c r="R385" s="111">
        <f t="shared" si="16"/>
        <v>0</v>
      </c>
    </row>
    <row r="386" spans="1:18" x14ac:dyDescent="0.3">
      <c r="A386" s="48" t="s">
        <v>63</v>
      </c>
      <c r="B386" s="48" t="s">
        <v>170</v>
      </c>
      <c r="C386" s="48" t="s">
        <v>171</v>
      </c>
      <c r="D386" s="48" t="s">
        <v>75</v>
      </c>
      <c r="E386" s="54">
        <v>0</v>
      </c>
      <c r="F386" s="54">
        <v>0</v>
      </c>
      <c r="G386" s="55">
        <v>0</v>
      </c>
      <c r="H386" s="54">
        <v>0</v>
      </c>
      <c r="I386" s="54">
        <v>0</v>
      </c>
      <c r="J386" s="54">
        <v>0</v>
      </c>
      <c r="K386" s="54">
        <v>0</v>
      </c>
      <c r="L386" s="54">
        <v>0</v>
      </c>
      <c r="M386" s="112">
        <f>G386*'CPIH conversion'!$Y$11</f>
        <v>0</v>
      </c>
      <c r="N386" s="111">
        <f t="shared" si="12"/>
        <v>0</v>
      </c>
      <c r="O386" s="111">
        <f t="shared" si="13"/>
        <v>0</v>
      </c>
      <c r="P386" s="111">
        <f t="shared" si="14"/>
        <v>0</v>
      </c>
      <c r="Q386" s="111">
        <f t="shared" si="15"/>
        <v>0</v>
      </c>
      <c r="R386" s="111">
        <f t="shared" si="16"/>
        <v>0</v>
      </c>
    </row>
    <row r="387" spans="1:18" x14ac:dyDescent="0.3">
      <c r="A387" s="48" t="s">
        <v>63</v>
      </c>
      <c r="B387" s="48" t="s">
        <v>172</v>
      </c>
      <c r="C387" s="48" t="s">
        <v>173</v>
      </c>
      <c r="D387" s="48" t="s">
        <v>75</v>
      </c>
      <c r="E387" s="54">
        <v>0</v>
      </c>
      <c r="F387" s="54">
        <v>0</v>
      </c>
      <c r="G387" s="55">
        <v>0</v>
      </c>
      <c r="H387" s="54">
        <v>0</v>
      </c>
      <c r="I387" s="54">
        <v>0</v>
      </c>
      <c r="J387" s="54">
        <v>0</v>
      </c>
      <c r="K387" s="54">
        <v>0</v>
      </c>
      <c r="L387" s="54">
        <v>0</v>
      </c>
      <c r="M387" s="112">
        <f>G387*'CPIH conversion'!$Y$11</f>
        <v>0</v>
      </c>
      <c r="N387" s="111">
        <f t="shared" si="12"/>
        <v>0</v>
      </c>
      <c r="O387" s="111">
        <f t="shared" si="13"/>
        <v>0</v>
      </c>
      <c r="P387" s="111">
        <f t="shared" si="14"/>
        <v>0</v>
      </c>
      <c r="Q387" s="111">
        <f t="shared" si="15"/>
        <v>0</v>
      </c>
      <c r="R387" s="111">
        <f t="shared" si="16"/>
        <v>0</v>
      </c>
    </row>
    <row r="388" spans="1:18" x14ac:dyDescent="0.3">
      <c r="A388" s="48" t="s">
        <v>63</v>
      </c>
      <c r="B388" s="48" t="s">
        <v>174</v>
      </c>
      <c r="C388" s="48" t="s">
        <v>175</v>
      </c>
      <c r="D388" s="48" t="s">
        <v>75</v>
      </c>
      <c r="E388" s="54">
        <v>0</v>
      </c>
      <c r="F388" s="54">
        <v>-3.0443003499302298E-4</v>
      </c>
      <c r="G388" s="55">
        <v>-3.14775861359952E-4</v>
      </c>
      <c r="H388" s="54">
        <v>-3.1616326601591302E-4</v>
      </c>
      <c r="I388" s="54">
        <v>8.3852356249453606E-3</v>
      </c>
      <c r="J388" s="54">
        <v>1.8074598997750602E-2</v>
      </c>
      <c r="K388" s="54">
        <v>2.00813924920401E-2</v>
      </c>
      <c r="L388" s="54">
        <v>2.00224509158025E-2</v>
      </c>
      <c r="M388" s="112">
        <f>G388*'CPIH conversion'!$Y$11</f>
        <v>-3.0267468262091233E-4</v>
      </c>
      <c r="N388" s="111">
        <f t="shared" si="12"/>
        <v>-1.3488583395000688E-5</v>
      </c>
      <c r="O388" s="111">
        <f t="shared" si="13"/>
        <v>8.6879103075662729E-3</v>
      </c>
      <c r="P388" s="111">
        <f t="shared" si="14"/>
        <v>1.8377273680371516E-2</v>
      </c>
      <c r="Q388" s="111">
        <f t="shared" si="15"/>
        <v>2.0384067174661014E-2</v>
      </c>
      <c r="R388" s="111">
        <f t="shared" si="16"/>
        <v>2.0325125598423414E-2</v>
      </c>
    </row>
    <row r="389" spans="1:18" x14ac:dyDescent="0.3">
      <c r="A389" s="48" t="s">
        <v>63</v>
      </c>
      <c r="B389" s="48" t="s">
        <v>176</v>
      </c>
      <c r="C389" s="48" t="s">
        <v>177</v>
      </c>
      <c r="D389" s="48" t="s">
        <v>75</v>
      </c>
      <c r="E389" s="54">
        <v>0</v>
      </c>
      <c r="F389" s="54">
        <v>0</v>
      </c>
      <c r="G389" s="55">
        <v>0</v>
      </c>
      <c r="H389" s="54">
        <v>0</v>
      </c>
      <c r="I389" s="54">
        <v>0</v>
      </c>
      <c r="J389" s="54">
        <v>0</v>
      </c>
      <c r="K389" s="54">
        <v>0</v>
      </c>
      <c r="L389" s="54">
        <v>0</v>
      </c>
      <c r="M389" s="112">
        <f>G389*'CPIH conversion'!$Y$11</f>
        <v>0</v>
      </c>
      <c r="N389" s="111">
        <f t="shared" si="12"/>
        <v>0</v>
      </c>
      <c r="O389" s="111">
        <f t="shared" si="13"/>
        <v>0</v>
      </c>
      <c r="P389" s="111">
        <f t="shared" si="14"/>
        <v>0</v>
      </c>
      <c r="Q389" s="111">
        <f t="shared" si="15"/>
        <v>0</v>
      </c>
      <c r="R389" s="111">
        <f t="shared" si="16"/>
        <v>0</v>
      </c>
    </row>
    <row r="390" spans="1:18" x14ac:dyDescent="0.3">
      <c r="A390" s="48" t="s">
        <v>63</v>
      </c>
      <c r="B390" s="48" t="s">
        <v>178</v>
      </c>
      <c r="C390" s="48" t="s">
        <v>179</v>
      </c>
      <c r="D390" s="48" t="s">
        <v>75</v>
      </c>
      <c r="E390" s="54">
        <v>0</v>
      </c>
      <c r="F390" s="54">
        <v>0</v>
      </c>
      <c r="G390" s="55">
        <v>0</v>
      </c>
      <c r="H390" s="54">
        <v>0</v>
      </c>
      <c r="I390" s="54">
        <v>0</v>
      </c>
      <c r="J390" s="54">
        <v>4.7220457863243498E-2</v>
      </c>
      <c r="K390" s="54">
        <v>4.6230570872927999E-2</v>
      </c>
      <c r="L390" s="54">
        <v>0.22697081183687701</v>
      </c>
      <c r="M390" s="112">
        <f>G390*'CPIH conversion'!$Y$11</f>
        <v>0</v>
      </c>
      <c r="N390" s="111">
        <f t="shared" si="12"/>
        <v>0</v>
      </c>
      <c r="O390" s="111">
        <f t="shared" si="13"/>
        <v>0</v>
      </c>
      <c r="P390" s="111">
        <f t="shared" si="14"/>
        <v>4.7220457863243498E-2</v>
      </c>
      <c r="Q390" s="111">
        <f t="shared" si="15"/>
        <v>4.6230570872927999E-2</v>
      </c>
      <c r="R390" s="111">
        <f t="shared" si="16"/>
        <v>0.22697081183687701</v>
      </c>
    </row>
    <row r="391" spans="1:18" x14ac:dyDescent="0.3">
      <c r="A391" s="48" t="s">
        <v>63</v>
      </c>
      <c r="B391" s="48" t="s">
        <v>180</v>
      </c>
      <c r="C391" s="48" t="s">
        <v>181</v>
      </c>
      <c r="D391" s="48" t="s">
        <v>75</v>
      </c>
      <c r="E391" s="54">
        <v>0.12404347826087</v>
      </c>
      <c r="F391" s="54">
        <v>0.64692505126862598</v>
      </c>
      <c r="G391" s="55">
        <v>0.66576917542188996</v>
      </c>
      <c r="H391" s="54">
        <v>0.66879945299574906</v>
      </c>
      <c r="I391" s="54">
        <v>0.67583813264415005</v>
      </c>
      <c r="J391" s="54">
        <v>0.99772379861004601</v>
      </c>
      <c r="K391" s="54">
        <v>1.0698764196857899</v>
      </c>
      <c r="L391" s="54">
        <v>1.9581482123003799</v>
      </c>
      <c r="M391" s="110">
        <f>G391*'CPIH conversion'!$Y$11</f>
        <v>0.64017448161050361</v>
      </c>
      <c r="N391" s="111">
        <f t="shared" si="12"/>
        <v>2.8624971385245446E-2</v>
      </c>
      <c r="O391" s="111">
        <f t="shared" si="13"/>
        <v>3.5663651033646437E-2</v>
      </c>
      <c r="P391" s="111">
        <f t="shared" si="14"/>
        <v>0.3575493169995424</v>
      </c>
      <c r="Q391" s="111">
        <f t="shared" si="15"/>
        <v>0.42970193807528634</v>
      </c>
      <c r="R391" s="111">
        <f t="shared" si="16"/>
        <v>1.3179737306898764</v>
      </c>
    </row>
    <row r="392" spans="1:18" x14ac:dyDescent="0.3">
      <c r="A392" s="48" t="s">
        <v>63</v>
      </c>
      <c r="B392" s="48" t="s">
        <v>182</v>
      </c>
      <c r="C392" s="48" t="s">
        <v>183</v>
      </c>
      <c r="D392" s="48" t="s">
        <v>75</v>
      </c>
      <c r="E392" s="54">
        <v>0.15459999999999999</v>
      </c>
      <c r="F392" s="54">
        <v>0.25245198907391803</v>
      </c>
      <c r="G392" s="55">
        <v>0.28033938212718401</v>
      </c>
      <c r="H392" s="54">
        <v>0.36204031237742501</v>
      </c>
      <c r="I392" s="54">
        <v>0.36572363345620601</v>
      </c>
      <c r="J392" s="54">
        <v>0.78184945233381198</v>
      </c>
      <c r="K392" s="54">
        <v>0.78852385051435503</v>
      </c>
      <c r="L392" s="54">
        <v>0.85497556225266702</v>
      </c>
      <c r="M392" s="110">
        <f>G392*'CPIH conversion'!$Y$11</f>
        <v>0.26956207234219487</v>
      </c>
      <c r="N392" s="111">
        <f t="shared" si="12"/>
        <v>9.2478240035230141E-2</v>
      </c>
      <c r="O392" s="111">
        <f t="shared" si="13"/>
        <v>9.616156111401114E-2</v>
      </c>
      <c r="P392" s="111">
        <f t="shared" si="14"/>
        <v>0.51228737999161711</v>
      </c>
      <c r="Q392" s="111">
        <f t="shared" si="15"/>
        <v>0.51896177817216016</v>
      </c>
      <c r="R392" s="111">
        <f t="shared" si="16"/>
        <v>0.58541348991047215</v>
      </c>
    </row>
    <row r="393" spans="1:18" x14ac:dyDescent="0.3">
      <c r="A393" s="48" t="s">
        <v>63</v>
      </c>
      <c r="B393" s="48" t="s">
        <v>184</v>
      </c>
      <c r="C393" s="48" t="s">
        <v>185</v>
      </c>
      <c r="D393" s="48" t="s">
        <v>75</v>
      </c>
      <c r="E393" s="54">
        <v>0</v>
      </c>
      <c r="F393" s="54">
        <v>0</v>
      </c>
      <c r="G393" s="55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112">
        <f>G393*'CPIH conversion'!$Y$11</f>
        <v>0</v>
      </c>
      <c r="N393" s="111">
        <f t="shared" si="12"/>
        <v>0</v>
      </c>
      <c r="O393" s="111">
        <f t="shared" si="13"/>
        <v>0</v>
      </c>
      <c r="P393" s="111">
        <f t="shared" si="14"/>
        <v>0</v>
      </c>
      <c r="Q393" s="111">
        <f t="shared" si="15"/>
        <v>0</v>
      </c>
      <c r="R393" s="111">
        <f t="shared" si="16"/>
        <v>0</v>
      </c>
    </row>
    <row r="394" spans="1:18" x14ac:dyDescent="0.3">
      <c r="A394" s="48" t="s">
        <v>63</v>
      </c>
      <c r="B394" s="48" t="s">
        <v>186</v>
      </c>
      <c r="C394" s="48" t="s">
        <v>187</v>
      </c>
      <c r="D394" s="48" t="s">
        <v>75</v>
      </c>
      <c r="E394" s="54">
        <v>0</v>
      </c>
      <c r="F394" s="54">
        <v>0</v>
      </c>
      <c r="G394" s="55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112">
        <f>G394*'CPIH conversion'!$Y$11</f>
        <v>0</v>
      </c>
      <c r="N394" s="111">
        <f t="shared" si="12"/>
        <v>0</v>
      </c>
      <c r="O394" s="111">
        <f t="shared" si="13"/>
        <v>0</v>
      </c>
      <c r="P394" s="111">
        <f t="shared" si="14"/>
        <v>0</v>
      </c>
      <c r="Q394" s="111">
        <f t="shared" si="15"/>
        <v>0</v>
      </c>
      <c r="R394" s="111">
        <f t="shared" si="16"/>
        <v>0</v>
      </c>
    </row>
    <row r="395" spans="1:18" x14ac:dyDescent="0.3">
      <c r="A395" s="48" t="s">
        <v>63</v>
      </c>
      <c r="B395" s="48" t="s">
        <v>188</v>
      </c>
      <c r="C395" s="48" t="s">
        <v>189</v>
      </c>
      <c r="D395" s="48" t="s">
        <v>75</v>
      </c>
      <c r="E395" s="54">
        <v>0</v>
      </c>
      <c r="F395" s="54">
        <v>0</v>
      </c>
      <c r="G395" s="55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112">
        <f>G395*'CPIH conversion'!$Y$11</f>
        <v>0</v>
      </c>
      <c r="N395" s="111">
        <f t="shared" si="12"/>
        <v>0</v>
      </c>
      <c r="O395" s="111">
        <f t="shared" si="13"/>
        <v>0</v>
      </c>
      <c r="P395" s="111">
        <f t="shared" si="14"/>
        <v>0</v>
      </c>
      <c r="Q395" s="111">
        <f t="shared" si="15"/>
        <v>0</v>
      </c>
      <c r="R395" s="111">
        <f t="shared" si="16"/>
        <v>0</v>
      </c>
    </row>
    <row r="396" spans="1:18" x14ac:dyDescent="0.3">
      <c r="A396" s="48" t="s">
        <v>63</v>
      </c>
      <c r="B396" s="48" t="s">
        <v>190</v>
      </c>
      <c r="C396" s="48" t="s">
        <v>191</v>
      </c>
      <c r="D396" s="48" t="s">
        <v>75</v>
      </c>
      <c r="E396" s="54">
        <v>0</v>
      </c>
      <c r="F396" s="54">
        <v>0</v>
      </c>
      <c r="G396" s="55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112">
        <f>G396*'CPIH conversion'!$Y$11</f>
        <v>0</v>
      </c>
      <c r="N396" s="111">
        <f t="shared" si="12"/>
        <v>0</v>
      </c>
      <c r="O396" s="111">
        <f t="shared" si="13"/>
        <v>0</v>
      </c>
      <c r="P396" s="111">
        <f t="shared" si="14"/>
        <v>0</v>
      </c>
      <c r="Q396" s="111">
        <f t="shared" si="15"/>
        <v>0</v>
      </c>
      <c r="R396" s="111">
        <f t="shared" si="16"/>
        <v>0</v>
      </c>
    </row>
    <row r="397" spans="1:18" x14ac:dyDescent="0.3">
      <c r="A397" s="48" t="s">
        <v>63</v>
      </c>
      <c r="B397" s="48" t="s">
        <v>192</v>
      </c>
      <c r="C397" s="48" t="s">
        <v>193</v>
      </c>
      <c r="D397" s="48" t="s">
        <v>75</v>
      </c>
      <c r="E397" s="54">
        <v>0</v>
      </c>
      <c r="F397" s="54">
        <v>0</v>
      </c>
      <c r="G397" s="55">
        <v>1.2800885028638499E-2</v>
      </c>
      <c r="H397" s="54">
        <v>1.28573061513143E-2</v>
      </c>
      <c r="I397" s="54">
        <v>1.2863197431684801E-2</v>
      </c>
      <c r="J397" s="54">
        <v>1.31633376600179E-2</v>
      </c>
      <c r="K397" s="54">
        <v>1.32760357633246E-2</v>
      </c>
      <c r="L397" s="54">
        <v>1.33959608394852E-2</v>
      </c>
      <c r="M397" s="110">
        <f>G397*'CPIH conversion'!$Y$11</f>
        <v>1.23087704265842E-2</v>
      </c>
      <c r="N397" s="111">
        <f t="shared" si="12"/>
        <v>5.4853572473009989E-4</v>
      </c>
      <c r="O397" s="111">
        <f t="shared" si="13"/>
        <v>5.544270051006002E-4</v>
      </c>
      <c r="P397" s="111">
        <f t="shared" si="14"/>
        <v>8.5456723343369997E-4</v>
      </c>
      <c r="Q397" s="111">
        <f t="shared" si="15"/>
        <v>9.6726533674039959E-4</v>
      </c>
      <c r="R397" s="111">
        <f t="shared" si="16"/>
        <v>1.0871904129009999E-3</v>
      </c>
    </row>
    <row r="398" spans="1:18" x14ac:dyDescent="0.3">
      <c r="A398" s="48" t="s">
        <v>63</v>
      </c>
      <c r="B398" s="48" t="s">
        <v>194</v>
      </c>
      <c r="C398" s="48" t="s">
        <v>195</v>
      </c>
      <c r="D398" s="48" t="s">
        <v>75</v>
      </c>
      <c r="E398" s="54">
        <v>0</v>
      </c>
      <c r="F398" s="54">
        <v>0</v>
      </c>
      <c r="G398" s="55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112">
        <f>G398*'CPIH conversion'!$Y$11</f>
        <v>0</v>
      </c>
      <c r="N398" s="111">
        <f t="shared" si="12"/>
        <v>0</v>
      </c>
      <c r="O398" s="111">
        <f t="shared" si="13"/>
        <v>0</v>
      </c>
      <c r="P398" s="111">
        <f t="shared" si="14"/>
        <v>0</v>
      </c>
      <c r="Q398" s="111">
        <f t="shared" si="15"/>
        <v>0</v>
      </c>
      <c r="R398" s="111">
        <f t="shared" si="16"/>
        <v>0</v>
      </c>
    </row>
    <row r="399" spans="1:18" x14ac:dyDescent="0.3">
      <c r="A399" s="48" t="s">
        <v>63</v>
      </c>
      <c r="B399" s="48" t="s">
        <v>196</v>
      </c>
      <c r="C399" s="48" t="s">
        <v>197</v>
      </c>
      <c r="D399" s="48" t="s">
        <v>75</v>
      </c>
      <c r="E399" s="54">
        <v>0</v>
      </c>
      <c r="F399" s="54">
        <v>0.17960850136499201</v>
      </c>
      <c r="G399" s="55">
        <v>0.63768300656497101</v>
      </c>
      <c r="H399" s="54">
        <v>0.86079511884466997</v>
      </c>
      <c r="I399" s="54">
        <v>0.86118953936534604</v>
      </c>
      <c r="J399" s="54">
        <v>1.1841362768494801</v>
      </c>
      <c r="K399" s="54">
        <v>3.3802379370578599</v>
      </c>
      <c r="L399" s="54">
        <v>6.7978761313475804</v>
      </c>
      <c r="M399" s="110">
        <f>G399*'CPIH conversion'!$Y$11</f>
        <v>0.61316805167627098</v>
      </c>
      <c r="N399" s="111">
        <f t="shared" si="12"/>
        <v>0.247627067168399</v>
      </c>
      <c r="O399" s="111">
        <f t="shared" si="13"/>
        <v>0.24802148768907506</v>
      </c>
      <c r="P399" s="111">
        <f t="shared" si="14"/>
        <v>0.57096822517320911</v>
      </c>
      <c r="Q399" s="111">
        <f t="shared" si="15"/>
        <v>2.7670698853815887</v>
      </c>
      <c r="R399" s="111">
        <f t="shared" si="16"/>
        <v>6.1847080796713092</v>
      </c>
    </row>
    <row r="400" spans="1:18" x14ac:dyDescent="0.3">
      <c r="A400" s="48" t="s">
        <v>63</v>
      </c>
      <c r="B400" s="48" t="s">
        <v>198</v>
      </c>
      <c r="C400" s="48" t="s">
        <v>199</v>
      </c>
      <c r="D400" s="48" t="s">
        <v>75</v>
      </c>
      <c r="E400" s="54">
        <v>8.5000000000000006E-2</v>
      </c>
      <c r="F400" s="54">
        <v>0.26584973529059203</v>
      </c>
      <c r="G400" s="55">
        <v>0.44759859395517299</v>
      </c>
      <c r="H400" s="54">
        <v>0.63080909501850002</v>
      </c>
      <c r="I400" s="54">
        <v>1.3675072492242299</v>
      </c>
      <c r="J400" s="54">
        <v>2.1452653686384102</v>
      </c>
      <c r="K400" s="54">
        <v>2.1594118271140399</v>
      </c>
      <c r="L400" s="54">
        <v>6.81633615126671</v>
      </c>
      <c r="M400" s="110">
        <f>G400*'CPIH conversion'!$Y$11</f>
        <v>0.43039120529012992</v>
      </c>
      <c r="N400" s="111">
        <f t="shared" si="12"/>
        <v>0.2004178897283701</v>
      </c>
      <c r="O400" s="111">
        <f t="shared" si="13"/>
        <v>0.93711604393409997</v>
      </c>
      <c r="P400" s="111">
        <f t="shared" si="14"/>
        <v>1.7148741633482802</v>
      </c>
      <c r="Q400" s="111">
        <f t="shared" si="15"/>
        <v>1.7290206218239099</v>
      </c>
      <c r="R400" s="111">
        <f t="shared" si="16"/>
        <v>6.38594494597658</v>
      </c>
    </row>
    <row r="401" spans="1:18" x14ac:dyDescent="0.3">
      <c r="A401" s="48" t="s">
        <v>63</v>
      </c>
      <c r="B401" s="48" t="s">
        <v>200</v>
      </c>
      <c r="C401" s="48" t="s">
        <v>201</v>
      </c>
      <c r="D401" s="48" t="s">
        <v>75</v>
      </c>
      <c r="E401" s="54">
        <v>0.184719512195122</v>
      </c>
      <c r="F401" s="54">
        <v>0.46466714159639999</v>
      </c>
      <c r="G401" s="55">
        <v>0.99347203130423301</v>
      </c>
      <c r="H401" s="54">
        <v>1.81834832350519</v>
      </c>
      <c r="I401" s="54">
        <v>1.92532722147598</v>
      </c>
      <c r="J401" s="54">
        <v>2.0785122890793599</v>
      </c>
      <c r="K401" s="54">
        <v>2.0957215519577401</v>
      </c>
      <c r="L401" s="54">
        <v>2.59922729004913</v>
      </c>
      <c r="M401" s="110">
        <f>G401*'CPIH conversion'!$Y$11</f>
        <v>0.95527919602420575</v>
      </c>
      <c r="N401" s="111">
        <f t="shared" si="12"/>
        <v>0.8630691274809843</v>
      </c>
      <c r="O401" s="111">
        <f t="shared" si="13"/>
        <v>0.97004802545177427</v>
      </c>
      <c r="P401" s="111">
        <f t="shared" si="14"/>
        <v>1.1232330930551542</v>
      </c>
      <c r="Q401" s="111">
        <f t="shared" si="15"/>
        <v>1.1404423559335344</v>
      </c>
      <c r="R401" s="111">
        <f t="shared" si="16"/>
        <v>1.6439480940249243</v>
      </c>
    </row>
    <row r="402" spans="1:18" x14ac:dyDescent="0.3">
      <c r="A402" s="48" t="s">
        <v>63</v>
      </c>
      <c r="B402" s="48" t="s">
        <v>202</v>
      </c>
      <c r="C402" s="48" t="s">
        <v>203</v>
      </c>
      <c r="D402" s="48" t="s">
        <v>75</v>
      </c>
      <c r="E402" s="54">
        <v>1.9565217391304302E-3</v>
      </c>
      <c r="F402" s="54">
        <v>0.117835132794214</v>
      </c>
      <c r="G402" s="55">
        <v>0.12519111005517</v>
      </c>
      <c r="H402" s="54">
        <v>0.12500634301767799</v>
      </c>
      <c r="I402" s="54">
        <v>0.125063621533578</v>
      </c>
      <c r="J402" s="54">
        <v>0.46189871180991199</v>
      </c>
      <c r="K402" s="54">
        <v>0.61945300454678898</v>
      </c>
      <c r="L402" s="54">
        <v>0.61927338804187104</v>
      </c>
      <c r="M402" s="110">
        <f>G402*'CPIH conversion'!$Y$11</f>
        <v>0.12037828866292222</v>
      </c>
      <c r="N402" s="111">
        <f t="shared" si="12"/>
        <v>4.6280543547557729E-3</v>
      </c>
      <c r="O402" s="111">
        <f t="shared" si="13"/>
        <v>4.685332870655784E-3</v>
      </c>
      <c r="P402" s="111">
        <f t="shared" si="14"/>
        <v>0.34152042314698977</v>
      </c>
      <c r="Q402" s="111">
        <f t="shared" si="15"/>
        <v>0.49907471588386676</v>
      </c>
      <c r="R402" s="111">
        <f t="shared" si="16"/>
        <v>0.49889509937894883</v>
      </c>
    </row>
    <row r="403" spans="1:18" x14ac:dyDescent="0.3">
      <c r="A403" s="48" t="s">
        <v>63</v>
      </c>
      <c r="B403" s="48" t="s">
        <v>204</v>
      </c>
      <c r="C403" s="48" t="s">
        <v>205</v>
      </c>
      <c r="D403" s="48" t="s">
        <v>75</v>
      </c>
      <c r="E403" s="54">
        <v>0</v>
      </c>
      <c r="F403" s="54">
        <v>0</v>
      </c>
      <c r="G403" s="55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112">
        <f>G403*'CPIH conversion'!$Y$11</f>
        <v>0</v>
      </c>
      <c r="N403" s="111">
        <f t="shared" si="12"/>
        <v>0</v>
      </c>
      <c r="O403" s="111">
        <f t="shared" si="13"/>
        <v>0</v>
      </c>
      <c r="P403" s="111">
        <f t="shared" si="14"/>
        <v>0</v>
      </c>
      <c r="Q403" s="111">
        <f t="shared" si="15"/>
        <v>0</v>
      </c>
      <c r="R403" s="111">
        <f t="shared" si="16"/>
        <v>0</v>
      </c>
    </row>
    <row r="404" spans="1:18" x14ac:dyDescent="0.3">
      <c r="A404" s="48" t="s">
        <v>63</v>
      </c>
      <c r="B404" s="48" t="s">
        <v>206</v>
      </c>
      <c r="C404" s="48" t="s">
        <v>207</v>
      </c>
      <c r="D404" s="48" t="s">
        <v>75</v>
      </c>
      <c r="E404" s="54">
        <v>0</v>
      </c>
      <c r="F404" s="54">
        <v>0</v>
      </c>
      <c r="G404" s="55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112">
        <f>G404*'CPIH conversion'!$Y$11</f>
        <v>0</v>
      </c>
      <c r="N404" s="111">
        <f t="shared" si="12"/>
        <v>0</v>
      </c>
      <c r="O404" s="111">
        <f t="shared" si="13"/>
        <v>0</v>
      </c>
      <c r="P404" s="111">
        <f t="shared" si="14"/>
        <v>0</v>
      </c>
      <c r="Q404" s="111">
        <f t="shared" si="15"/>
        <v>0</v>
      </c>
      <c r="R404" s="111">
        <f t="shared" si="16"/>
        <v>0</v>
      </c>
    </row>
    <row r="405" spans="1:18" x14ac:dyDescent="0.3">
      <c r="A405" s="48" t="s">
        <v>63</v>
      </c>
      <c r="B405" s="48" t="s">
        <v>208</v>
      </c>
      <c r="C405" s="48" t="s">
        <v>209</v>
      </c>
      <c r="D405" s="48" t="s">
        <v>75</v>
      </c>
      <c r="E405" s="54">
        <v>0</v>
      </c>
      <c r="F405" s="54">
        <v>0</v>
      </c>
      <c r="G405" s="55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112">
        <f>G405*'CPIH conversion'!$Y$11</f>
        <v>0</v>
      </c>
      <c r="N405" s="111">
        <f t="shared" si="12"/>
        <v>0</v>
      </c>
      <c r="O405" s="111">
        <f t="shared" si="13"/>
        <v>0</v>
      </c>
      <c r="P405" s="111">
        <f t="shared" si="14"/>
        <v>0</v>
      </c>
      <c r="Q405" s="111">
        <f t="shared" si="15"/>
        <v>0</v>
      </c>
      <c r="R405" s="111">
        <f t="shared" si="16"/>
        <v>0</v>
      </c>
    </row>
    <row r="406" spans="1:18" x14ac:dyDescent="0.3">
      <c r="A406" s="48" t="s">
        <v>63</v>
      </c>
      <c r="B406" s="48" t="s">
        <v>210</v>
      </c>
      <c r="C406" s="48" t="s">
        <v>211</v>
      </c>
      <c r="D406" s="48" t="s">
        <v>75</v>
      </c>
      <c r="E406" s="54">
        <v>0</v>
      </c>
      <c r="F406" s="54">
        <v>0</v>
      </c>
      <c r="G406" s="55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112">
        <f>G406*'CPIH conversion'!$Y$11</f>
        <v>0</v>
      </c>
      <c r="N406" s="111">
        <f t="shared" si="12"/>
        <v>0</v>
      </c>
      <c r="O406" s="111">
        <f t="shared" si="13"/>
        <v>0</v>
      </c>
      <c r="P406" s="111">
        <f t="shared" si="14"/>
        <v>0</v>
      </c>
      <c r="Q406" s="111">
        <f t="shared" si="15"/>
        <v>0</v>
      </c>
      <c r="R406" s="111">
        <f t="shared" si="16"/>
        <v>0</v>
      </c>
    </row>
    <row r="407" spans="1:18" x14ac:dyDescent="0.3">
      <c r="A407" s="48" t="s">
        <v>63</v>
      </c>
      <c r="B407" s="48" t="s">
        <v>212</v>
      </c>
      <c r="C407" s="48" t="s">
        <v>213</v>
      </c>
      <c r="D407" s="48" t="s">
        <v>75</v>
      </c>
      <c r="E407" s="54">
        <v>0.23990975609756099</v>
      </c>
      <c r="F407" s="54">
        <v>0.70713395013654601</v>
      </c>
      <c r="G407" s="55">
        <v>1.00318568782618</v>
      </c>
      <c r="H407" s="54">
        <v>1.00760732450465</v>
      </c>
      <c r="I407" s="54">
        <v>1.0080690150938101</v>
      </c>
      <c r="J407" s="54">
        <v>1.0315905435452399</v>
      </c>
      <c r="K407" s="54">
        <v>1.04042252071162</v>
      </c>
      <c r="L407" s="54">
        <v>1.04982086463446</v>
      </c>
      <c r="M407" s="110">
        <f>G407*'CPIH conversion'!$Y$11</f>
        <v>0.96461942272445711</v>
      </c>
      <c r="N407" s="111">
        <f t="shared" si="12"/>
        <v>4.298790178019285E-2</v>
      </c>
      <c r="O407" s="111">
        <f t="shared" si="13"/>
        <v>4.3449592369352974E-2</v>
      </c>
      <c r="P407" s="111">
        <f t="shared" si="14"/>
        <v>6.6971120820782826E-2</v>
      </c>
      <c r="Q407" s="111">
        <f t="shared" si="15"/>
        <v>7.5803097987162893E-2</v>
      </c>
      <c r="R407" s="111">
        <f t="shared" si="16"/>
        <v>8.5201441910002895E-2</v>
      </c>
    </row>
    <row r="408" spans="1:18" x14ac:dyDescent="0.3">
      <c r="A408" s="48" t="s">
        <v>63</v>
      </c>
      <c r="B408" s="48" t="s">
        <v>214</v>
      </c>
      <c r="C408" s="48" t="s">
        <v>215</v>
      </c>
      <c r="D408" s="48" t="s">
        <v>75</v>
      </c>
      <c r="E408" s="54">
        <v>0</v>
      </c>
      <c r="F408" s="54">
        <v>0</v>
      </c>
      <c r="G408" s="55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112">
        <f>G408*'CPIH conversion'!$Y$11</f>
        <v>0</v>
      </c>
      <c r="N408" s="111">
        <f t="shared" si="12"/>
        <v>0</v>
      </c>
      <c r="O408" s="111">
        <f t="shared" si="13"/>
        <v>0</v>
      </c>
      <c r="P408" s="111">
        <f t="shared" si="14"/>
        <v>0</v>
      </c>
      <c r="Q408" s="111">
        <f t="shared" si="15"/>
        <v>0</v>
      </c>
      <c r="R408" s="111">
        <f t="shared" si="16"/>
        <v>0</v>
      </c>
    </row>
    <row r="409" spans="1:18" x14ac:dyDescent="0.3">
      <c r="A409" s="48" t="s">
        <v>63</v>
      </c>
      <c r="B409" s="48" t="s">
        <v>216</v>
      </c>
      <c r="C409" s="48" t="s">
        <v>217</v>
      </c>
      <c r="D409" s="48" t="s">
        <v>75</v>
      </c>
      <c r="E409" s="54">
        <v>0</v>
      </c>
      <c r="F409" s="54">
        <v>0</v>
      </c>
      <c r="G409" s="55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112">
        <f>G409*'CPIH conversion'!$Y$11</f>
        <v>0</v>
      </c>
      <c r="N409" s="111">
        <f t="shared" si="12"/>
        <v>0</v>
      </c>
      <c r="O409" s="111">
        <f t="shared" si="13"/>
        <v>0</v>
      </c>
      <c r="P409" s="111">
        <f t="shared" si="14"/>
        <v>0</v>
      </c>
      <c r="Q409" s="111">
        <f t="shared" si="15"/>
        <v>0</v>
      </c>
      <c r="R409" s="111">
        <f t="shared" si="16"/>
        <v>0</v>
      </c>
    </row>
    <row r="410" spans="1:18" x14ac:dyDescent="0.3">
      <c r="A410" s="48" t="s">
        <v>63</v>
      </c>
      <c r="B410" s="48" t="s">
        <v>218</v>
      </c>
      <c r="C410" s="48" t="s">
        <v>219</v>
      </c>
      <c r="D410" s="48" t="s">
        <v>75</v>
      </c>
      <c r="E410" s="54">
        <v>0</v>
      </c>
      <c r="F410" s="54">
        <v>0</v>
      </c>
      <c r="G410" s="55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112">
        <f>G410*'CPIH conversion'!$Y$11</f>
        <v>0</v>
      </c>
      <c r="N410" s="111">
        <f t="shared" si="12"/>
        <v>0</v>
      </c>
      <c r="O410" s="111">
        <f t="shared" si="13"/>
        <v>0</v>
      </c>
      <c r="P410" s="111">
        <f t="shared" si="14"/>
        <v>0</v>
      </c>
      <c r="Q410" s="111">
        <f t="shared" si="15"/>
        <v>0</v>
      </c>
      <c r="R410" s="111">
        <f t="shared" si="16"/>
        <v>0</v>
      </c>
    </row>
    <row r="411" spans="1:18" x14ac:dyDescent="0.3">
      <c r="A411" s="48" t="s">
        <v>63</v>
      </c>
      <c r="B411" s="48" t="s">
        <v>220</v>
      </c>
      <c r="C411" s="48" t="s">
        <v>221</v>
      </c>
      <c r="D411" s="48" t="s">
        <v>75</v>
      </c>
      <c r="E411" s="54">
        <v>0</v>
      </c>
      <c r="F411" s="54">
        <v>0</v>
      </c>
      <c r="G411" s="55">
        <v>0</v>
      </c>
      <c r="H411" s="54">
        <v>0</v>
      </c>
      <c r="I411" s="54">
        <v>0</v>
      </c>
      <c r="J411" s="54">
        <v>0</v>
      </c>
      <c r="K411" s="54">
        <v>0</v>
      </c>
      <c r="L411" s="54">
        <v>0</v>
      </c>
      <c r="M411" s="112">
        <f>G411*'CPIH conversion'!$Y$11</f>
        <v>0</v>
      </c>
      <c r="N411" s="111">
        <f t="shared" si="12"/>
        <v>0</v>
      </c>
      <c r="O411" s="111">
        <f t="shared" si="13"/>
        <v>0</v>
      </c>
      <c r="P411" s="111">
        <f t="shared" si="14"/>
        <v>0</v>
      </c>
      <c r="Q411" s="111">
        <f t="shared" si="15"/>
        <v>0</v>
      </c>
      <c r="R411" s="111">
        <f t="shared" si="16"/>
        <v>0</v>
      </c>
    </row>
    <row r="412" spans="1:18" x14ac:dyDescent="0.3">
      <c r="A412" s="48" t="s">
        <v>63</v>
      </c>
      <c r="B412" s="48" t="s">
        <v>222</v>
      </c>
      <c r="C412" s="48" t="s">
        <v>223</v>
      </c>
      <c r="D412" s="48" t="s">
        <v>75</v>
      </c>
      <c r="E412" s="54">
        <v>0</v>
      </c>
      <c r="F412" s="54">
        <v>-2.06335912606367E-4</v>
      </c>
      <c r="G412" s="55">
        <v>-2.1334808381061901E-4</v>
      </c>
      <c r="H412" s="54">
        <v>-2.1428843585521499E-4</v>
      </c>
      <c r="I412" s="54">
        <v>-2.1438662386138999E-4</v>
      </c>
      <c r="J412" s="54">
        <v>-2.1938896100027401E-4</v>
      </c>
      <c r="K412" s="54">
        <v>-2.2126726272205199E-4</v>
      </c>
      <c r="L412" s="54">
        <v>-2.23266013991396E-4</v>
      </c>
      <c r="M412" s="112">
        <f>G412*'CPIH conversion'!$Y$11</f>
        <v>-2.0514617377638159E-4</v>
      </c>
      <c r="N412" s="111">
        <f t="shared" si="12"/>
        <v>-9.1422620788333953E-6</v>
      </c>
      <c r="O412" s="111">
        <f t="shared" si="13"/>
        <v>-9.2404500850083932E-6</v>
      </c>
      <c r="P412" s="111">
        <f t="shared" si="14"/>
        <v>-1.4242787223892414E-5</v>
      </c>
      <c r="Q412" s="111">
        <f t="shared" si="15"/>
        <v>-1.6121088945670399E-5</v>
      </c>
      <c r="R412" s="111">
        <f t="shared" si="16"/>
        <v>-1.8119840215014406E-5</v>
      </c>
    </row>
    <row r="413" spans="1:18" x14ac:dyDescent="0.3">
      <c r="A413" s="48" t="s">
        <v>63</v>
      </c>
      <c r="B413" s="48" t="s">
        <v>224</v>
      </c>
      <c r="C413" s="48" t="s">
        <v>225</v>
      </c>
      <c r="D413" s="48" t="s">
        <v>75</v>
      </c>
      <c r="E413" s="54">
        <v>0.20037073170731701</v>
      </c>
      <c r="F413" s="54">
        <v>0.51003218046359</v>
      </c>
      <c r="G413" s="55">
        <v>2.2588310850698798</v>
      </c>
      <c r="H413" s="54">
        <v>2.2905513036823102</v>
      </c>
      <c r="I413" s="54">
        <v>2.2916008454583401</v>
      </c>
      <c r="J413" s="54">
        <v>2.3450713456708301</v>
      </c>
      <c r="K413" s="54">
        <v>2.3651487074769202</v>
      </c>
      <c r="L413" s="54">
        <v>2.3865135669825799</v>
      </c>
      <c r="M413" s="110">
        <f>G413*'CPIH conversion'!$Y$11</f>
        <v>2.1719930455085423</v>
      </c>
      <c r="N413" s="111">
        <f t="shared" si="12"/>
        <v>0.11855825817376786</v>
      </c>
      <c r="O413" s="111">
        <f t="shared" si="13"/>
        <v>0.11960779994979776</v>
      </c>
      <c r="P413" s="111">
        <f t="shared" si="14"/>
        <v>0.17307830016228776</v>
      </c>
      <c r="Q413" s="111">
        <f t="shared" si="15"/>
        <v>0.19315566196837786</v>
      </c>
      <c r="R413" s="111">
        <f t="shared" si="16"/>
        <v>0.21452052147403755</v>
      </c>
    </row>
    <row r="414" spans="1:18" x14ac:dyDescent="0.3">
      <c r="A414" s="48" t="s">
        <v>63</v>
      </c>
      <c r="B414" s="48" t="s">
        <v>226</v>
      </c>
      <c r="C414" s="48" t="s">
        <v>227</v>
      </c>
      <c r="D414" s="48" t="s">
        <v>75</v>
      </c>
      <c r="E414" s="54">
        <v>0</v>
      </c>
      <c r="F414" s="54">
        <v>0</v>
      </c>
      <c r="G414" s="55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112">
        <f>G414*'CPIH conversion'!$Y$11</f>
        <v>0</v>
      </c>
      <c r="N414" s="111">
        <f t="shared" si="12"/>
        <v>0</v>
      </c>
      <c r="O414" s="111">
        <f t="shared" si="13"/>
        <v>0</v>
      </c>
      <c r="P414" s="111">
        <f t="shared" si="14"/>
        <v>0</v>
      </c>
      <c r="Q414" s="111">
        <f t="shared" si="15"/>
        <v>0</v>
      </c>
      <c r="R414" s="111">
        <f t="shared" si="16"/>
        <v>0</v>
      </c>
    </row>
    <row r="415" spans="1:18" x14ac:dyDescent="0.3">
      <c r="A415" s="48" t="s">
        <v>63</v>
      </c>
      <c r="B415" s="48" t="s">
        <v>228</v>
      </c>
      <c r="C415" s="48" t="s">
        <v>229</v>
      </c>
      <c r="D415" s="48" t="s">
        <v>75</v>
      </c>
      <c r="E415" s="54">
        <v>0</v>
      </c>
      <c r="F415" s="54">
        <v>0</v>
      </c>
      <c r="G415" s="55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112">
        <f>G415*'CPIH conversion'!$Y$11</f>
        <v>0</v>
      </c>
      <c r="N415" s="111">
        <f t="shared" si="12"/>
        <v>0</v>
      </c>
      <c r="O415" s="111">
        <f t="shared" si="13"/>
        <v>0</v>
      </c>
      <c r="P415" s="111">
        <f t="shared" si="14"/>
        <v>0</v>
      </c>
      <c r="Q415" s="111">
        <f t="shared" si="15"/>
        <v>0</v>
      </c>
      <c r="R415" s="111">
        <f t="shared" si="16"/>
        <v>0</v>
      </c>
    </row>
    <row r="416" spans="1:18" x14ac:dyDescent="0.3">
      <c r="A416" s="48" t="s">
        <v>63</v>
      </c>
      <c r="B416" s="48" t="s">
        <v>230</v>
      </c>
      <c r="C416" s="48" t="s">
        <v>231</v>
      </c>
      <c r="D416" s="48" t="s">
        <v>75</v>
      </c>
      <c r="E416" s="54">
        <v>0</v>
      </c>
      <c r="F416" s="54">
        <v>0</v>
      </c>
      <c r="G416" s="55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112">
        <f>G416*'CPIH conversion'!$Y$11</f>
        <v>0</v>
      </c>
      <c r="N416" s="111">
        <f t="shared" si="12"/>
        <v>0</v>
      </c>
      <c r="O416" s="111">
        <f t="shared" si="13"/>
        <v>0</v>
      </c>
      <c r="P416" s="111">
        <f t="shared" si="14"/>
        <v>0</v>
      </c>
      <c r="Q416" s="111">
        <f t="shared" si="15"/>
        <v>0</v>
      </c>
      <c r="R416" s="111">
        <f t="shared" si="16"/>
        <v>0</v>
      </c>
    </row>
    <row r="417" spans="1:18" x14ac:dyDescent="0.3">
      <c r="A417" s="48" t="s">
        <v>63</v>
      </c>
      <c r="B417" s="48" t="s">
        <v>232</v>
      </c>
      <c r="C417" s="48" t="s">
        <v>233</v>
      </c>
      <c r="D417" s="48" t="s">
        <v>75</v>
      </c>
      <c r="E417" s="54">
        <v>0</v>
      </c>
      <c r="F417" s="54">
        <v>0</v>
      </c>
      <c r="G417" s="55">
        <v>0</v>
      </c>
      <c r="H417" s="54">
        <v>0</v>
      </c>
      <c r="I417" s="54">
        <v>0</v>
      </c>
      <c r="J417" s="54">
        <v>0</v>
      </c>
      <c r="K417" s="54">
        <v>0</v>
      </c>
      <c r="L417" s="54">
        <v>0</v>
      </c>
      <c r="M417" s="112">
        <f>G417*'CPIH conversion'!$Y$11</f>
        <v>0</v>
      </c>
      <c r="N417" s="111">
        <f t="shared" si="12"/>
        <v>0</v>
      </c>
      <c r="O417" s="111">
        <f t="shared" si="13"/>
        <v>0</v>
      </c>
      <c r="P417" s="111">
        <f t="shared" si="14"/>
        <v>0</v>
      </c>
      <c r="Q417" s="111">
        <f t="shared" si="15"/>
        <v>0</v>
      </c>
      <c r="R417" s="111">
        <f t="shared" si="16"/>
        <v>0</v>
      </c>
    </row>
    <row r="418" spans="1:18" x14ac:dyDescent="0.3">
      <c r="A418" s="48" t="s">
        <v>63</v>
      </c>
      <c r="B418" s="48" t="s">
        <v>234</v>
      </c>
      <c r="C418" s="48" t="s">
        <v>235</v>
      </c>
      <c r="D418" s="48" t="s">
        <v>75</v>
      </c>
      <c r="E418" s="54">
        <v>0</v>
      </c>
      <c r="F418" s="54">
        <v>0</v>
      </c>
      <c r="G418" s="55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112">
        <f>G418*'CPIH conversion'!$Y$11</f>
        <v>0</v>
      </c>
      <c r="N418" s="111">
        <f t="shared" si="12"/>
        <v>0</v>
      </c>
      <c r="O418" s="111">
        <f t="shared" si="13"/>
        <v>0</v>
      </c>
      <c r="P418" s="111">
        <f t="shared" si="14"/>
        <v>0</v>
      </c>
      <c r="Q418" s="111">
        <f t="shared" si="15"/>
        <v>0</v>
      </c>
      <c r="R418" s="111">
        <f t="shared" si="16"/>
        <v>0</v>
      </c>
    </row>
    <row r="419" spans="1:18" x14ac:dyDescent="0.3">
      <c r="A419" s="48" t="s">
        <v>63</v>
      </c>
      <c r="B419" s="48" t="s">
        <v>236</v>
      </c>
      <c r="C419" s="48" t="s">
        <v>237</v>
      </c>
      <c r="D419" s="48" t="s">
        <v>75</v>
      </c>
      <c r="E419" s="54">
        <v>0</v>
      </c>
      <c r="F419" s="54">
        <v>0</v>
      </c>
      <c r="G419" s="55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112">
        <f>G419*'CPIH conversion'!$Y$11</f>
        <v>0</v>
      </c>
      <c r="N419" s="111">
        <f t="shared" si="12"/>
        <v>0</v>
      </c>
      <c r="O419" s="111">
        <f t="shared" si="13"/>
        <v>0</v>
      </c>
      <c r="P419" s="111">
        <f t="shared" si="14"/>
        <v>0</v>
      </c>
      <c r="Q419" s="111">
        <f t="shared" si="15"/>
        <v>0</v>
      </c>
      <c r="R419" s="111">
        <f t="shared" si="16"/>
        <v>0</v>
      </c>
    </row>
    <row r="420" spans="1:18" x14ac:dyDescent="0.3">
      <c r="A420" s="48" t="s">
        <v>63</v>
      </c>
      <c r="B420" s="48" t="s">
        <v>238</v>
      </c>
      <c r="C420" s="48" t="s">
        <v>239</v>
      </c>
      <c r="D420" s="48" t="s">
        <v>75</v>
      </c>
      <c r="E420" s="54">
        <v>0</v>
      </c>
      <c r="F420" s="54">
        <v>0</v>
      </c>
      <c r="G420" s="55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112">
        <f>G420*'CPIH conversion'!$Y$11</f>
        <v>0</v>
      </c>
      <c r="N420" s="111">
        <f t="shared" si="12"/>
        <v>0</v>
      </c>
      <c r="O420" s="111">
        <f t="shared" si="13"/>
        <v>0</v>
      </c>
      <c r="P420" s="111">
        <f t="shared" si="14"/>
        <v>0</v>
      </c>
      <c r="Q420" s="111">
        <f t="shared" si="15"/>
        <v>0</v>
      </c>
      <c r="R420" s="111">
        <f t="shared" si="16"/>
        <v>0</v>
      </c>
    </row>
    <row r="421" spans="1:18" x14ac:dyDescent="0.3">
      <c r="A421" s="48" t="s">
        <v>63</v>
      </c>
      <c r="B421" s="48" t="s">
        <v>240</v>
      </c>
      <c r="C421" s="48" t="s">
        <v>241</v>
      </c>
      <c r="D421" s="48" t="s">
        <v>75</v>
      </c>
      <c r="E421" s="54">
        <v>0</v>
      </c>
      <c r="F421" s="54">
        <v>0</v>
      </c>
      <c r="G421" s="55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112">
        <f>G421*'CPIH conversion'!$Y$11</f>
        <v>0</v>
      </c>
      <c r="N421" s="111">
        <f t="shared" si="12"/>
        <v>0</v>
      </c>
      <c r="O421" s="111">
        <f t="shared" si="13"/>
        <v>0</v>
      </c>
      <c r="P421" s="111">
        <f t="shared" si="14"/>
        <v>0</v>
      </c>
      <c r="Q421" s="111">
        <f t="shared" si="15"/>
        <v>0</v>
      </c>
      <c r="R421" s="111">
        <f t="shared" si="16"/>
        <v>0</v>
      </c>
    </row>
    <row r="422" spans="1:18" x14ac:dyDescent="0.3">
      <c r="A422" s="48" t="s">
        <v>63</v>
      </c>
      <c r="B422" s="48" t="s">
        <v>242</v>
      </c>
      <c r="C422" s="48" t="s">
        <v>243</v>
      </c>
      <c r="D422" s="48" t="s">
        <v>75</v>
      </c>
      <c r="E422" s="54">
        <v>0</v>
      </c>
      <c r="F422" s="54">
        <v>0</v>
      </c>
      <c r="G422" s="55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112">
        <f>G422*'CPIH conversion'!$Y$11</f>
        <v>0</v>
      </c>
      <c r="N422" s="111">
        <f t="shared" si="12"/>
        <v>0</v>
      </c>
      <c r="O422" s="111">
        <f t="shared" si="13"/>
        <v>0</v>
      </c>
      <c r="P422" s="111">
        <f t="shared" si="14"/>
        <v>0</v>
      </c>
      <c r="Q422" s="111">
        <f t="shared" si="15"/>
        <v>0</v>
      </c>
      <c r="R422" s="111">
        <f t="shared" si="16"/>
        <v>0</v>
      </c>
    </row>
    <row r="423" spans="1:18" x14ac:dyDescent="0.3">
      <c r="A423" s="48" t="s">
        <v>63</v>
      </c>
      <c r="B423" s="48" t="s">
        <v>244</v>
      </c>
      <c r="C423" s="48" t="s">
        <v>245</v>
      </c>
      <c r="D423" s="48" t="s">
        <v>75</v>
      </c>
      <c r="E423" s="54">
        <v>0</v>
      </c>
      <c r="F423" s="54">
        <v>0</v>
      </c>
      <c r="G423" s="55">
        <v>0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112">
        <f>G423*'CPIH conversion'!$Y$11</f>
        <v>0</v>
      </c>
      <c r="N423" s="111">
        <f t="shared" si="12"/>
        <v>0</v>
      </c>
      <c r="O423" s="111">
        <f t="shared" si="13"/>
        <v>0</v>
      </c>
      <c r="P423" s="111">
        <f t="shared" si="14"/>
        <v>0</v>
      </c>
      <c r="Q423" s="111">
        <f t="shared" si="15"/>
        <v>0</v>
      </c>
      <c r="R423" s="111">
        <f t="shared" si="16"/>
        <v>0</v>
      </c>
    </row>
    <row r="424" spans="1:18" x14ac:dyDescent="0.3">
      <c r="A424" s="48" t="s">
        <v>63</v>
      </c>
      <c r="B424" s="48" t="s">
        <v>246</v>
      </c>
      <c r="C424" s="48" t="s">
        <v>247</v>
      </c>
      <c r="D424" s="48" t="s">
        <v>75</v>
      </c>
      <c r="E424" s="54">
        <v>0</v>
      </c>
      <c r="F424" s="54">
        <v>0</v>
      </c>
      <c r="G424" s="55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112">
        <f>G424*'CPIH conversion'!$Y$11</f>
        <v>0</v>
      </c>
      <c r="N424" s="111">
        <f t="shared" si="12"/>
        <v>0</v>
      </c>
      <c r="O424" s="111">
        <f t="shared" si="13"/>
        <v>0</v>
      </c>
      <c r="P424" s="111">
        <f t="shared" si="14"/>
        <v>0</v>
      </c>
      <c r="Q424" s="111">
        <f t="shared" si="15"/>
        <v>0</v>
      </c>
      <c r="R424" s="111">
        <f t="shared" si="16"/>
        <v>0</v>
      </c>
    </row>
    <row r="425" spans="1:18" x14ac:dyDescent="0.3">
      <c r="A425" s="48" t="s">
        <v>63</v>
      </c>
      <c r="B425" s="48" t="s">
        <v>248</v>
      </c>
      <c r="C425" s="48" t="s">
        <v>249</v>
      </c>
      <c r="D425" s="48" t="s">
        <v>75</v>
      </c>
      <c r="E425" s="54">
        <v>0</v>
      </c>
      <c r="F425" s="54">
        <v>0</v>
      </c>
      <c r="G425" s="55">
        <v>0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112">
        <f>G425*'CPIH conversion'!$Y$11</f>
        <v>0</v>
      </c>
      <c r="N425" s="111">
        <f t="shared" si="12"/>
        <v>0</v>
      </c>
      <c r="O425" s="111">
        <f t="shared" si="13"/>
        <v>0</v>
      </c>
      <c r="P425" s="111">
        <f t="shared" si="14"/>
        <v>0</v>
      </c>
      <c r="Q425" s="111">
        <f t="shared" si="15"/>
        <v>0</v>
      </c>
      <c r="R425" s="111">
        <f t="shared" si="16"/>
        <v>0</v>
      </c>
    </row>
    <row r="426" spans="1:18" x14ac:dyDescent="0.3">
      <c r="A426" s="48" t="s">
        <v>63</v>
      </c>
      <c r="B426" s="48" t="s">
        <v>250</v>
      </c>
      <c r="C426" s="48" t="s">
        <v>251</v>
      </c>
      <c r="D426" s="48" t="s">
        <v>75</v>
      </c>
      <c r="E426" s="54">
        <v>0</v>
      </c>
      <c r="F426" s="54">
        <v>0</v>
      </c>
      <c r="G426" s="55">
        <v>0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112">
        <f>G426*'CPIH conversion'!$Y$11</f>
        <v>0</v>
      </c>
      <c r="N426" s="111">
        <f t="shared" si="12"/>
        <v>0</v>
      </c>
      <c r="O426" s="111">
        <f t="shared" si="13"/>
        <v>0</v>
      </c>
      <c r="P426" s="111">
        <f t="shared" si="14"/>
        <v>0</v>
      </c>
      <c r="Q426" s="111">
        <f t="shared" si="15"/>
        <v>0</v>
      </c>
      <c r="R426" s="111">
        <f t="shared" si="16"/>
        <v>0</v>
      </c>
    </row>
    <row r="427" spans="1:18" x14ac:dyDescent="0.3">
      <c r="A427" s="48" t="s">
        <v>63</v>
      </c>
      <c r="B427" s="48" t="s">
        <v>252</v>
      </c>
      <c r="C427" s="48" t="s">
        <v>253</v>
      </c>
      <c r="D427" s="48" t="s">
        <v>75</v>
      </c>
      <c r="E427" s="54">
        <v>0</v>
      </c>
      <c r="F427" s="54">
        <v>0</v>
      </c>
      <c r="G427" s="55">
        <v>0</v>
      </c>
      <c r="H427" s="54">
        <v>0</v>
      </c>
      <c r="I427" s="54">
        <v>0</v>
      </c>
      <c r="J427" s="54">
        <v>0</v>
      </c>
      <c r="K427" s="54">
        <v>0</v>
      </c>
      <c r="L427" s="54">
        <v>0</v>
      </c>
      <c r="M427" s="112">
        <f>G427*'CPIH conversion'!$Y$11</f>
        <v>0</v>
      </c>
      <c r="N427" s="111">
        <f t="shared" si="12"/>
        <v>0</v>
      </c>
      <c r="O427" s="111">
        <f t="shared" si="13"/>
        <v>0</v>
      </c>
      <c r="P427" s="111">
        <f t="shared" si="14"/>
        <v>0</v>
      </c>
      <c r="Q427" s="111">
        <f t="shared" si="15"/>
        <v>0</v>
      </c>
      <c r="R427" s="111">
        <f t="shared" si="16"/>
        <v>0</v>
      </c>
    </row>
    <row r="428" spans="1:18" x14ac:dyDescent="0.3">
      <c r="A428" s="48" t="s">
        <v>63</v>
      </c>
      <c r="B428" s="48" t="s">
        <v>254</v>
      </c>
      <c r="C428" s="48" t="s">
        <v>255</v>
      </c>
      <c r="D428" s="48" t="s">
        <v>75</v>
      </c>
      <c r="E428" s="54">
        <v>2.3746</v>
      </c>
      <c r="F428" s="54">
        <v>5.14132455007113</v>
      </c>
      <c r="G428" s="55">
        <v>8.4895522846951597</v>
      </c>
      <c r="H428" s="54">
        <v>9.85059618747432</v>
      </c>
      <c r="I428" s="54">
        <v>10.716615823662901</v>
      </c>
      <c r="J428" s="54">
        <v>13.227971934579999</v>
      </c>
      <c r="K428" s="54">
        <v>15.7400296540804</v>
      </c>
      <c r="L428" s="54">
        <v>25.503552139890498</v>
      </c>
      <c r="M428" s="110">
        <f>G428*'CPIH conversion'!$Y$10</f>
        <v>8.1518996370084746</v>
      </c>
      <c r="N428" s="111">
        <f>SUM(N382:N427)</f>
        <v>1.6874145119093158</v>
      </c>
      <c r="O428" s="111">
        <f t="shared" ref="O428:R428" si="17">SUM(O382:O427)</f>
        <v>2.5534341480978924</v>
      </c>
      <c r="P428" s="111">
        <f t="shared" si="17"/>
        <v>5.0647902590149894</v>
      </c>
      <c r="Q428" s="111">
        <f t="shared" si="17"/>
        <v>7.5768479785153842</v>
      </c>
      <c r="R428" s="111">
        <f t="shared" si="17"/>
        <v>17.340370464325503</v>
      </c>
    </row>
    <row r="429" spans="1:18" x14ac:dyDescent="0.3">
      <c r="A429" s="56" t="s">
        <v>11</v>
      </c>
      <c r="B429" s="56" t="s">
        <v>162</v>
      </c>
      <c r="C429" s="56" t="s">
        <v>163</v>
      </c>
      <c r="D429" s="56" t="s">
        <v>75</v>
      </c>
      <c r="E429" s="57">
        <v>0</v>
      </c>
      <c r="F429" s="54">
        <v>0</v>
      </c>
      <c r="G429" s="58">
        <v>0</v>
      </c>
      <c r="H429" s="57">
        <v>1.0045386737508899E-2</v>
      </c>
      <c r="I429" s="57">
        <v>0</v>
      </c>
      <c r="J429" s="57">
        <v>0</v>
      </c>
      <c r="K429" s="57">
        <v>0</v>
      </c>
      <c r="L429" s="57">
        <v>0</v>
      </c>
      <c r="M429" s="48"/>
      <c r="N429" s="48"/>
      <c r="O429" s="48"/>
      <c r="P429" s="48"/>
      <c r="Q429" s="48"/>
      <c r="R429" s="48"/>
    </row>
    <row r="430" spans="1:18" x14ac:dyDescent="0.3">
      <c r="A430" s="56" t="s">
        <v>11</v>
      </c>
      <c r="B430" s="56" t="s">
        <v>164</v>
      </c>
      <c r="C430" s="56" t="s">
        <v>165</v>
      </c>
      <c r="D430" s="56" t="s">
        <v>75</v>
      </c>
      <c r="E430" s="57">
        <v>0</v>
      </c>
      <c r="F430" s="54">
        <v>0</v>
      </c>
      <c r="G430" s="58">
        <v>0</v>
      </c>
      <c r="H430" s="57">
        <v>0</v>
      </c>
      <c r="I430" s="57">
        <v>0</v>
      </c>
      <c r="J430" s="57">
        <v>0</v>
      </c>
      <c r="K430" s="57">
        <v>0</v>
      </c>
      <c r="L430" s="57">
        <v>0</v>
      </c>
      <c r="M430" s="48"/>
      <c r="N430" s="48"/>
      <c r="O430" s="48"/>
      <c r="P430" s="48"/>
      <c r="Q430" s="48"/>
      <c r="R430" s="48"/>
    </row>
    <row r="431" spans="1:18" x14ac:dyDescent="0.3">
      <c r="A431" s="56" t="s">
        <v>11</v>
      </c>
      <c r="B431" s="56" t="s">
        <v>166</v>
      </c>
      <c r="C431" s="56" t="s">
        <v>167</v>
      </c>
      <c r="D431" s="56" t="s">
        <v>75</v>
      </c>
      <c r="E431" s="57">
        <v>0</v>
      </c>
      <c r="F431" s="54">
        <v>0</v>
      </c>
      <c r="G431" s="58">
        <v>0</v>
      </c>
      <c r="H431" s="57">
        <v>0</v>
      </c>
      <c r="I431" s="57">
        <v>0</v>
      </c>
      <c r="J431" s="57">
        <v>0</v>
      </c>
      <c r="K431" s="57">
        <v>0</v>
      </c>
      <c r="L431" s="57">
        <v>0</v>
      </c>
      <c r="M431" s="48"/>
      <c r="N431" s="48"/>
      <c r="O431" s="48"/>
      <c r="P431" s="48"/>
      <c r="Q431" s="48"/>
      <c r="R431" s="48"/>
    </row>
    <row r="432" spans="1:18" x14ac:dyDescent="0.3">
      <c r="A432" s="56" t="s">
        <v>11</v>
      </c>
      <c r="B432" s="56" t="s">
        <v>168</v>
      </c>
      <c r="C432" s="56" t="s">
        <v>169</v>
      </c>
      <c r="D432" s="56" t="s">
        <v>75</v>
      </c>
      <c r="E432" s="57">
        <v>0</v>
      </c>
      <c r="F432" s="54">
        <v>0</v>
      </c>
      <c r="G432" s="58">
        <v>0</v>
      </c>
      <c r="H432" s="57">
        <v>0</v>
      </c>
      <c r="I432" s="57">
        <v>0</v>
      </c>
      <c r="J432" s="57">
        <v>0</v>
      </c>
      <c r="K432" s="57">
        <v>0</v>
      </c>
      <c r="L432" s="57">
        <v>2.27671232876712E-2</v>
      </c>
      <c r="M432" s="48"/>
      <c r="N432" s="48"/>
      <c r="O432" s="48"/>
      <c r="P432" s="48"/>
      <c r="Q432" s="48"/>
      <c r="R432" s="48"/>
    </row>
    <row r="433" spans="1:18" x14ac:dyDescent="0.3">
      <c r="A433" s="56" t="s">
        <v>11</v>
      </c>
      <c r="B433" s="56" t="s">
        <v>170</v>
      </c>
      <c r="C433" s="56" t="s">
        <v>171</v>
      </c>
      <c r="D433" s="56" t="s">
        <v>75</v>
      </c>
      <c r="E433" s="57">
        <v>0</v>
      </c>
      <c r="F433" s="54">
        <v>0</v>
      </c>
      <c r="G433" s="58">
        <v>0</v>
      </c>
      <c r="H433" s="57">
        <v>0</v>
      </c>
      <c r="I433" s="57">
        <v>0</v>
      </c>
      <c r="J433" s="57">
        <v>0</v>
      </c>
      <c r="K433" s="57">
        <v>0</v>
      </c>
      <c r="L433" s="57">
        <v>0</v>
      </c>
      <c r="M433" s="48"/>
      <c r="N433" s="48"/>
      <c r="O433" s="48"/>
      <c r="P433" s="48"/>
      <c r="Q433" s="48"/>
      <c r="R433" s="48"/>
    </row>
    <row r="434" spans="1:18" x14ac:dyDescent="0.3">
      <c r="A434" s="56" t="s">
        <v>11</v>
      </c>
      <c r="B434" s="56" t="s">
        <v>172</v>
      </c>
      <c r="C434" s="56" t="s">
        <v>173</v>
      </c>
      <c r="D434" s="56" t="s">
        <v>75</v>
      </c>
      <c r="E434" s="57">
        <v>0</v>
      </c>
      <c r="F434" s="54">
        <v>0</v>
      </c>
      <c r="G434" s="58">
        <v>9.5000000000000001E-2</v>
      </c>
      <c r="H434" s="57">
        <v>8.8157260273972596E-2</v>
      </c>
      <c r="I434" s="57">
        <v>0.122284246575342</v>
      </c>
      <c r="J434" s="57">
        <v>0.184682602739726</v>
      </c>
      <c r="K434" s="57">
        <v>0.241600273972603</v>
      </c>
      <c r="L434" s="57">
        <v>0.309718493150685</v>
      </c>
      <c r="M434" s="48"/>
      <c r="N434" s="48"/>
      <c r="O434" s="48"/>
      <c r="P434" s="48"/>
      <c r="Q434" s="48"/>
      <c r="R434" s="48"/>
    </row>
    <row r="435" spans="1:18" x14ac:dyDescent="0.3">
      <c r="A435" s="56" t="s">
        <v>11</v>
      </c>
      <c r="B435" s="56" t="s">
        <v>174</v>
      </c>
      <c r="C435" s="56" t="s">
        <v>175</v>
      </c>
      <c r="D435" s="56" t="s">
        <v>75</v>
      </c>
      <c r="E435" s="57">
        <v>0</v>
      </c>
      <c r="F435" s="54">
        <v>0</v>
      </c>
      <c r="G435" s="58">
        <v>0</v>
      </c>
      <c r="H435" s="57">
        <v>1.7852054794520501E-2</v>
      </c>
      <c r="I435" s="57">
        <v>0.123152876712329</v>
      </c>
      <c r="J435" s="57">
        <v>0.22459356164383601</v>
      </c>
      <c r="K435" s="57">
        <v>0.36536876712328797</v>
      </c>
      <c r="L435" s="57">
        <v>0.37684808219178101</v>
      </c>
      <c r="M435" s="48"/>
      <c r="N435" s="48"/>
      <c r="O435" s="48"/>
      <c r="P435" s="48"/>
      <c r="Q435" s="48"/>
      <c r="R435" s="48"/>
    </row>
    <row r="436" spans="1:18" x14ac:dyDescent="0.3">
      <c r="A436" s="56" t="s">
        <v>11</v>
      </c>
      <c r="B436" s="56" t="s">
        <v>176</v>
      </c>
      <c r="C436" s="56" t="s">
        <v>177</v>
      </c>
      <c r="D436" s="56" t="s">
        <v>75</v>
      </c>
      <c r="E436" s="57">
        <v>0</v>
      </c>
      <c r="F436" s="54">
        <v>0.14199999999999999</v>
      </c>
      <c r="G436" s="58">
        <v>0</v>
      </c>
      <c r="H436" s="57">
        <v>0</v>
      </c>
      <c r="I436" s="57">
        <v>0</v>
      </c>
      <c r="J436" s="57">
        <v>0</v>
      </c>
      <c r="K436" s="57">
        <v>0</v>
      </c>
      <c r="L436" s="57">
        <v>0</v>
      </c>
      <c r="M436" s="48"/>
      <c r="N436" s="48"/>
      <c r="O436" s="48"/>
      <c r="P436" s="48"/>
      <c r="Q436" s="48"/>
      <c r="R436" s="48"/>
    </row>
    <row r="437" spans="1:18" x14ac:dyDescent="0.3">
      <c r="A437" s="56" t="s">
        <v>11</v>
      </c>
      <c r="B437" s="56" t="s">
        <v>178</v>
      </c>
      <c r="C437" s="56" t="s">
        <v>179</v>
      </c>
      <c r="D437" s="56" t="s">
        <v>75</v>
      </c>
      <c r="E437" s="57">
        <v>0</v>
      </c>
      <c r="F437" s="54">
        <v>0</v>
      </c>
      <c r="G437" s="58">
        <v>0</v>
      </c>
      <c r="H437" s="57">
        <v>0</v>
      </c>
      <c r="I437" s="57">
        <v>3.5856164383561602E-2</v>
      </c>
      <c r="J437" s="57">
        <v>0.208698630136986</v>
      </c>
      <c r="K437" s="57">
        <v>0.68500000000000005</v>
      </c>
      <c r="L437" s="57">
        <v>0.82863835616438397</v>
      </c>
      <c r="M437" s="48"/>
      <c r="N437" s="48"/>
      <c r="O437" s="48"/>
      <c r="P437" s="48"/>
      <c r="Q437" s="48"/>
      <c r="R437" s="48"/>
    </row>
    <row r="438" spans="1:18" x14ac:dyDescent="0.3">
      <c r="A438" s="56" t="s">
        <v>11</v>
      </c>
      <c r="B438" s="56" t="s">
        <v>180</v>
      </c>
      <c r="C438" s="56" t="s">
        <v>181</v>
      </c>
      <c r="D438" s="56" t="s">
        <v>75</v>
      </c>
      <c r="E438" s="57">
        <v>0</v>
      </c>
      <c r="F438" s="54">
        <v>0</v>
      </c>
      <c r="G438" s="58">
        <v>0</v>
      </c>
      <c r="H438" s="57">
        <v>9.6197260273972601E-3</v>
      </c>
      <c r="I438" s="57">
        <v>5.8520000000000003E-2</v>
      </c>
      <c r="J438" s="57">
        <v>6.5052602739726004E-2</v>
      </c>
      <c r="K438" s="57">
        <v>0.10052191780821899</v>
      </c>
      <c r="L438" s="57">
        <v>0.157491780821918</v>
      </c>
      <c r="M438" s="48"/>
      <c r="N438" s="48"/>
      <c r="O438" s="48"/>
      <c r="P438" s="48"/>
      <c r="Q438" s="48"/>
      <c r="R438" s="48"/>
    </row>
    <row r="439" spans="1:18" x14ac:dyDescent="0.3">
      <c r="A439" s="56" t="s">
        <v>11</v>
      </c>
      <c r="B439" s="56" t="s">
        <v>182</v>
      </c>
      <c r="C439" s="56" t="s">
        <v>183</v>
      </c>
      <c r="D439" s="56" t="s">
        <v>75</v>
      </c>
      <c r="E439" s="57">
        <v>5.2711351102941199E-3</v>
      </c>
      <c r="F439" s="54">
        <v>1.42676440186659E-2</v>
      </c>
      <c r="G439" s="58">
        <v>0</v>
      </c>
      <c r="H439" s="57">
        <v>6.7184383561643801E-4</v>
      </c>
      <c r="I439" s="57">
        <v>5.1234801369862996E-3</v>
      </c>
      <c r="J439" s="57">
        <v>1.10360547945205E-2</v>
      </c>
      <c r="K439" s="57">
        <v>1.5870945205479499E-2</v>
      </c>
      <c r="L439" s="57">
        <v>2.4578073287671202E-2</v>
      </c>
      <c r="M439" s="48"/>
      <c r="N439" s="48"/>
      <c r="O439" s="48"/>
      <c r="P439" s="48"/>
      <c r="Q439" s="48"/>
      <c r="R439" s="48"/>
    </row>
    <row r="440" spans="1:18" x14ac:dyDescent="0.3">
      <c r="A440" s="56" t="s">
        <v>11</v>
      </c>
      <c r="B440" s="56" t="s">
        <v>184</v>
      </c>
      <c r="C440" s="56" t="s">
        <v>185</v>
      </c>
      <c r="D440" s="56" t="s">
        <v>75</v>
      </c>
      <c r="E440" s="57">
        <v>0</v>
      </c>
      <c r="F440" s="54">
        <v>0</v>
      </c>
      <c r="G440" s="58">
        <v>0</v>
      </c>
      <c r="H440" s="57">
        <v>0</v>
      </c>
      <c r="I440" s="57">
        <v>0</v>
      </c>
      <c r="J440" s="57">
        <v>0.62118904109589002</v>
      </c>
      <c r="K440" s="57">
        <v>1.4259999999999999</v>
      </c>
      <c r="L440" s="57">
        <v>1.4259999999999999</v>
      </c>
      <c r="M440" s="48"/>
      <c r="N440" s="48"/>
      <c r="O440" s="48"/>
      <c r="P440" s="48"/>
      <c r="Q440" s="48"/>
      <c r="R440" s="48"/>
    </row>
    <row r="441" spans="1:18" x14ac:dyDescent="0.3">
      <c r="A441" s="56" t="s">
        <v>11</v>
      </c>
      <c r="B441" s="56" t="s">
        <v>186</v>
      </c>
      <c r="C441" s="56" t="s">
        <v>187</v>
      </c>
      <c r="D441" s="56" t="s">
        <v>75</v>
      </c>
      <c r="E441" s="57">
        <v>0</v>
      </c>
      <c r="F441" s="54">
        <v>0</v>
      </c>
      <c r="G441" s="58">
        <v>0</v>
      </c>
      <c r="H441" s="57">
        <v>0</v>
      </c>
      <c r="I441" s="57">
        <v>0</v>
      </c>
      <c r="J441" s="57">
        <v>0</v>
      </c>
      <c r="K441" s="57">
        <v>0</v>
      </c>
      <c r="L441" s="57">
        <v>0</v>
      </c>
      <c r="M441" s="48"/>
      <c r="N441" s="48"/>
      <c r="O441" s="48"/>
      <c r="P441" s="48"/>
      <c r="Q441" s="48"/>
      <c r="R441" s="48"/>
    </row>
    <row r="442" spans="1:18" x14ac:dyDescent="0.3">
      <c r="A442" s="56" t="s">
        <v>11</v>
      </c>
      <c r="B442" s="56" t="s">
        <v>188</v>
      </c>
      <c r="C442" s="56" t="s">
        <v>189</v>
      </c>
      <c r="D442" s="56" t="s">
        <v>75</v>
      </c>
      <c r="E442" s="57">
        <v>0</v>
      </c>
      <c r="F442" s="54">
        <v>0</v>
      </c>
      <c r="G442" s="58">
        <v>0</v>
      </c>
      <c r="H442" s="57">
        <v>0</v>
      </c>
      <c r="I442" s="57">
        <v>0</v>
      </c>
      <c r="J442" s="57">
        <v>0</v>
      </c>
      <c r="K442" s="57">
        <v>0</v>
      </c>
      <c r="L442" s="57">
        <v>0</v>
      </c>
      <c r="M442" s="48"/>
      <c r="N442" s="48"/>
      <c r="O442" s="48"/>
      <c r="P442" s="48"/>
      <c r="Q442" s="48"/>
      <c r="R442" s="48"/>
    </row>
    <row r="443" spans="1:18" x14ac:dyDescent="0.3">
      <c r="A443" s="56" t="s">
        <v>11</v>
      </c>
      <c r="B443" s="56" t="s">
        <v>190</v>
      </c>
      <c r="C443" s="56" t="s">
        <v>191</v>
      </c>
      <c r="D443" s="56" t="s">
        <v>75</v>
      </c>
      <c r="E443" s="57">
        <v>0</v>
      </c>
      <c r="F443" s="54">
        <v>0</v>
      </c>
      <c r="G443" s="58">
        <v>0</v>
      </c>
      <c r="H443" s="57">
        <v>0</v>
      </c>
      <c r="I443" s="57">
        <v>0</v>
      </c>
      <c r="J443" s="57">
        <v>0</v>
      </c>
      <c r="K443" s="57">
        <v>0</v>
      </c>
      <c r="L443" s="57">
        <v>0</v>
      </c>
      <c r="M443" s="48"/>
      <c r="N443" s="48"/>
      <c r="O443" s="48"/>
      <c r="P443" s="48"/>
      <c r="Q443" s="48"/>
      <c r="R443" s="48"/>
    </row>
    <row r="444" spans="1:18" x14ac:dyDescent="0.3">
      <c r="A444" s="56" t="s">
        <v>11</v>
      </c>
      <c r="B444" s="56" t="s">
        <v>192</v>
      </c>
      <c r="C444" s="56" t="s">
        <v>193</v>
      </c>
      <c r="D444" s="56" t="s">
        <v>75</v>
      </c>
      <c r="E444" s="57">
        <v>0</v>
      </c>
      <c r="F444" s="54">
        <v>0</v>
      </c>
      <c r="G444" s="58">
        <v>0</v>
      </c>
      <c r="H444" s="57">
        <v>0</v>
      </c>
      <c r="I444" s="57">
        <v>4.10958904109589E-3</v>
      </c>
      <c r="J444" s="57">
        <v>2.5000000000000001E-2</v>
      </c>
      <c r="K444" s="57">
        <v>2.5000000000000001E-2</v>
      </c>
      <c r="L444" s="57">
        <v>6.8561643835616401E-2</v>
      </c>
      <c r="M444" s="48"/>
      <c r="N444" s="48"/>
      <c r="O444" s="48"/>
      <c r="P444" s="48"/>
      <c r="Q444" s="48"/>
      <c r="R444" s="48"/>
    </row>
    <row r="445" spans="1:18" x14ac:dyDescent="0.3">
      <c r="A445" s="56" t="s">
        <v>11</v>
      </c>
      <c r="B445" s="56" t="s">
        <v>194</v>
      </c>
      <c r="C445" s="56" t="s">
        <v>195</v>
      </c>
      <c r="D445" s="56" t="s">
        <v>75</v>
      </c>
      <c r="E445" s="57">
        <v>0</v>
      </c>
      <c r="F445" s="54">
        <v>0</v>
      </c>
      <c r="G445" s="58">
        <v>0</v>
      </c>
      <c r="H445" s="57">
        <v>0</v>
      </c>
      <c r="I445" s="57">
        <v>7.1571780821917799E-2</v>
      </c>
      <c r="J445" s="57">
        <v>0.1643</v>
      </c>
      <c r="K445" s="57">
        <v>0.1643</v>
      </c>
      <c r="L445" s="57">
        <v>0.1643</v>
      </c>
      <c r="M445" s="48"/>
      <c r="N445" s="48"/>
      <c r="O445" s="48"/>
      <c r="P445" s="48"/>
      <c r="Q445" s="48"/>
      <c r="R445" s="48"/>
    </row>
    <row r="446" spans="1:18" x14ac:dyDescent="0.3">
      <c r="A446" s="56" t="s">
        <v>11</v>
      </c>
      <c r="B446" s="56" t="s">
        <v>196</v>
      </c>
      <c r="C446" s="56" t="s">
        <v>197</v>
      </c>
      <c r="D446" s="56" t="s">
        <v>75</v>
      </c>
      <c r="E446" s="57">
        <v>8.6828814762218098E-2</v>
      </c>
      <c r="F446" s="54">
        <v>0.102487147067669</v>
      </c>
      <c r="G446" s="58">
        <v>0.26055991286767699</v>
      </c>
      <c r="H446" s="57">
        <v>7.8465631960764198E-2</v>
      </c>
      <c r="I446" s="57">
        <v>0.14540876712328801</v>
      </c>
      <c r="J446" s="57">
        <v>0.351130823825063</v>
      </c>
      <c r="K446" s="57">
        <v>0.50777712347461401</v>
      </c>
      <c r="L446" s="57">
        <v>1.01784287689927</v>
      </c>
      <c r="M446" s="48"/>
      <c r="N446" s="48"/>
      <c r="O446" s="48"/>
      <c r="P446" s="48"/>
      <c r="Q446" s="48"/>
      <c r="R446" s="48"/>
    </row>
    <row r="447" spans="1:18" x14ac:dyDescent="0.3">
      <c r="A447" s="56" t="s">
        <v>11</v>
      </c>
      <c r="B447" s="56" t="s">
        <v>198</v>
      </c>
      <c r="C447" s="56" t="s">
        <v>199</v>
      </c>
      <c r="D447" s="56" t="s">
        <v>75</v>
      </c>
      <c r="E447" s="57">
        <v>8.1455006857014706E-2</v>
      </c>
      <c r="F447" s="54">
        <v>0.26845514068368698</v>
      </c>
      <c r="G447" s="58">
        <v>0.11053240262877199</v>
      </c>
      <c r="H447" s="57">
        <v>0.161289544790335</v>
      </c>
      <c r="I447" s="57">
        <v>0.49005161643835599</v>
      </c>
      <c r="J447" s="57">
        <v>1.09510874630782</v>
      </c>
      <c r="K447" s="57">
        <v>1.9657845175895401</v>
      </c>
      <c r="L447" s="57">
        <v>2.4883793322203198</v>
      </c>
      <c r="M447" s="48"/>
      <c r="N447" s="48"/>
      <c r="O447" s="48"/>
      <c r="P447" s="48"/>
      <c r="Q447" s="48"/>
      <c r="R447" s="48"/>
    </row>
    <row r="448" spans="1:18" x14ac:dyDescent="0.3">
      <c r="A448" s="56" t="s">
        <v>11</v>
      </c>
      <c r="B448" s="56" t="s">
        <v>200</v>
      </c>
      <c r="C448" s="56" t="s">
        <v>201</v>
      </c>
      <c r="D448" s="56" t="s">
        <v>75</v>
      </c>
      <c r="E448" s="57">
        <v>0</v>
      </c>
      <c r="F448" s="54">
        <v>0.17182849232623801</v>
      </c>
      <c r="G448" s="58">
        <v>0</v>
      </c>
      <c r="H448" s="57">
        <v>0</v>
      </c>
      <c r="I448" s="57">
        <v>0</v>
      </c>
      <c r="J448" s="57">
        <v>0</v>
      </c>
      <c r="K448" s="57">
        <v>4.2677260273972603E-2</v>
      </c>
      <c r="L448" s="57">
        <v>0.30270821917808199</v>
      </c>
      <c r="M448" s="48"/>
      <c r="N448" s="48"/>
      <c r="O448" s="48"/>
      <c r="P448" s="48"/>
      <c r="Q448" s="48"/>
      <c r="R448" s="48"/>
    </row>
    <row r="449" spans="1:18" x14ac:dyDescent="0.3">
      <c r="A449" s="56" t="s">
        <v>11</v>
      </c>
      <c r="B449" s="56" t="s">
        <v>202</v>
      </c>
      <c r="C449" s="56" t="s">
        <v>203</v>
      </c>
      <c r="D449" s="56" t="s">
        <v>75</v>
      </c>
      <c r="E449" s="57">
        <v>0</v>
      </c>
      <c r="F449" s="54">
        <v>1.97383026475959E-2</v>
      </c>
      <c r="G449" s="58">
        <v>0</v>
      </c>
      <c r="H449" s="57">
        <v>4.4975342465753403E-2</v>
      </c>
      <c r="I449" s="57">
        <v>0.40125205479452097</v>
      </c>
      <c r="J449" s="57">
        <v>0.41310000000000002</v>
      </c>
      <c r="K449" s="57">
        <v>0.41310000000000002</v>
      </c>
      <c r="L449" s="57">
        <v>0.41310000000000002</v>
      </c>
      <c r="M449" s="48"/>
      <c r="N449" s="48"/>
      <c r="O449" s="48"/>
      <c r="P449" s="48"/>
      <c r="Q449" s="48"/>
      <c r="R449" s="48"/>
    </row>
    <row r="450" spans="1:18" x14ac:dyDescent="0.3">
      <c r="A450" s="56" t="s">
        <v>11</v>
      </c>
      <c r="B450" s="56" t="s">
        <v>204</v>
      </c>
      <c r="C450" s="56" t="s">
        <v>205</v>
      </c>
      <c r="D450" s="56" t="s">
        <v>75</v>
      </c>
      <c r="E450" s="57">
        <v>0</v>
      </c>
      <c r="F450" s="54">
        <v>0</v>
      </c>
      <c r="G450" s="58">
        <v>0</v>
      </c>
      <c r="H450" s="57">
        <v>0</v>
      </c>
      <c r="I450" s="57">
        <v>0</v>
      </c>
      <c r="J450" s="57">
        <v>0</v>
      </c>
      <c r="K450" s="57">
        <v>0</v>
      </c>
      <c r="L450" s="57">
        <v>0</v>
      </c>
      <c r="M450" s="48"/>
      <c r="N450" s="48"/>
      <c r="O450" s="48"/>
      <c r="P450" s="48"/>
      <c r="Q450" s="48"/>
      <c r="R450" s="48"/>
    </row>
    <row r="451" spans="1:18" x14ac:dyDescent="0.3">
      <c r="A451" s="56" t="s">
        <v>11</v>
      </c>
      <c r="B451" s="56" t="s">
        <v>206</v>
      </c>
      <c r="C451" s="56" t="s">
        <v>207</v>
      </c>
      <c r="D451" s="56" t="s">
        <v>75</v>
      </c>
      <c r="E451" s="57">
        <v>0</v>
      </c>
      <c r="F451" s="54">
        <v>0</v>
      </c>
      <c r="G451" s="58">
        <v>0</v>
      </c>
      <c r="H451" s="57">
        <v>0</v>
      </c>
      <c r="I451" s="57">
        <v>0</v>
      </c>
      <c r="J451" s="57">
        <v>0</v>
      </c>
      <c r="K451" s="57">
        <v>0</v>
      </c>
      <c r="L451" s="57">
        <v>0</v>
      </c>
      <c r="M451" s="48"/>
      <c r="N451" s="48"/>
      <c r="O451" s="48"/>
      <c r="P451" s="48"/>
      <c r="Q451" s="48"/>
      <c r="R451" s="48"/>
    </row>
    <row r="452" spans="1:18" x14ac:dyDescent="0.3">
      <c r="A452" s="56" t="s">
        <v>11</v>
      </c>
      <c r="B452" s="56" t="s">
        <v>208</v>
      </c>
      <c r="C452" s="56" t="s">
        <v>209</v>
      </c>
      <c r="D452" s="56" t="s">
        <v>75</v>
      </c>
      <c r="E452" s="57">
        <v>0</v>
      </c>
      <c r="F452" s="54">
        <v>0</v>
      </c>
      <c r="G452" s="58">
        <v>0</v>
      </c>
      <c r="H452" s="57">
        <v>0</v>
      </c>
      <c r="I452" s="57">
        <v>0</v>
      </c>
      <c r="J452" s="57">
        <v>0</v>
      </c>
      <c r="K452" s="57">
        <v>0</v>
      </c>
      <c r="L452" s="57">
        <v>0</v>
      </c>
      <c r="M452" s="48"/>
      <c r="N452" s="48"/>
      <c r="O452" s="48"/>
      <c r="P452" s="48"/>
      <c r="Q452" s="48"/>
      <c r="R452" s="48"/>
    </row>
    <row r="453" spans="1:18" x14ac:dyDescent="0.3">
      <c r="A453" s="56" t="s">
        <v>11</v>
      </c>
      <c r="B453" s="56" t="s">
        <v>210</v>
      </c>
      <c r="C453" s="56" t="s">
        <v>211</v>
      </c>
      <c r="D453" s="56" t="s">
        <v>75</v>
      </c>
      <c r="E453" s="57">
        <v>0.133955845324469</v>
      </c>
      <c r="F453" s="54">
        <v>4.4514555358854298E-2</v>
      </c>
      <c r="G453" s="58">
        <v>0.14388803030136199</v>
      </c>
      <c r="H453" s="57">
        <v>0.81146607164536999</v>
      </c>
      <c r="I453" s="57">
        <v>0.7</v>
      </c>
      <c r="J453" s="57">
        <v>0.7</v>
      </c>
      <c r="K453" s="57">
        <v>0.7</v>
      </c>
      <c r="L453" s="57">
        <v>0.7</v>
      </c>
      <c r="M453" s="48"/>
      <c r="N453" s="48"/>
      <c r="O453" s="48"/>
      <c r="P453" s="48"/>
      <c r="Q453" s="48"/>
      <c r="R453" s="48"/>
    </row>
    <row r="454" spans="1:18" x14ac:dyDescent="0.3">
      <c r="A454" s="56" t="s">
        <v>11</v>
      </c>
      <c r="B454" s="56" t="s">
        <v>212</v>
      </c>
      <c r="C454" s="56" t="s">
        <v>213</v>
      </c>
      <c r="D454" s="56" t="s">
        <v>75</v>
      </c>
      <c r="E454" s="57">
        <v>0</v>
      </c>
      <c r="F454" s="54">
        <v>8.0002235644655896E-3</v>
      </c>
      <c r="G454" s="58">
        <v>0</v>
      </c>
      <c r="H454" s="57">
        <v>0.36864531998056799</v>
      </c>
      <c r="I454" s="57">
        <v>6.26928219178082E-2</v>
      </c>
      <c r="J454" s="57">
        <v>0.16450767123287699</v>
      </c>
      <c r="K454" s="57">
        <v>0.32472136986301398</v>
      </c>
      <c r="L454" s="57">
        <v>0.50837068493150706</v>
      </c>
      <c r="M454" s="48"/>
      <c r="N454" s="48"/>
      <c r="O454" s="48"/>
      <c r="P454" s="48"/>
      <c r="Q454" s="48"/>
      <c r="R454" s="48"/>
    </row>
    <row r="455" spans="1:18" x14ac:dyDescent="0.3">
      <c r="A455" s="56" t="s">
        <v>11</v>
      </c>
      <c r="B455" s="56" t="s">
        <v>214</v>
      </c>
      <c r="C455" s="56" t="s">
        <v>215</v>
      </c>
      <c r="D455" s="56" t="s">
        <v>75</v>
      </c>
      <c r="E455" s="57">
        <v>0</v>
      </c>
      <c r="F455" s="54">
        <v>0</v>
      </c>
      <c r="G455" s="58">
        <v>0</v>
      </c>
      <c r="H455" s="57">
        <v>0</v>
      </c>
      <c r="I455" s="57">
        <v>0</v>
      </c>
      <c r="J455" s="57">
        <v>0</v>
      </c>
      <c r="K455" s="57">
        <v>0</v>
      </c>
      <c r="L455" s="57">
        <v>0</v>
      </c>
      <c r="M455" s="48"/>
      <c r="N455" s="48"/>
      <c r="O455" s="48"/>
      <c r="P455" s="48"/>
      <c r="Q455" s="48"/>
      <c r="R455" s="48"/>
    </row>
    <row r="456" spans="1:18" x14ac:dyDescent="0.3">
      <c r="A456" s="56" t="s">
        <v>11</v>
      </c>
      <c r="B456" s="56" t="s">
        <v>216</v>
      </c>
      <c r="C456" s="56" t="s">
        <v>217</v>
      </c>
      <c r="D456" s="56" t="s">
        <v>75</v>
      </c>
      <c r="E456" s="57">
        <v>0</v>
      </c>
      <c r="F456" s="54">
        <v>0</v>
      </c>
      <c r="G456" s="58">
        <v>0</v>
      </c>
      <c r="H456" s="57">
        <v>0</v>
      </c>
      <c r="I456" s="57">
        <v>0</v>
      </c>
      <c r="J456" s="57">
        <v>0</v>
      </c>
      <c r="K456" s="57">
        <v>0</v>
      </c>
      <c r="L456" s="57">
        <v>0</v>
      </c>
      <c r="M456" s="48"/>
      <c r="N456" s="48"/>
      <c r="O456" s="48"/>
      <c r="P456" s="48"/>
      <c r="Q456" s="48"/>
      <c r="R456" s="48"/>
    </row>
    <row r="457" spans="1:18" x14ac:dyDescent="0.3">
      <c r="A457" s="56" t="s">
        <v>11</v>
      </c>
      <c r="B457" s="56" t="s">
        <v>218</v>
      </c>
      <c r="C457" s="56" t="s">
        <v>219</v>
      </c>
      <c r="D457" s="56" t="s">
        <v>75</v>
      </c>
      <c r="E457" s="57">
        <v>0</v>
      </c>
      <c r="F457" s="54">
        <v>0</v>
      </c>
      <c r="G457" s="58">
        <v>0</v>
      </c>
      <c r="H457" s="57">
        <v>0</v>
      </c>
      <c r="I457" s="57">
        <v>0</v>
      </c>
      <c r="J457" s="57">
        <v>0</v>
      </c>
      <c r="K457" s="57">
        <v>0</v>
      </c>
      <c r="L457" s="57">
        <v>0</v>
      </c>
      <c r="M457" s="48"/>
      <c r="N457" s="48"/>
      <c r="O457" s="48"/>
      <c r="P457" s="48"/>
      <c r="Q457" s="48"/>
      <c r="R457" s="48"/>
    </row>
    <row r="458" spans="1:18" x14ac:dyDescent="0.3">
      <c r="A458" s="56" t="s">
        <v>11</v>
      </c>
      <c r="B458" s="56" t="s">
        <v>220</v>
      </c>
      <c r="C458" s="56" t="s">
        <v>221</v>
      </c>
      <c r="D458" s="56" t="s">
        <v>75</v>
      </c>
      <c r="E458" s="57">
        <v>1.54027939217143E-2</v>
      </c>
      <c r="F458" s="54">
        <v>8.6297937153980298E-4</v>
      </c>
      <c r="G458" s="58">
        <v>0.17862165782484701</v>
      </c>
      <c r="H458" s="57">
        <v>1.3783911206002799</v>
      </c>
      <c r="I458" s="57">
        <v>1.206</v>
      </c>
      <c r="J458" s="57">
        <v>1.206</v>
      </c>
      <c r="K458" s="57">
        <v>1.206</v>
      </c>
      <c r="L458" s="57">
        <v>1.206</v>
      </c>
      <c r="M458" s="48"/>
      <c r="N458" s="48"/>
      <c r="O458" s="48"/>
      <c r="P458" s="48"/>
      <c r="Q458" s="48"/>
      <c r="R458" s="48"/>
    </row>
    <row r="459" spans="1:18" x14ac:dyDescent="0.3">
      <c r="A459" s="56" t="s">
        <v>11</v>
      </c>
      <c r="B459" s="56" t="s">
        <v>222</v>
      </c>
      <c r="C459" s="56" t="s">
        <v>223</v>
      </c>
      <c r="D459" s="56" t="s">
        <v>75</v>
      </c>
      <c r="E459" s="57">
        <v>0</v>
      </c>
      <c r="F459" s="54">
        <v>0</v>
      </c>
      <c r="G459" s="58">
        <v>1.03160777541793E-2</v>
      </c>
      <c r="H459" s="57">
        <v>0</v>
      </c>
      <c r="I459" s="57">
        <v>0</v>
      </c>
      <c r="J459" s="57">
        <v>0</v>
      </c>
      <c r="K459" s="57">
        <v>0</v>
      </c>
      <c r="L459" s="57">
        <v>0</v>
      </c>
      <c r="M459" s="48"/>
      <c r="N459" s="48"/>
      <c r="O459" s="48"/>
      <c r="P459" s="48"/>
      <c r="Q459" s="48"/>
      <c r="R459" s="48"/>
    </row>
    <row r="460" spans="1:18" x14ac:dyDescent="0.3">
      <c r="A460" s="56" t="s">
        <v>11</v>
      </c>
      <c r="B460" s="56" t="s">
        <v>224</v>
      </c>
      <c r="C460" s="56" t="s">
        <v>225</v>
      </c>
      <c r="D460" s="56" t="s">
        <v>75</v>
      </c>
      <c r="E460" s="57">
        <v>0</v>
      </c>
      <c r="F460" s="54">
        <v>0</v>
      </c>
      <c r="G460" s="58">
        <v>0</v>
      </c>
      <c r="H460" s="57">
        <v>0</v>
      </c>
      <c r="I460" s="57">
        <v>0</v>
      </c>
      <c r="J460" s="57">
        <v>0</v>
      </c>
      <c r="K460" s="57">
        <v>0</v>
      </c>
      <c r="L460" s="57">
        <v>0</v>
      </c>
      <c r="M460" s="48"/>
      <c r="N460" s="48"/>
      <c r="O460" s="48"/>
      <c r="P460" s="48"/>
      <c r="Q460" s="48"/>
      <c r="R460" s="48"/>
    </row>
    <row r="461" spans="1:18" x14ac:dyDescent="0.3">
      <c r="A461" s="56" t="s">
        <v>11</v>
      </c>
      <c r="B461" s="56" t="s">
        <v>226</v>
      </c>
      <c r="C461" s="56" t="s">
        <v>227</v>
      </c>
      <c r="D461" s="56" t="s">
        <v>75</v>
      </c>
      <c r="E461" s="57">
        <v>0</v>
      </c>
      <c r="F461" s="54">
        <v>0</v>
      </c>
      <c r="G461" s="58">
        <v>0</v>
      </c>
      <c r="H461" s="57">
        <v>0.45800000000000002</v>
      </c>
      <c r="I461" s="57">
        <v>0.45800000000000002</v>
      </c>
      <c r="J461" s="57">
        <v>0.45800000000000002</v>
      </c>
      <c r="K461" s="57">
        <v>0.45800000000000002</v>
      </c>
      <c r="L461" s="57">
        <v>0.45800000000000002</v>
      </c>
      <c r="M461" s="48"/>
      <c r="N461" s="48"/>
      <c r="O461" s="48"/>
      <c r="P461" s="48"/>
      <c r="Q461" s="48"/>
      <c r="R461" s="48"/>
    </row>
    <row r="462" spans="1:18" x14ac:dyDescent="0.3">
      <c r="A462" s="56" t="s">
        <v>11</v>
      </c>
      <c r="B462" s="56" t="s">
        <v>228</v>
      </c>
      <c r="C462" s="56" t="s">
        <v>229</v>
      </c>
      <c r="D462" s="56" t="s">
        <v>75</v>
      </c>
      <c r="E462" s="57">
        <v>0</v>
      </c>
      <c r="F462" s="54">
        <v>0</v>
      </c>
      <c r="G462" s="58">
        <v>0</v>
      </c>
      <c r="H462" s="57">
        <v>0</v>
      </c>
      <c r="I462" s="57">
        <v>0</v>
      </c>
      <c r="J462" s="57">
        <v>0</v>
      </c>
      <c r="K462" s="57">
        <v>0</v>
      </c>
      <c r="L462" s="57">
        <v>0</v>
      </c>
      <c r="M462" s="48"/>
      <c r="N462" s="48"/>
      <c r="O462" s="48"/>
      <c r="P462" s="48"/>
      <c r="Q462" s="48"/>
      <c r="R462" s="48"/>
    </row>
    <row r="463" spans="1:18" x14ac:dyDescent="0.3">
      <c r="A463" s="56" t="s">
        <v>11</v>
      </c>
      <c r="B463" s="56" t="s">
        <v>230</v>
      </c>
      <c r="C463" s="56" t="s">
        <v>231</v>
      </c>
      <c r="D463" s="56" t="s">
        <v>75</v>
      </c>
      <c r="E463" s="57">
        <v>0</v>
      </c>
      <c r="F463" s="54">
        <v>0</v>
      </c>
      <c r="G463" s="58">
        <v>0</v>
      </c>
      <c r="H463" s="57">
        <v>0</v>
      </c>
      <c r="I463" s="57">
        <v>0</v>
      </c>
      <c r="J463" s="57">
        <v>0</v>
      </c>
      <c r="K463" s="57">
        <v>0</v>
      </c>
      <c r="L463" s="57">
        <v>0</v>
      </c>
      <c r="M463" s="48"/>
      <c r="N463" s="48"/>
      <c r="O463" s="48"/>
      <c r="P463" s="48"/>
      <c r="Q463" s="48"/>
      <c r="R463" s="48"/>
    </row>
    <row r="464" spans="1:18" x14ac:dyDescent="0.3">
      <c r="A464" s="56" t="s">
        <v>11</v>
      </c>
      <c r="B464" s="56" t="s">
        <v>232</v>
      </c>
      <c r="C464" s="56" t="s">
        <v>233</v>
      </c>
      <c r="D464" s="56" t="s">
        <v>75</v>
      </c>
      <c r="E464" s="57">
        <v>0</v>
      </c>
      <c r="F464" s="54">
        <v>0</v>
      </c>
      <c r="G464" s="58">
        <v>0</v>
      </c>
      <c r="H464" s="57">
        <v>0</v>
      </c>
      <c r="I464" s="57">
        <v>0</v>
      </c>
      <c r="J464" s="57">
        <v>0</v>
      </c>
      <c r="K464" s="57">
        <v>0</v>
      </c>
      <c r="L464" s="57">
        <v>0</v>
      </c>
      <c r="M464" s="48"/>
      <c r="N464" s="48"/>
      <c r="O464" s="48"/>
      <c r="P464" s="48"/>
      <c r="Q464" s="48"/>
      <c r="R464" s="48"/>
    </row>
    <row r="465" spans="1:18" x14ac:dyDescent="0.3">
      <c r="A465" s="56" t="s">
        <v>11</v>
      </c>
      <c r="B465" s="56" t="s">
        <v>234</v>
      </c>
      <c r="C465" s="56" t="s">
        <v>235</v>
      </c>
      <c r="D465" s="56" t="s">
        <v>75</v>
      </c>
      <c r="E465" s="57">
        <v>0</v>
      </c>
      <c r="F465" s="54">
        <v>0</v>
      </c>
      <c r="G465" s="58">
        <v>0</v>
      </c>
      <c r="H465" s="57">
        <v>0</v>
      </c>
      <c r="I465" s="57">
        <v>0</v>
      </c>
      <c r="J465" s="57">
        <v>0</v>
      </c>
      <c r="K465" s="57">
        <v>0</v>
      </c>
      <c r="L465" s="57">
        <v>0</v>
      </c>
      <c r="M465" s="48"/>
      <c r="N465" s="48"/>
      <c r="O465" s="48"/>
      <c r="P465" s="48"/>
      <c r="Q465" s="48"/>
      <c r="R465" s="48"/>
    </row>
    <row r="466" spans="1:18" x14ac:dyDescent="0.3">
      <c r="A466" s="56" t="s">
        <v>11</v>
      </c>
      <c r="B466" s="56" t="s">
        <v>236</v>
      </c>
      <c r="C466" s="56" t="s">
        <v>237</v>
      </c>
      <c r="D466" s="56" t="s">
        <v>75</v>
      </c>
      <c r="E466" s="57">
        <v>0</v>
      </c>
      <c r="F466" s="54">
        <v>0</v>
      </c>
      <c r="G466" s="58">
        <v>0</v>
      </c>
      <c r="H466" s="57">
        <v>0</v>
      </c>
      <c r="I466" s="57">
        <v>0</v>
      </c>
      <c r="J466" s="57">
        <v>0</v>
      </c>
      <c r="K466" s="57">
        <v>0</v>
      </c>
      <c r="L466" s="57">
        <v>0</v>
      </c>
      <c r="M466" s="48"/>
      <c r="N466" s="48"/>
      <c r="O466" s="48"/>
      <c r="P466" s="48"/>
      <c r="Q466" s="48"/>
      <c r="R466" s="48"/>
    </row>
    <row r="467" spans="1:18" x14ac:dyDescent="0.3">
      <c r="A467" s="56" t="s">
        <v>11</v>
      </c>
      <c r="B467" s="56" t="s">
        <v>238</v>
      </c>
      <c r="C467" s="56" t="s">
        <v>239</v>
      </c>
      <c r="D467" s="56" t="s">
        <v>75</v>
      </c>
      <c r="E467" s="57">
        <v>0</v>
      </c>
      <c r="F467" s="54">
        <v>0</v>
      </c>
      <c r="G467" s="58">
        <v>0</v>
      </c>
      <c r="H467" s="57">
        <v>0</v>
      </c>
      <c r="I467" s="57">
        <v>0</v>
      </c>
      <c r="J467" s="57">
        <v>0</v>
      </c>
      <c r="K467" s="57">
        <v>0</v>
      </c>
      <c r="L467" s="57">
        <v>0</v>
      </c>
      <c r="M467" s="48"/>
      <c r="N467" s="48"/>
      <c r="O467" s="48"/>
      <c r="P467" s="48"/>
      <c r="Q467" s="48"/>
      <c r="R467" s="48"/>
    </row>
    <row r="468" spans="1:18" x14ac:dyDescent="0.3">
      <c r="A468" s="56" t="s">
        <v>11</v>
      </c>
      <c r="B468" s="56" t="s">
        <v>240</v>
      </c>
      <c r="C468" s="56" t="s">
        <v>241</v>
      </c>
      <c r="D468" s="56" t="s">
        <v>75</v>
      </c>
      <c r="E468" s="57">
        <v>0</v>
      </c>
      <c r="F468" s="54">
        <v>0</v>
      </c>
      <c r="G468" s="58">
        <v>0</v>
      </c>
      <c r="H468" s="57">
        <v>0</v>
      </c>
      <c r="I468" s="57">
        <v>0</v>
      </c>
      <c r="J468" s="57">
        <v>0</v>
      </c>
      <c r="K468" s="57">
        <v>0</v>
      </c>
      <c r="L468" s="57">
        <v>0</v>
      </c>
      <c r="M468" s="48"/>
      <c r="N468" s="48"/>
      <c r="O468" s="48"/>
      <c r="P468" s="48"/>
      <c r="Q468" s="48"/>
      <c r="R468" s="48"/>
    </row>
    <row r="469" spans="1:18" x14ac:dyDescent="0.3">
      <c r="A469" s="56" t="s">
        <v>11</v>
      </c>
      <c r="B469" s="56" t="s">
        <v>242</v>
      </c>
      <c r="C469" s="56" t="s">
        <v>243</v>
      </c>
      <c r="D469" s="56" t="s">
        <v>75</v>
      </c>
      <c r="E469" s="57">
        <v>0</v>
      </c>
      <c r="F469" s="54">
        <v>0</v>
      </c>
      <c r="G469" s="58">
        <v>0</v>
      </c>
      <c r="H469" s="57">
        <v>0</v>
      </c>
      <c r="I469" s="57">
        <v>0</v>
      </c>
      <c r="J469" s="57">
        <v>0</v>
      </c>
      <c r="K469" s="57">
        <v>0</v>
      </c>
      <c r="L469" s="57">
        <v>0</v>
      </c>
      <c r="M469" s="48"/>
      <c r="N469" s="48"/>
      <c r="O469" s="48"/>
      <c r="P469" s="48"/>
      <c r="Q469" s="48"/>
      <c r="R469" s="48"/>
    </row>
    <row r="470" spans="1:18" x14ac:dyDescent="0.3">
      <c r="A470" s="56" t="s">
        <v>11</v>
      </c>
      <c r="B470" s="56" t="s">
        <v>244</v>
      </c>
      <c r="C470" s="56" t="s">
        <v>245</v>
      </c>
      <c r="D470" s="56" t="s">
        <v>75</v>
      </c>
      <c r="E470" s="57">
        <v>0</v>
      </c>
      <c r="F470" s="54">
        <v>0</v>
      </c>
      <c r="G470" s="58">
        <v>0</v>
      </c>
      <c r="H470" s="57">
        <v>0</v>
      </c>
      <c r="I470" s="57">
        <v>0</v>
      </c>
      <c r="J470" s="57">
        <v>0</v>
      </c>
      <c r="K470" s="57">
        <v>0</v>
      </c>
      <c r="L470" s="57">
        <v>0</v>
      </c>
      <c r="M470" s="48"/>
      <c r="N470" s="48"/>
      <c r="O470" s="48"/>
      <c r="P470" s="48"/>
      <c r="Q470" s="48"/>
      <c r="R470" s="48"/>
    </row>
    <row r="471" spans="1:18" x14ac:dyDescent="0.3">
      <c r="A471" s="56" t="s">
        <v>11</v>
      </c>
      <c r="B471" s="56" t="s">
        <v>246</v>
      </c>
      <c r="C471" s="56" t="s">
        <v>247</v>
      </c>
      <c r="D471" s="56" t="s">
        <v>75</v>
      </c>
      <c r="E471" s="57">
        <v>0</v>
      </c>
      <c r="F471" s="54">
        <v>0</v>
      </c>
      <c r="G471" s="58">
        <v>0</v>
      </c>
      <c r="H471" s="57">
        <v>0</v>
      </c>
      <c r="I471" s="57">
        <v>0</v>
      </c>
      <c r="J471" s="57">
        <v>0</v>
      </c>
      <c r="K471" s="57">
        <v>0</v>
      </c>
      <c r="L471" s="57">
        <v>0</v>
      </c>
      <c r="M471" s="48"/>
      <c r="N471" s="48"/>
      <c r="O471" s="48"/>
      <c r="P471" s="48"/>
      <c r="Q471" s="48"/>
      <c r="R471" s="48"/>
    </row>
    <row r="472" spans="1:18" x14ac:dyDescent="0.3">
      <c r="A472" s="56" t="s">
        <v>11</v>
      </c>
      <c r="B472" s="56" t="s">
        <v>248</v>
      </c>
      <c r="C472" s="56" t="s">
        <v>249</v>
      </c>
      <c r="D472" s="56" t="s">
        <v>75</v>
      </c>
      <c r="E472" s="57">
        <v>0</v>
      </c>
      <c r="F472" s="54">
        <v>0</v>
      </c>
      <c r="G472" s="58">
        <v>0</v>
      </c>
      <c r="H472" s="57">
        <v>0</v>
      </c>
      <c r="I472" s="57">
        <v>0</v>
      </c>
      <c r="J472" s="57">
        <v>0</v>
      </c>
      <c r="K472" s="57">
        <v>0</v>
      </c>
      <c r="L472" s="57">
        <v>0</v>
      </c>
      <c r="M472" s="48"/>
      <c r="N472" s="48"/>
      <c r="O472" s="48"/>
      <c r="P472" s="48"/>
      <c r="Q472" s="48"/>
      <c r="R472" s="48"/>
    </row>
    <row r="473" spans="1:18" x14ac:dyDescent="0.3">
      <c r="A473" s="56" t="s">
        <v>11</v>
      </c>
      <c r="B473" s="56" t="s">
        <v>250</v>
      </c>
      <c r="C473" s="56" t="s">
        <v>251</v>
      </c>
      <c r="D473" s="56" t="s">
        <v>75</v>
      </c>
      <c r="E473" s="57">
        <v>0</v>
      </c>
      <c r="F473" s="54">
        <v>0</v>
      </c>
      <c r="G473" s="58">
        <v>0</v>
      </c>
      <c r="H473" s="57">
        <v>0</v>
      </c>
      <c r="I473" s="57">
        <v>0</v>
      </c>
      <c r="J473" s="57">
        <v>0</v>
      </c>
      <c r="K473" s="57">
        <v>0</v>
      </c>
      <c r="L473" s="57">
        <v>0</v>
      </c>
      <c r="M473" s="48"/>
      <c r="N473" s="48"/>
      <c r="O473" s="48"/>
      <c r="P473" s="48"/>
      <c r="Q473" s="48"/>
      <c r="R473" s="48"/>
    </row>
    <row r="474" spans="1:18" x14ac:dyDescent="0.3">
      <c r="A474" s="56" t="s">
        <v>11</v>
      </c>
      <c r="B474" s="56" t="s">
        <v>252</v>
      </c>
      <c r="C474" s="56" t="s">
        <v>253</v>
      </c>
      <c r="D474" s="56" t="s">
        <v>75</v>
      </c>
      <c r="E474" s="57">
        <v>0</v>
      </c>
      <c r="F474" s="54">
        <v>0</v>
      </c>
      <c r="G474" s="58">
        <v>0</v>
      </c>
      <c r="H474" s="57">
        <v>0</v>
      </c>
      <c r="I474" s="57">
        <v>0</v>
      </c>
      <c r="J474" s="57">
        <v>0</v>
      </c>
      <c r="K474" s="57">
        <v>0</v>
      </c>
      <c r="L474" s="57">
        <v>0</v>
      </c>
      <c r="M474" s="112"/>
      <c r="N474" s="111"/>
      <c r="O474" s="111"/>
      <c r="P474" s="111"/>
      <c r="Q474" s="111"/>
      <c r="R474" s="111"/>
    </row>
    <row r="475" spans="1:18" x14ac:dyDescent="0.3">
      <c r="A475" s="56" t="s">
        <v>11</v>
      </c>
      <c r="B475" s="56" t="s">
        <v>254</v>
      </c>
      <c r="C475" s="56" t="s">
        <v>255</v>
      </c>
      <c r="D475" s="56" t="s">
        <v>75</v>
      </c>
      <c r="E475" s="57">
        <v>0.32291359597571001</v>
      </c>
      <c r="F475" s="54">
        <v>0.77215448503871498</v>
      </c>
      <c r="G475" s="58">
        <v>0.79891808137683695</v>
      </c>
      <c r="H475" s="57">
        <v>3.4275793031120898</v>
      </c>
      <c r="I475" s="57">
        <v>3.8840233979452101</v>
      </c>
      <c r="J475" s="57">
        <v>5.8923997345164496</v>
      </c>
      <c r="K475" s="57">
        <v>8.6417221753107292</v>
      </c>
      <c r="L475" s="57">
        <v>10.4733046659689</v>
      </c>
      <c r="M475" s="112"/>
      <c r="N475" s="111"/>
      <c r="O475" s="111"/>
      <c r="P475" s="111"/>
      <c r="Q475" s="111"/>
      <c r="R475" s="111"/>
    </row>
    <row r="476" spans="1:18" x14ac:dyDescent="0.3">
      <c r="A476" s="48" t="s">
        <v>12</v>
      </c>
      <c r="B476" s="48" t="s">
        <v>162</v>
      </c>
      <c r="C476" s="48" t="s">
        <v>163</v>
      </c>
      <c r="D476" s="48" t="s">
        <v>75</v>
      </c>
      <c r="E476" s="54">
        <v>0</v>
      </c>
      <c r="F476" s="54">
        <v>0</v>
      </c>
      <c r="G476" s="54">
        <v>0</v>
      </c>
      <c r="H476" s="54">
        <v>0</v>
      </c>
      <c r="I476" s="54">
        <v>0</v>
      </c>
      <c r="J476" s="54">
        <v>0</v>
      </c>
      <c r="K476" s="54">
        <v>0</v>
      </c>
      <c r="L476" s="54">
        <v>0</v>
      </c>
      <c r="M476" s="112"/>
      <c r="N476" s="111"/>
      <c r="O476" s="111"/>
      <c r="P476" s="111"/>
      <c r="Q476" s="111"/>
      <c r="R476" s="111"/>
    </row>
    <row r="477" spans="1:18" x14ac:dyDescent="0.3">
      <c r="A477" s="48" t="s">
        <v>12</v>
      </c>
      <c r="B477" s="48" t="s">
        <v>164</v>
      </c>
      <c r="C477" s="48" t="s">
        <v>165</v>
      </c>
      <c r="D477" s="48" t="s">
        <v>75</v>
      </c>
      <c r="E477" s="54">
        <v>0</v>
      </c>
      <c r="F477" s="54">
        <v>0</v>
      </c>
      <c r="G477" s="54">
        <v>0</v>
      </c>
      <c r="H477" s="54">
        <v>0</v>
      </c>
      <c r="I477" s="54">
        <v>0</v>
      </c>
      <c r="J477" s="54">
        <v>0</v>
      </c>
      <c r="K477" s="54">
        <v>0</v>
      </c>
      <c r="L477" s="54">
        <v>0</v>
      </c>
      <c r="M477" s="112"/>
      <c r="N477" s="111"/>
      <c r="O477" s="111"/>
      <c r="P477" s="111"/>
      <c r="Q477" s="111"/>
      <c r="R477" s="111"/>
    </row>
    <row r="478" spans="1:18" x14ac:dyDescent="0.3">
      <c r="A478" s="48" t="s">
        <v>12</v>
      </c>
      <c r="B478" s="48" t="s">
        <v>166</v>
      </c>
      <c r="C478" s="48" t="s">
        <v>167</v>
      </c>
      <c r="D478" s="48" t="s">
        <v>75</v>
      </c>
      <c r="E478" s="54">
        <v>0</v>
      </c>
      <c r="F478" s="54">
        <v>0</v>
      </c>
      <c r="G478" s="54">
        <v>0</v>
      </c>
      <c r="H478" s="54">
        <v>0</v>
      </c>
      <c r="I478" s="54">
        <v>0</v>
      </c>
      <c r="J478" s="54">
        <v>0</v>
      </c>
      <c r="K478" s="54">
        <v>0</v>
      </c>
      <c r="L478" s="54">
        <v>0</v>
      </c>
      <c r="M478" s="112"/>
      <c r="N478" s="111"/>
      <c r="O478" s="111"/>
      <c r="P478" s="111"/>
      <c r="Q478" s="111"/>
      <c r="R478" s="111"/>
    </row>
    <row r="479" spans="1:18" x14ac:dyDescent="0.3">
      <c r="A479" s="48" t="s">
        <v>12</v>
      </c>
      <c r="B479" s="48" t="s">
        <v>168</v>
      </c>
      <c r="C479" s="48" t="s">
        <v>169</v>
      </c>
      <c r="D479" s="48" t="s">
        <v>75</v>
      </c>
      <c r="E479" s="54">
        <v>0</v>
      </c>
      <c r="F479" s="54">
        <v>0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112"/>
      <c r="N479" s="111"/>
      <c r="O479" s="111"/>
      <c r="P479" s="111"/>
      <c r="Q479" s="111"/>
      <c r="R479" s="111"/>
    </row>
    <row r="480" spans="1:18" x14ac:dyDescent="0.3">
      <c r="A480" s="48" t="s">
        <v>12</v>
      </c>
      <c r="B480" s="48" t="s">
        <v>170</v>
      </c>
      <c r="C480" s="48" t="s">
        <v>171</v>
      </c>
      <c r="D480" s="48" t="s">
        <v>75</v>
      </c>
      <c r="E480" s="54">
        <v>0</v>
      </c>
      <c r="F480" s="54">
        <v>0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112"/>
      <c r="N480" s="111"/>
      <c r="O480" s="111"/>
      <c r="P480" s="111"/>
      <c r="Q480" s="111"/>
      <c r="R480" s="111"/>
    </row>
    <row r="481" spans="1:18" x14ac:dyDescent="0.3">
      <c r="A481" s="48" t="s">
        <v>12</v>
      </c>
      <c r="B481" s="48" t="s">
        <v>172</v>
      </c>
      <c r="C481" s="48" t="s">
        <v>173</v>
      </c>
      <c r="D481" s="48" t="s">
        <v>75</v>
      </c>
      <c r="E481" s="54">
        <v>0</v>
      </c>
      <c r="F481" s="54">
        <v>0</v>
      </c>
      <c r="G481" s="54">
        <v>0</v>
      </c>
      <c r="H481" s="54">
        <v>0</v>
      </c>
      <c r="I481" s="54">
        <v>0</v>
      </c>
      <c r="J481" s="54">
        <v>0</v>
      </c>
      <c r="K481" s="54">
        <v>0</v>
      </c>
      <c r="L481" s="54">
        <v>0</v>
      </c>
      <c r="M481" s="112"/>
      <c r="N481" s="111"/>
      <c r="O481" s="111"/>
      <c r="P481" s="111"/>
      <c r="Q481" s="111"/>
      <c r="R481" s="111"/>
    </row>
    <row r="482" spans="1:18" x14ac:dyDescent="0.3">
      <c r="A482" s="48" t="s">
        <v>12</v>
      </c>
      <c r="B482" s="48" t="s">
        <v>174</v>
      </c>
      <c r="C482" s="48" t="s">
        <v>175</v>
      </c>
      <c r="D482" s="48" t="s">
        <v>75</v>
      </c>
      <c r="E482" s="54">
        <v>0</v>
      </c>
      <c r="F482" s="54">
        <v>0</v>
      </c>
      <c r="G482" s="54">
        <v>0</v>
      </c>
      <c r="H482" s="54">
        <v>0</v>
      </c>
      <c r="I482" s="54">
        <v>0</v>
      </c>
      <c r="J482" s="54">
        <v>0</v>
      </c>
      <c r="K482" s="54">
        <v>0</v>
      </c>
      <c r="L482" s="54">
        <v>0</v>
      </c>
      <c r="M482" s="112"/>
      <c r="N482" s="111"/>
      <c r="O482" s="111"/>
      <c r="P482" s="111"/>
      <c r="Q482" s="111"/>
      <c r="R482" s="111"/>
    </row>
    <row r="483" spans="1:18" x14ac:dyDescent="0.3">
      <c r="A483" s="48" t="s">
        <v>12</v>
      </c>
      <c r="B483" s="48" t="s">
        <v>176</v>
      </c>
      <c r="C483" s="48" t="s">
        <v>177</v>
      </c>
      <c r="D483" s="48" t="s">
        <v>75</v>
      </c>
      <c r="E483" s="54">
        <v>0</v>
      </c>
      <c r="F483" s="54">
        <v>0</v>
      </c>
      <c r="G483" s="54">
        <v>0</v>
      </c>
      <c r="H483" s="54">
        <v>0</v>
      </c>
      <c r="I483" s="54">
        <v>0</v>
      </c>
      <c r="J483" s="54">
        <v>0</v>
      </c>
      <c r="K483" s="54">
        <v>0</v>
      </c>
      <c r="L483" s="54">
        <v>0</v>
      </c>
      <c r="M483" s="112"/>
      <c r="N483" s="111"/>
      <c r="O483" s="111"/>
      <c r="P483" s="111"/>
      <c r="Q483" s="111"/>
      <c r="R483" s="111"/>
    </row>
    <row r="484" spans="1:18" x14ac:dyDescent="0.3">
      <c r="A484" s="48" t="s">
        <v>12</v>
      </c>
      <c r="B484" s="48" t="s">
        <v>178</v>
      </c>
      <c r="C484" s="48" t="s">
        <v>179</v>
      </c>
      <c r="D484" s="48" t="s">
        <v>75</v>
      </c>
      <c r="E484" s="54">
        <v>0</v>
      </c>
      <c r="F484" s="54">
        <v>0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112"/>
      <c r="N484" s="111"/>
      <c r="O484" s="111"/>
      <c r="P484" s="111"/>
      <c r="Q484" s="111"/>
      <c r="R484" s="111"/>
    </row>
    <row r="485" spans="1:18" x14ac:dyDescent="0.3">
      <c r="A485" s="48" t="s">
        <v>12</v>
      </c>
      <c r="B485" s="48" t="s">
        <v>180</v>
      </c>
      <c r="C485" s="48" t="s">
        <v>181</v>
      </c>
      <c r="D485" s="48" t="s">
        <v>75</v>
      </c>
      <c r="E485" s="54">
        <v>0</v>
      </c>
      <c r="F485" s="54">
        <v>0</v>
      </c>
      <c r="G485" s="54">
        <v>0</v>
      </c>
      <c r="H485" s="54">
        <v>0</v>
      </c>
      <c r="I485" s="54">
        <v>0</v>
      </c>
      <c r="J485" s="54">
        <v>0</v>
      </c>
      <c r="K485" s="54">
        <v>1.9E-2</v>
      </c>
      <c r="L485" s="54">
        <v>0.16300000000000001</v>
      </c>
      <c r="M485" s="112"/>
      <c r="N485" s="111"/>
      <c r="O485" s="111"/>
      <c r="P485" s="111"/>
      <c r="Q485" s="111"/>
      <c r="R485" s="111"/>
    </row>
    <row r="486" spans="1:18" x14ac:dyDescent="0.3">
      <c r="A486" s="48" t="s">
        <v>12</v>
      </c>
      <c r="B486" s="48" t="s">
        <v>182</v>
      </c>
      <c r="C486" s="48" t="s">
        <v>183</v>
      </c>
      <c r="D486" s="48" t="s">
        <v>75</v>
      </c>
      <c r="E486" s="54">
        <v>0</v>
      </c>
      <c r="F486" s="54">
        <v>0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0.10299999999999999</v>
      </c>
      <c r="M486" s="112"/>
      <c r="N486" s="111"/>
      <c r="O486" s="111"/>
      <c r="P486" s="111"/>
      <c r="Q486" s="111"/>
      <c r="R486" s="111"/>
    </row>
    <row r="487" spans="1:18" x14ac:dyDescent="0.3">
      <c r="A487" s="48" t="s">
        <v>12</v>
      </c>
      <c r="B487" s="48" t="s">
        <v>184</v>
      </c>
      <c r="C487" s="48" t="s">
        <v>185</v>
      </c>
      <c r="D487" s="48" t="s">
        <v>75</v>
      </c>
      <c r="E487" s="54">
        <v>0</v>
      </c>
      <c r="F487" s="54">
        <v>0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112"/>
      <c r="N487" s="111"/>
      <c r="O487" s="111"/>
      <c r="P487" s="111"/>
      <c r="Q487" s="111"/>
      <c r="R487" s="111"/>
    </row>
    <row r="488" spans="1:18" x14ac:dyDescent="0.3">
      <c r="A488" s="48" t="s">
        <v>12</v>
      </c>
      <c r="B488" s="48" t="s">
        <v>186</v>
      </c>
      <c r="C488" s="48" t="s">
        <v>187</v>
      </c>
      <c r="D488" s="48" t="s">
        <v>75</v>
      </c>
      <c r="E488" s="54">
        <v>0</v>
      </c>
      <c r="F488" s="54">
        <v>0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112"/>
      <c r="N488" s="111"/>
      <c r="O488" s="111"/>
      <c r="P488" s="111"/>
      <c r="Q488" s="111"/>
      <c r="R488" s="111"/>
    </row>
    <row r="489" spans="1:18" x14ac:dyDescent="0.3">
      <c r="A489" s="48" t="s">
        <v>12</v>
      </c>
      <c r="B489" s="48" t="s">
        <v>188</v>
      </c>
      <c r="C489" s="48" t="s">
        <v>189</v>
      </c>
      <c r="D489" s="48" t="s">
        <v>75</v>
      </c>
      <c r="E489" s="54">
        <v>0</v>
      </c>
      <c r="F489" s="54">
        <v>0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112"/>
      <c r="N489" s="111"/>
      <c r="O489" s="111"/>
      <c r="P489" s="111"/>
      <c r="Q489" s="111"/>
      <c r="R489" s="111"/>
    </row>
    <row r="490" spans="1:18" x14ac:dyDescent="0.3">
      <c r="A490" s="48" t="s">
        <v>12</v>
      </c>
      <c r="B490" s="48" t="s">
        <v>190</v>
      </c>
      <c r="C490" s="48" t="s">
        <v>191</v>
      </c>
      <c r="D490" s="48" t="s">
        <v>75</v>
      </c>
      <c r="E490" s="54">
        <v>0</v>
      </c>
      <c r="F490" s="54">
        <v>0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112"/>
      <c r="N490" s="111"/>
      <c r="O490" s="111"/>
      <c r="P490" s="111"/>
      <c r="Q490" s="111"/>
      <c r="R490" s="111"/>
    </row>
    <row r="491" spans="1:18" x14ac:dyDescent="0.3">
      <c r="A491" s="48" t="s">
        <v>12</v>
      </c>
      <c r="B491" s="48" t="s">
        <v>192</v>
      </c>
      <c r="C491" s="48" t="s">
        <v>193</v>
      </c>
      <c r="D491" s="48" t="s">
        <v>75</v>
      </c>
      <c r="E491" s="54">
        <v>0</v>
      </c>
      <c r="F491" s="54">
        <v>0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112"/>
      <c r="N491" s="111"/>
      <c r="O491" s="111"/>
      <c r="P491" s="111"/>
      <c r="Q491" s="111"/>
      <c r="R491" s="111"/>
    </row>
    <row r="492" spans="1:18" x14ac:dyDescent="0.3">
      <c r="A492" s="48" t="s">
        <v>12</v>
      </c>
      <c r="B492" s="48" t="s">
        <v>194</v>
      </c>
      <c r="C492" s="48" t="s">
        <v>195</v>
      </c>
      <c r="D492" s="48" t="s">
        <v>75</v>
      </c>
      <c r="E492" s="54">
        <v>0</v>
      </c>
      <c r="F492" s="54">
        <v>0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112"/>
      <c r="N492" s="111"/>
      <c r="O492" s="111"/>
      <c r="P492" s="111"/>
      <c r="Q492" s="111"/>
      <c r="R492" s="111"/>
    </row>
    <row r="493" spans="1:18" x14ac:dyDescent="0.3">
      <c r="A493" s="48" t="s">
        <v>12</v>
      </c>
      <c r="B493" s="48" t="s">
        <v>196</v>
      </c>
      <c r="C493" s="48" t="s">
        <v>197</v>
      </c>
      <c r="D493" s="48" t="s">
        <v>75</v>
      </c>
      <c r="E493" s="54">
        <v>0</v>
      </c>
      <c r="F493" s="54">
        <v>0</v>
      </c>
      <c r="G493" s="54">
        <v>0</v>
      </c>
      <c r="H493" s="54">
        <v>0</v>
      </c>
      <c r="I493" s="54">
        <v>0</v>
      </c>
      <c r="J493" s="54">
        <v>1.077</v>
      </c>
      <c r="K493" s="54">
        <v>4.4790000000000001</v>
      </c>
      <c r="L493" s="54">
        <v>7.4690000000000003</v>
      </c>
      <c r="M493" s="112"/>
      <c r="N493" s="111"/>
      <c r="O493" s="111"/>
      <c r="P493" s="111"/>
      <c r="Q493" s="111"/>
      <c r="R493" s="111"/>
    </row>
    <row r="494" spans="1:18" x14ac:dyDescent="0.3">
      <c r="A494" s="48" t="s">
        <v>12</v>
      </c>
      <c r="B494" s="48" t="s">
        <v>198</v>
      </c>
      <c r="C494" s="48" t="s">
        <v>199</v>
      </c>
      <c r="D494" s="48" t="s">
        <v>75</v>
      </c>
      <c r="E494" s="54">
        <v>0</v>
      </c>
      <c r="F494" s="54">
        <v>0</v>
      </c>
      <c r="G494" s="54">
        <v>0</v>
      </c>
      <c r="H494" s="54">
        <v>0</v>
      </c>
      <c r="I494" s="54">
        <v>0</v>
      </c>
      <c r="J494" s="54">
        <v>2.363</v>
      </c>
      <c r="K494" s="54">
        <v>8.5060000000000002</v>
      </c>
      <c r="L494" s="54">
        <v>11.092000000000001</v>
      </c>
      <c r="M494" s="112"/>
      <c r="N494" s="111"/>
      <c r="O494" s="111"/>
      <c r="P494" s="111"/>
      <c r="Q494" s="111"/>
      <c r="R494" s="111"/>
    </row>
    <row r="495" spans="1:18" x14ac:dyDescent="0.3">
      <c r="A495" s="48" t="s">
        <v>12</v>
      </c>
      <c r="B495" s="48" t="s">
        <v>200</v>
      </c>
      <c r="C495" s="48" t="s">
        <v>201</v>
      </c>
      <c r="D495" s="48" t="s">
        <v>75</v>
      </c>
      <c r="E495" s="54">
        <v>0</v>
      </c>
      <c r="F495" s="54">
        <v>0</v>
      </c>
      <c r="G495" s="54">
        <v>0</v>
      </c>
      <c r="H495" s="54">
        <v>0</v>
      </c>
      <c r="I495" s="54">
        <v>0</v>
      </c>
      <c r="J495" s="54">
        <v>0</v>
      </c>
      <c r="K495" s="54">
        <v>0.41399999999999998</v>
      </c>
      <c r="L495" s="54">
        <v>0.41599999999999998</v>
      </c>
      <c r="M495" s="112"/>
      <c r="N495" s="111"/>
      <c r="O495" s="111"/>
      <c r="P495" s="111"/>
      <c r="Q495" s="111"/>
      <c r="R495" s="111"/>
    </row>
    <row r="496" spans="1:18" x14ac:dyDescent="0.3">
      <c r="A496" s="48" t="s">
        <v>12</v>
      </c>
      <c r="B496" s="48" t="s">
        <v>202</v>
      </c>
      <c r="C496" s="48" t="s">
        <v>203</v>
      </c>
      <c r="D496" s="48" t="s">
        <v>75</v>
      </c>
      <c r="E496" s="54">
        <v>0</v>
      </c>
      <c r="F496" s="54">
        <v>0</v>
      </c>
      <c r="G496" s="54">
        <v>0</v>
      </c>
      <c r="H496" s="54">
        <v>0</v>
      </c>
      <c r="I496" s="54">
        <v>0</v>
      </c>
      <c r="J496" s="54">
        <v>0</v>
      </c>
      <c r="K496" s="54">
        <v>0</v>
      </c>
      <c r="L496" s="54">
        <v>0</v>
      </c>
      <c r="M496" s="112"/>
      <c r="N496" s="111"/>
      <c r="O496" s="111"/>
      <c r="P496" s="111"/>
      <c r="Q496" s="111"/>
      <c r="R496" s="111"/>
    </row>
    <row r="497" spans="1:18" x14ac:dyDescent="0.3">
      <c r="A497" s="48" t="s">
        <v>12</v>
      </c>
      <c r="B497" s="48" t="s">
        <v>204</v>
      </c>
      <c r="C497" s="48" t="s">
        <v>205</v>
      </c>
      <c r="D497" s="48" t="s">
        <v>75</v>
      </c>
      <c r="E497" s="54">
        <v>0</v>
      </c>
      <c r="F497" s="54">
        <v>0</v>
      </c>
      <c r="G497" s="54">
        <v>0</v>
      </c>
      <c r="H497" s="54">
        <v>0</v>
      </c>
      <c r="I497" s="54">
        <v>0</v>
      </c>
      <c r="J497" s="54">
        <v>0</v>
      </c>
      <c r="K497" s="54">
        <v>0</v>
      </c>
      <c r="L497" s="54">
        <v>4.9000000000000002E-2</v>
      </c>
      <c r="M497" s="112"/>
      <c r="N497" s="111"/>
      <c r="O497" s="111"/>
      <c r="P497" s="111"/>
      <c r="Q497" s="111"/>
      <c r="R497" s="111"/>
    </row>
    <row r="498" spans="1:18" x14ac:dyDescent="0.3">
      <c r="A498" s="48" t="s">
        <v>12</v>
      </c>
      <c r="B498" s="48" t="s">
        <v>206</v>
      </c>
      <c r="C498" s="48" t="s">
        <v>207</v>
      </c>
      <c r="D498" s="48" t="s">
        <v>75</v>
      </c>
      <c r="E498" s="54">
        <v>0</v>
      </c>
      <c r="F498" s="54">
        <v>0</v>
      </c>
      <c r="G498" s="54">
        <v>0</v>
      </c>
      <c r="H498" s="54">
        <v>0</v>
      </c>
      <c r="I498" s="54">
        <v>0</v>
      </c>
      <c r="J498" s="54">
        <v>0</v>
      </c>
      <c r="K498" s="54">
        <v>0</v>
      </c>
      <c r="L498" s="54">
        <v>0</v>
      </c>
      <c r="M498" s="112"/>
      <c r="N498" s="111"/>
      <c r="O498" s="111"/>
      <c r="P498" s="111"/>
      <c r="Q498" s="111"/>
      <c r="R498" s="111"/>
    </row>
    <row r="499" spans="1:18" x14ac:dyDescent="0.3">
      <c r="A499" s="48" t="s">
        <v>12</v>
      </c>
      <c r="B499" s="48" t="s">
        <v>208</v>
      </c>
      <c r="C499" s="48" t="s">
        <v>209</v>
      </c>
      <c r="D499" s="48" t="s">
        <v>75</v>
      </c>
      <c r="E499" s="54">
        <v>0</v>
      </c>
      <c r="F499" s="54">
        <v>0</v>
      </c>
      <c r="G499" s="54">
        <v>0</v>
      </c>
      <c r="H499" s="54">
        <v>0</v>
      </c>
      <c r="I499" s="54">
        <v>0</v>
      </c>
      <c r="J499" s="54">
        <v>0</v>
      </c>
      <c r="K499" s="54">
        <v>0</v>
      </c>
      <c r="L499" s="54">
        <v>0</v>
      </c>
      <c r="M499" s="112"/>
      <c r="N499" s="111"/>
      <c r="O499" s="111"/>
      <c r="P499" s="111"/>
      <c r="Q499" s="111"/>
      <c r="R499" s="111"/>
    </row>
    <row r="500" spans="1:18" x14ac:dyDescent="0.3">
      <c r="A500" s="48" t="s">
        <v>12</v>
      </c>
      <c r="B500" s="48" t="s">
        <v>210</v>
      </c>
      <c r="C500" s="48" t="s">
        <v>211</v>
      </c>
      <c r="D500" s="48" t="s">
        <v>75</v>
      </c>
      <c r="E500" s="54">
        <v>0</v>
      </c>
      <c r="F500" s="54">
        <v>0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0.10100000000000001</v>
      </c>
      <c r="M500" s="112"/>
      <c r="N500" s="111"/>
      <c r="O500" s="111"/>
      <c r="P500" s="111"/>
      <c r="Q500" s="111"/>
      <c r="R500" s="111"/>
    </row>
    <row r="501" spans="1:18" x14ac:dyDescent="0.3">
      <c r="A501" s="48" t="s">
        <v>12</v>
      </c>
      <c r="B501" s="48" t="s">
        <v>212</v>
      </c>
      <c r="C501" s="48" t="s">
        <v>213</v>
      </c>
      <c r="D501" s="48" t="s">
        <v>75</v>
      </c>
      <c r="E501" s="54">
        <v>0</v>
      </c>
      <c r="F501" s="54">
        <v>0</v>
      </c>
      <c r="G501" s="54">
        <v>0</v>
      </c>
      <c r="H501" s="54">
        <v>0</v>
      </c>
      <c r="I501" s="54">
        <v>0</v>
      </c>
      <c r="J501" s="54">
        <v>4.0000000000000001E-3</v>
      </c>
      <c r="K501" s="54">
        <v>6.7000000000000004E-2</v>
      </c>
      <c r="L501" s="54">
        <v>0.23200000000000001</v>
      </c>
      <c r="M501" s="112"/>
      <c r="N501" s="111"/>
      <c r="O501" s="111"/>
      <c r="P501" s="111"/>
      <c r="Q501" s="111"/>
      <c r="R501" s="111"/>
    </row>
    <row r="502" spans="1:18" x14ac:dyDescent="0.3">
      <c r="A502" s="48" t="s">
        <v>12</v>
      </c>
      <c r="B502" s="48" t="s">
        <v>214</v>
      </c>
      <c r="C502" s="48" t="s">
        <v>215</v>
      </c>
      <c r="D502" s="48" t="s">
        <v>75</v>
      </c>
      <c r="E502" s="54">
        <v>0</v>
      </c>
      <c r="F502" s="54">
        <v>0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0</v>
      </c>
      <c r="M502" s="112"/>
      <c r="N502" s="111"/>
      <c r="O502" s="111"/>
      <c r="P502" s="111"/>
      <c r="Q502" s="111"/>
      <c r="R502" s="111"/>
    </row>
    <row r="503" spans="1:18" x14ac:dyDescent="0.3">
      <c r="A503" s="48" t="s">
        <v>12</v>
      </c>
      <c r="B503" s="48" t="s">
        <v>216</v>
      </c>
      <c r="C503" s="48" t="s">
        <v>217</v>
      </c>
      <c r="D503" s="48" t="s">
        <v>75</v>
      </c>
      <c r="E503" s="54">
        <v>0</v>
      </c>
      <c r="F503" s="54">
        <v>0</v>
      </c>
      <c r="G503" s="54">
        <v>0</v>
      </c>
      <c r="H503" s="54">
        <v>0</v>
      </c>
      <c r="I503" s="54">
        <v>0</v>
      </c>
      <c r="J503" s="54">
        <v>0</v>
      </c>
      <c r="K503" s="54">
        <v>0</v>
      </c>
      <c r="L503" s="54">
        <v>0</v>
      </c>
      <c r="M503" s="112"/>
      <c r="N503" s="111"/>
      <c r="O503" s="111"/>
      <c r="P503" s="111"/>
      <c r="Q503" s="111"/>
      <c r="R503" s="111"/>
    </row>
    <row r="504" spans="1:18" x14ac:dyDescent="0.3">
      <c r="A504" s="48" t="s">
        <v>12</v>
      </c>
      <c r="B504" s="48" t="s">
        <v>218</v>
      </c>
      <c r="C504" s="48" t="s">
        <v>219</v>
      </c>
      <c r="D504" s="48" t="s">
        <v>75</v>
      </c>
      <c r="E504" s="54">
        <v>0</v>
      </c>
      <c r="F504" s="54">
        <v>0</v>
      </c>
      <c r="G504" s="54">
        <v>0</v>
      </c>
      <c r="H504" s="54">
        <v>0</v>
      </c>
      <c r="I504" s="54">
        <v>0</v>
      </c>
      <c r="J504" s="54">
        <v>0</v>
      </c>
      <c r="K504" s="54">
        <v>0</v>
      </c>
      <c r="L504" s="54">
        <v>0</v>
      </c>
      <c r="M504" s="112"/>
      <c r="N504" s="111"/>
      <c r="O504" s="111"/>
      <c r="P504" s="111"/>
      <c r="Q504" s="111"/>
      <c r="R504" s="111"/>
    </row>
    <row r="505" spans="1:18" x14ac:dyDescent="0.3">
      <c r="A505" s="48" t="s">
        <v>12</v>
      </c>
      <c r="B505" s="48" t="s">
        <v>220</v>
      </c>
      <c r="C505" s="48" t="s">
        <v>221</v>
      </c>
      <c r="D505" s="48" t="s">
        <v>75</v>
      </c>
      <c r="E505" s="54">
        <v>0</v>
      </c>
      <c r="F505" s="54">
        <v>0</v>
      </c>
      <c r="G505" s="54">
        <v>0</v>
      </c>
      <c r="H505" s="54">
        <v>0</v>
      </c>
      <c r="I505" s="54">
        <v>0</v>
      </c>
      <c r="J505" s="54">
        <v>0</v>
      </c>
      <c r="K505" s="54">
        <v>0</v>
      </c>
      <c r="L505" s="54">
        <v>0</v>
      </c>
      <c r="M505" s="112"/>
      <c r="N505" s="111"/>
      <c r="O505" s="111"/>
      <c r="P505" s="111"/>
      <c r="Q505" s="111"/>
      <c r="R505" s="111"/>
    </row>
    <row r="506" spans="1:18" x14ac:dyDescent="0.3">
      <c r="A506" s="48" t="s">
        <v>12</v>
      </c>
      <c r="B506" s="48" t="s">
        <v>222</v>
      </c>
      <c r="C506" s="48" t="s">
        <v>223</v>
      </c>
      <c r="D506" s="48" t="s">
        <v>75</v>
      </c>
      <c r="E506" s="54">
        <v>0</v>
      </c>
      <c r="F506" s="54">
        <v>0</v>
      </c>
      <c r="G506" s="54">
        <v>0</v>
      </c>
      <c r="H506" s="54">
        <v>0</v>
      </c>
      <c r="I506" s="54">
        <v>0</v>
      </c>
      <c r="J506" s="54">
        <v>0</v>
      </c>
      <c r="K506" s="54">
        <v>0</v>
      </c>
      <c r="L506" s="54">
        <v>0</v>
      </c>
      <c r="M506" s="112"/>
      <c r="N506" s="111"/>
      <c r="O506" s="111"/>
      <c r="P506" s="111"/>
      <c r="Q506" s="111"/>
      <c r="R506" s="111"/>
    </row>
    <row r="507" spans="1:18" x14ac:dyDescent="0.3">
      <c r="A507" s="48" t="s">
        <v>12</v>
      </c>
      <c r="B507" s="48" t="s">
        <v>224</v>
      </c>
      <c r="C507" s="48" t="s">
        <v>225</v>
      </c>
      <c r="D507" s="48" t="s">
        <v>75</v>
      </c>
      <c r="E507" s="54">
        <v>0</v>
      </c>
      <c r="F507" s="54">
        <v>0</v>
      </c>
      <c r="G507" s="54">
        <v>0</v>
      </c>
      <c r="H507" s="54">
        <v>0</v>
      </c>
      <c r="I507" s="54">
        <v>0</v>
      </c>
      <c r="J507" s="54">
        <v>0</v>
      </c>
      <c r="K507" s="54">
        <v>0</v>
      </c>
      <c r="L507" s="54">
        <v>0</v>
      </c>
      <c r="M507" s="112"/>
      <c r="N507" s="111"/>
      <c r="O507" s="111"/>
      <c r="P507" s="111"/>
      <c r="Q507" s="111"/>
      <c r="R507" s="111"/>
    </row>
    <row r="508" spans="1:18" x14ac:dyDescent="0.3">
      <c r="A508" s="48" t="s">
        <v>12</v>
      </c>
      <c r="B508" s="48" t="s">
        <v>226</v>
      </c>
      <c r="C508" s="48" t="s">
        <v>227</v>
      </c>
      <c r="D508" s="48" t="s">
        <v>75</v>
      </c>
      <c r="E508" s="54">
        <v>0</v>
      </c>
      <c r="F508" s="54">
        <v>0</v>
      </c>
      <c r="G508" s="54">
        <v>0</v>
      </c>
      <c r="H508" s="54">
        <v>0</v>
      </c>
      <c r="I508" s="54">
        <v>0</v>
      </c>
      <c r="J508" s="54">
        <v>0</v>
      </c>
      <c r="K508" s="54">
        <v>0</v>
      </c>
      <c r="L508" s="54">
        <v>0</v>
      </c>
      <c r="M508" s="112"/>
      <c r="N508" s="111"/>
      <c r="O508" s="111"/>
      <c r="P508" s="111"/>
      <c r="Q508" s="111"/>
      <c r="R508" s="111"/>
    </row>
    <row r="509" spans="1:18" x14ac:dyDescent="0.3">
      <c r="A509" s="48" t="s">
        <v>12</v>
      </c>
      <c r="B509" s="48" t="s">
        <v>228</v>
      </c>
      <c r="C509" s="48" t="s">
        <v>229</v>
      </c>
      <c r="D509" s="48" t="s">
        <v>75</v>
      </c>
      <c r="E509" s="54">
        <v>0</v>
      </c>
      <c r="F509" s="54">
        <v>0</v>
      </c>
      <c r="G509" s="54">
        <v>0</v>
      </c>
      <c r="H509" s="54">
        <v>0</v>
      </c>
      <c r="I509" s="54">
        <v>0</v>
      </c>
      <c r="J509" s="54">
        <v>0</v>
      </c>
      <c r="K509" s="54">
        <v>0</v>
      </c>
      <c r="L509" s="54">
        <v>0</v>
      </c>
      <c r="M509" s="112"/>
      <c r="N509" s="111"/>
      <c r="O509" s="111"/>
      <c r="P509" s="111"/>
      <c r="Q509" s="111"/>
      <c r="R509" s="111"/>
    </row>
    <row r="510" spans="1:18" x14ac:dyDescent="0.3">
      <c r="A510" s="48" t="s">
        <v>12</v>
      </c>
      <c r="B510" s="48" t="s">
        <v>230</v>
      </c>
      <c r="C510" s="48" t="s">
        <v>231</v>
      </c>
      <c r="D510" s="48" t="s">
        <v>75</v>
      </c>
      <c r="E510" s="54">
        <v>0</v>
      </c>
      <c r="F510" s="54">
        <v>0</v>
      </c>
      <c r="G510" s="54">
        <v>0</v>
      </c>
      <c r="H510" s="54">
        <v>0</v>
      </c>
      <c r="I510" s="54">
        <v>0</v>
      </c>
      <c r="J510" s="54">
        <v>0</v>
      </c>
      <c r="K510" s="54">
        <v>0</v>
      </c>
      <c r="L510" s="54">
        <v>0</v>
      </c>
      <c r="M510" s="112"/>
      <c r="N510" s="111"/>
      <c r="O510" s="111"/>
      <c r="P510" s="111"/>
      <c r="Q510" s="111"/>
      <c r="R510" s="111"/>
    </row>
    <row r="511" spans="1:18" x14ac:dyDescent="0.3">
      <c r="A511" s="48" t="s">
        <v>12</v>
      </c>
      <c r="B511" s="48" t="s">
        <v>232</v>
      </c>
      <c r="C511" s="48" t="s">
        <v>233</v>
      </c>
      <c r="D511" s="48" t="s">
        <v>75</v>
      </c>
      <c r="E511" s="54">
        <v>0</v>
      </c>
      <c r="F511" s="54">
        <v>3.93</v>
      </c>
      <c r="G511" s="54">
        <v>4.3499999999999996</v>
      </c>
      <c r="H511" s="54">
        <v>2.9180000000000001</v>
      </c>
      <c r="I511" s="54">
        <v>3.2509999999999999</v>
      </c>
      <c r="J511" s="54">
        <v>3.6459999999999999</v>
      </c>
      <c r="K511" s="54">
        <v>4.0019999999999998</v>
      </c>
      <c r="L511" s="54">
        <v>4.3440000000000003</v>
      </c>
      <c r="M511" s="112"/>
      <c r="N511" s="111"/>
      <c r="O511" s="111"/>
      <c r="P511" s="111"/>
      <c r="Q511" s="111"/>
      <c r="R511" s="111"/>
    </row>
    <row r="512" spans="1:18" x14ac:dyDescent="0.3">
      <c r="A512" s="48" t="s">
        <v>12</v>
      </c>
      <c r="B512" s="48" t="s">
        <v>234</v>
      </c>
      <c r="C512" s="48" t="s">
        <v>235</v>
      </c>
      <c r="D512" s="48" t="s">
        <v>75</v>
      </c>
      <c r="E512" s="54">
        <v>0</v>
      </c>
      <c r="F512" s="54">
        <v>4.53</v>
      </c>
      <c r="G512" s="54">
        <v>4.53</v>
      </c>
      <c r="H512" s="54">
        <v>4.3730000000000002</v>
      </c>
      <c r="I512" s="54">
        <v>4.4000000000000004</v>
      </c>
      <c r="J512" s="54">
        <v>4.4269999999999996</v>
      </c>
      <c r="K512" s="54">
        <v>4.444</v>
      </c>
      <c r="L512" s="54">
        <v>4.4720000000000004</v>
      </c>
      <c r="M512" s="112"/>
      <c r="N512" s="111"/>
      <c r="O512" s="111"/>
      <c r="P512" s="111"/>
      <c r="Q512" s="111"/>
      <c r="R512" s="111"/>
    </row>
    <row r="513" spans="1:18" x14ac:dyDescent="0.3">
      <c r="A513" s="48" t="s">
        <v>12</v>
      </c>
      <c r="B513" s="48" t="s">
        <v>236</v>
      </c>
      <c r="C513" s="48" t="s">
        <v>237</v>
      </c>
      <c r="D513" s="48" t="s">
        <v>75</v>
      </c>
      <c r="E513" s="54">
        <v>0</v>
      </c>
      <c r="F513" s="54">
        <v>0</v>
      </c>
      <c r="G513" s="54">
        <v>0</v>
      </c>
      <c r="H513" s="54">
        <v>0</v>
      </c>
      <c r="I513" s="54">
        <v>0</v>
      </c>
      <c r="J513" s="54">
        <v>0</v>
      </c>
      <c r="K513" s="54">
        <v>0</v>
      </c>
      <c r="L513" s="54">
        <v>0</v>
      </c>
      <c r="M513" s="48"/>
      <c r="N513" s="48"/>
      <c r="O513" s="48"/>
      <c r="P513" s="48"/>
      <c r="Q513" s="48"/>
      <c r="R513" s="48"/>
    </row>
    <row r="514" spans="1:18" x14ac:dyDescent="0.3">
      <c r="A514" s="48" t="s">
        <v>12</v>
      </c>
      <c r="B514" s="48" t="s">
        <v>238</v>
      </c>
      <c r="C514" s="48" t="s">
        <v>239</v>
      </c>
      <c r="D514" s="48" t="s">
        <v>75</v>
      </c>
      <c r="E514" s="54">
        <v>0</v>
      </c>
      <c r="F514" s="54">
        <v>0</v>
      </c>
      <c r="G514" s="54">
        <v>0</v>
      </c>
      <c r="H514" s="54">
        <v>0</v>
      </c>
      <c r="I514" s="54">
        <v>0</v>
      </c>
      <c r="J514" s="54">
        <v>0</v>
      </c>
      <c r="K514" s="54">
        <v>0</v>
      </c>
      <c r="L514" s="54">
        <v>0</v>
      </c>
      <c r="M514" s="48"/>
      <c r="N514" s="48"/>
      <c r="O514" s="48"/>
      <c r="P514" s="48"/>
      <c r="Q514" s="48"/>
      <c r="R514" s="48"/>
    </row>
    <row r="515" spans="1:18" x14ac:dyDescent="0.3">
      <c r="A515" s="48" t="s">
        <v>12</v>
      </c>
      <c r="B515" s="48" t="s">
        <v>240</v>
      </c>
      <c r="C515" s="48" t="s">
        <v>241</v>
      </c>
      <c r="D515" s="48" t="s">
        <v>75</v>
      </c>
      <c r="E515" s="54">
        <v>0</v>
      </c>
      <c r="F515" s="54">
        <v>0</v>
      </c>
      <c r="G515" s="54">
        <v>0</v>
      </c>
      <c r="H515" s="54">
        <v>0</v>
      </c>
      <c r="I515" s="54">
        <v>0</v>
      </c>
      <c r="J515" s="54">
        <v>0</v>
      </c>
      <c r="K515" s="54">
        <v>0</v>
      </c>
      <c r="L515" s="54">
        <v>0</v>
      </c>
      <c r="M515" s="48"/>
      <c r="N515" s="48"/>
      <c r="O515" s="48"/>
      <c r="P515" s="48"/>
      <c r="Q515" s="48"/>
      <c r="R515" s="48"/>
    </row>
    <row r="516" spans="1:18" x14ac:dyDescent="0.3">
      <c r="A516" s="48" t="s">
        <v>12</v>
      </c>
      <c r="B516" s="48" t="s">
        <v>242</v>
      </c>
      <c r="C516" s="48" t="s">
        <v>243</v>
      </c>
      <c r="D516" s="48" t="s">
        <v>75</v>
      </c>
      <c r="E516" s="54">
        <v>0</v>
      </c>
      <c r="F516" s="54">
        <v>0</v>
      </c>
      <c r="G516" s="54">
        <v>0</v>
      </c>
      <c r="H516" s="54">
        <v>0</v>
      </c>
      <c r="I516" s="54">
        <v>0</v>
      </c>
      <c r="J516" s="54">
        <v>0</v>
      </c>
      <c r="K516" s="54">
        <v>0</v>
      </c>
      <c r="L516" s="54">
        <v>0</v>
      </c>
      <c r="M516" s="48"/>
      <c r="N516" s="48"/>
      <c r="O516" s="48"/>
      <c r="P516" s="48"/>
      <c r="Q516" s="48"/>
      <c r="R516" s="48"/>
    </row>
    <row r="517" spans="1:18" x14ac:dyDescent="0.3">
      <c r="A517" s="48" t="s">
        <v>12</v>
      </c>
      <c r="B517" s="48" t="s">
        <v>244</v>
      </c>
      <c r="C517" s="48" t="s">
        <v>245</v>
      </c>
      <c r="D517" s="48" t="s">
        <v>75</v>
      </c>
      <c r="E517" s="54">
        <v>0</v>
      </c>
      <c r="F517" s="54">
        <v>0</v>
      </c>
      <c r="G517" s="54">
        <v>0</v>
      </c>
      <c r="H517" s="54">
        <v>0</v>
      </c>
      <c r="I517" s="54">
        <v>0</v>
      </c>
      <c r="J517" s="54">
        <v>0</v>
      </c>
      <c r="K517" s="54">
        <v>0</v>
      </c>
      <c r="L517" s="54">
        <v>0</v>
      </c>
      <c r="M517" s="48"/>
      <c r="N517" s="48"/>
      <c r="O517" s="48"/>
      <c r="P517" s="48"/>
      <c r="Q517" s="48"/>
      <c r="R517" s="48"/>
    </row>
    <row r="518" spans="1:18" x14ac:dyDescent="0.3">
      <c r="A518" s="48" t="s">
        <v>12</v>
      </c>
      <c r="B518" s="48" t="s">
        <v>246</v>
      </c>
      <c r="C518" s="48" t="s">
        <v>247</v>
      </c>
      <c r="D518" s="48" t="s">
        <v>75</v>
      </c>
      <c r="E518" s="54">
        <v>0</v>
      </c>
      <c r="F518" s="54">
        <v>0</v>
      </c>
      <c r="G518" s="54">
        <v>0</v>
      </c>
      <c r="H518" s="54">
        <v>0</v>
      </c>
      <c r="I518" s="54">
        <v>0</v>
      </c>
      <c r="J518" s="54">
        <v>0</v>
      </c>
      <c r="K518" s="54">
        <v>0</v>
      </c>
      <c r="L518" s="54">
        <v>0</v>
      </c>
      <c r="M518" s="48"/>
      <c r="N518" s="48"/>
      <c r="O518" s="48"/>
      <c r="P518" s="48"/>
      <c r="Q518" s="48"/>
      <c r="R518" s="48"/>
    </row>
    <row r="519" spans="1:18" x14ac:dyDescent="0.3">
      <c r="A519" s="48" t="s">
        <v>12</v>
      </c>
      <c r="B519" s="48" t="s">
        <v>248</v>
      </c>
      <c r="C519" s="48" t="s">
        <v>249</v>
      </c>
      <c r="D519" s="48" t="s">
        <v>75</v>
      </c>
      <c r="E519" s="54">
        <v>0</v>
      </c>
      <c r="F519" s="54">
        <v>0</v>
      </c>
      <c r="G519" s="54">
        <v>0</v>
      </c>
      <c r="H519" s="54">
        <v>0</v>
      </c>
      <c r="I519" s="54">
        <v>0</v>
      </c>
      <c r="J519" s="54">
        <v>0</v>
      </c>
      <c r="K519" s="54">
        <v>0</v>
      </c>
      <c r="L519" s="54">
        <v>0</v>
      </c>
      <c r="M519" s="48"/>
      <c r="N519" s="48"/>
      <c r="O519" s="48"/>
      <c r="P519" s="48"/>
      <c r="Q519" s="48"/>
      <c r="R519" s="48"/>
    </row>
    <row r="520" spans="1:18" x14ac:dyDescent="0.3">
      <c r="A520" s="48" t="s">
        <v>12</v>
      </c>
      <c r="B520" s="48" t="s">
        <v>250</v>
      </c>
      <c r="C520" s="48" t="s">
        <v>251</v>
      </c>
      <c r="D520" s="48" t="s">
        <v>75</v>
      </c>
      <c r="E520" s="54">
        <v>0</v>
      </c>
      <c r="F520" s="54">
        <v>0</v>
      </c>
      <c r="G520" s="54">
        <v>0</v>
      </c>
      <c r="H520" s="54">
        <v>0</v>
      </c>
      <c r="I520" s="54">
        <v>0</v>
      </c>
      <c r="J520" s="54">
        <v>0</v>
      </c>
      <c r="K520" s="54">
        <v>0</v>
      </c>
      <c r="L520" s="54">
        <v>0</v>
      </c>
      <c r="M520" s="48"/>
      <c r="N520" s="48"/>
      <c r="O520" s="48"/>
      <c r="P520" s="48"/>
      <c r="Q520" s="48"/>
      <c r="R520" s="48"/>
    </row>
    <row r="521" spans="1:18" x14ac:dyDescent="0.3">
      <c r="A521" s="48" t="s">
        <v>12</v>
      </c>
      <c r="B521" s="48" t="s">
        <v>252</v>
      </c>
      <c r="C521" s="48" t="s">
        <v>253</v>
      </c>
      <c r="D521" s="48" t="s">
        <v>75</v>
      </c>
      <c r="E521" s="54">
        <v>0</v>
      </c>
      <c r="F521" s="54">
        <v>0</v>
      </c>
      <c r="G521" s="54">
        <v>0</v>
      </c>
      <c r="H521" s="54">
        <v>0</v>
      </c>
      <c r="I521" s="54">
        <v>0</v>
      </c>
      <c r="J521" s="54">
        <v>0</v>
      </c>
      <c r="K521" s="54">
        <v>0</v>
      </c>
      <c r="L521" s="54">
        <v>0</v>
      </c>
      <c r="M521" s="48"/>
      <c r="N521" s="48"/>
      <c r="O521" s="48"/>
      <c r="P521" s="48"/>
      <c r="Q521" s="48"/>
      <c r="R521" s="48"/>
    </row>
    <row r="522" spans="1:18" x14ac:dyDescent="0.3">
      <c r="A522" s="48" t="s">
        <v>12</v>
      </c>
      <c r="B522" s="48" t="s">
        <v>254</v>
      </c>
      <c r="C522" s="48" t="s">
        <v>255</v>
      </c>
      <c r="D522" s="48" t="s">
        <v>75</v>
      </c>
      <c r="E522" s="54">
        <v>0</v>
      </c>
      <c r="F522" s="54">
        <v>8.4600000000000009</v>
      </c>
      <c r="G522" s="54">
        <v>8.8800000000000008</v>
      </c>
      <c r="H522" s="54">
        <v>7.2910000000000004</v>
      </c>
      <c r="I522" s="54">
        <v>7.6509999999999998</v>
      </c>
      <c r="J522" s="54">
        <v>11.516999999999999</v>
      </c>
      <c r="K522" s="54">
        <v>21.931000000000001</v>
      </c>
      <c r="L522" s="54">
        <v>28.440999999999999</v>
      </c>
      <c r="M522" s="48"/>
      <c r="N522" s="48"/>
      <c r="O522" s="48"/>
      <c r="P522" s="48"/>
      <c r="Q522" s="48"/>
      <c r="R522" s="48"/>
    </row>
  </sheetData>
  <conditionalFormatting sqref="N6:R51">
    <cfRule type="cellIs" dxfId="3" priority="7" operator="lessThan">
      <formula>-0.0004</formula>
    </cfRule>
  </conditionalFormatting>
  <conditionalFormatting sqref="N162:R240">
    <cfRule type="cellIs" dxfId="2" priority="6" operator="lessThan">
      <formula>-0.0004</formula>
    </cfRule>
  </conditionalFormatting>
  <conditionalFormatting sqref="N318:R428">
    <cfRule type="cellIs" dxfId="1" priority="5" operator="lessThan">
      <formula>-0.0004</formula>
    </cfRule>
  </conditionalFormatting>
  <conditionalFormatting sqref="N474:R512">
    <cfRule type="cellIs" dxfId="0" priority="4" operator="lessThan">
      <formula>-0.0004</formula>
    </cfRule>
  </conditionalFormatting>
  <pageMargins left="0.7" right="0.7" top="0.75" bottom="0.75" header="0.3" footer="0.3"/>
  <pageSetup paperSize="8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8"/>
  <sheetViews>
    <sheetView zoomScale="80" zoomScaleNormal="80" workbookViewId="0"/>
  </sheetViews>
  <sheetFormatPr defaultRowHeight="14" x14ac:dyDescent="0.3"/>
  <cols>
    <col min="1" max="1" width="15.75" bestFit="1" customWidth="1"/>
    <col min="2" max="2" width="21.25" customWidth="1"/>
    <col min="3" max="3" width="79" bestFit="1" customWidth="1"/>
    <col min="4" max="4" width="11.5" customWidth="1"/>
    <col min="5" max="5" width="20.08203125" bestFit="1" customWidth="1"/>
    <col min="6" max="6" width="12.83203125" customWidth="1"/>
    <col min="7" max="7" width="13.5" customWidth="1"/>
  </cols>
  <sheetData>
    <row r="2" spans="1:7" ht="14.5" x14ac:dyDescent="0.35">
      <c r="C2" s="70" t="s">
        <v>377</v>
      </c>
      <c r="E2" s="70" t="s">
        <v>407</v>
      </c>
    </row>
    <row r="3" spans="1:7" x14ac:dyDescent="0.3">
      <c r="A3" s="48"/>
      <c r="B3" s="48"/>
      <c r="C3" s="48"/>
      <c r="D3" s="48"/>
      <c r="E3" s="48"/>
      <c r="F3" s="48"/>
      <c r="G3" s="48"/>
    </row>
    <row r="4" spans="1:7" ht="14.5" x14ac:dyDescent="0.35">
      <c r="A4" s="118" t="s">
        <v>256</v>
      </c>
      <c r="B4" s="118" t="s">
        <v>257</v>
      </c>
      <c r="C4" s="118" t="s">
        <v>258</v>
      </c>
      <c r="D4" s="118" t="s">
        <v>259</v>
      </c>
      <c r="E4" s="118" t="s">
        <v>260</v>
      </c>
      <c r="F4" s="118" t="s">
        <v>50</v>
      </c>
      <c r="G4" s="118" t="s">
        <v>51</v>
      </c>
    </row>
    <row r="5" spans="1:7" x14ac:dyDescent="0.3">
      <c r="A5" s="48" t="s">
        <v>0</v>
      </c>
      <c r="B5" s="48" t="s">
        <v>289</v>
      </c>
      <c r="C5" s="48" t="s">
        <v>290</v>
      </c>
      <c r="D5" s="48" t="s">
        <v>75</v>
      </c>
      <c r="E5" s="48" t="s">
        <v>60</v>
      </c>
      <c r="F5" s="54">
        <v>38.725999999999999</v>
      </c>
      <c r="G5" s="54">
        <v>39.295000000000002</v>
      </c>
    </row>
    <row r="6" spans="1:7" x14ac:dyDescent="0.3">
      <c r="A6" s="48" t="s">
        <v>0</v>
      </c>
      <c r="B6" s="48" t="s">
        <v>291</v>
      </c>
      <c r="C6" s="48" t="s">
        <v>292</v>
      </c>
      <c r="D6" s="48" t="s">
        <v>75</v>
      </c>
      <c r="E6" s="48" t="s">
        <v>60</v>
      </c>
      <c r="F6" s="54">
        <v>-8.5869999999999997</v>
      </c>
      <c r="G6" s="54">
        <v>-10.784000000000001</v>
      </c>
    </row>
    <row r="7" spans="1:7" x14ac:dyDescent="0.3">
      <c r="A7" s="48" t="s">
        <v>0</v>
      </c>
      <c r="B7" s="48" t="s">
        <v>293</v>
      </c>
      <c r="C7" s="48" t="s">
        <v>294</v>
      </c>
      <c r="D7" s="48" t="s">
        <v>75</v>
      </c>
      <c r="E7" s="48" t="s">
        <v>60</v>
      </c>
      <c r="F7" s="54">
        <v>6.4669999999999996</v>
      </c>
      <c r="G7" s="54">
        <v>8.7799999999999994</v>
      </c>
    </row>
    <row r="8" spans="1:7" x14ac:dyDescent="0.3">
      <c r="A8" s="48" t="s">
        <v>0</v>
      </c>
      <c r="B8" s="48" t="s">
        <v>295</v>
      </c>
      <c r="C8" s="48" t="s">
        <v>296</v>
      </c>
      <c r="D8" s="48" t="s">
        <v>75</v>
      </c>
      <c r="E8" s="48" t="s">
        <v>60</v>
      </c>
      <c r="F8" s="54">
        <v>0</v>
      </c>
      <c r="G8" s="54">
        <v>0</v>
      </c>
    </row>
    <row r="9" spans="1:7" x14ac:dyDescent="0.3">
      <c r="A9" s="48" t="s">
        <v>0</v>
      </c>
      <c r="B9" s="48" t="s">
        <v>297</v>
      </c>
      <c r="C9" s="48" t="s">
        <v>298</v>
      </c>
      <c r="D9" s="48" t="s">
        <v>75</v>
      </c>
      <c r="E9" s="48" t="s">
        <v>60</v>
      </c>
      <c r="F9" s="54">
        <v>17.657</v>
      </c>
      <c r="G9" s="54">
        <v>19.802</v>
      </c>
    </row>
    <row r="10" spans="1:7" x14ac:dyDescent="0.3">
      <c r="A10" s="48" t="s">
        <v>0</v>
      </c>
      <c r="B10" s="48" t="s">
        <v>299</v>
      </c>
      <c r="C10" s="48" t="s">
        <v>300</v>
      </c>
      <c r="D10" s="48" t="s">
        <v>75</v>
      </c>
      <c r="E10" s="48" t="s">
        <v>60</v>
      </c>
      <c r="F10" s="54">
        <v>0.20599999999999999</v>
      </c>
      <c r="G10" s="54">
        <v>0</v>
      </c>
    </row>
    <row r="11" spans="1:7" x14ac:dyDescent="0.3">
      <c r="A11" s="48" t="s">
        <v>0</v>
      </c>
      <c r="B11" s="48" t="s">
        <v>301</v>
      </c>
      <c r="C11" s="48" t="s">
        <v>302</v>
      </c>
      <c r="D11" s="48" t="s">
        <v>75</v>
      </c>
      <c r="E11" s="48" t="s">
        <v>60</v>
      </c>
      <c r="F11" s="54">
        <v>177.22800000000001</v>
      </c>
      <c r="G11" s="54">
        <v>197.13900000000001</v>
      </c>
    </row>
    <row r="12" spans="1:7" x14ac:dyDescent="0.3">
      <c r="A12" s="48" t="s">
        <v>0</v>
      </c>
      <c r="B12" s="48" t="s">
        <v>303</v>
      </c>
      <c r="C12" s="48" t="s">
        <v>304</v>
      </c>
      <c r="D12" s="48" t="s">
        <v>75</v>
      </c>
      <c r="E12" s="48" t="s">
        <v>60</v>
      </c>
      <c r="F12" s="54">
        <v>25.784862505741302</v>
      </c>
      <c r="G12" s="54">
        <v>20.570017807045801</v>
      </c>
    </row>
    <row r="13" spans="1:7" x14ac:dyDescent="0.3">
      <c r="A13" s="48" t="s">
        <v>0</v>
      </c>
      <c r="B13" s="48" t="s">
        <v>305</v>
      </c>
      <c r="C13" s="48" t="s">
        <v>306</v>
      </c>
      <c r="D13" s="48" t="s">
        <v>75</v>
      </c>
      <c r="E13" s="48" t="s">
        <v>60</v>
      </c>
      <c r="F13" s="54">
        <v>104.275123750858</v>
      </c>
      <c r="G13" s="54">
        <v>124.025060846461</v>
      </c>
    </row>
    <row r="14" spans="1:7" x14ac:dyDescent="0.3">
      <c r="A14" s="48" t="s">
        <v>0</v>
      </c>
      <c r="B14" s="48" t="s">
        <v>396</v>
      </c>
      <c r="C14" s="48" t="s">
        <v>397</v>
      </c>
      <c r="D14" s="48" t="s">
        <v>75</v>
      </c>
      <c r="E14" s="48" t="s">
        <v>60</v>
      </c>
      <c r="F14" s="54">
        <v>25.016550394587799</v>
      </c>
      <c r="G14" s="54">
        <v>6.4866570872349101</v>
      </c>
    </row>
    <row r="15" spans="1:7" x14ac:dyDescent="0.3">
      <c r="A15" s="48" t="s">
        <v>0</v>
      </c>
      <c r="B15" s="48" t="s">
        <v>307</v>
      </c>
      <c r="C15" s="48" t="s">
        <v>308</v>
      </c>
      <c r="D15" s="48" t="s">
        <v>75</v>
      </c>
      <c r="E15" s="48" t="s">
        <v>60</v>
      </c>
      <c r="F15" s="54">
        <v>15.775418598090299</v>
      </c>
      <c r="G15" s="54">
        <v>12.568</v>
      </c>
    </row>
    <row r="16" spans="1:7" x14ac:dyDescent="0.3">
      <c r="A16" s="48" t="s">
        <v>0</v>
      </c>
      <c r="B16" s="48" t="s">
        <v>309</v>
      </c>
      <c r="C16" s="48" t="s">
        <v>310</v>
      </c>
      <c r="D16" s="48" t="s">
        <v>75</v>
      </c>
      <c r="E16" s="48" t="s">
        <v>60</v>
      </c>
      <c r="F16" s="54">
        <v>27.146760399226402</v>
      </c>
      <c r="G16" s="54">
        <v>20.329000000000001</v>
      </c>
    </row>
    <row r="17" spans="1:7" x14ac:dyDescent="0.3">
      <c r="A17" s="48" t="s">
        <v>0</v>
      </c>
      <c r="B17" s="48" t="s">
        <v>311</v>
      </c>
      <c r="C17" s="48" t="s">
        <v>312</v>
      </c>
      <c r="D17" s="48" t="s">
        <v>75</v>
      </c>
      <c r="E17" s="48" t="s">
        <v>60</v>
      </c>
      <c r="F17" s="54">
        <v>16.221600976746199</v>
      </c>
      <c r="G17" s="54">
        <v>13.846</v>
      </c>
    </row>
    <row r="18" spans="1:7" x14ac:dyDescent="0.3">
      <c r="A18" s="48" t="s">
        <v>0</v>
      </c>
      <c r="B18" s="48" t="s">
        <v>313</v>
      </c>
      <c r="C18" s="48" t="s">
        <v>314</v>
      </c>
      <c r="D18" s="48" t="s">
        <v>75</v>
      </c>
      <c r="E18" s="48" t="s">
        <v>60</v>
      </c>
      <c r="F18" s="54">
        <v>9.1174496965715299</v>
      </c>
      <c r="G18" s="54">
        <v>1.899</v>
      </c>
    </row>
    <row r="19" spans="1:7" x14ac:dyDescent="0.3">
      <c r="A19" s="48" t="s">
        <v>0</v>
      </c>
      <c r="B19" s="48" t="s">
        <v>315</v>
      </c>
      <c r="C19" s="48" t="s">
        <v>284</v>
      </c>
      <c r="D19" s="48" t="s">
        <v>75</v>
      </c>
      <c r="E19" s="48" t="s">
        <v>60</v>
      </c>
      <c r="F19" s="54">
        <v>0.16</v>
      </c>
      <c r="G19" s="54">
        <v>0.19</v>
      </c>
    </row>
    <row r="20" spans="1:7" x14ac:dyDescent="0.3">
      <c r="A20" s="48" t="s">
        <v>0</v>
      </c>
      <c r="B20" s="48" t="s">
        <v>316</v>
      </c>
      <c r="C20" s="48" t="s">
        <v>317</v>
      </c>
      <c r="D20" s="48" t="s">
        <v>75</v>
      </c>
      <c r="E20" s="48" t="s">
        <v>60</v>
      </c>
      <c r="F20" s="54">
        <v>0</v>
      </c>
      <c r="G20" s="54">
        <v>0</v>
      </c>
    </row>
    <row r="21" spans="1:7" x14ac:dyDescent="0.3">
      <c r="A21" s="125" t="s">
        <v>0</v>
      </c>
      <c r="B21" s="125"/>
      <c r="C21" s="125" t="s">
        <v>398</v>
      </c>
      <c r="D21" s="125"/>
      <c r="E21" s="125"/>
      <c r="F21" s="126">
        <f>SUM(F5:F18)-F19-F20</f>
        <v>454.8747663218216</v>
      </c>
      <c r="G21" s="126">
        <f>SUM(G5:G18)-G19-G20</f>
        <v>453.76573574074177</v>
      </c>
    </row>
    <row r="22" spans="1:7" x14ac:dyDescent="0.3">
      <c r="A22" s="48" t="s">
        <v>10</v>
      </c>
      <c r="B22" s="48" t="s">
        <v>289</v>
      </c>
      <c r="C22" s="48" t="s">
        <v>290</v>
      </c>
      <c r="D22" s="48" t="s">
        <v>75</v>
      </c>
      <c r="E22" s="48" t="s">
        <v>60</v>
      </c>
      <c r="F22" s="54">
        <v>26.513999999999999</v>
      </c>
      <c r="G22" s="54">
        <v>27.029</v>
      </c>
    </row>
    <row r="23" spans="1:7" x14ac:dyDescent="0.3">
      <c r="A23" s="48" t="s">
        <v>10</v>
      </c>
      <c r="B23" s="48" t="s">
        <v>291</v>
      </c>
      <c r="C23" s="48" t="s">
        <v>292</v>
      </c>
      <c r="D23" s="48" t="s">
        <v>75</v>
      </c>
      <c r="E23" s="48" t="s">
        <v>60</v>
      </c>
      <c r="F23" s="54">
        <v>-3.2679999999999998</v>
      </c>
      <c r="G23" s="54">
        <v>-3.1619999999999999</v>
      </c>
    </row>
    <row r="24" spans="1:7" x14ac:dyDescent="0.3">
      <c r="A24" s="48" t="s">
        <v>10</v>
      </c>
      <c r="B24" s="48" t="s">
        <v>293</v>
      </c>
      <c r="C24" s="48" t="s">
        <v>294</v>
      </c>
      <c r="D24" s="48" t="s">
        <v>75</v>
      </c>
      <c r="E24" s="48" t="s">
        <v>60</v>
      </c>
      <c r="F24" s="54">
        <v>5.0060000000000002</v>
      </c>
      <c r="G24" s="54">
        <v>5.0579999999999998</v>
      </c>
    </row>
    <row r="25" spans="1:7" x14ac:dyDescent="0.3">
      <c r="A25" s="48" t="s">
        <v>10</v>
      </c>
      <c r="B25" s="48" t="s">
        <v>295</v>
      </c>
      <c r="C25" s="48" t="s">
        <v>296</v>
      </c>
      <c r="D25" s="48" t="s">
        <v>75</v>
      </c>
      <c r="E25" s="48" t="s">
        <v>60</v>
      </c>
      <c r="F25" s="54">
        <v>0</v>
      </c>
      <c r="G25" s="54">
        <v>0</v>
      </c>
    </row>
    <row r="26" spans="1:7" x14ac:dyDescent="0.3">
      <c r="A26" s="48" t="s">
        <v>10</v>
      </c>
      <c r="B26" s="48" t="s">
        <v>297</v>
      </c>
      <c r="C26" s="48" t="s">
        <v>298</v>
      </c>
      <c r="D26" s="48" t="s">
        <v>75</v>
      </c>
      <c r="E26" s="48" t="s">
        <v>60</v>
      </c>
      <c r="F26" s="54">
        <v>26</v>
      </c>
      <c r="G26" s="54">
        <v>29.614000000000001</v>
      </c>
    </row>
    <row r="27" spans="1:7" x14ac:dyDescent="0.3">
      <c r="A27" s="48" t="s">
        <v>10</v>
      </c>
      <c r="B27" s="48" t="s">
        <v>299</v>
      </c>
      <c r="C27" s="48" t="s">
        <v>300</v>
      </c>
      <c r="D27" s="48" t="s">
        <v>75</v>
      </c>
      <c r="E27" s="48" t="s">
        <v>60</v>
      </c>
      <c r="F27" s="54">
        <v>0</v>
      </c>
      <c r="G27" s="54">
        <v>0</v>
      </c>
    </row>
    <row r="28" spans="1:7" x14ac:dyDescent="0.3">
      <c r="A28" s="48" t="s">
        <v>10</v>
      </c>
      <c r="B28" s="48" t="s">
        <v>301</v>
      </c>
      <c r="C28" s="48" t="s">
        <v>302</v>
      </c>
      <c r="D28" s="48" t="s">
        <v>75</v>
      </c>
      <c r="E28" s="48" t="s">
        <v>60</v>
      </c>
      <c r="F28" s="54">
        <v>76.38</v>
      </c>
      <c r="G28" s="54">
        <v>74.659000000000006</v>
      </c>
    </row>
    <row r="29" spans="1:7" x14ac:dyDescent="0.3">
      <c r="A29" s="48" t="s">
        <v>10</v>
      </c>
      <c r="B29" s="48" t="s">
        <v>303</v>
      </c>
      <c r="C29" s="48" t="s">
        <v>304</v>
      </c>
      <c r="D29" s="48" t="s">
        <v>75</v>
      </c>
      <c r="E29" s="48" t="s">
        <v>60</v>
      </c>
      <c r="F29" s="54">
        <v>10.811999999999999</v>
      </c>
      <c r="G29" s="54">
        <v>11.986000000000001</v>
      </c>
    </row>
    <row r="30" spans="1:7" x14ac:dyDescent="0.3">
      <c r="A30" s="48" t="s">
        <v>10</v>
      </c>
      <c r="B30" s="48" t="s">
        <v>305</v>
      </c>
      <c r="C30" s="48" t="s">
        <v>306</v>
      </c>
      <c r="D30" s="48" t="s">
        <v>75</v>
      </c>
      <c r="E30" s="48" t="s">
        <v>60</v>
      </c>
      <c r="F30" s="54">
        <v>96.393000000000001</v>
      </c>
      <c r="G30" s="54">
        <v>135.63399999999999</v>
      </c>
    </row>
    <row r="31" spans="1:7" x14ac:dyDescent="0.3">
      <c r="A31" s="48" t="s">
        <v>10</v>
      </c>
      <c r="B31" s="48" t="s">
        <v>396</v>
      </c>
      <c r="C31" s="48" t="s">
        <v>397</v>
      </c>
      <c r="D31" s="48" t="s">
        <v>75</v>
      </c>
      <c r="E31" s="48" t="s">
        <v>60</v>
      </c>
      <c r="F31" s="54">
        <v>3.0379999999999998</v>
      </c>
      <c r="G31" s="54">
        <v>1.6060000000000001</v>
      </c>
    </row>
    <row r="32" spans="1:7" x14ac:dyDescent="0.3">
      <c r="A32" s="48" t="s">
        <v>10</v>
      </c>
      <c r="B32" s="48" t="s">
        <v>307</v>
      </c>
      <c r="C32" s="48" t="s">
        <v>308</v>
      </c>
      <c r="D32" s="48" t="s">
        <v>75</v>
      </c>
      <c r="E32" s="48" t="s">
        <v>60</v>
      </c>
      <c r="F32" s="54">
        <v>0</v>
      </c>
      <c r="G32" s="54">
        <v>0.88100000000000001</v>
      </c>
    </row>
    <row r="33" spans="1:7" x14ac:dyDescent="0.3">
      <c r="A33" s="48" t="s">
        <v>10</v>
      </c>
      <c r="B33" s="48" t="s">
        <v>309</v>
      </c>
      <c r="C33" s="48" t="s">
        <v>310</v>
      </c>
      <c r="D33" s="48" t="s">
        <v>75</v>
      </c>
      <c r="E33" s="48" t="s">
        <v>60</v>
      </c>
      <c r="F33" s="54">
        <v>5.7759999999999998</v>
      </c>
      <c r="G33" s="54">
        <v>6.3760000000000003</v>
      </c>
    </row>
    <row r="34" spans="1:7" x14ac:dyDescent="0.3">
      <c r="A34" s="48" t="s">
        <v>10</v>
      </c>
      <c r="B34" s="48" t="s">
        <v>311</v>
      </c>
      <c r="C34" s="48" t="s">
        <v>312</v>
      </c>
      <c r="D34" s="48" t="s">
        <v>75</v>
      </c>
      <c r="E34" s="48" t="s">
        <v>60</v>
      </c>
      <c r="F34" s="54">
        <v>5.8289999999999997</v>
      </c>
      <c r="G34" s="54">
        <v>3.08</v>
      </c>
    </row>
    <row r="35" spans="1:7" x14ac:dyDescent="0.3">
      <c r="A35" s="48" t="s">
        <v>10</v>
      </c>
      <c r="B35" s="48" t="s">
        <v>313</v>
      </c>
      <c r="C35" s="48" t="s">
        <v>314</v>
      </c>
      <c r="D35" s="48" t="s">
        <v>75</v>
      </c>
      <c r="E35" s="48" t="s">
        <v>60</v>
      </c>
      <c r="F35" s="54">
        <v>5.6779999999999999</v>
      </c>
      <c r="G35" s="54">
        <v>9.3439999999999994</v>
      </c>
    </row>
    <row r="36" spans="1:7" x14ac:dyDescent="0.3">
      <c r="A36" s="48" t="s">
        <v>10</v>
      </c>
      <c r="B36" s="48" t="s">
        <v>315</v>
      </c>
      <c r="C36" s="48" t="s">
        <v>284</v>
      </c>
      <c r="D36" s="48" t="s">
        <v>75</v>
      </c>
      <c r="E36" s="48" t="s">
        <v>60</v>
      </c>
      <c r="F36" s="54">
        <v>2.8000000000000001E-2</v>
      </c>
      <c r="G36" s="54">
        <v>2.5999999999999999E-2</v>
      </c>
    </row>
    <row r="37" spans="1:7" x14ac:dyDescent="0.3">
      <c r="A37" s="48" t="s">
        <v>10</v>
      </c>
      <c r="B37" s="48" t="s">
        <v>316</v>
      </c>
      <c r="C37" s="48" t="s">
        <v>317</v>
      </c>
      <c r="D37" s="48" t="s">
        <v>75</v>
      </c>
      <c r="E37" s="48" t="s">
        <v>60</v>
      </c>
      <c r="F37" s="54">
        <v>3.6999999999999998E-2</v>
      </c>
      <c r="G37" s="54">
        <v>2.5999999999999999E-2</v>
      </c>
    </row>
    <row r="38" spans="1:7" x14ac:dyDescent="0.3">
      <c r="A38" s="125" t="s">
        <v>10</v>
      </c>
      <c r="B38" s="125"/>
      <c r="C38" s="125" t="s">
        <v>398</v>
      </c>
      <c r="D38" s="125"/>
      <c r="E38" s="125"/>
      <c r="F38" s="126">
        <f>SUM(F22:F35)-F36-F37</f>
        <v>258.09300000000007</v>
      </c>
      <c r="G38" s="126">
        <f>SUM(G22:G35)-G36-G37</f>
        <v>302.05299999999988</v>
      </c>
    </row>
    <row r="39" spans="1:7" x14ac:dyDescent="0.3">
      <c r="A39" s="48" t="s">
        <v>5</v>
      </c>
      <c r="B39" s="48" t="s">
        <v>289</v>
      </c>
      <c r="C39" s="48" t="s">
        <v>290</v>
      </c>
      <c r="D39" s="48" t="s">
        <v>75</v>
      </c>
      <c r="E39" s="48" t="s">
        <v>60</v>
      </c>
      <c r="F39" s="54">
        <v>26.988</v>
      </c>
      <c r="G39" s="54">
        <v>29.344999999999999</v>
      </c>
    </row>
    <row r="40" spans="1:7" x14ac:dyDescent="0.3">
      <c r="A40" s="48" t="s">
        <v>5</v>
      </c>
      <c r="B40" s="48" t="s">
        <v>291</v>
      </c>
      <c r="C40" s="48" t="s">
        <v>292</v>
      </c>
      <c r="D40" s="48" t="s">
        <v>75</v>
      </c>
      <c r="E40" s="48" t="s">
        <v>60</v>
      </c>
      <c r="F40" s="54">
        <v>-3.5590000000000002</v>
      </c>
      <c r="G40" s="54">
        <v>-3.0449999999999999</v>
      </c>
    </row>
    <row r="41" spans="1:7" x14ac:dyDescent="0.3">
      <c r="A41" s="48" t="s">
        <v>5</v>
      </c>
      <c r="B41" s="48" t="s">
        <v>293</v>
      </c>
      <c r="C41" s="48" t="s">
        <v>294</v>
      </c>
      <c r="D41" s="48" t="s">
        <v>75</v>
      </c>
      <c r="E41" s="48" t="s">
        <v>60</v>
      </c>
      <c r="F41" s="54">
        <v>3.1840000000000002</v>
      </c>
      <c r="G41" s="54">
        <v>4.0309999999999997</v>
      </c>
    </row>
    <row r="42" spans="1:7" x14ac:dyDescent="0.3">
      <c r="A42" s="48" t="s">
        <v>5</v>
      </c>
      <c r="B42" s="48" t="s">
        <v>295</v>
      </c>
      <c r="C42" s="48" t="s">
        <v>296</v>
      </c>
      <c r="D42" s="48" t="s">
        <v>75</v>
      </c>
      <c r="E42" s="48" t="s">
        <v>60</v>
      </c>
      <c r="F42" s="54">
        <v>0</v>
      </c>
      <c r="G42" s="54">
        <v>0</v>
      </c>
    </row>
    <row r="43" spans="1:7" x14ac:dyDescent="0.3">
      <c r="A43" s="48" t="s">
        <v>5</v>
      </c>
      <c r="B43" s="48" t="s">
        <v>297</v>
      </c>
      <c r="C43" s="48" t="s">
        <v>298</v>
      </c>
      <c r="D43" s="48" t="s">
        <v>75</v>
      </c>
      <c r="E43" s="48" t="s">
        <v>60</v>
      </c>
      <c r="F43" s="54">
        <v>22.18</v>
      </c>
      <c r="G43" s="54">
        <v>21.893000000000001</v>
      </c>
    </row>
    <row r="44" spans="1:7" x14ac:dyDescent="0.3">
      <c r="A44" s="48" t="s">
        <v>5</v>
      </c>
      <c r="B44" s="48" t="s">
        <v>299</v>
      </c>
      <c r="C44" s="48" t="s">
        <v>300</v>
      </c>
      <c r="D44" s="48" t="s">
        <v>75</v>
      </c>
      <c r="E44" s="48" t="s">
        <v>60</v>
      </c>
      <c r="F44" s="54">
        <v>0</v>
      </c>
      <c r="G44" s="54">
        <v>0</v>
      </c>
    </row>
    <row r="45" spans="1:7" x14ac:dyDescent="0.3">
      <c r="A45" s="48" t="s">
        <v>5</v>
      </c>
      <c r="B45" s="48" t="s">
        <v>301</v>
      </c>
      <c r="C45" s="48" t="s">
        <v>302</v>
      </c>
      <c r="D45" s="48" t="s">
        <v>75</v>
      </c>
      <c r="E45" s="48" t="s">
        <v>60</v>
      </c>
      <c r="F45" s="54">
        <v>91.201999999999998</v>
      </c>
      <c r="G45" s="54">
        <v>102.848</v>
      </c>
    </row>
    <row r="46" spans="1:7" x14ac:dyDescent="0.3">
      <c r="A46" s="48" t="s">
        <v>5</v>
      </c>
      <c r="B46" s="48" t="s">
        <v>303</v>
      </c>
      <c r="C46" s="48" t="s">
        <v>304</v>
      </c>
      <c r="D46" s="48" t="s">
        <v>75</v>
      </c>
      <c r="E46" s="48" t="s">
        <v>60</v>
      </c>
      <c r="F46" s="54">
        <v>14.505000000000001</v>
      </c>
      <c r="G46" s="54">
        <v>21.86</v>
      </c>
    </row>
    <row r="47" spans="1:7" x14ac:dyDescent="0.3">
      <c r="A47" s="48" t="s">
        <v>5</v>
      </c>
      <c r="B47" s="48" t="s">
        <v>305</v>
      </c>
      <c r="C47" s="48" t="s">
        <v>306</v>
      </c>
      <c r="D47" s="48" t="s">
        <v>75</v>
      </c>
      <c r="E47" s="48" t="s">
        <v>60</v>
      </c>
      <c r="F47" s="54">
        <v>143.85</v>
      </c>
      <c r="G47" s="54">
        <v>148.41399999999999</v>
      </c>
    </row>
    <row r="48" spans="1:7" x14ac:dyDescent="0.3">
      <c r="A48" s="48" t="s">
        <v>5</v>
      </c>
      <c r="B48" s="48" t="s">
        <v>396</v>
      </c>
      <c r="C48" s="48" t="s">
        <v>397</v>
      </c>
      <c r="D48" s="48" t="s">
        <v>75</v>
      </c>
      <c r="E48" s="48" t="s">
        <v>60</v>
      </c>
      <c r="F48" s="54">
        <v>15.045</v>
      </c>
      <c r="G48" s="54">
        <v>9.1</v>
      </c>
    </row>
    <row r="49" spans="1:7" x14ac:dyDescent="0.3">
      <c r="A49" s="48" t="s">
        <v>5</v>
      </c>
      <c r="B49" s="48" t="s">
        <v>307</v>
      </c>
      <c r="C49" s="48" t="s">
        <v>308</v>
      </c>
      <c r="D49" s="48" t="s">
        <v>75</v>
      </c>
      <c r="E49" s="48" t="s">
        <v>60</v>
      </c>
      <c r="F49" s="54">
        <v>30.334</v>
      </c>
      <c r="G49" s="54">
        <v>4.1449999999999996</v>
      </c>
    </row>
    <row r="50" spans="1:7" x14ac:dyDescent="0.3">
      <c r="A50" s="48" t="s">
        <v>5</v>
      </c>
      <c r="B50" s="48" t="s">
        <v>309</v>
      </c>
      <c r="C50" s="48" t="s">
        <v>310</v>
      </c>
      <c r="D50" s="48" t="s">
        <v>75</v>
      </c>
      <c r="E50" s="48" t="s">
        <v>60</v>
      </c>
      <c r="F50" s="54">
        <v>20.260999999999999</v>
      </c>
      <c r="G50" s="54">
        <v>20.039000000000001</v>
      </c>
    </row>
    <row r="51" spans="1:7" x14ac:dyDescent="0.3">
      <c r="A51" s="48" t="s">
        <v>5</v>
      </c>
      <c r="B51" s="48" t="s">
        <v>311</v>
      </c>
      <c r="C51" s="48" t="s">
        <v>312</v>
      </c>
      <c r="D51" s="48" t="s">
        <v>75</v>
      </c>
      <c r="E51" s="48" t="s">
        <v>60</v>
      </c>
      <c r="F51" s="54">
        <v>12.558999999999999</v>
      </c>
      <c r="G51" s="54">
        <v>4.5410000000000004</v>
      </c>
    </row>
    <row r="52" spans="1:7" x14ac:dyDescent="0.3">
      <c r="A52" s="48" t="s">
        <v>5</v>
      </c>
      <c r="B52" s="48" t="s">
        <v>313</v>
      </c>
      <c r="C52" s="48" t="s">
        <v>314</v>
      </c>
      <c r="D52" s="48" t="s">
        <v>75</v>
      </c>
      <c r="E52" s="48" t="s">
        <v>60</v>
      </c>
      <c r="F52" s="54">
        <v>2.754</v>
      </c>
      <c r="G52" s="54">
        <v>2.4119999999999999</v>
      </c>
    </row>
    <row r="53" spans="1:7" x14ac:dyDescent="0.3">
      <c r="A53" s="48" t="s">
        <v>5</v>
      </c>
      <c r="B53" s="48" t="s">
        <v>315</v>
      </c>
      <c r="C53" s="48" t="s">
        <v>284</v>
      </c>
      <c r="D53" s="48" t="s">
        <v>75</v>
      </c>
      <c r="E53" s="48" t="s">
        <v>60</v>
      </c>
      <c r="F53" s="54">
        <v>0.184</v>
      </c>
      <c r="G53" s="54">
        <v>0.20200000000000001</v>
      </c>
    </row>
    <row r="54" spans="1:7" x14ac:dyDescent="0.3">
      <c r="A54" s="48" t="s">
        <v>5</v>
      </c>
      <c r="B54" s="48" t="s">
        <v>316</v>
      </c>
      <c r="C54" s="48" t="s">
        <v>317</v>
      </c>
      <c r="D54" s="48" t="s">
        <v>75</v>
      </c>
      <c r="E54" s="48" t="s">
        <v>60</v>
      </c>
      <c r="F54" s="54">
        <v>0</v>
      </c>
      <c r="G54" s="54">
        <v>0</v>
      </c>
    </row>
    <row r="55" spans="1:7" x14ac:dyDescent="0.3">
      <c r="A55" s="125" t="s">
        <v>5</v>
      </c>
      <c r="B55" s="125"/>
      <c r="C55" s="125" t="s">
        <v>398</v>
      </c>
      <c r="D55" s="125"/>
      <c r="E55" s="125"/>
      <c r="F55" s="126">
        <f>SUM(F39:F52)-F53-F54</f>
        <v>379.11900000000009</v>
      </c>
      <c r="G55" s="126">
        <f>SUM(G39:G52)-G53-G54</f>
        <v>365.38099999999997</v>
      </c>
    </row>
    <row r="56" spans="1:7" x14ac:dyDescent="0.3">
      <c r="A56" s="48" t="s">
        <v>6</v>
      </c>
      <c r="B56" s="48" t="s">
        <v>289</v>
      </c>
      <c r="C56" s="48" t="s">
        <v>290</v>
      </c>
      <c r="D56" s="48" t="s">
        <v>75</v>
      </c>
      <c r="E56" s="48" t="s">
        <v>60</v>
      </c>
      <c r="F56" s="54">
        <v>30.1750892948948</v>
      </c>
      <c r="G56" s="54">
        <v>33.762999999999998</v>
      </c>
    </row>
    <row r="57" spans="1:7" x14ac:dyDescent="0.3">
      <c r="A57" s="48" t="s">
        <v>6</v>
      </c>
      <c r="B57" s="48" t="s">
        <v>291</v>
      </c>
      <c r="C57" s="48" t="s">
        <v>292</v>
      </c>
      <c r="D57" s="48" t="s">
        <v>75</v>
      </c>
      <c r="E57" s="48" t="s">
        <v>60</v>
      </c>
      <c r="F57" s="54">
        <v>-18.719000000000001</v>
      </c>
      <c r="G57" s="54">
        <v>-20.451000000000001</v>
      </c>
    </row>
    <row r="58" spans="1:7" x14ac:dyDescent="0.3">
      <c r="A58" s="48" t="s">
        <v>6</v>
      </c>
      <c r="B58" s="48" t="s">
        <v>293</v>
      </c>
      <c r="C58" s="48" t="s">
        <v>294</v>
      </c>
      <c r="D58" s="48" t="s">
        <v>75</v>
      </c>
      <c r="E58" s="48" t="s">
        <v>60</v>
      </c>
      <c r="F58" s="54">
        <v>9.5541342919190608</v>
      </c>
      <c r="G58" s="54">
        <v>11.034000000000001</v>
      </c>
    </row>
    <row r="59" spans="1:7" x14ac:dyDescent="0.3">
      <c r="A59" s="48" t="s">
        <v>6</v>
      </c>
      <c r="B59" s="48" t="s">
        <v>295</v>
      </c>
      <c r="C59" s="48" t="s">
        <v>296</v>
      </c>
      <c r="D59" s="48" t="s">
        <v>75</v>
      </c>
      <c r="E59" s="48" t="s">
        <v>60</v>
      </c>
      <c r="F59" s="54">
        <v>0</v>
      </c>
      <c r="G59" s="54">
        <v>2.7E-2</v>
      </c>
    </row>
    <row r="60" spans="1:7" x14ac:dyDescent="0.3">
      <c r="A60" s="48" t="s">
        <v>6</v>
      </c>
      <c r="B60" s="48" t="s">
        <v>297</v>
      </c>
      <c r="C60" s="48" t="s">
        <v>298</v>
      </c>
      <c r="D60" s="48" t="s">
        <v>75</v>
      </c>
      <c r="E60" s="48" t="s">
        <v>60</v>
      </c>
      <c r="F60" s="54">
        <v>49.985999999999997</v>
      </c>
      <c r="G60" s="54">
        <v>32.715000000000003</v>
      </c>
    </row>
    <row r="61" spans="1:7" x14ac:dyDescent="0.3">
      <c r="A61" s="48" t="s">
        <v>6</v>
      </c>
      <c r="B61" s="48" t="s">
        <v>299</v>
      </c>
      <c r="C61" s="48" t="s">
        <v>300</v>
      </c>
      <c r="D61" s="48" t="s">
        <v>75</v>
      </c>
      <c r="E61" s="48" t="s">
        <v>60</v>
      </c>
      <c r="F61" s="54">
        <v>1.45458558</v>
      </c>
      <c r="G61" s="54">
        <v>1.5980000000000001</v>
      </c>
    </row>
    <row r="62" spans="1:7" x14ac:dyDescent="0.3">
      <c r="A62" s="48" t="s">
        <v>6</v>
      </c>
      <c r="B62" s="48" t="s">
        <v>301</v>
      </c>
      <c r="C62" s="48" t="s">
        <v>302</v>
      </c>
      <c r="D62" s="48" t="s">
        <v>75</v>
      </c>
      <c r="E62" s="48" t="s">
        <v>60</v>
      </c>
      <c r="F62" s="54">
        <v>158.56554466302001</v>
      </c>
      <c r="G62" s="54">
        <v>169.73500000000001</v>
      </c>
    </row>
    <row r="63" spans="1:7" x14ac:dyDescent="0.3">
      <c r="A63" s="48" t="s">
        <v>6</v>
      </c>
      <c r="B63" s="48" t="s">
        <v>303</v>
      </c>
      <c r="C63" s="48" t="s">
        <v>304</v>
      </c>
      <c r="D63" s="48" t="s">
        <v>75</v>
      </c>
      <c r="E63" s="48" t="s">
        <v>60</v>
      </c>
      <c r="F63" s="54">
        <v>0</v>
      </c>
      <c r="G63" s="54">
        <v>0</v>
      </c>
    </row>
    <row r="64" spans="1:7" x14ac:dyDescent="0.3">
      <c r="A64" s="48" t="s">
        <v>6</v>
      </c>
      <c r="B64" s="48" t="s">
        <v>305</v>
      </c>
      <c r="C64" s="48" t="s">
        <v>306</v>
      </c>
      <c r="D64" s="48" t="s">
        <v>75</v>
      </c>
      <c r="E64" s="48" t="s">
        <v>60</v>
      </c>
      <c r="F64" s="54">
        <v>147.02760745</v>
      </c>
      <c r="G64" s="54">
        <v>161.989</v>
      </c>
    </row>
    <row r="65" spans="1:7" x14ac:dyDescent="0.3">
      <c r="A65" s="48" t="s">
        <v>6</v>
      </c>
      <c r="B65" s="48" t="s">
        <v>396</v>
      </c>
      <c r="C65" s="48" t="s">
        <v>397</v>
      </c>
      <c r="D65" s="48" t="s">
        <v>75</v>
      </c>
      <c r="E65" s="48" t="s">
        <v>60</v>
      </c>
      <c r="F65" s="54">
        <v>3.0219999999999998</v>
      </c>
      <c r="G65" s="54">
        <v>4.6680000000000001</v>
      </c>
    </row>
    <row r="66" spans="1:7" x14ac:dyDescent="0.3">
      <c r="A66" s="48" t="s">
        <v>6</v>
      </c>
      <c r="B66" s="48" t="s">
        <v>307</v>
      </c>
      <c r="C66" s="48" t="s">
        <v>308</v>
      </c>
      <c r="D66" s="48" t="s">
        <v>75</v>
      </c>
      <c r="E66" s="48" t="s">
        <v>60</v>
      </c>
      <c r="F66" s="54">
        <v>17.619</v>
      </c>
      <c r="G66" s="54">
        <v>20.253</v>
      </c>
    </row>
    <row r="67" spans="1:7" x14ac:dyDescent="0.3">
      <c r="A67" s="48" t="s">
        <v>6</v>
      </c>
      <c r="B67" s="48" t="s">
        <v>309</v>
      </c>
      <c r="C67" s="48" t="s">
        <v>310</v>
      </c>
      <c r="D67" s="48" t="s">
        <v>75</v>
      </c>
      <c r="E67" s="48" t="s">
        <v>60</v>
      </c>
      <c r="F67" s="54">
        <v>5.9219999999999997</v>
      </c>
      <c r="G67" s="54">
        <v>10.545999999999999</v>
      </c>
    </row>
    <row r="68" spans="1:7" x14ac:dyDescent="0.3">
      <c r="A68" s="48" t="s">
        <v>6</v>
      </c>
      <c r="B68" s="48" t="s">
        <v>311</v>
      </c>
      <c r="C68" s="48" t="s">
        <v>312</v>
      </c>
      <c r="D68" s="48" t="s">
        <v>75</v>
      </c>
      <c r="E68" s="48" t="s">
        <v>60</v>
      </c>
      <c r="F68" s="54">
        <v>10.491</v>
      </c>
      <c r="G68" s="54">
        <v>13.872</v>
      </c>
    </row>
    <row r="69" spans="1:7" x14ac:dyDescent="0.3">
      <c r="A69" s="48" t="s">
        <v>6</v>
      </c>
      <c r="B69" s="48" t="s">
        <v>313</v>
      </c>
      <c r="C69" s="48" t="s">
        <v>314</v>
      </c>
      <c r="D69" s="48" t="s">
        <v>75</v>
      </c>
      <c r="E69" s="48" t="s">
        <v>60</v>
      </c>
      <c r="F69" s="54">
        <v>43.767000000000003</v>
      </c>
      <c r="G69" s="54">
        <v>43.491</v>
      </c>
    </row>
    <row r="70" spans="1:7" x14ac:dyDescent="0.3">
      <c r="A70" s="48" t="s">
        <v>6</v>
      </c>
      <c r="B70" s="48" t="s">
        <v>315</v>
      </c>
      <c r="C70" s="48" t="s">
        <v>284</v>
      </c>
      <c r="D70" s="48" t="s">
        <v>75</v>
      </c>
      <c r="E70" s="48" t="s">
        <v>60</v>
      </c>
      <c r="F70" s="54">
        <v>8.4000000000000005E-2</v>
      </c>
      <c r="G70" s="54">
        <v>0.151</v>
      </c>
    </row>
    <row r="71" spans="1:7" x14ac:dyDescent="0.3">
      <c r="A71" s="48" t="s">
        <v>6</v>
      </c>
      <c r="B71" s="48" t="s">
        <v>316</v>
      </c>
      <c r="C71" s="48" t="s">
        <v>317</v>
      </c>
      <c r="D71" s="48" t="s">
        <v>75</v>
      </c>
      <c r="E71" s="48" t="s">
        <v>60</v>
      </c>
      <c r="F71" s="54">
        <v>0</v>
      </c>
      <c r="G71" s="54">
        <v>0.13900000000000001</v>
      </c>
    </row>
    <row r="72" spans="1:7" x14ac:dyDescent="0.3">
      <c r="A72" s="125" t="s">
        <v>6</v>
      </c>
      <c r="B72" s="125"/>
      <c r="C72" s="125" t="s">
        <v>398</v>
      </c>
      <c r="D72" s="125"/>
      <c r="E72" s="125"/>
      <c r="F72" s="126">
        <f>SUM(F56:F69)-F70-F71</f>
        <v>458.78096127983383</v>
      </c>
      <c r="G72" s="126">
        <f>SUM(G56:G69)-G70-G71</f>
        <v>482.95</v>
      </c>
    </row>
    <row r="73" spans="1:7" x14ac:dyDescent="0.3">
      <c r="A73" s="48" t="s">
        <v>11</v>
      </c>
      <c r="B73" s="48" t="s">
        <v>289</v>
      </c>
      <c r="C73" s="48" t="s">
        <v>290</v>
      </c>
      <c r="D73" s="48" t="s">
        <v>75</v>
      </c>
      <c r="E73" s="48" t="s">
        <v>60</v>
      </c>
      <c r="F73" s="54">
        <v>17.300243713863502</v>
      </c>
      <c r="G73" s="54">
        <v>16.4324903289044</v>
      </c>
    </row>
    <row r="74" spans="1:7" x14ac:dyDescent="0.3">
      <c r="A74" s="48" t="s">
        <v>11</v>
      </c>
      <c r="B74" s="48" t="s">
        <v>291</v>
      </c>
      <c r="C74" s="48" t="s">
        <v>292</v>
      </c>
      <c r="D74" s="48" t="s">
        <v>75</v>
      </c>
      <c r="E74" s="48" t="s">
        <v>60</v>
      </c>
      <c r="F74" s="54">
        <v>0</v>
      </c>
      <c r="G74" s="54">
        <v>0</v>
      </c>
    </row>
    <row r="75" spans="1:7" x14ac:dyDescent="0.3">
      <c r="A75" s="48" t="s">
        <v>11</v>
      </c>
      <c r="B75" s="48" t="s">
        <v>293</v>
      </c>
      <c r="C75" s="48" t="s">
        <v>294</v>
      </c>
      <c r="D75" s="48" t="s">
        <v>75</v>
      </c>
      <c r="E75" s="48" t="s">
        <v>60</v>
      </c>
      <c r="F75" s="54">
        <v>2.9465099103663501</v>
      </c>
      <c r="G75" s="54">
        <v>4.0692647075660098</v>
      </c>
    </row>
    <row r="76" spans="1:7" x14ac:dyDescent="0.3">
      <c r="A76" s="48" t="s">
        <v>11</v>
      </c>
      <c r="B76" s="48" t="s">
        <v>295</v>
      </c>
      <c r="C76" s="48" t="s">
        <v>296</v>
      </c>
      <c r="D76" s="48" t="s">
        <v>75</v>
      </c>
      <c r="E76" s="48" t="s">
        <v>60</v>
      </c>
      <c r="F76" s="54">
        <v>0.107442413437876</v>
      </c>
      <c r="G76" s="54">
        <v>9.9211227074676306E-2</v>
      </c>
    </row>
    <row r="77" spans="1:7" x14ac:dyDescent="0.3">
      <c r="A77" s="48" t="s">
        <v>11</v>
      </c>
      <c r="B77" s="48" t="s">
        <v>297</v>
      </c>
      <c r="C77" s="48" t="s">
        <v>298</v>
      </c>
      <c r="D77" s="48" t="s">
        <v>75</v>
      </c>
      <c r="E77" s="48" t="s">
        <v>60</v>
      </c>
      <c r="F77" s="54">
        <v>10.97887678</v>
      </c>
      <c r="G77" s="54">
        <v>9.9055387600000007</v>
      </c>
    </row>
    <row r="78" spans="1:7" x14ac:dyDescent="0.3">
      <c r="A78" s="48" t="s">
        <v>11</v>
      </c>
      <c r="B78" s="48" t="s">
        <v>299</v>
      </c>
      <c r="C78" s="48" t="s">
        <v>300</v>
      </c>
      <c r="D78" s="48" t="s">
        <v>75</v>
      </c>
      <c r="E78" s="48" t="s">
        <v>60</v>
      </c>
      <c r="F78" s="54">
        <v>0</v>
      </c>
      <c r="G78" s="54">
        <v>0</v>
      </c>
    </row>
    <row r="79" spans="1:7" x14ac:dyDescent="0.3">
      <c r="A79" s="48" t="s">
        <v>11</v>
      </c>
      <c r="B79" s="48" t="s">
        <v>301</v>
      </c>
      <c r="C79" s="48" t="s">
        <v>302</v>
      </c>
      <c r="D79" s="48" t="s">
        <v>75</v>
      </c>
      <c r="E79" s="48" t="s">
        <v>60</v>
      </c>
      <c r="F79" s="54">
        <v>49.346089474658797</v>
      </c>
      <c r="G79" s="54">
        <v>55.6000412083743</v>
      </c>
    </row>
    <row r="80" spans="1:7" x14ac:dyDescent="0.3">
      <c r="A80" s="48" t="s">
        <v>11</v>
      </c>
      <c r="B80" s="48" t="s">
        <v>303</v>
      </c>
      <c r="C80" s="48" t="s">
        <v>304</v>
      </c>
      <c r="D80" s="48" t="s">
        <v>75</v>
      </c>
      <c r="E80" s="48" t="s">
        <v>60</v>
      </c>
      <c r="F80" s="54">
        <v>12.3889421408264</v>
      </c>
      <c r="G80" s="54">
        <v>12.1652909187</v>
      </c>
    </row>
    <row r="81" spans="1:7" x14ac:dyDescent="0.3">
      <c r="A81" s="48" t="s">
        <v>11</v>
      </c>
      <c r="B81" s="48" t="s">
        <v>305</v>
      </c>
      <c r="C81" s="48" t="s">
        <v>306</v>
      </c>
      <c r="D81" s="48" t="s">
        <v>75</v>
      </c>
      <c r="E81" s="48" t="s">
        <v>60</v>
      </c>
      <c r="F81" s="54">
        <v>75.760801758093606</v>
      </c>
      <c r="G81" s="54">
        <v>67.915289143189995</v>
      </c>
    </row>
    <row r="82" spans="1:7" x14ac:dyDescent="0.3">
      <c r="A82" s="48" t="s">
        <v>11</v>
      </c>
      <c r="B82" s="48" t="s">
        <v>396</v>
      </c>
      <c r="C82" s="48" t="s">
        <v>397</v>
      </c>
      <c r="D82" s="48" t="s">
        <v>75</v>
      </c>
      <c r="E82" s="48" t="s">
        <v>60</v>
      </c>
      <c r="F82" s="54">
        <v>2.058489695</v>
      </c>
      <c r="G82" s="54">
        <v>5.0667907691999998</v>
      </c>
    </row>
    <row r="83" spans="1:7" x14ac:dyDescent="0.3">
      <c r="A83" s="48" t="s">
        <v>11</v>
      </c>
      <c r="B83" s="48" t="s">
        <v>307</v>
      </c>
      <c r="C83" s="48" t="s">
        <v>308</v>
      </c>
      <c r="D83" s="48" t="s">
        <v>75</v>
      </c>
      <c r="E83" s="48" t="s">
        <v>60</v>
      </c>
      <c r="F83" s="54">
        <v>0</v>
      </c>
      <c r="G83" s="54">
        <v>5.3355794699999999</v>
      </c>
    </row>
    <row r="84" spans="1:7" x14ac:dyDescent="0.3">
      <c r="A84" s="48" t="s">
        <v>11</v>
      </c>
      <c r="B84" s="48" t="s">
        <v>309</v>
      </c>
      <c r="C84" s="48" t="s">
        <v>310</v>
      </c>
      <c r="D84" s="48" t="s">
        <v>75</v>
      </c>
      <c r="E84" s="48" t="s">
        <v>60</v>
      </c>
      <c r="F84" s="54">
        <v>7.3294280000000001</v>
      </c>
      <c r="G84" s="54">
        <v>10.9191975979</v>
      </c>
    </row>
    <row r="85" spans="1:7" x14ac:dyDescent="0.3">
      <c r="A85" s="48" t="s">
        <v>11</v>
      </c>
      <c r="B85" s="48" t="s">
        <v>311</v>
      </c>
      <c r="C85" s="48" t="s">
        <v>312</v>
      </c>
      <c r="D85" s="48" t="s">
        <v>75</v>
      </c>
      <c r="E85" s="48" t="s">
        <v>60</v>
      </c>
      <c r="F85" s="54">
        <v>7.4337536377999998</v>
      </c>
      <c r="G85" s="54">
        <v>17.9903350216</v>
      </c>
    </row>
    <row r="86" spans="1:7" x14ac:dyDescent="0.3">
      <c r="A86" s="48" t="s">
        <v>11</v>
      </c>
      <c r="B86" s="48" t="s">
        <v>313</v>
      </c>
      <c r="C86" s="48" t="s">
        <v>314</v>
      </c>
      <c r="D86" s="48" t="s">
        <v>75</v>
      </c>
      <c r="E86" s="48" t="s">
        <v>60</v>
      </c>
      <c r="F86" s="54">
        <v>8.5637290256000007</v>
      </c>
      <c r="G86" s="54">
        <v>7.4750911922999999</v>
      </c>
    </row>
    <row r="87" spans="1:7" x14ac:dyDescent="0.3">
      <c r="A87" s="48" t="s">
        <v>11</v>
      </c>
      <c r="B87" s="48" t="s">
        <v>315</v>
      </c>
      <c r="C87" s="48" t="s">
        <v>284</v>
      </c>
      <c r="D87" s="48" t="s">
        <v>75</v>
      </c>
      <c r="E87" s="48" t="s">
        <v>60</v>
      </c>
      <c r="F87" s="54">
        <v>0</v>
      </c>
      <c r="G87" s="54">
        <v>0</v>
      </c>
    </row>
    <row r="88" spans="1:7" x14ac:dyDescent="0.3">
      <c r="A88" s="48" t="s">
        <v>11</v>
      </c>
      <c r="B88" s="48" t="s">
        <v>316</v>
      </c>
      <c r="C88" s="48" t="s">
        <v>317</v>
      </c>
      <c r="D88" s="48" t="s">
        <v>75</v>
      </c>
      <c r="E88" s="48" t="s">
        <v>60</v>
      </c>
      <c r="F88" s="54">
        <v>0</v>
      </c>
      <c r="G88" s="54">
        <v>0</v>
      </c>
    </row>
    <row r="89" spans="1:7" x14ac:dyDescent="0.3">
      <c r="A89" s="125" t="s">
        <v>11</v>
      </c>
      <c r="B89" s="125"/>
      <c r="C89" s="125" t="s">
        <v>398</v>
      </c>
      <c r="D89" s="125"/>
      <c r="E89" s="125"/>
      <c r="F89" s="126">
        <f>SUM(F73:F86)-F87-F88</f>
        <v>194.21430654964652</v>
      </c>
      <c r="G89" s="126">
        <f>SUM(G73:G86)-G87-G88</f>
        <v>212.97412034480939</v>
      </c>
    </row>
    <row r="90" spans="1:7" x14ac:dyDescent="0.3">
      <c r="A90" s="48" t="s">
        <v>2</v>
      </c>
      <c r="B90" s="48" t="s">
        <v>289</v>
      </c>
      <c r="C90" s="48" t="s">
        <v>290</v>
      </c>
      <c r="D90" s="48" t="s">
        <v>75</v>
      </c>
      <c r="E90" s="48" t="s">
        <v>60</v>
      </c>
      <c r="F90" s="54">
        <v>0.31591070510521402</v>
      </c>
      <c r="G90" s="54">
        <v>0.27100000000000002</v>
      </c>
    </row>
    <row r="91" spans="1:7" x14ac:dyDescent="0.3">
      <c r="A91" s="48" t="s">
        <v>2</v>
      </c>
      <c r="B91" s="48" t="s">
        <v>291</v>
      </c>
      <c r="C91" s="48" t="s">
        <v>292</v>
      </c>
      <c r="D91" s="48" t="s">
        <v>75</v>
      </c>
      <c r="E91" s="48" t="s">
        <v>60</v>
      </c>
      <c r="F91" s="54">
        <v>0</v>
      </c>
      <c r="G91" s="54">
        <v>0</v>
      </c>
    </row>
    <row r="92" spans="1:7" x14ac:dyDescent="0.3">
      <c r="A92" s="48" t="s">
        <v>2</v>
      </c>
      <c r="B92" s="48" t="s">
        <v>293</v>
      </c>
      <c r="C92" s="48" t="s">
        <v>294</v>
      </c>
      <c r="D92" s="48" t="s">
        <v>75</v>
      </c>
      <c r="E92" s="48" t="s">
        <v>60</v>
      </c>
      <c r="F92" s="54">
        <v>6.3865708080943898E-2</v>
      </c>
      <c r="G92" s="54">
        <v>0.20599999999999999</v>
      </c>
    </row>
    <row r="93" spans="1:7" x14ac:dyDescent="0.3">
      <c r="A93" s="48" t="s">
        <v>2</v>
      </c>
      <c r="B93" s="48" t="s">
        <v>295</v>
      </c>
      <c r="C93" s="48" t="s">
        <v>296</v>
      </c>
      <c r="D93" s="48" t="s">
        <v>75</v>
      </c>
      <c r="E93" s="48" t="s">
        <v>60</v>
      </c>
      <c r="F93" s="54">
        <v>0</v>
      </c>
      <c r="G93" s="54">
        <v>2.4E-2</v>
      </c>
    </row>
    <row r="94" spans="1:7" x14ac:dyDescent="0.3">
      <c r="A94" s="48" t="s">
        <v>2</v>
      </c>
      <c r="B94" s="48" t="s">
        <v>297</v>
      </c>
      <c r="C94" s="48" t="s">
        <v>298</v>
      </c>
      <c r="D94" s="48" t="s">
        <v>75</v>
      </c>
      <c r="E94" s="48" t="s">
        <v>60</v>
      </c>
      <c r="F94" s="54">
        <v>0.68973646740022998</v>
      </c>
      <c r="G94" s="54">
        <v>0.09</v>
      </c>
    </row>
    <row r="95" spans="1:7" x14ac:dyDescent="0.3">
      <c r="A95" s="48" t="s">
        <v>2</v>
      </c>
      <c r="B95" s="48" t="s">
        <v>299</v>
      </c>
      <c r="C95" s="48" t="s">
        <v>300</v>
      </c>
      <c r="D95" s="48" t="s">
        <v>75</v>
      </c>
      <c r="E95" s="48" t="s">
        <v>60</v>
      </c>
      <c r="F95" s="54">
        <v>3.341442E-2</v>
      </c>
      <c r="G95" s="54">
        <v>1.9E-2</v>
      </c>
    </row>
    <row r="96" spans="1:7" x14ac:dyDescent="0.3">
      <c r="A96" s="48" t="s">
        <v>2</v>
      </c>
      <c r="B96" s="48" t="s">
        <v>301</v>
      </c>
      <c r="C96" s="48" t="s">
        <v>302</v>
      </c>
      <c r="D96" s="48" t="s">
        <v>75</v>
      </c>
      <c r="E96" s="48" t="s">
        <v>60</v>
      </c>
      <c r="F96" s="54">
        <v>1.74545533698043</v>
      </c>
      <c r="G96" s="54">
        <v>1.7849999999999999</v>
      </c>
    </row>
    <row r="97" spans="1:7" x14ac:dyDescent="0.3">
      <c r="A97" s="48" t="s">
        <v>2</v>
      </c>
      <c r="B97" s="48" t="s">
        <v>303</v>
      </c>
      <c r="C97" s="48" t="s">
        <v>304</v>
      </c>
      <c r="D97" s="48" t="s">
        <v>75</v>
      </c>
      <c r="E97" s="48" t="s">
        <v>60</v>
      </c>
      <c r="F97" s="54">
        <v>0</v>
      </c>
      <c r="G97" s="54">
        <v>0</v>
      </c>
    </row>
    <row r="98" spans="1:7" x14ac:dyDescent="0.3">
      <c r="A98" s="48" t="s">
        <v>2</v>
      </c>
      <c r="B98" s="48" t="s">
        <v>305</v>
      </c>
      <c r="C98" s="48" t="s">
        <v>306</v>
      </c>
      <c r="D98" s="48" t="s">
        <v>75</v>
      </c>
      <c r="E98" s="48" t="s">
        <v>60</v>
      </c>
      <c r="F98" s="54">
        <v>0.12339255</v>
      </c>
      <c r="G98" s="54">
        <v>0.38600000000000001</v>
      </c>
    </row>
    <row r="99" spans="1:7" x14ac:dyDescent="0.3">
      <c r="A99" s="48" t="s">
        <v>2</v>
      </c>
      <c r="B99" s="48" t="s">
        <v>396</v>
      </c>
      <c r="C99" s="48" t="s">
        <v>397</v>
      </c>
      <c r="D99" s="48" t="s">
        <v>75</v>
      </c>
      <c r="E99" s="48" t="s">
        <v>60</v>
      </c>
      <c r="F99" s="54">
        <v>0</v>
      </c>
      <c r="G99" s="54">
        <v>2E-3</v>
      </c>
    </row>
    <row r="100" spans="1:7" x14ac:dyDescent="0.3">
      <c r="A100" s="48" t="s">
        <v>2</v>
      </c>
      <c r="B100" s="48" t="s">
        <v>307</v>
      </c>
      <c r="C100" s="48" t="s">
        <v>308</v>
      </c>
      <c r="D100" s="48" t="s">
        <v>75</v>
      </c>
      <c r="E100" s="48" t="s">
        <v>60</v>
      </c>
      <c r="F100" s="54">
        <v>0</v>
      </c>
      <c r="G100" s="54">
        <v>0</v>
      </c>
    </row>
    <row r="101" spans="1:7" x14ac:dyDescent="0.3">
      <c r="A101" s="48" t="s">
        <v>2</v>
      </c>
      <c r="B101" s="48" t="s">
        <v>309</v>
      </c>
      <c r="C101" s="48" t="s">
        <v>310</v>
      </c>
      <c r="D101" s="48" t="s">
        <v>75</v>
      </c>
      <c r="E101" s="48" t="s">
        <v>60</v>
      </c>
      <c r="F101" s="54">
        <v>0</v>
      </c>
      <c r="G101" s="54">
        <v>1E-3</v>
      </c>
    </row>
    <row r="102" spans="1:7" x14ac:dyDescent="0.3">
      <c r="A102" s="48" t="s">
        <v>2</v>
      </c>
      <c r="B102" s="48" t="s">
        <v>311</v>
      </c>
      <c r="C102" s="48" t="s">
        <v>312</v>
      </c>
      <c r="D102" s="48" t="s">
        <v>75</v>
      </c>
      <c r="E102" s="48" t="s">
        <v>60</v>
      </c>
      <c r="F102" s="54">
        <v>6.6082259794604706E-2</v>
      </c>
      <c r="G102" s="54">
        <v>1E-3</v>
      </c>
    </row>
    <row r="103" spans="1:7" x14ac:dyDescent="0.3">
      <c r="A103" s="48" t="s">
        <v>2</v>
      </c>
      <c r="B103" s="48" t="s">
        <v>313</v>
      </c>
      <c r="C103" s="48" t="s">
        <v>314</v>
      </c>
      <c r="D103" s="48" t="s">
        <v>75</v>
      </c>
      <c r="E103" s="48" t="s">
        <v>60</v>
      </c>
      <c r="F103" s="54">
        <v>0</v>
      </c>
      <c r="G103" s="54">
        <v>0</v>
      </c>
    </row>
    <row r="104" spans="1:7" x14ac:dyDescent="0.3">
      <c r="A104" s="48" t="s">
        <v>2</v>
      </c>
      <c r="B104" s="48" t="s">
        <v>315</v>
      </c>
      <c r="C104" s="48" t="s">
        <v>284</v>
      </c>
      <c r="D104" s="48" t="s">
        <v>75</v>
      </c>
      <c r="E104" s="48" t="s">
        <v>60</v>
      </c>
      <c r="F104" s="54">
        <v>0</v>
      </c>
      <c r="G104" s="54">
        <v>0</v>
      </c>
    </row>
    <row r="105" spans="1:7" x14ac:dyDescent="0.3">
      <c r="A105" s="48" t="s">
        <v>2</v>
      </c>
      <c r="B105" s="48" t="s">
        <v>316</v>
      </c>
      <c r="C105" s="48" t="s">
        <v>317</v>
      </c>
      <c r="D105" s="48" t="s">
        <v>75</v>
      </c>
      <c r="E105" s="48" t="s">
        <v>60</v>
      </c>
      <c r="F105" s="54">
        <v>0</v>
      </c>
      <c r="G105" s="54">
        <v>0</v>
      </c>
    </row>
    <row r="106" spans="1:7" x14ac:dyDescent="0.3">
      <c r="A106" s="125" t="s">
        <v>2</v>
      </c>
      <c r="B106" s="125"/>
      <c r="C106" s="125" t="s">
        <v>398</v>
      </c>
      <c r="D106" s="125"/>
      <c r="E106" s="125"/>
      <c r="F106" s="126">
        <f>SUM(F90:F103)-F104-F105</f>
        <v>3.0378574473614228</v>
      </c>
      <c r="G106" s="126">
        <f>SUM(G90:G103)-G104-G105</f>
        <v>2.7849999999999997</v>
      </c>
    </row>
    <row r="107" spans="1:7" x14ac:dyDescent="0.3">
      <c r="A107" s="48" t="s">
        <v>3</v>
      </c>
      <c r="B107" s="48" t="s">
        <v>289</v>
      </c>
      <c r="C107" s="48" t="s">
        <v>290</v>
      </c>
      <c r="D107" s="48" t="s">
        <v>75</v>
      </c>
      <c r="E107" s="48" t="s">
        <v>60</v>
      </c>
      <c r="F107" s="54">
        <v>17.548999999999999</v>
      </c>
      <c r="G107" s="54">
        <v>20.475999999999999</v>
      </c>
    </row>
    <row r="108" spans="1:7" x14ac:dyDescent="0.3">
      <c r="A108" s="48" t="s">
        <v>3</v>
      </c>
      <c r="B108" s="48" t="s">
        <v>291</v>
      </c>
      <c r="C108" s="48" t="s">
        <v>292</v>
      </c>
      <c r="D108" s="48" t="s">
        <v>75</v>
      </c>
      <c r="E108" s="48" t="s">
        <v>60</v>
      </c>
      <c r="F108" s="54">
        <v>-7.9089999999999998</v>
      </c>
      <c r="G108" s="54">
        <v>-9.82</v>
      </c>
    </row>
    <row r="109" spans="1:7" x14ac:dyDescent="0.3">
      <c r="A109" s="48" t="s">
        <v>3</v>
      </c>
      <c r="B109" s="48" t="s">
        <v>293</v>
      </c>
      <c r="C109" s="48" t="s">
        <v>294</v>
      </c>
      <c r="D109" s="48" t="s">
        <v>75</v>
      </c>
      <c r="E109" s="48" t="s">
        <v>60</v>
      </c>
      <c r="F109" s="54">
        <v>2.5259999999999998</v>
      </c>
      <c r="G109" s="54">
        <v>3.6579999999999999</v>
      </c>
    </row>
    <row r="110" spans="1:7" x14ac:dyDescent="0.3">
      <c r="A110" s="48" t="s">
        <v>3</v>
      </c>
      <c r="B110" s="48" t="s">
        <v>295</v>
      </c>
      <c r="C110" s="48" t="s">
        <v>296</v>
      </c>
      <c r="D110" s="48" t="s">
        <v>75</v>
      </c>
      <c r="E110" s="48" t="s">
        <v>60</v>
      </c>
      <c r="F110" s="54">
        <v>0</v>
      </c>
      <c r="G110" s="54">
        <v>0</v>
      </c>
    </row>
    <row r="111" spans="1:7" x14ac:dyDescent="0.3">
      <c r="A111" s="48" t="s">
        <v>3</v>
      </c>
      <c r="B111" s="48" t="s">
        <v>297</v>
      </c>
      <c r="C111" s="48" t="s">
        <v>298</v>
      </c>
      <c r="D111" s="48" t="s">
        <v>75</v>
      </c>
      <c r="E111" s="48" t="s">
        <v>60</v>
      </c>
      <c r="F111" s="54">
        <v>5.548</v>
      </c>
      <c r="G111" s="54">
        <v>6.2329999999999997</v>
      </c>
    </row>
    <row r="112" spans="1:7" x14ac:dyDescent="0.3">
      <c r="A112" s="48" t="s">
        <v>3</v>
      </c>
      <c r="B112" s="48" t="s">
        <v>299</v>
      </c>
      <c r="C112" s="48" t="s">
        <v>300</v>
      </c>
      <c r="D112" s="48" t="s">
        <v>75</v>
      </c>
      <c r="E112" s="48" t="s">
        <v>60</v>
      </c>
      <c r="F112" s="54">
        <v>1.302</v>
      </c>
      <c r="G112" s="54">
        <v>0.17199999999999999</v>
      </c>
    </row>
    <row r="113" spans="1:7" x14ac:dyDescent="0.3">
      <c r="A113" s="48" t="s">
        <v>3</v>
      </c>
      <c r="B113" s="48" t="s">
        <v>301</v>
      </c>
      <c r="C113" s="48" t="s">
        <v>302</v>
      </c>
      <c r="D113" s="48" t="s">
        <v>75</v>
      </c>
      <c r="E113" s="48" t="s">
        <v>60</v>
      </c>
      <c r="F113" s="54">
        <v>64.843000000000004</v>
      </c>
      <c r="G113" s="54">
        <v>66.144000000000005</v>
      </c>
    </row>
    <row r="114" spans="1:7" x14ac:dyDescent="0.3">
      <c r="A114" s="48" t="s">
        <v>3</v>
      </c>
      <c r="B114" s="48" t="s">
        <v>303</v>
      </c>
      <c r="C114" s="48" t="s">
        <v>304</v>
      </c>
      <c r="D114" s="48" t="s">
        <v>75</v>
      </c>
      <c r="E114" s="48" t="s">
        <v>60</v>
      </c>
      <c r="F114" s="54">
        <v>17.108000000000001</v>
      </c>
      <c r="G114" s="54">
        <v>19.523</v>
      </c>
    </row>
    <row r="115" spans="1:7" x14ac:dyDescent="0.3">
      <c r="A115" s="48" t="s">
        <v>3</v>
      </c>
      <c r="B115" s="48" t="s">
        <v>305</v>
      </c>
      <c r="C115" s="48" t="s">
        <v>306</v>
      </c>
      <c r="D115" s="48" t="s">
        <v>75</v>
      </c>
      <c r="E115" s="48" t="s">
        <v>60</v>
      </c>
      <c r="F115" s="54">
        <v>41.728000000000002</v>
      </c>
      <c r="G115" s="54">
        <v>44.4</v>
      </c>
    </row>
    <row r="116" spans="1:7" x14ac:dyDescent="0.3">
      <c r="A116" s="48" t="s">
        <v>3</v>
      </c>
      <c r="B116" s="48" t="s">
        <v>396</v>
      </c>
      <c r="C116" s="48" t="s">
        <v>397</v>
      </c>
      <c r="D116" s="48" t="s">
        <v>75</v>
      </c>
      <c r="E116" s="48" t="s">
        <v>60</v>
      </c>
      <c r="F116" s="54">
        <v>0.63600000000000001</v>
      </c>
      <c r="G116" s="54">
        <v>0.45500000000000002</v>
      </c>
    </row>
    <row r="117" spans="1:7" x14ac:dyDescent="0.3">
      <c r="A117" s="48" t="s">
        <v>3</v>
      </c>
      <c r="B117" s="48" t="s">
        <v>307</v>
      </c>
      <c r="C117" s="48" t="s">
        <v>308</v>
      </c>
      <c r="D117" s="48" t="s">
        <v>75</v>
      </c>
      <c r="E117" s="48" t="s">
        <v>60</v>
      </c>
      <c r="F117" s="54">
        <v>4.6029999999999998</v>
      </c>
      <c r="G117" s="54">
        <v>4.8380000000000001</v>
      </c>
    </row>
    <row r="118" spans="1:7" x14ac:dyDescent="0.3">
      <c r="A118" s="48" t="s">
        <v>3</v>
      </c>
      <c r="B118" s="48" t="s">
        <v>309</v>
      </c>
      <c r="C118" s="48" t="s">
        <v>310</v>
      </c>
      <c r="D118" s="48" t="s">
        <v>75</v>
      </c>
      <c r="E118" s="48" t="s">
        <v>60</v>
      </c>
      <c r="F118" s="54">
        <v>2.7480000000000002</v>
      </c>
      <c r="G118" s="54">
        <v>2.8029999999999999</v>
      </c>
    </row>
    <row r="119" spans="1:7" x14ac:dyDescent="0.3">
      <c r="A119" s="48" t="s">
        <v>3</v>
      </c>
      <c r="B119" s="48" t="s">
        <v>311</v>
      </c>
      <c r="C119" s="48" t="s">
        <v>312</v>
      </c>
      <c r="D119" s="48" t="s">
        <v>75</v>
      </c>
      <c r="E119" s="48" t="s">
        <v>60</v>
      </c>
      <c r="F119" s="54">
        <v>1.37</v>
      </c>
      <c r="G119" s="54">
        <v>5.7919999999999998</v>
      </c>
    </row>
    <row r="120" spans="1:7" x14ac:dyDescent="0.3">
      <c r="A120" s="48" t="s">
        <v>3</v>
      </c>
      <c r="B120" s="48" t="s">
        <v>313</v>
      </c>
      <c r="C120" s="48" t="s">
        <v>314</v>
      </c>
      <c r="D120" s="48" t="s">
        <v>75</v>
      </c>
      <c r="E120" s="48" t="s">
        <v>60</v>
      </c>
      <c r="F120" s="54">
        <v>6.2229999999999999</v>
      </c>
      <c r="G120" s="54">
        <v>3.8519999999999999</v>
      </c>
    </row>
    <row r="121" spans="1:7" x14ac:dyDescent="0.3">
      <c r="A121" s="48" t="s">
        <v>3</v>
      </c>
      <c r="B121" s="48" t="s">
        <v>315</v>
      </c>
      <c r="C121" s="48" t="s">
        <v>284</v>
      </c>
      <c r="D121" s="48" t="s">
        <v>75</v>
      </c>
      <c r="E121" s="48" t="s">
        <v>60</v>
      </c>
      <c r="F121" s="54">
        <v>0</v>
      </c>
      <c r="G121" s="54">
        <v>0</v>
      </c>
    </row>
    <row r="122" spans="1:7" x14ac:dyDescent="0.3">
      <c r="A122" s="48" t="s">
        <v>3</v>
      </c>
      <c r="B122" s="48" t="s">
        <v>316</v>
      </c>
      <c r="C122" s="48" t="s">
        <v>317</v>
      </c>
      <c r="D122" s="48" t="s">
        <v>75</v>
      </c>
      <c r="E122" s="48" t="s">
        <v>60</v>
      </c>
      <c r="F122" s="54">
        <v>0</v>
      </c>
      <c r="G122" s="54">
        <v>0</v>
      </c>
    </row>
    <row r="123" spans="1:7" x14ac:dyDescent="0.3">
      <c r="A123" s="125" t="s">
        <v>3</v>
      </c>
      <c r="B123" s="125"/>
      <c r="C123" s="125" t="s">
        <v>398</v>
      </c>
      <c r="D123" s="125"/>
      <c r="E123" s="125"/>
      <c r="F123" s="126">
        <f>SUM(F107:F120)-F121-F122</f>
        <v>158.27500000000003</v>
      </c>
      <c r="G123" s="126">
        <f>SUM(G107:G120)-G121-G122</f>
        <v>168.52600000000001</v>
      </c>
    </row>
    <row r="124" spans="1:7" x14ac:dyDescent="0.3">
      <c r="A124" s="48" t="s">
        <v>7</v>
      </c>
      <c r="B124" s="48" t="s">
        <v>289</v>
      </c>
      <c r="C124" s="48" t="s">
        <v>290</v>
      </c>
      <c r="D124" s="48" t="s">
        <v>75</v>
      </c>
      <c r="E124" s="48" t="s">
        <v>60</v>
      </c>
      <c r="F124" s="54">
        <v>17.631</v>
      </c>
      <c r="G124" s="54">
        <v>18.666</v>
      </c>
    </row>
    <row r="125" spans="1:7" x14ac:dyDescent="0.3">
      <c r="A125" s="48" t="s">
        <v>7</v>
      </c>
      <c r="B125" s="48" t="s">
        <v>291</v>
      </c>
      <c r="C125" s="48" t="s">
        <v>292</v>
      </c>
      <c r="D125" s="48" t="s">
        <v>75</v>
      </c>
      <c r="E125" s="48" t="s">
        <v>60</v>
      </c>
      <c r="F125" s="54">
        <v>-0.26900000000000002</v>
      </c>
      <c r="G125" s="54">
        <v>-0.309</v>
      </c>
    </row>
    <row r="126" spans="1:7" x14ac:dyDescent="0.3">
      <c r="A126" s="48" t="s">
        <v>7</v>
      </c>
      <c r="B126" s="48" t="s">
        <v>293</v>
      </c>
      <c r="C126" s="48" t="s">
        <v>294</v>
      </c>
      <c r="D126" s="48" t="s">
        <v>75</v>
      </c>
      <c r="E126" s="48" t="s">
        <v>60</v>
      </c>
      <c r="F126" s="54">
        <v>3.226</v>
      </c>
      <c r="G126" s="54">
        <v>3.968</v>
      </c>
    </row>
    <row r="127" spans="1:7" x14ac:dyDescent="0.3">
      <c r="A127" s="48" t="s">
        <v>7</v>
      </c>
      <c r="B127" s="48" t="s">
        <v>295</v>
      </c>
      <c r="C127" s="48" t="s">
        <v>296</v>
      </c>
      <c r="D127" s="48" t="s">
        <v>75</v>
      </c>
      <c r="E127" s="48" t="s">
        <v>60</v>
      </c>
      <c r="F127" s="54">
        <v>0</v>
      </c>
      <c r="G127" s="54">
        <v>0</v>
      </c>
    </row>
    <row r="128" spans="1:7" x14ac:dyDescent="0.3">
      <c r="A128" s="48" t="s">
        <v>7</v>
      </c>
      <c r="B128" s="48" t="s">
        <v>297</v>
      </c>
      <c r="C128" s="48" t="s">
        <v>298</v>
      </c>
      <c r="D128" s="48" t="s">
        <v>75</v>
      </c>
      <c r="E128" s="48" t="s">
        <v>60</v>
      </c>
      <c r="F128" s="54">
        <v>9.89</v>
      </c>
      <c r="G128" s="54">
        <v>10.63</v>
      </c>
    </row>
    <row r="129" spans="1:7" x14ac:dyDescent="0.3">
      <c r="A129" s="48" t="s">
        <v>7</v>
      </c>
      <c r="B129" s="48" t="s">
        <v>299</v>
      </c>
      <c r="C129" s="48" t="s">
        <v>300</v>
      </c>
      <c r="D129" s="48" t="s">
        <v>75</v>
      </c>
      <c r="E129" s="48" t="s">
        <v>60</v>
      </c>
      <c r="F129" s="54">
        <v>0</v>
      </c>
      <c r="G129" s="54">
        <v>0</v>
      </c>
    </row>
    <row r="130" spans="1:7" x14ac:dyDescent="0.3">
      <c r="A130" s="48" t="s">
        <v>7</v>
      </c>
      <c r="B130" s="48" t="s">
        <v>301</v>
      </c>
      <c r="C130" s="48" t="s">
        <v>302</v>
      </c>
      <c r="D130" s="48" t="s">
        <v>75</v>
      </c>
      <c r="E130" s="48" t="s">
        <v>60</v>
      </c>
      <c r="F130" s="54">
        <v>49.106000000000002</v>
      </c>
      <c r="G130" s="54">
        <v>50.375</v>
      </c>
    </row>
    <row r="131" spans="1:7" x14ac:dyDescent="0.3">
      <c r="A131" s="48" t="s">
        <v>7</v>
      </c>
      <c r="B131" s="48" t="s">
        <v>303</v>
      </c>
      <c r="C131" s="48" t="s">
        <v>304</v>
      </c>
      <c r="D131" s="48" t="s">
        <v>75</v>
      </c>
      <c r="E131" s="48" t="s">
        <v>60</v>
      </c>
      <c r="F131" s="54">
        <v>19.922000000000001</v>
      </c>
      <c r="G131" s="54">
        <v>8.3970000000000002</v>
      </c>
    </row>
    <row r="132" spans="1:7" x14ac:dyDescent="0.3">
      <c r="A132" s="48" t="s">
        <v>7</v>
      </c>
      <c r="B132" s="48" t="s">
        <v>305</v>
      </c>
      <c r="C132" s="48" t="s">
        <v>306</v>
      </c>
      <c r="D132" s="48" t="s">
        <v>75</v>
      </c>
      <c r="E132" s="48" t="s">
        <v>60</v>
      </c>
      <c r="F132" s="54">
        <v>32.395000000000003</v>
      </c>
      <c r="G132" s="54">
        <v>34.902000000000001</v>
      </c>
    </row>
    <row r="133" spans="1:7" x14ac:dyDescent="0.3">
      <c r="A133" s="48" t="s">
        <v>7</v>
      </c>
      <c r="B133" s="48" t="s">
        <v>396</v>
      </c>
      <c r="C133" s="48" t="s">
        <v>397</v>
      </c>
      <c r="D133" s="48" t="s">
        <v>75</v>
      </c>
      <c r="E133" s="48" t="s">
        <v>60</v>
      </c>
      <c r="F133" s="54">
        <v>2.0350000000000001</v>
      </c>
      <c r="G133" s="54">
        <v>4.0220000000000002</v>
      </c>
    </row>
    <row r="134" spans="1:7" x14ac:dyDescent="0.3">
      <c r="A134" s="48" t="s">
        <v>7</v>
      </c>
      <c r="B134" s="48" t="s">
        <v>307</v>
      </c>
      <c r="C134" s="48" t="s">
        <v>308</v>
      </c>
      <c r="D134" s="48" t="s">
        <v>75</v>
      </c>
      <c r="E134" s="48" t="s">
        <v>60</v>
      </c>
      <c r="F134" s="54">
        <v>1.27</v>
      </c>
      <c r="G134" s="54">
        <v>2.0920000000000001</v>
      </c>
    </row>
    <row r="135" spans="1:7" x14ac:dyDescent="0.3">
      <c r="A135" s="48" t="s">
        <v>7</v>
      </c>
      <c r="B135" s="48" t="s">
        <v>309</v>
      </c>
      <c r="C135" s="48" t="s">
        <v>310</v>
      </c>
      <c r="D135" s="48" t="s">
        <v>75</v>
      </c>
      <c r="E135" s="48" t="s">
        <v>60</v>
      </c>
      <c r="F135" s="54">
        <v>6.07</v>
      </c>
      <c r="G135" s="54">
        <v>5.3360000000000003</v>
      </c>
    </row>
    <row r="136" spans="1:7" x14ac:dyDescent="0.3">
      <c r="A136" s="48" t="s">
        <v>7</v>
      </c>
      <c r="B136" s="48" t="s">
        <v>311</v>
      </c>
      <c r="C136" s="48" t="s">
        <v>312</v>
      </c>
      <c r="D136" s="48" t="s">
        <v>75</v>
      </c>
      <c r="E136" s="48" t="s">
        <v>60</v>
      </c>
      <c r="F136" s="54">
        <v>3.0430000000000001</v>
      </c>
      <c r="G136" s="54">
        <v>2.5979999999999999</v>
      </c>
    </row>
    <row r="137" spans="1:7" x14ac:dyDescent="0.3">
      <c r="A137" s="48" t="s">
        <v>7</v>
      </c>
      <c r="B137" s="48" t="s">
        <v>313</v>
      </c>
      <c r="C137" s="48" t="s">
        <v>314</v>
      </c>
      <c r="D137" s="48" t="s">
        <v>75</v>
      </c>
      <c r="E137" s="48" t="s">
        <v>60</v>
      </c>
      <c r="F137" s="54">
        <v>1.1000000000000001</v>
      </c>
      <c r="G137" s="54">
        <v>5.7919999999999998</v>
      </c>
    </row>
    <row r="138" spans="1:7" x14ac:dyDescent="0.3">
      <c r="A138" s="48" t="s">
        <v>7</v>
      </c>
      <c r="B138" s="48" t="s">
        <v>315</v>
      </c>
      <c r="C138" s="48" t="s">
        <v>284</v>
      </c>
      <c r="D138" s="48" t="s">
        <v>75</v>
      </c>
      <c r="E138" s="48" t="s">
        <v>60</v>
      </c>
      <c r="F138" s="54">
        <v>0</v>
      </c>
      <c r="G138" s="54">
        <v>0</v>
      </c>
    </row>
    <row r="139" spans="1:7" x14ac:dyDescent="0.3">
      <c r="A139" s="48" t="s">
        <v>7</v>
      </c>
      <c r="B139" s="48" t="s">
        <v>316</v>
      </c>
      <c r="C139" s="48" t="s">
        <v>317</v>
      </c>
      <c r="D139" s="48" t="s">
        <v>75</v>
      </c>
      <c r="E139" s="48" t="s">
        <v>60</v>
      </c>
      <c r="F139" s="54">
        <v>0</v>
      </c>
      <c r="G139" s="54">
        <v>0</v>
      </c>
    </row>
    <row r="140" spans="1:7" x14ac:dyDescent="0.3">
      <c r="A140" s="125" t="s">
        <v>7</v>
      </c>
      <c r="B140" s="125"/>
      <c r="C140" s="125" t="s">
        <v>398</v>
      </c>
      <c r="D140" s="125"/>
      <c r="E140" s="125"/>
      <c r="F140" s="126">
        <f>SUM(F124:F137)-F138-F139</f>
        <v>145.41900000000001</v>
      </c>
      <c r="G140" s="126">
        <f>SUM(G124:G137)-G138-G139</f>
        <v>146.46900000000005</v>
      </c>
    </row>
    <row r="141" spans="1:7" x14ac:dyDescent="0.3">
      <c r="A141" s="48" t="s">
        <v>5</v>
      </c>
      <c r="B141" s="48" t="s">
        <v>289</v>
      </c>
      <c r="C141" s="48" t="s">
        <v>290</v>
      </c>
      <c r="D141" s="48" t="s">
        <v>75</v>
      </c>
      <c r="E141" s="48" t="s">
        <v>60</v>
      </c>
      <c r="F141" s="54">
        <v>26.988</v>
      </c>
      <c r="G141" s="54">
        <v>29.344999999999999</v>
      </c>
    </row>
    <row r="142" spans="1:7" x14ac:dyDescent="0.3">
      <c r="A142" s="48" t="s">
        <v>5</v>
      </c>
      <c r="B142" s="48" t="s">
        <v>291</v>
      </c>
      <c r="C142" s="48" t="s">
        <v>292</v>
      </c>
      <c r="D142" s="48" t="s">
        <v>75</v>
      </c>
      <c r="E142" s="48" t="s">
        <v>60</v>
      </c>
      <c r="F142" s="54">
        <v>-3.5590000000000002</v>
      </c>
      <c r="G142" s="54">
        <v>-3.0449999999999999</v>
      </c>
    </row>
    <row r="143" spans="1:7" x14ac:dyDescent="0.3">
      <c r="A143" s="48" t="s">
        <v>5</v>
      </c>
      <c r="B143" s="48" t="s">
        <v>293</v>
      </c>
      <c r="C143" s="48" t="s">
        <v>294</v>
      </c>
      <c r="D143" s="48" t="s">
        <v>75</v>
      </c>
      <c r="E143" s="48" t="s">
        <v>60</v>
      </c>
      <c r="F143" s="54">
        <v>3.1840000000000002</v>
      </c>
      <c r="G143" s="54">
        <v>4.0309999999999997</v>
      </c>
    </row>
    <row r="144" spans="1:7" x14ac:dyDescent="0.3">
      <c r="A144" s="48" t="s">
        <v>5</v>
      </c>
      <c r="B144" s="48" t="s">
        <v>295</v>
      </c>
      <c r="C144" s="48" t="s">
        <v>296</v>
      </c>
      <c r="D144" s="48" t="s">
        <v>75</v>
      </c>
      <c r="E144" s="48" t="s">
        <v>60</v>
      </c>
      <c r="F144" s="54">
        <v>0</v>
      </c>
      <c r="G144" s="54">
        <v>0</v>
      </c>
    </row>
    <row r="145" spans="1:7" x14ac:dyDescent="0.3">
      <c r="A145" s="48" t="s">
        <v>5</v>
      </c>
      <c r="B145" s="48" t="s">
        <v>297</v>
      </c>
      <c r="C145" s="48" t="s">
        <v>298</v>
      </c>
      <c r="D145" s="48" t="s">
        <v>75</v>
      </c>
      <c r="E145" s="48" t="s">
        <v>60</v>
      </c>
      <c r="F145" s="54">
        <v>22.18</v>
      </c>
      <c r="G145" s="54">
        <v>21.893000000000001</v>
      </c>
    </row>
    <row r="146" spans="1:7" x14ac:dyDescent="0.3">
      <c r="A146" s="48" t="s">
        <v>5</v>
      </c>
      <c r="B146" s="48" t="s">
        <v>299</v>
      </c>
      <c r="C146" s="48" t="s">
        <v>300</v>
      </c>
      <c r="D146" s="48" t="s">
        <v>75</v>
      </c>
      <c r="E146" s="48" t="s">
        <v>60</v>
      </c>
      <c r="F146" s="54">
        <v>0</v>
      </c>
      <c r="G146" s="54">
        <v>0</v>
      </c>
    </row>
    <row r="147" spans="1:7" x14ac:dyDescent="0.3">
      <c r="A147" s="48" t="s">
        <v>5</v>
      </c>
      <c r="B147" s="48" t="s">
        <v>301</v>
      </c>
      <c r="C147" s="48" t="s">
        <v>302</v>
      </c>
      <c r="D147" s="48" t="s">
        <v>75</v>
      </c>
      <c r="E147" s="48" t="s">
        <v>60</v>
      </c>
      <c r="F147" s="54">
        <v>91.201999999999998</v>
      </c>
      <c r="G147" s="54">
        <v>102.848</v>
      </c>
    </row>
    <row r="148" spans="1:7" x14ac:dyDescent="0.3">
      <c r="A148" s="48" t="s">
        <v>5</v>
      </c>
      <c r="B148" s="48" t="s">
        <v>303</v>
      </c>
      <c r="C148" s="48" t="s">
        <v>304</v>
      </c>
      <c r="D148" s="48" t="s">
        <v>75</v>
      </c>
      <c r="E148" s="48" t="s">
        <v>60</v>
      </c>
      <c r="F148" s="54">
        <v>14.505000000000001</v>
      </c>
      <c r="G148" s="54">
        <v>21.86</v>
      </c>
    </row>
    <row r="149" spans="1:7" x14ac:dyDescent="0.3">
      <c r="A149" s="48" t="s">
        <v>5</v>
      </c>
      <c r="B149" s="48" t="s">
        <v>305</v>
      </c>
      <c r="C149" s="48" t="s">
        <v>306</v>
      </c>
      <c r="D149" s="48" t="s">
        <v>75</v>
      </c>
      <c r="E149" s="48" t="s">
        <v>60</v>
      </c>
      <c r="F149" s="54">
        <v>143.85</v>
      </c>
      <c r="G149" s="54">
        <v>148.41399999999999</v>
      </c>
    </row>
    <row r="150" spans="1:7" x14ac:dyDescent="0.3">
      <c r="A150" s="48" t="s">
        <v>5</v>
      </c>
      <c r="B150" s="48" t="s">
        <v>396</v>
      </c>
      <c r="C150" s="48" t="s">
        <v>397</v>
      </c>
      <c r="D150" s="48" t="s">
        <v>75</v>
      </c>
      <c r="E150" s="48" t="s">
        <v>60</v>
      </c>
      <c r="F150" s="54">
        <v>15.045</v>
      </c>
      <c r="G150" s="54">
        <v>9.1</v>
      </c>
    </row>
    <row r="151" spans="1:7" x14ac:dyDescent="0.3">
      <c r="A151" s="48" t="s">
        <v>5</v>
      </c>
      <c r="B151" s="48" t="s">
        <v>307</v>
      </c>
      <c r="C151" s="48" t="s">
        <v>308</v>
      </c>
      <c r="D151" s="48" t="s">
        <v>75</v>
      </c>
      <c r="E151" s="48" t="s">
        <v>60</v>
      </c>
      <c r="F151" s="54">
        <v>30.334</v>
      </c>
      <c r="G151" s="54">
        <v>4.1449999999999996</v>
      </c>
    </row>
    <row r="152" spans="1:7" x14ac:dyDescent="0.3">
      <c r="A152" s="48" t="s">
        <v>5</v>
      </c>
      <c r="B152" s="48" t="s">
        <v>309</v>
      </c>
      <c r="C152" s="48" t="s">
        <v>310</v>
      </c>
      <c r="D152" s="48" t="s">
        <v>75</v>
      </c>
      <c r="E152" s="48" t="s">
        <v>60</v>
      </c>
      <c r="F152" s="54">
        <v>20.260999999999999</v>
      </c>
      <c r="G152" s="54">
        <v>20.039000000000001</v>
      </c>
    </row>
    <row r="153" spans="1:7" x14ac:dyDescent="0.3">
      <c r="A153" s="48" t="s">
        <v>5</v>
      </c>
      <c r="B153" s="48" t="s">
        <v>311</v>
      </c>
      <c r="C153" s="48" t="s">
        <v>312</v>
      </c>
      <c r="D153" s="48" t="s">
        <v>75</v>
      </c>
      <c r="E153" s="48" t="s">
        <v>60</v>
      </c>
      <c r="F153" s="54">
        <v>12.558999999999999</v>
      </c>
      <c r="G153" s="54">
        <v>4.5410000000000004</v>
      </c>
    </row>
    <row r="154" spans="1:7" x14ac:dyDescent="0.3">
      <c r="A154" s="48" t="s">
        <v>5</v>
      </c>
      <c r="B154" s="48" t="s">
        <v>313</v>
      </c>
      <c r="C154" s="48" t="s">
        <v>314</v>
      </c>
      <c r="D154" s="48" t="s">
        <v>75</v>
      </c>
      <c r="E154" s="48" t="s">
        <v>60</v>
      </c>
      <c r="F154" s="54">
        <v>2.754</v>
      </c>
      <c r="G154" s="54">
        <v>2.4119999999999999</v>
      </c>
    </row>
    <row r="155" spans="1:7" x14ac:dyDescent="0.3">
      <c r="A155" s="48" t="s">
        <v>5</v>
      </c>
      <c r="B155" s="48" t="s">
        <v>315</v>
      </c>
      <c r="C155" s="48" t="s">
        <v>284</v>
      </c>
      <c r="D155" s="48" t="s">
        <v>75</v>
      </c>
      <c r="E155" s="48" t="s">
        <v>60</v>
      </c>
      <c r="F155" s="54">
        <v>0.184</v>
      </c>
      <c r="G155" s="54">
        <v>0.20200000000000001</v>
      </c>
    </row>
    <row r="156" spans="1:7" x14ac:dyDescent="0.3">
      <c r="A156" s="48" t="s">
        <v>5</v>
      </c>
      <c r="B156" s="48" t="s">
        <v>316</v>
      </c>
      <c r="C156" s="48" t="s">
        <v>317</v>
      </c>
      <c r="D156" s="48" t="s">
        <v>75</v>
      </c>
      <c r="E156" s="48" t="s">
        <v>60</v>
      </c>
      <c r="F156" s="54">
        <v>0</v>
      </c>
      <c r="G156" s="54">
        <v>0</v>
      </c>
    </row>
    <row r="157" spans="1:7" x14ac:dyDescent="0.3">
      <c r="A157" s="125" t="s">
        <v>5</v>
      </c>
      <c r="B157" s="125"/>
      <c r="C157" s="125" t="s">
        <v>398</v>
      </c>
      <c r="D157" s="125"/>
      <c r="E157" s="125"/>
      <c r="F157" s="126">
        <f>SUM(F141:F154)-F155-F156</f>
        <v>379.11900000000009</v>
      </c>
      <c r="G157" s="126">
        <f>SUM(G141:G154)-G155-G156</f>
        <v>365.38099999999997</v>
      </c>
    </row>
    <row r="158" spans="1:7" x14ac:dyDescent="0.3">
      <c r="A158" s="48" t="s">
        <v>8</v>
      </c>
      <c r="B158" s="48" t="s">
        <v>289</v>
      </c>
      <c r="C158" s="48" t="s">
        <v>290</v>
      </c>
      <c r="D158" s="48" t="s">
        <v>75</v>
      </c>
      <c r="E158" s="48" t="s">
        <v>60</v>
      </c>
      <c r="F158" s="54">
        <v>50.695999999999998</v>
      </c>
      <c r="G158" s="54">
        <v>59.107999999999997</v>
      </c>
    </row>
    <row r="159" spans="1:7" x14ac:dyDescent="0.3">
      <c r="A159" s="48" t="s">
        <v>8</v>
      </c>
      <c r="B159" s="48" t="s">
        <v>291</v>
      </c>
      <c r="C159" s="48" t="s">
        <v>292</v>
      </c>
      <c r="D159" s="48" t="s">
        <v>75</v>
      </c>
      <c r="E159" s="48" t="s">
        <v>60</v>
      </c>
      <c r="F159" s="54">
        <v>-10.59</v>
      </c>
      <c r="G159" s="54">
        <v>-13.412000000000001</v>
      </c>
    </row>
    <row r="160" spans="1:7" x14ac:dyDescent="0.3">
      <c r="A160" s="48" t="s">
        <v>8</v>
      </c>
      <c r="B160" s="48" t="s">
        <v>293</v>
      </c>
      <c r="C160" s="48" t="s">
        <v>294</v>
      </c>
      <c r="D160" s="48" t="s">
        <v>75</v>
      </c>
      <c r="E160" s="48" t="s">
        <v>60</v>
      </c>
      <c r="F160" s="54">
        <v>5.3410000000000002</v>
      </c>
      <c r="G160" s="54">
        <v>6.774</v>
      </c>
    </row>
    <row r="161" spans="1:7" x14ac:dyDescent="0.3">
      <c r="A161" s="48" t="s">
        <v>8</v>
      </c>
      <c r="B161" s="48" t="s">
        <v>295</v>
      </c>
      <c r="C161" s="48" t="s">
        <v>296</v>
      </c>
      <c r="D161" s="48" t="s">
        <v>75</v>
      </c>
      <c r="E161" s="48" t="s">
        <v>60</v>
      </c>
      <c r="F161" s="54">
        <v>2.496</v>
      </c>
      <c r="G161" s="54">
        <v>3.113</v>
      </c>
    </row>
    <row r="162" spans="1:7" x14ac:dyDescent="0.3">
      <c r="A162" s="48" t="s">
        <v>8</v>
      </c>
      <c r="B162" s="48" t="s">
        <v>297</v>
      </c>
      <c r="C162" s="48" t="s">
        <v>298</v>
      </c>
      <c r="D162" s="48" t="s">
        <v>75</v>
      </c>
      <c r="E162" s="48" t="s">
        <v>60</v>
      </c>
      <c r="F162" s="54">
        <v>68.986999999999995</v>
      </c>
      <c r="G162" s="54">
        <v>70.625</v>
      </c>
    </row>
    <row r="163" spans="1:7" x14ac:dyDescent="0.3">
      <c r="A163" s="48" t="s">
        <v>8</v>
      </c>
      <c r="B163" s="48" t="s">
        <v>299</v>
      </c>
      <c r="C163" s="48" t="s">
        <v>300</v>
      </c>
      <c r="D163" s="48" t="s">
        <v>75</v>
      </c>
      <c r="E163" s="48" t="s">
        <v>60</v>
      </c>
      <c r="F163" s="54">
        <v>0</v>
      </c>
      <c r="G163" s="54">
        <v>0</v>
      </c>
    </row>
    <row r="164" spans="1:7" x14ac:dyDescent="0.3">
      <c r="A164" s="48" t="s">
        <v>8</v>
      </c>
      <c r="B164" s="48" t="s">
        <v>301</v>
      </c>
      <c r="C164" s="48" t="s">
        <v>302</v>
      </c>
      <c r="D164" s="48" t="s">
        <v>75</v>
      </c>
      <c r="E164" s="48" t="s">
        <v>60</v>
      </c>
      <c r="F164" s="54">
        <v>268.63</v>
      </c>
      <c r="G164" s="54">
        <v>260.96600000000001</v>
      </c>
    </row>
    <row r="165" spans="1:7" x14ac:dyDescent="0.3">
      <c r="A165" s="48" t="s">
        <v>8</v>
      </c>
      <c r="B165" s="48" t="s">
        <v>303</v>
      </c>
      <c r="C165" s="48" t="s">
        <v>304</v>
      </c>
      <c r="D165" s="48" t="s">
        <v>75</v>
      </c>
      <c r="E165" s="48" t="s">
        <v>60</v>
      </c>
      <c r="F165" s="54">
        <v>70.799977557643004</v>
      </c>
      <c r="G165" s="54">
        <v>89.132999999999996</v>
      </c>
    </row>
    <row r="166" spans="1:7" x14ac:dyDescent="0.3">
      <c r="A166" s="48" t="s">
        <v>8</v>
      </c>
      <c r="B166" s="48" t="s">
        <v>305</v>
      </c>
      <c r="C166" s="48" t="s">
        <v>306</v>
      </c>
      <c r="D166" s="48" t="s">
        <v>75</v>
      </c>
      <c r="E166" s="48" t="s">
        <v>60</v>
      </c>
      <c r="F166" s="54">
        <v>235.583063073033</v>
      </c>
      <c r="G166" s="54">
        <v>226.99299999999999</v>
      </c>
    </row>
    <row r="167" spans="1:7" x14ac:dyDescent="0.3">
      <c r="A167" s="48" t="s">
        <v>8</v>
      </c>
      <c r="B167" s="48" t="s">
        <v>396</v>
      </c>
      <c r="C167" s="48" t="s">
        <v>397</v>
      </c>
      <c r="D167" s="48" t="s">
        <v>75</v>
      </c>
      <c r="E167" s="48" t="s">
        <v>60</v>
      </c>
      <c r="F167" s="54">
        <v>7.3199861071766597</v>
      </c>
      <c r="G167" s="54">
        <v>6.1040000000000001</v>
      </c>
    </row>
    <row r="168" spans="1:7" x14ac:dyDescent="0.3">
      <c r="A168" s="48" t="s">
        <v>8</v>
      </c>
      <c r="B168" s="48" t="s">
        <v>307</v>
      </c>
      <c r="C168" s="48" t="s">
        <v>308</v>
      </c>
      <c r="D168" s="48" t="s">
        <v>75</v>
      </c>
      <c r="E168" s="48" t="s">
        <v>60</v>
      </c>
      <c r="F168" s="54">
        <v>7.6790696499999997</v>
      </c>
      <c r="G168" s="54">
        <v>8.0799131626851306</v>
      </c>
    </row>
    <row r="169" spans="1:7" x14ac:dyDescent="0.3">
      <c r="A169" s="48" t="s">
        <v>8</v>
      </c>
      <c r="B169" s="48" t="s">
        <v>309</v>
      </c>
      <c r="C169" s="48" t="s">
        <v>310</v>
      </c>
      <c r="D169" s="48" t="s">
        <v>75</v>
      </c>
      <c r="E169" s="48" t="s">
        <v>60</v>
      </c>
      <c r="F169" s="54">
        <v>15.9119011570459</v>
      </c>
      <c r="G169" s="54">
        <v>21.552412251813099</v>
      </c>
    </row>
    <row r="170" spans="1:7" x14ac:dyDescent="0.3">
      <c r="A170" s="48" t="s">
        <v>8</v>
      </c>
      <c r="B170" s="48" t="s">
        <v>311</v>
      </c>
      <c r="C170" s="48" t="s">
        <v>312</v>
      </c>
      <c r="D170" s="48" t="s">
        <v>75</v>
      </c>
      <c r="E170" s="48" t="s">
        <v>60</v>
      </c>
      <c r="F170" s="54">
        <v>27.073865892616599</v>
      </c>
      <c r="G170" s="54">
        <v>21.350922467640899</v>
      </c>
    </row>
    <row r="171" spans="1:7" x14ac:dyDescent="0.3">
      <c r="A171" s="48" t="s">
        <v>8</v>
      </c>
      <c r="B171" s="48" t="s">
        <v>313</v>
      </c>
      <c r="C171" s="48" t="s">
        <v>314</v>
      </c>
      <c r="D171" s="48" t="s">
        <v>75</v>
      </c>
      <c r="E171" s="48" t="s">
        <v>60</v>
      </c>
      <c r="F171" s="54">
        <v>14.9465730181072</v>
      </c>
      <c r="G171" s="54">
        <v>32.599955230232702</v>
      </c>
    </row>
    <row r="172" spans="1:7" x14ac:dyDescent="0.3">
      <c r="A172" s="48" t="s">
        <v>8</v>
      </c>
      <c r="B172" s="48" t="s">
        <v>315</v>
      </c>
      <c r="C172" s="48" t="s">
        <v>284</v>
      </c>
      <c r="D172" s="48" t="s">
        <v>75</v>
      </c>
      <c r="E172" s="48" t="s">
        <v>60</v>
      </c>
      <c r="F172" s="54">
        <v>1.5458179599999999</v>
      </c>
      <c r="G172" s="54">
        <v>1.6970000000000001</v>
      </c>
    </row>
    <row r="173" spans="1:7" x14ac:dyDescent="0.3">
      <c r="A173" s="48" t="s">
        <v>8</v>
      </c>
      <c r="B173" s="48" t="s">
        <v>316</v>
      </c>
      <c r="C173" s="48" t="s">
        <v>317</v>
      </c>
      <c r="D173" s="48" t="s">
        <v>75</v>
      </c>
      <c r="E173" s="48" t="s">
        <v>60</v>
      </c>
      <c r="F173" s="54">
        <v>0.11253004</v>
      </c>
      <c r="G173" s="54">
        <v>5.3999999999999999E-2</v>
      </c>
    </row>
    <row r="174" spans="1:7" x14ac:dyDescent="0.3">
      <c r="A174" s="125" t="s">
        <v>8</v>
      </c>
      <c r="B174" s="125"/>
      <c r="C174" s="125" t="s">
        <v>398</v>
      </c>
      <c r="D174" s="125"/>
      <c r="E174" s="125"/>
      <c r="F174" s="126">
        <f>SUM(F158:F171)-F172-F173</f>
        <v>763.2160884556223</v>
      </c>
      <c r="G174" s="126">
        <f>SUM(G158:G171)-G172-G173</f>
        <v>791.23620311237175</v>
      </c>
    </row>
    <row r="175" spans="1:7" x14ac:dyDescent="0.3">
      <c r="A175" s="48" t="s">
        <v>63</v>
      </c>
      <c r="B175" s="48" t="s">
        <v>289</v>
      </c>
      <c r="C175" s="48" t="s">
        <v>290</v>
      </c>
      <c r="D175" s="48" t="s">
        <v>75</v>
      </c>
      <c r="E175" s="48" t="s">
        <v>60</v>
      </c>
      <c r="F175" s="54">
        <v>45.835658179986197</v>
      </c>
      <c r="G175" s="54">
        <v>42.109553279480103</v>
      </c>
    </row>
    <row r="176" spans="1:7" x14ac:dyDescent="0.3">
      <c r="A176" s="48" t="s">
        <v>63</v>
      </c>
      <c r="B176" s="48" t="s">
        <v>291</v>
      </c>
      <c r="C176" s="48" t="s">
        <v>292</v>
      </c>
      <c r="D176" s="48" t="s">
        <v>75</v>
      </c>
      <c r="E176" s="48" t="s">
        <v>60</v>
      </c>
      <c r="F176" s="54">
        <v>-8.7657136784797096</v>
      </c>
      <c r="G176" s="54">
        <v>-9.1932008068964208</v>
      </c>
    </row>
    <row r="177" spans="1:7" x14ac:dyDescent="0.3">
      <c r="A177" s="48" t="s">
        <v>63</v>
      </c>
      <c r="B177" s="48" t="s">
        <v>293</v>
      </c>
      <c r="C177" s="48" t="s">
        <v>294</v>
      </c>
      <c r="D177" s="48" t="s">
        <v>75</v>
      </c>
      <c r="E177" s="48" t="s">
        <v>60</v>
      </c>
      <c r="F177" s="54">
        <v>7.2183039349040996</v>
      </c>
      <c r="G177" s="54">
        <v>9.4038294899820496</v>
      </c>
    </row>
    <row r="178" spans="1:7" x14ac:dyDescent="0.3">
      <c r="A178" s="48" t="s">
        <v>63</v>
      </c>
      <c r="B178" s="48" t="s">
        <v>295</v>
      </c>
      <c r="C178" s="48" t="s">
        <v>296</v>
      </c>
      <c r="D178" s="48" t="s">
        <v>75</v>
      </c>
      <c r="E178" s="48" t="s">
        <v>60</v>
      </c>
      <c r="F178" s="54">
        <v>0</v>
      </c>
      <c r="G178" s="54">
        <v>0</v>
      </c>
    </row>
    <row r="179" spans="1:7" x14ac:dyDescent="0.3">
      <c r="A179" s="48" t="s">
        <v>63</v>
      </c>
      <c r="B179" s="48" t="s">
        <v>297</v>
      </c>
      <c r="C179" s="48" t="s">
        <v>298</v>
      </c>
      <c r="D179" s="48" t="s">
        <v>75</v>
      </c>
      <c r="E179" s="48" t="s">
        <v>60</v>
      </c>
      <c r="F179" s="54">
        <v>61.2788787</v>
      </c>
      <c r="G179" s="54">
        <v>78.517023090400002</v>
      </c>
    </row>
    <row r="180" spans="1:7" x14ac:dyDescent="0.3">
      <c r="A180" s="48" t="s">
        <v>63</v>
      </c>
      <c r="B180" s="48" t="s">
        <v>299</v>
      </c>
      <c r="C180" s="48" t="s">
        <v>300</v>
      </c>
      <c r="D180" s="48" t="s">
        <v>75</v>
      </c>
      <c r="E180" s="48" t="s">
        <v>60</v>
      </c>
      <c r="F180" s="54">
        <v>0</v>
      </c>
      <c r="G180" s="54">
        <v>0</v>
      </c>
    </row>
    <row r="181" spans="1:7" x14ac:dyDescent="0.3">
      <c r="A181" s="48" t="s">
        <v>63</v>
      </c>
      <c r="B181" s="48" t="s">
        <v>301</v>
      </c>
      <c r="C181" s="48" t="s">
        <v>302</v>
      </c>
      <c r="D181" s="48" t="s">
        <v>75</v>
      </c>
      <c r="E181" s="48" t="s">
        <v>60</v>
      </c>
      <c r="F181" s="54">
        <v>155.91800549767399</v>
      </c>
      <c r="G181" s="54">
        <v>155.07665456653001</v>
      </c>
    </row>
    <row r="182" spans="1:7" x14ac:dyDescent="0.3">
      <c r="A182" s="48" t="s">
        <v>63</v>
      </c>
      <c r="B182" s="48" t="s">
        <v>303</v>
      </c>
      <c r="C182" s="48" t="s">
        <v>304</v>
      </c>
      <c r="D182" s="48" t="s">
        <v>75</v>
      </c>
      <c r="E182" s="48" t="s">
        <v>60</v>
      </c>
      <c r="F182" s="54">
        <v>0</v>
      </c>
      <c r="G182" s="54">
        <v>0</v>
      </c>
    </row>
    <row r="183" spans="1:7" x14ac:dyDescent="0.3">
      <c r="A183" s="48" t="s">
        <v>63</v>
      </c>
      <c r="B183" s="48" t="s">
        <v>305</v>
      </c>
      <c r="C183" s="48" t="s">
        <v>306</v>
      </c>
      <c r="D183" s="48" t="s">
        <v>75</v>
      </c>
      <c r="E183" s="48" t="s">
        <v>60</v>
      </c>
      <c r="F183" s="54">
        <v>212.41068767992499</v>
      </c>
      <c r="G183" s="54">
        <v>164.302797278143</v>
      </c>
    </row>
    <row r="184" spans="1:7" x14ac:dyDescent="0.3">
      <c r="A184" s="48" t="s">
        <v>63</v>
      </c>
      <c r="B184" s="48" t="s">
        <v>396</v>
      </c>
      <c r="C184" s="48" t="s">
        <v>397</v>
      </c>
      <c r="D184" s="48" t="s">
        <v>75</v>
      </c>
      <c r="E184" s="48" t="s">
        <v>60</v>
      </c>
      <c r="F184" s="54">
        <v>2.5745102399999999</v>
      </c>
      <c r="G184" s="54">
        <v>8.0936718727831494</v>
      </c>
    </row>
    <row r="185" spans="1:7" x14ac:dyDescent="0.3">
      <c r="A185" s="48" t="s">
        <v>63</v>
      </c>
      <c r="B185" s="48" t="s">
        <v>307</v>
      </c>
      <c r="C185" s="48" t="s">
        <v>308</v>
      </c>
      <c r="D185" s="48" t="s">
        <v>75</v>
      </c>
      <c r="E185" s="48" t="s">
        <v>60</v>
      </c>
      <c r="F185" s="54">
        <v>19.29807082</v>
      </c>
      <c r="G185" s="54">
        <v>20.01403006</v>
      </c>
    </row>
    <row r="186" spans="1:7" x14ac:dyDescent="0.3">
      <c r="A186" s="48" t="s">
        <v>63</v>
      </c>
      <c r="B186" s="48" t="s">
        <v>309</v>
      </c>
      <c r="C186" s="48" t="s">
        <v>310</v>
      </c>
      <c r="D186" s="48" t="s">
        <v>75</v>
      </c>
      <c r="E186" s="48" t="s">
        <v>60</v>
      </c>
      <c r="F186" s="54">
        <v>3.3049814741999999</v>
      </c>
      <c r="G186" s="54">
        <v>2.5739078664789998</v>
      </c>
    </row>
    <row r="187" spans="1:7" x14ac:dyDescent="0.3">
      <c r="A187" s="48" t="s">
        <v>63</v>
      </c>
      <c r="B187" s="48" t="s">
        <v>311</v>
      </c>
      <c r="C187" s="48" t="s">
        <v>312</v>
      </c>
      <c r="D187" s="48" t="s">
        <v>75</v>
      </c>
      <c r="E187" s="48" t="s">
        <v>60</v>
      </c>
      <c r="F187" s="54">
        <v>17.551754261932</v>
      </c>
      <c r="G187" s="54">
        <v>8.5953576190016108</v>
      </c>
    </row>
    <row r="188" spans="1:7" x14ac:dyDescent="0.3">
      <c r="A188" s="48" t="s">
        <v>63</v>
      </c>
      <c r="B188" s="48" t="s">
        <v>313</v>
      </c>
      <c r="C188" s="48" t="s">
        <v>314</v>
      </c>
      <c r="D188" s="48" t="s">
        <v>75</v>
      </c>
      <c r="E188" s="48" t="s">
        <v>60</v>
      </c>
      <c r="F188" s="54">
        <v>4.4817840021300004</v>
      </c>
      <c r="G188" s="54">
        <v>2.117936924351</v>
      </c>
    </row>
    <row r="189" spans="1:7" x14ac:dyDescent="0.3">
      <c r="A189" s="48" t="s">
        <v>63</v>
      </c>
      <c r="B189" s="48" t="s">
        <v>315</v>
      </c>
      <c r="C189" s="48" t="s">
        <v>284</v>
      </c>
      <c r="D189" s="48" t="s">
        <v>75</v>
      </c>
      <c r="E189" s="48" t="s">
        <v>60</v>
      </c>
      <c r="F189" s="54">
        <v>0.64176466988869296</v>
      </c>
      <c r="G189" s="54">
        <v>0.99588887256109404</v>
      </c>
    </row>
    <row r="190" spans="1:7" x14ac:dyDescent="0.3">
      <c r="A190" s="48" t="s">
        <v>63</v>
      </c>
      <c r="B190" s="48" t="s">
        <v>316</v>
      </c>
      <c r="C190" s="48" t="s">
        <v>317</v>
      </c>
      <c r="D190" s="48" t="s">
        <v>75</v>
      </c>
      <c r="E190" s="48" t="s">
        <v>60</v>
      </c>
      <c r="F190" s="54">
        <v>1.44310226032102</v>
      </c>
      <c r="G190" s="54">
        <v>1.5275579656604401</v>
      </c>
    </row>
    <row r="191" spans="1:7" x14ac:dyDescent="0.3">
      <c r="A191" s="125" t="s">
        <v>63</v>
      </c>
      <c r="B191" s="125"/>
      <c r="C191" s="125" t="s">
        <v>398</v>
      </c>
      <c r="D191" s="125"/>
      <c r="E191" s="125"/>
      <c r="F191" s="126">
        <f>SUM(F175:F188)-F189-F190</f>
        <v>519.02205418206188</v>
      </c>
      <c r="G191" s="126">
        <f>SUM(G175:G188)-G189-G190</f>
        <v>479.08811440203192</v>
      </c>
    </row>
    <row r="192" spans="1:7" x14ac:dyDescent="0.3">
      <c r="A192" s="48" t="s">
        <v>12</v>
      </c>
      <c r="B192" s="48" t="s">
        <v>289</v>
      </c>
      <c r="C192" s="48" t="s">
        <v>290</v>
      </c>
      <c r="D192" s="48" t="s">
        <v>75</v>
      </c>
      <c r="E192" s="48" t="s">
        <v>60</v>
      </c>
      <c r="F192" s="54">
        <v>27.324999999999999</v>
      </c>
      <c r="G192" s="54">
        <v>29.960999999999999</v>
      </c>
    </row>
    <row r="193" spans="1:7" x14ac:dyDescent="0.3">
      <c r="A193" s="48" t="s">
        <v>12</v>
      </c>
      <c r="B193" s="48" t="s">
        <v>291</v>
      </c>
      <c r="C193" s="48" t="s">
        <v>292</v>
      </c>
      <c r="D193" s="48" t="s">
        <v>75</v>
      </c>
      <c r="E193" s="48" t="s">
        <v>60</v>
      </c>
      <c r="F193" s="54">
        <v>-2.2309999999999999</v>
      </c>
      <c r="G193" s="54">
        <v>-2.173</v>
      </c>
    </row>
    <row r="194" spans="1:7" x14ac:dyDescent="0.3">
      <c r="A194" s="48" t="s">
        <v>12</v>
      </c>
      <c r="B194" s="48" t="s">
        <v>293</v>
      </c>
      <c r="C194" s="48" t="s">
        <v>294</v>
      </c>
      <c r="D194" s="48" t="s">
        <v>75</v>
      </c>
      <c r="E194" s="48" t="s">
        <v>60</v>
      </c>
      <c r="F194" s="54">
        <v>5.0350000000000001</v>
      </c>
      <c r="G194" s="54">
        <v>6.9119999999999999</v>
      </c>
    </row>
    <row r="195" spans="1:7" x14ac:dyDescent="0.3">
      <c r="A195" s="48" t="s">
        <v>12</v>
      </c>
      <c r="B195" s="48" t="s">
        <v>295</v>
      </c>
      <c r="C195" s="48" t="s">
        <v>296</v>
      </c>
      <c r="D195" s="48" t="s">
        <v>75</v>
      </c>
      <c r="E195" s="48" t="s">
        <v>60</v>
      </c>
      <c r="F195" s="54">
        <v>0</v>
      </c>
      <c r="G195" s="54">
        <v>0</v>
      </c>
    </row>
    <row r="196" spans="1:7" x14ac:dyDescent="0.3">
      <c r="A196" s="48" t="s">
        <v>12</v>
      </c>
      <c r="B196" s="48" t="s">
        <v>297</v>
      </c>
      <c r="C196" s="48" t="s">
        <v>298</v>
      </c>
      <c r="D196" s="48" t="s">
        <v>75</v>
      </c>
      <c r="E196" s="48" t="s">
        <v>60</v>
      </c>
      <c r="F196" s="54">
        <v>0</v>
      </c>
      <c r="G196" s="54">
        <v>0</v>
      </c>
    </row>
    <row r="197" spans="1:7" x14ac:dyDescent="0.3">
      <c r="A197" s="48" t="s">
        <v>12</v>
      </c>
      <c r="B197" s="48" t="s">
        <v>299</v>
      </c>
      <c r="C197" s="48" t="s">
        <v>300</v>
      </c>
      <c r="D197" s="48" t="s">
        <v>75</v>
      </c>
      <c r="E197" s="48" t="s">
        <v>60</v>
      </c>
      <c r="F197" s="54">
        <v>0</v>
      </c>
      <c r="G197" s="54">
        <v>0</v>
      </c>
    </row>
    <row r="198" spans="1:7" x14ac:dyDescent="0.3">
      <c r="A198" s="48" t="s">
        <v>12</v>
      </c>
      <c r="B198" s="48" t="s">
        <v>301</v>
      </c>
      <c r="C198" s="48" t="s">
        <v>302</v>
      </c>
      <c r="D198" s="48" t="s">
        <v>75</v>
      </c>
      <c r="E198" s="48" t="s">
        <v>60</v>
      </c>
      <c r="F198" s="54">
        <v>123.21299999999999</v>
      </c>
      <c r="G198" s="54">
        <v>142.42635708228801</v>
      </c>
    </row>
    <row r="199" spans="1:7" x14ac:dyDescent="0.3">
      <c r="A199" s="48" t="s">
        <v>12</v>
      </c>
      <c r="B199" s="48" t="s">
        <v>303</v>
      </c>
      <c r="C199" s="48" t="s">
        <v>304</v>
      </c>
      <c r="D199" s="48" t="s">
        <v>75</v>
      </c>
      <c r="E199" s="48" t="s">
        <v>60</v>
      </c>
      <c r="F199" s="54">
        <v>31.771000000000001</v>
      </c>
      <c r="G199" s="54">
        <v>37.517000000000003</v>
      </c>
    </row>
    <row r="200" spans="1:7" x14ac:dyDescent="0.3">
      <c r="A200" s="48" t="s">
        <v>12</v>
      </c>
      <c r="B200" s="48" t="s">
        <v>305</v>
      </c>
      <c r="C200" s="48" t="s">
        <v>306</v>
      </c>
      <c r="D200" s="48" t="s">
        <v>75</v>
      </c>
      <c r="E200" s="48" t="s">
        <v>60</v>
      </c>
      <c r="F200" s="54">
        <v>131.75399999999999</v>
      </c>
      <c r="G200" s="54">
        <v>146.214</v>
      </c>
    </row>
    <row r="201" spans="1:7" x14ac:dyDescent="0.3">
      <c r="A201" s="48" t="s">
        <v>12</v>
      </c>
      <c r="B201" s="48" t="s">
        <v>396</v>
      </c>
      <c r="C201" s="48" t="s">
        <v>397</v>
      </c>
      <c r="D201" s="48" t="s">
        <v>75</v>
      </c>
      <c r="E201" s="48" t="s">
        <v>60</v>
      </c>
      <c r="F201" s="54">
        <v>0</v>
      </c>
      <c r="G201" s="54">
        <v>1.6140000000000001</v>
      </c>
    </row>
    <row r="202" spans="1:7" x14ac:dyDescent="0.3">
      <c r="A202" s="48" t="s">
        <v>12</v>
      </c>
      <c r="B202" s="48" t="s">
        <v>307</v>
      </c>
      <c r="C202" s="48" t="s">
        <v>308</v>
      </c>
      <c r="D202" s="48" t="s">
        <v>75</v>
      </c>
      <c r="E202" s="48" t="s">
        <v>60</v>
      </c>
      <c r="F202" s="54">
        <v>12.585000000000001</v>
      </c>
      <c r="G202" s="54">
        <v>11.489000000000001</v>
      </c>
    </row>
    <row r="203" spans="1:7" x14ac:dyDescent="0.3">
      <c r="A203" s="48" t="s">
        <v>12</v>
      </c>
      <c r="B203" s="48" t="s">
        <v>309</v>
      </c>
      <c r="C203" s="48" t="s">
        <v>310</v>
      </c>
      <c r="D203" s="48" t="s">
        <v>75</v>
      </c>
      <c r="E203" s="48" t="s">
        <v>60</v>
      </c>
      <c r="F203" s="54">
        <v>5.0039999999999996</v>
      </c>
      <c r="G203" s="54">
        <v>2.1890000000000001</v>
      </c>
    </row>
    <row r="204" spans="1:7" x14ac:dyDescent="0.3">
      <c r="A204" s="48" t="s">
        <v>12</v>
      </c>
      <c r="B204" s="48" t="s">
        <v>311</v>
      </c>
      <c r="C204" s="48" t="s">
        <v>312</v>
      </c>
      <c r="D204" s="48" t="s">
        <v>75</v>
      </c>
      <c r="E204" s="48" t="s">
        <v>60</v>
      </c>
      <c r="F204" s="54">
        <v>1.88</v>
      </c>
      <c r="G204" s="54">
        <v>1.345</v>
      </c>
    </row>
    <row r="205" spans="1:7" x14ac:dyDescent="0.3">
      <c r="A205" s="48" t="s">
        <v>12</v>
      </c>
      <c r="B205" s="48" t="s">
        <v>313</v>
      </c>
      <c r="C205" s="48" t="s">
        <v>314</v>
      </c>
      <c r="D205" s="48" t="s">
        <v>75</v>
      </c>
      <c r="E205" s="48" t="s">
        <v>60</v>
      </c>
      <c r="F205" s="54">
        <v>10.342000000000001</v>
      </c>
      <c r="G205" s="54">
        <v>8.3610000000000007</v>
      </c>
    </row>
    <row r="206" spans="1:7" x14ac:dyDescent="0.3">
      <c r="A206" s="48" t="s">
        <v>12</v>
      </c>
      <c r="B206" s="48" t="s">
        <v>315</v>
      </c>
      <c r="C206" s="48" t="s">
        <v>284</v>
      </c>
      <c r="D206" s="48" t="s">
        <v>75</v>
      </c>
      <c r="E206" s="48" t="s">
        <v>60</v>
      </c>
      <c r="F206" s="54">
        <v>0.28499999999999998</v>
      </c>
      <c r="G206" s="54">
        <v>0.51</v>
      </c>
    </row>
    <row r="207" spans="1:7" x14ac:dyDescent="0.3">
      <c r="A207" s="48" t="s">
        <v>12</v>
      </c>
      <c r="B207" s="48" t="s">
        <v>316</v>
      </c>
      <c r="C207" s="48" t="s">
        <v>317</v>
      </c>
      <c r="D207" s="48" t="s">
        <v>75</v>
      </c>
      <c r="E207" s="48" t="s">
        <v>60</v>
      </c>
      <c r="F207" s="54">
        <v>0</v>
      </c>
      <c r="G207" s="54">
        <v>0</v>
      </c>
    </row>
    <row r="208" spans="1:7" x14ac:dyDescent="0.3">
      <c r="A208" s="125" t="s">
        <v>12</v>
      </c>
      <c r="B208" s="125"/>
      <c r="C208" s="125" t="s">
        <v>398</v>
      </c>
      <c r="D208" s="125"/>
      <c r="E208" s="125"/>
      <c r="F208" s="126">
        <f>SUM(F192:F205)-F206-F207</f>
        <v>346.39299999999992</v>
      </c>
      <c r="G208" s="126">
        <f>SUM(G192:G205)-G206-G207</f>
        <v>385.34535708228799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CPIH conversion</vt:lpstr>
      <vt:lpstr>Water&gt;&gt;&gt;</vt:lpstr>
      <vt:lpstr>Water E opex</vt:lpstr>
      <vt:lpstr>Water botex plus</vt:lpstr>
      <vt:lpstr>water IA calculation</vt:lpstr>
      <vt:lpstr>Wastewater&gt;&gt;&gt;</vt:lpstr>
      <vt:lpstr>wastewater E opex</vt:lpstr>
      <vt:lpstr>wastewater botex plus</vt:lpstr>
      <vt:lpstr>wastewater IA calc</vt:lpstr>
      <vt:lpstr>Outputs for FM4 &gt;&gt;</vt:lpstr>
      <vt:lpstr>Enhancement opex in BP</vt:lpstr>
      <vt:lpstr>Allowance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2019-12-12T12:40:48Z</dcterms:created>
  <dcterms:modified xsi:type="dcterms:W3CDTF">2019-12-12T12:41:01Z</dcterms:modified>
  <cp:category/>
  <cp:contentStatus/>
</cp:coreProperties>
</file>