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1220" windowHeight="6591" tabRatio="790" activeTab="8"/>
  </bookViews>
  <sheets>
    <sheet name="Cover" sheetId="14" r:id="rId1"/>
    <sheet name="F_Inputs" sheetId="27" r:id="rId2"/>
    <sheet name="WN_deprivation" sheetId="6" r:id="rId3"/>
    <sheet name="WN_resilience" sheetId="23" r:id="rId4"/>
    <sheet name="WR_reservoirs" sheetId="25" r:id="rId5"/>
    <sheet name="BR_landbank" sheetId="26" r:id="rId6"/>
    <sheet name="WN_diversions" sheetId="31" r:id="rId7"/>
    <sheet name="WWN_diversions" sheetId="32" r:id="rId8"/>
    <sheet name="WWN_water runoff" sheetId="24" r:id="rId9"/>
    <sheet name="Summary" sheetId="19" r:id="rId10"/>
  </sheets>
  <externalReferences>
    <externalReference r:id="rId11"/>
  </externalReferences>
  <definedNames>
    <definedName name="_xlnm._FilterDatabase" localSheetId="1" hidden="1">F_Inputs!$A$6:$U$6</definedName>
    <definedName name="_Order2" hidden="1">255</definedName>
    <definedName name="_Sort" localSheetId="0" hidden="1">#REF!</definedName>
    <definedName name="AVON" localSheetId="9">#REF!</definedName>
    <definedName name="AVON" localSheetId="6">#REF!</definedName>
    <definedName name="AVON" localSheetId="7">#REF!</definedName>
    <definedName name="AVON">#REF!</definedName>
    <definedName name="BEDS" localSheetId="9">#REF!</definedName>
    <definedName name="BEDS" localSheetId="6">#REF!</definedName>
    <definedName name="BEDS" localSheetId="7">#REF!</definedName>
    <definedName name="BEDS">#REF!</definedName>
    <definedName name="BERKS" localSheetId="9">#REF!</definedName>
    <definedName name="BERKS" localSheetId="6">#REF!</definedName>
    <definedName name="BERKS" localSheetId="7">#REF!</definedName>
    <definedName name="BERKS">#REF!</definedName>
    <definedName name="BUCKS" localSheetId="9">#REF!</definedName>
    <definedName name="BUCKS" localSheetId="6">#REF!</definedName>
    <definedName name="BUCKS" localSheetId="7">#REF!</definedName>
    <definedName name="BUCKS">#REF!</definedName>
    <definedName name="CAMBS" localSheetId="9">#REF!</definedName>
    <definedName name="CAMBS" localSheetId="6">#REF!</definedName>
    <definedName name="CAMBS" localSheetId="7">#REF!</definedName>
    <definedName name="CAMBS">#REF!</definedName>
    <definedName name="CHESHIRE" localSheetId="9">#REF!</definedName>
    <definedName name="CHESHIRE" localSheetId="6">#REF!</definedName>
    <definedName name="CHESHIRE" localSheetId="7">#REF!</definedName>
    <definedName name="CHESHIRE">#REF!</definedName>
    <definedName name="CLEVELAND" localSheetId="9">#REF!</definedName>
    <definedName name="CLEVELAND" localSheetId="6">#REF!</definedName>
    <definedName name="CLEVELAND" localSheetId="7">#REF!</definedName>
    <definedName name="CLEVELAND">#REF!</definedName>
    <definedName name="CLWYD" localSheetId="9">#REF!</definedName>
    <definedName name="CLWYD" localSheetId="6">#REF!</definedName>
    <definedName name="CLWYD" localSheetId="7">#REF!</definedName>
    <definedName name="CLWYD">#REF!</definedName>
    <definedName name="CORNWALL" localSheetId="9">#REF!</definedName>
    <definedName name="CORNWALL" localSheetId="6">#REF!</definedName>
    <definedName name="CORNWALL" localSheetId="7">#REF!</definedName>
    <definedName name="CORNWALL">#REF!</definedName>
    <definedName name="CUMBRIA" localSheetId="9">#REF!</definedName>
    <definedName name="CUMBRIA" localSheetId="6">#REF!</definedName>
    <definedName name="CUMBRIA" localSheetId="7">#REF!</definedName>
    <definedName name="CUMBRIA">#REF!</definedName>
    <definedName name="_xlnm.Database" localSheetId="9">#REF!</definedName>
    <definedName name="_xlnm.Database" localSheetId="6">#REF!</definedName>
    <definedName name="_xlnm.Database" localSheetId="7">#REF!</definedName>
    <definedName name="_xlnm.Database">#REF!</definedName>
    <definedName name="DERBYSHIRE" localSheetId="9">#REF!</definedName>
    <definedName name="DERBYSHIRE" localSheetId="6">#REF!</definedName>
    <definedName name="DERBYSHIRE" localSheetId="7">#REF!</definedName>
    <definedName name="DERBYSHIRE">#REF!</definedName>
    <definedName name="DEVON" localSheetId="9">#REF!</definedName>
    <definedName name="DEVON" localSheetId="6">#REF!</definedName>
    <definedName name="DEVON" localSheetId="7">#REF!</definedName>
    <definedName name="DEVON">#REF!</definedName>
    <definedName name="dnonames" localSheetId="9">#REF!</definedName>
    <definedName name="dnonames" localSheetId="6">#REF!</definedName>
    <definedName name="dnonames" localSheetId="7">#REF!</definedName>
    <definedName name="dnonames">#REF!</definedName>
    <definedName name="DORSET" localSheetId="9">#REF!</definedName>
    <definedName name="DORSET" localSheetId="6">#REF!</definedName>
    <definedName name="DORSET" localSheetId="7">#REF!</definedName>
    <definedName name="DORSET">#REF!</definedName>
    <definedName name="DURHAM" localSheetId="9">#REF!</definedName>
    <definedName name="DURHAM" localSheetId="6">#REF!</definedName>
    <definedName name="DURHAM" localSheetId="7">#REF!</definedName>
    <definedName name="DURHAM">#REF!</definedName>
    <definedName name="DYFED" localSheetId="9">#REF!</definedName>
    <definedName name="DYFED" localSheetId="6">#REF!</definedName>
    <definedName name="DYFED" localSheetId="7">#REF!</definedName>
    <definedName name="DYFED">#REF!</definedName>
    <definedName name="E_SUSSEX" localSheetId="9">#REF!</definedName>
    <definedName name="E_SUSSEX" localSheetId="6">#REF!</definedName>
    <definedName name="E_SUSSEX" localSheetId="7">#REF!</definedName>
    <definedName name="E_SUSSEX">#REF!</definedName>
    <definedName name="ESSEX" localSheetId="9">#REF!</definedName>
    <definedName name="ESSEX" localSheetId="6">#REF!</definedName>
    <definedName name="ESSEX" localSheetId="7">#REF!</definedName>
    <definedName name="ESSEX">#REF!</definedName>
    <definedName name="fe" localSheetId="9">#REF!</definedName>
    <definedName name="fe" localSheetId="6">#REF!</definedName>
    <definedName name="fe" localSheetId="7">#REF!</definedName>
    <definedName name="fe">#REF!</definedName>
    <definedName name="General" localSheetId="9">#REF!</definedName>
    <definedName name="General" localSheetId="6">#REF!</definedName>
    <definedName name="General" localSheetId="7">#REF!</definedName>
    <definedName name="General">#REF!</definedName>
    <definedName name="General1" localSheetId="9">#REF!</definedName>
    <definedName name="General1" localSheetId="6">#REF!</definedName>
    <definedName name="General1" localSheetId="7">#REF!</definedName>
    <definedName name="General1">#REF!</definedName>
    <definedName name="General2" localSheetId="9">#REF!</definedName>
    <definedName name="General2" localSheetId="6">#REF!</definedName>
    <definedName name="General2" localSheetId="7">#REF!</definedName>
    <definedName name="General2">#REF!</definedName>
    <definedName name="GEOG9703" localSheetId="9">#REF!</definedName>
    <definedName name="GEOG9703" localSheetId="6">#REF!</definedName>
    <definedName name="GEOG9703" localSheetId="7">#REF!</definedName>
    <definedName name="GEOG9703">#REF!</definedName>
    <definedName name="GLOS" localSheetId="9">#REF!</definedName>
    <definedName name="GLOS" localSheetId="6">#REF!</definedName>
    <definedName name="GLOS" localSheetId="7">#REF!</definedName>
    <definedName name="GLOS">#REF!</definedName>
    <definedName name="GTR_MAN" localSheetId="9">#REF!</definedName>
    <definedName name="GTR_MAN" localSheetId="6">#REF!</definedName>
    <definedName name="GTR_MAN" localSheetId="7">#REF!</definedName>
    <definedName name="GTR_MAN">#REF!</definedName>
    <definedName name="GWENT" localSheetId="9">#REF!</definedName>
    <definedName name="GWENT" localSheetId="6">#REF!</definedName>
    <definedName name="GWENT" localSheetId="7">#REF!</definedName>
    <definedName name="GWENT">#REF!</definedName>
    <definedName name="GWYNEDD" localSheetId="9">#REF!</definedName>
    <definedName name="GWYNEDD" localSheetId="6">#REF!</definedName>
    <definedName name="GWYNEDD" localSheetId="7">#REF!</definedName>
    <definedName name="GWYNEDD">#REF!</definedName>
    <definedName name="HANTS" localSheetId="9">#REF!</definedName>
    <definedName name="HANTS" localSheetId="6">#REF!</definedName>
    <definedName name="HANTS" localSheetId="7">#REF!</definedName>
    <definedName name="HANTS">#REF!</definedName>
    <definedName name="HEREFORD_W" localSheetId="9">#REF!</definedName>
    <definedName name="HEREFORD_W" localSheetId="6">#REF!</definedName>
    <definedName name="HEREFORD_W" localSheetId="7">#REF!</definedName>
    <definedName name="HEREFORD_W">#REF!</definedName>
    <definedName name="HERTS" localSheetId="9">#REF!</definedName>
    <definedName name="HERTS" localSheetId="6">#REF!</definedName>
    <definedName name="HERTS" localSheetId="7">#REF!</definedName>
    <definedName name="HERTS">#REF!</definedName>
    <definedName name="HUMBERSIDE" localSheetId="9">#REF!</definedName>
    <definedName name="HUMBERSIDE" localSheetId="6">#REF!</definedName>
    <definedName name="HUMBERSIDE" localSheetId="7">#REF!</definedName>
    <definedName name="HUMBERSIDE">#REF!</definedName>
    <definedName name="I_OF_WIGHT" localSheetId="9">#REF!</definedName>
    <definedName name="I_OF_WIGHT" localSheetId="6">#REF!</definedName>
    <definedName name="I_OF_WIGHT" localSheetId="7">#REF!</definedName>
    <definedName name="I_OF_WIGHT">#REF!</definedName>
    <definedName name="KENT" localSheetId="9">#REF!</definedName>
    <definedName name="KENT" localSheetId="6">#REF!</definedName>
    <definedName name="KENT" localSheetId="7">#REF!</definedName>
    <definedName name="KENT">#REF!</definedName>
    <definedName name="LANCS" localSheetId="9">#REF!</definedName>
    <definedName name="LANCS" localSheetId="6">#REF!</definedName>
    <definedName name="LANCS" localSheetId="7">#REF!</definedName>
    <definedName name="LANCS">#REF!</definedName>
    <definedName name="LEICS" localSheetId="9">#REF!</definedName>
    <definedName name="LEICS" localSheetId="6">#REF!</definedName>
    <definedName name="LEICS" localSheetId="7">#REF!</definedName>
    <definedName name="LEICS">#REF!</definedName>
    <definedName name="LINCS" localSheetId="9">#REF!</definedName>
    <definedName name="LINCS" localSheetId="6">#REF!</definedName>
    <definedName name="LINCS" localSheetId="7">#REF!</definedName>
    <definedName name="LINCS">#REF!</definedName>
    <definedName name="LONDON" localSheetId="9">#REF!</definedName>
    <definedName name="LONDON" localSheetId="6">#REF!</definedName>
    <definedName name="LONDON" localSheetId="7">#REF!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9">#REF!</definedName>
    <definedName name="M_GLAM" localSheetId="6">#REF!</definedName>
    <definedName name="M_GLAM" localSheetId="7">#REF!</definedName>
    <definedName name="M_GLAM">#REF!</definedName>
    <definedName name="MERSEYSIDE" localSheetId="9">#REF!</definedName>
    <definedName name="MERSEYSIDE" localSheetId="6">#REF!</definedName>
    <definedName name="MERSEYSIDE" localSheetId="7">#REF!</definedName>
    <definedName name="MERSEYSIDE">#REF!</definedName>
    <definedName name="N_YORKS" localSheetId="9">#REF!</definedName>
    <definedName name="N_YORKS" localSheetId="6">#REF!</definedName>
    <definedName name="N_YORKS" localSheetId="7">#REF!</definedName>
    <definedName name="N_YORKS">#REF!</definedName>
    <definedName name="NORFOLK" localSheetId="9">#REF!</definedName>
    <definedName name="NORFOLK" localSheetId="6">#REF!</definedName>
    <definedName name="NORFOLK" localSheetId="7">#REF!</definedName>
    <definedName name="NORFOLK">#REF!</definedName>
    <definedName name="NORTHANTS" localSheetId="9">#REF!</definedName>
    <definedName name="NORTHANTS" localSheetId="6">#REF!</definedName>
    <definedName name="NORTHANTS" localSheetId="7">#REF!</definedName>
    <definedName name="NORTHANTS">#REF!</definedName>
    <definedName name="NORTHUMBERLAND" localSheetId="9">#REF!</definedName>
    <definedName name="NORTHUMBERLAND" localSheetId="6">#REF!</definedName>
    <definedName name="NORTHUMBERLAND" localSheetId="7">#REF!</definedName>
    <definedName name="NORTHUMBERLAND">#REF!</definedName>
    <definedName name="NOTTS" localSheetId="9">#REF!</definedName>
    <definedName name="NOTTS" localSheetId="6">#REF!</definedName>
    <definedName name="NOTTS" localSheetId="7">#REF!</definedName>
    <definedName name="NOTTS">#REF!</definedName>
    <definedName name="NWT_WR801004_2019_20">F_Inputs!$P$9</definedName>
    <definedName name="NWT_WR801004_2020_21">F_Inputs!$Q$9</definedName>
    <definedName name="NWT_WR801004_2021_22">F_Inputs!$R$9</definedName>
    <definedName name="NWT_WR801004_2022_23">F_Inputs!$S$9</definedName>
    <definedName name="NWT_WR801004_2023_24">F_Inputs!$T$9</definedName>
    <definedName name="NWT_WR801004_2024_25">F_Inputs!$U$9</definedName>
    <definedName name="NWT_WWN801004_2019_20">F_Inputs!$P$73</definedName>
    <definedName name="NWT_WWN801004_2020_21">F_Inputs!$Q$73</definedName>
    <definedName name="NWT_WWN801004_2021_22">F_Inputs!$R$73</definedName>
    <definedName name="NWT_WWN801004_2022_23">F_Inputs!$S$73</definedName>
    <definedName name="NWT_WWN801004_2023_24">F_Inputs!$T$73</definedName>
    <definedName name="NWT_WWN801004_2024_25">F_Inputs!$U$73</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9">#REF!</definedName>
    <definedName name="OXON" localSheetId="6">#REF!</definedName>
    <definedName name="OXON" localSheetId="7">#REF!</definedName>
    <definedName name="OXON">#REF!</definedName>
    <definedName name="POWYS" localSheetId="9">#REF!</definedName>
    <definedName name="POWYS" localSheetId="6">#REF!</definedName>
    <definedName name="POWYS" localSheetId="7">#REF!</definedName>
    <definedName name="POWYS">#REF!</definedName>
    <definedName name="_xlnm.Print_Area" localSheetId="0">Cover!$B$1:$I$23</definedName>
    <definedName name="rge" localSheetId="9">#REF!</definedName>
    <definedName name="rge" localSheetId="6">#REF!</definedName>
    <definedName name="rge" localSheetId="7">#REF!</definedName>
    <definedName name="rge">#REF!</definedName>
    <definedName name="rgwer" localSheetId="9">#REF!</definedName>
    <definedName name="rgwer" localSheetId="6">#REF!</definedName>
    <definedName name="rgwer" localSheetId="7">#REF!</definedName>
    <definedName name="rgwer">#REF!</definedName>
    <definedName name="S_GLAM" localSheetId="9">#REF!</definedName>
    <definedName name="S_GLAM" localSheetId="6">#REF!</definedName>
    <definedName name="S_GLAM" localSheetId="7">#REF!</definedName>
    <definedName name="S_GLAM">#REF!</definedName>
    <definedName name="S_YORKS" localSheetId="9">#REF!</definedName>
    <definedName name="S_YORKS" localSheetId="6">#REF!</definedName>
    <definedName name="S_YORKS" localSheetId="7">#REF!</definedName>
    <definedName name="S_YORKS">#REF!</definedName>
    <definedName name="SHROPS" localSheetId="9">#REF!</definedName>
    <definedName name="SHROPS" localSheetId="6">#REF!</definedName>
    <definedName name="SHROPS" localSheetId="7">#REF!</definedName>
    <definedName name="SHROPS">#REF!</definedName>
    <definedName name="SOMERSET" localSheetId="9">#REF!</definedName>
    <definedName name="SOMERSET" localSheetId="6">#REF!</definedName>
    <definedName name="SOMERSET" localSheetId="7">#REF!</definedName>
    <definedName name="SOMERSET">#REF!</definedName>
    <definedName name="STAFFS" localSheetId="9">#REF!</definedName>
    <definedName name="STAFFS" localSheetId="6">#REF!</definedName>
    <definedName name="STAFFS" localSheetId="7">#REF!</definedName>
    <definedName name="STAFFS">#REF!</definedName>
    <definedName name="SUFFOLK" localSheetId="9">#REF!</definedName>
    <definedName name="SUFFOLK" localSheetId="6">#REF!</definedName>
    <definedName name="SUFFOLK" localSheetId="7">#REF!</definedName>
    <definedName name="SUFFOLK">#REF!</definedName>
    <definedName name="SURREY" localSheetId="9">#REF!</definedName>
    <definedName name="SURREY" localSheetId="6">#REF!</definedName>
    <definedName name="SURREY" localSheetId="7">#REF!</definedName>
    <definedName name="SURREY">#REF!</definedName>
    <definedName name="TYNE_WEAR" localSheetId="9">#REF!</definedName>
    <definedName name="TYNE_WEAR" localSheetId="6">#REF!</definedName>
    <definedName name="TYNE_WEAR" localSheetId="7">#REF!</definedName>
    <definedName name="TYNE_WEAR">#REF!</definedName>
    <definedName name="W_GLAM" localSheetId="9">#REF!</definedName>
    <definedName name="W_GLAM" localSheetId="6">#REF!</definedName>
    <definedName name="W_GLAM" localSheetId="7">#REF!</definedName>
    <definedName name="W_GLAM">#REF!</definedName>
    <definedName name="W_MIDS" localSheetId="9">#REF!</definedName>
    <definedName name="W_MIDS" localSheetId="6">#REF!</definedName>
    <definedName name="W_MIDS" localSheetId="7">#REF!</definedName>
    <definedName name="W_MIDS">#REF!</definedName>
    <definedName name="W_SUSSEX" localSheetId="9">#REF!</definedName>
    <definedName name="W_SUSSEX" localSheetId="6">#REF!</definedName>
    <definedName name="W_SUSSEX" localSheetId="7">#REF!</definedName>
    <definedName name="W_SUSSEX">#REF!</definedName>
    <definedName name="W_YORKS" localSheetId="9">#REF!</definedName>
    <definedName name="W_YORKS" localSheetId="6">#REF!</definedName>
    <definedName name="W_YORKS" localSheetId="7">#REF!</definedName>
    <definedName name="W_YORKS">#REF!</definedName>
    <definedName name="WARWICKS" localSheetId="9">#REF!</definedName>
    <definedName name="WARWICKS" localSheetId="6">#REF!</definedName>
    <definedName name="WARWICKS" localSheetId="7">#REF!</definedName>
    <definedName name="WARWICKS">#REF!</definedName>
    <definedName name="wdfw" localSheetId="9">#REF!</definedName>
    <definedName name="wdfw" localSheetId="6">#REF!</definedName>
    <definedName name="wdfw" localSheetId="7">#REF!</definedName>
    <definedName name="wdfw">#REF!</definedName>
    <definedName name="wedfw" localSheetId="9">#REF!</definedName>
    <definedName name="wedfw" localSheetId="6">#REF!</definedName>
    <definedName name="wedfw" localSheetId="7">#REF!</definedName>
    <definedName name="wedfw">#REF!</definedName>
    <definedName name="wefw" localSheetId="9">#REF!</definedName>
    <definedName name="wefw" localSheetId="6">#REF!</definedName>
    <definedName name="wefw" localSheetId="7">#REF!</definedName>
    <definedName name="wefw">#REF!</definedName>
    <definedName name="wefwe" localSheetId="9">#REF!</definedName>
    <definedName name="wefwe" localSheetId="6">#REF!</definedName>
    <definedName name="wefwe" localSheetId="7">#REF!</definedName>
    <definedName name="wefwe">#REF!</definedName>
    <definedName name="wefwerf" localSheetId="9">#REF!</definedName>
    <definedName name="wefwerf" localSheetId="6">#REF!</definedName>
    <definedName name="wefwerf" localSheetId="7">#REF!</definedName>
    <definedName name="wefwerf">#REF!</definedName>
    <definedName name="WILTS" localSheetId="9">#REF!</definedName>
    <definedName name="WILTS" localSheetId="6">#REF!</definedName>
    <definedName name="WILTS" localSheetId="7">#REF!</definedName>
    <definedName name="WILTS">#REF!</definedName>
    <definedName name="WS1021RWD">F_Inputs!$B$103</definedName>
    <definedName name="WS1021TWD">F_Inputs!$Q$202:$U$202</definedName>
    <definedName name="WS1021WR">F_Inputs!$Q$199:$U$199</definedName>
    <definedName name="WS1021WT">F_Inputs!$Q$201:$U$201</definedName>
    <definedName name="yhnry" localSheetId="9">#REF!</definedName>
    <definedName name="yhnry" localSheetId="6">#REF!</definedName>
    <definedName name="yhnry" localSheetId="7">#REF!</definedName>
    <definedName name="yhnry">#REF!</definedName>
  </definedNames>
  <calcPr calcId="152511"/>
</workbook>
</file>

<file path=xl/calcChain.xml><?xml version="1.0" encoding="utf-8"?>
<calcChain xmlns="http://schemas.openxmlformats.org/spreadsheetml/2006/main">
  <c r="N11" i="19" l="1"/>
  <c r="M11" i="19"/>
  <c r="L11" i="19"/>
  <c r="K11" i="19"/>
  <c r="J11" i="19"/>
  <c r="I11" i="19"/>
  <c r="H11" i="19"/>
  <c r="G11" i="19"/>
  <c r="F11" i="19"/>
  <c r="E11" i="19"/>
  <c r="D11" i="19"/>
  <c r="C11" i="19"/>
  <c r="N10" i="19"/>
  <c r="M10" i="19"/>
  <c r="L10" i="19"/>
  <c r="K10" i="19"/>
  <c r="J10" i="19"/>
  <c r="I10" i="19"/>
  <c r="H10" i="19"/>
  <c r="G10" i="19"/>
  <c r="F10" i="19"/>
  <c r="E10" i="19"/>
  <c r="D10" i="19"/>
  <c r="C10" i="19"/>
  <c r="C25" i="32"/>
  <c r="C26" i="32" s="1"/>
  <c r="C21" i="32"/>
  <c r="C25" i="31" l="1"/>
  <c r="C26" i="31" s="1"/>
  <c r="C21" i="31"/>
  <c r="E19" i="19" l="1"/>
  <c r="C21" i="26" l="1"/>
  <c r="C12" i="26"/>
  <c r="C21" i="25"/>
  <c r="C21" i="24"/>
  <c r="C12" i="25"/>
  <c r="C25" i="24"/>
  <c r="C12" i="24"/>
  <c r="C21" i="23"/>
  <c r="C12" i="23"/>
  <c r="C21" i="6"/>
  <c r="C12" i="6"/>
  <c r="C26" i="24" l="1"/>
  <c r="N8" i="19"/>
  <c r="M8" i="19"/>
  <c r="L8" i="19"/>
  <c r="K8" i="19"/>
  <c r="J8" i="19"/>
  <c r="I8" i="19"/>
  <c r="H8" i="19"/>
  <c r="N9" i="19"/>
  <c r="M9" i="19"/>
  <c r="L9" i="19"/>
  <c r="K9" i="19"/>
  <c r="J9" i="19"/>
  <c r="I9" i="19"/>
  <c r="H9" i="19"/>
  <c r="N7" i="19"/>
  <c r="M7" i="19"/>
  <c r="L7" i="19"/>
  <c r="K7" i="19"/>
  <c r="J7" i="19"/>
  <c r="I7" i="19"/>
  <c r="H7" i="19"/>
  <c r="N6" i="19"/>
  <c r="M6" i="19"/>
  <c r="L6" i="19"/>
  <c r="K6" i="19"/>
  <c r="J6" i="19"/>
  <c r="I6" i="19"/>
  <c r="H6" i="19"/>
  <c r="N5" i="19"/>
  <c r="M5" i="19"/>
  <c r="L5" i="19"/>
  <c r="K5" i="19"/>
  <c r="J5" i="19"/>
  <c r="I5" i="19"/>
  <c r="H5" i="19"/>
  <c r="C25" i="25" l="1"/>
  <c r="C26" i="25" s="1"/>
  <c r="C27" i="25" s="1"/>
  <c r="C11" i="23" l="1"/>
  <c r="C25" i="23"/>
  <c r="C26" i="23" l="1"/>
  <c r="C11" i="26" l="1"/>
  <c r="C11" i="6"/>
  <c r="C25" i="6" l="1"/>
  <c r="E7" i="19" l="1"/>
  <c r="D7" i="19" l="1"/>
  <c r="C23" i="19" l="1"/>
  <c r="C22" i="19"/>
  <c r="C21" i="19"/>
  <c r="C20" i="19"/>
  <c r="C19" i="19"/>
  <c r="E6" i="19"/>
  <c r="C25" i="26"/>
  <c r="E8" i="19" l="1"/>
  <c r="G9" i="19"/>
  <c r="F9" i="19"/>
  <c r="D9" i="19"/>
  <c r="C9" i="19"/>
  <c r="B9" i="19"/>
  <c r="G8" i="19"/>
  <c r="F8" i="19"/>
  <c r="D8" i="19"/>
  <c r="C8" i="19"/>
  <c r="B8" i="19"/>
  <c r="G7" i="19"/>
  <c r="F7" i="19"/>
  <c r="C7" i="19"/>
  <c r="B7" i="19"/>
  <c r="G6" i="19"/>
  <c r="F6" i="19"/>
  <c r="D6" i="19"/>
  <c r="C6" i="19"/>
  <c r="B6" i="19"/>
  <c r="G5" i="19"/>
  <c r="F5" i="19"/>
  <c r="D5" i="19"/>
  <c r="C5" i="19"/>
  <c r="B5" i="19" l="1"/>
  <c r="C24" i="6" l="1"/>
  <c r="C26" i="6" s="1"/>
  <c r="E5" i="19"/>
  <c r="E9" i="19"/>
  <c r="C26" i="26" l="1"/>
</calcChain>
</file>

<file path=xl/sharedStrings.xml><?xml version="1.0" encoding="utf-8"?>
<sst xmlns="http://schemas.openxmlformats.org/spreadsheetml/2006/main" count="1920" uniqueCount="486">
  <si>
    <t>Cover sheet</t>
  </si>
  <si>
    <t>Company</t>
  </si>
  <si>
    <t>2020-21</t>
  </si>
  <si>
    <t>2021-22</t>
  </si>
  <si>
    <t>2022-23</t>
  </si>
  <si>
    <t>2023-24</t>
  </si>
  <si>
    <t>2024-25</t>
  </si>
  <si>
    <t>Water resources</t>
  </si>
  <si>
    <t>Bioresources</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</si>
  <si>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</si>
  <si>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</si>
  <si>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</si>
  <si>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</si>
  <si>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</si>
  <si>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</si>
  <si>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</si>
  <si>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</si>
  <si>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</si>
  <si>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</si>
  <si>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</si>
  <si>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</si>
  <si>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</si>
  <si>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</si>
  <si>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</si>
  <si>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</si>
  <si>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</si>
  <si>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</si>
  <si>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</si>
  <si>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</si>
  <si>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</si>
  <si>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</si>
  <si>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</si>
  <si>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</si>
  <si>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</si>
  <si>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</si>
  <si>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</si>
  <si>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Impact of extreme deprivation and average bills</t>
  </si>
  <si>
    <t>Manchester &amp; Pennine resilience</t>
  </si>
  <si>
    <t>Combination of exogenous factors impacting surface water runoff</t>
  </si>
  <si>
    <t>Keeping Our Reservoirs Resilient</t>
  </si>
  <si>
    <t>Distance to Landbank</t>
  </si>
  <si>
    <t>Price Review 2019</t>
  </si>
  <si>
    <t>£m</t>
  </si>
  <si>
    <t>Capital expenditure - Totex - Sludge treatment</t>
  </si>
  <si>
    <t>WWS1021SDT</t>
  </si>
  <si>
    <t>NWT</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</si>
  <si>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</si>
  <si>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</si>
  <si>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</si>
  <si>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</si>
  <si>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</si>
  <si>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</si>
  <si>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</si>
  <si>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</si>
  <si>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</si>
  <si>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</si>
  <si>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</si>
  <si>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</si>
  <si>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</si>
  <si>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</si>
  <si>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</si>
  <si>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</si>
  <si>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</si>
  <si>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</si>
  <si>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</si>
  <si>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</si>
  <si>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</si>
  <si>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</si>
  <si>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</si>
  <si>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</si>
  <si>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</si>
  <si>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</si>
  <si>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</si>
  <si>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</si>
  <si>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</si>
  <si>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</si>
  <si>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</si>
  <si>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</si>
  <si>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</si>
  <si>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</si>
  <si>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</si>
  <si>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</si>
  <si>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</si>
  <si>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</si>
  <si>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</si>
  <si>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</si>
  <si>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</si>
  <si>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</si>
  <si>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</si>
  <si>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</si>
  <si>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</si>
  <si>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</si>
  <si>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</si>
  <si>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</si>
  <si>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</si>
  <si>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</si>
  <si>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</si>
  <si>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</si>
  <si>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</si>
  <si>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</si>
  <si>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</si>
  <si>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</si>
  <si>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</si>
  <si>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</si>
  <si>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</si>
  <si>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</si>
  <si>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</si>
  <si>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</si>
  <si>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</si>
  <si>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</si>
  <si>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</si>
  <si>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</si>
  <si>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</si>
  <si>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</si>
  <si>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</si>
  <si>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</si>
  <si>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</si>
  <si>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</si>
  <si>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</si>
  <si>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</si>
  <si>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</si>
  <si>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</si>
  <si>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</si>
  <si>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</si>
  <si>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</si>
  <si>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</si>
  <si>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</si>
  <si>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</si>
  <si>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</si>
  <si>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</si>
  <si>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</si>
  <si>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Regional operating circumstances</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</si>
  <si>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</si>
  <si>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</si>
  <si>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</si>
  <si>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</si>
  <si>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</si>
  <si>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</si>
  <si>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</si>
  <si>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</si>
  <si>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</si>
  <si>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</si>
  <si>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</si>
  <si>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</si>
  <si>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</si>
  <si>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</si>
  <si>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</si>
  <si>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</si>
  <si>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</si>
  <si>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</si>
  <si>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</si>
  <si>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</si>
  <si>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</si>
  <si>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</si>
  <si>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</si>
  <si>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</si>
  <si>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</si>
  <si>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</si>
  <si>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</si>
  <si>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</si>
  <si>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</si>
  <si>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</si>
  <si>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</si>
  <si>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</si>
  <si>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</si>
  <si>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</si>
  <si>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</si>
  <si>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</si>
  <si>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</si>
  <si>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</si>
  <si>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</si>
  <si>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</si>
  <si>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</si>
  <si>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</si>
  <si>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</si>
  <si>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</si>
  <si>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</si>
  <si>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</si>
  <si>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</si>
  <si>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</si>
  <si>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</si>
  <si>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</si>
  <si>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</si>
  <si>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</si>
  <si>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</si>
  <si>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</si>
  <si>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</si>
  <si>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</si>
  <si>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</si>
  <si>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</si>
  <si>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</si>
  <si>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</si>
  <si>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</si>
  <si>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</si>
  <si>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</si>
  <si>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</si>
  <si>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</si>
  <si>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</si>
  <si>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Regional Operating circumstances</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</si>
  <si>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</si>
  <si>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</si>
  <si>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</si>
  <si>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</si>
  <si>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</si>
  <si>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</si>
  <si>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</si>
  <si>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</si>
  <si>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</si>
  <si>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</si>
  <si>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</si>
  <si>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</si>
  <si>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</si>
  <si>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</si>
  <si>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</si>
  <si>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</si>
  <si>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</si>
  <si>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</si>
  <si>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</si>
  <si>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</si>
  <si>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</si>
  <si>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</si>
  <si>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</si>
  <si>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</si>
  <si>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</si>
  <si>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</si>
  <si>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</si>
  <si>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</si>
  <si>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</si>
  <si>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</si>
  <si>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</si>
  <si>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</si>
  <si>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</si>
  <si>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</si>
  <si>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</si>
  <si>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</si>
  <si>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</si>
  <si>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</si>
  <si>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</si>
  <si>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</si>
  <si>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</si>
  <si>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</si>
  <si>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</si>
  <si>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</si>
  <si>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</si>
  <si>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</si>
  <si>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</si>
  <si>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</si>
  <si>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</si>
  <si>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</si>
  <si>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</si>
  <si>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</si>
  <si>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</si>
  <si>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</si>
  <si>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</si>
  <si>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</si>
  <si>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</si>
  <si>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</si>
  <si>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</si>
  <si>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</si>
  <si>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</si>
  <si>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</si>
  <si>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</si>
  <si>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</si>
  <si>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atypically large investment</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</si>
  <si>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</si>
  <si>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</si>
  <si>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</si>
  <si>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</si>
  <si>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</si>
  <si>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</si>
  <si>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</si>
  <si>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</si>
  <si>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</si>
  <si>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</si>
  <si>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</si>
  <si>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</si>
  <si>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</si>
  <si>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</si>
  <si>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</si>
  <si>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</si>
  <si>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</si>
  <si>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</si>
  <si>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</si>
  <si>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</si>
  <si>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</si>
  <si>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</si>
  <si>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</si>
  <si>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</si>
  <si>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</si>
  <si>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</si>
  <si>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</si>
  <si>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</si>
  <si>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</si>
  <si>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</si>
  <si>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</si>
  <si>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</si>
  <si>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Regional Operating Circumstances</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</si>
  <si>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</si>
  <si>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</si>
  <si>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</si>
  <si>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</si>
  <si>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</si>
  <si>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</si>
  <si>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</si>
  <si>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</si>
  <si>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</si>
  <si>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</si>
  <si>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</si>
  <si>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</si>
  <si>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</si>
  <si>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</si>
  <si>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</si>
  <si>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</si>
  <si>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</si>
  <si>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</si>
  <si>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</si>
  <si>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N/A</t>
  </si>
  <si>
    <t>Partial pass</t>
  </si>
  <si>
    <t>Fail</t>
  </si>
  <si>
    <t>Reject</t>
  </si>
  <si>
    <t>Pass</t>
  </si>
  <si>
    <t>NWT-WR801001</t>
  </si>
  <si>
    <t>Yes</t>
  </si>
  <si>
    <t>NWT-WWN801001</t>
  </si>
  <si>
    <t>Partial accept</t>
  </si>
  <si>
    <t>UUW_WR1_M, Section 7</t>
  </si>
  <si>
    <t>UUW_WR1_M, Section 5 for customer preferences and benchmarking results
Figure 22 - Customer preferences
UUW_WR1_M, Section 6 for options appraisal</t>
  </si>
  <si>
    <t>UUW_WR1_M, Section 3
UUW_WR1_M, Appendix C</t>
  </si>
  <si>
    <t>UUW_WR1_M, Section 2</t>
  </si>
  <si>
    <t xml:space="preserve">UUW_WR1_M, Section 6
Market engagement methodology / 
Chapter 6: Supplementary document / S5002
</t>
  </si>
  <si>
    <t>UUW_Bio1_M.pdf (pg 8)
pg 9
pg 10
pg 5</t>
  </si>
  <si>
    <t>Adjustment to cost baselines.</t>
  </si>
  <si>
    <t>UUW_WwN1_M Section 2
Vivid/Arup Report, p. 52</t>
  </si>
  <si>
    <t>UUW_WwN1_M Section 3</t>
  </si>
  <si>
    <t xml:space="preserve">UUW_WwN1_M Section 6, appendix C. 
UUW_WwN1 2 Appendix F_cost_assessment_model
</t>
  </si>
  <si>
    <t>water network plus</t>
  </si>
  <si>
    <t>UUW_WN1_M - Chapter 7: Supplementary Document, 
UUW_WN1_3 Technical Report 3 – Need for investment</t>
  </si>
  <si>
    <t>UUW_WN1_M - Chapter 6
UUW_WN1_3 Technical Report 3 – Need for investment</t>
  </si>
  <si>
    <t>UUW_WN1_M - Chapter 8. 
UUW_WN1_5_Technical_Report_5_Best option for customers</t>
  </si>
  <si>
    <t xml:space="preserve">UUW_WN1_M - Chapter 9. 
T6002_Costing_methodology_assurance_Mott_MacDonald_report1
UUW_WN1_6_Technical_Report_6_Robust costs
</t>
  </si>
  <si>
    <t xml:space="preserve">UUW_WN1_M - Chapter 11. 
UUW_WN1_4_Technical_Report_4_Customer_and_stakeholder_engagement
S5007a_MaPR_preliminary_SOC, page </t>
  </si>
  <si>
    <t>UUW_WN1_M - Chapter 12. 
UUW_WN1_7_Technical_Report_7_assurance
UUW106_Chapter_6, page 13
C0011_United_Utilites_Board_assurance_and_viability_statements</t>
  </si>
  <si>
    <t>The level of socio economic deprivation in a company area is largely outside of management control</t>
  </si>
  <si>
    <t>Value of claim</t>
  </si>
  <si>
    <t>Base</t>
  </si>
  <si>
    <t>Assessment result</t>
  </si>
  <si>
    <t>Allowed adjustment (£m)</t>
  </si>
  <si>
    <t>Ofwat allowance</t>
  </si>
  <si>
    <t>Overall assessment</t>
  </si>
  <si>
    <t>Description</t>
  </si>
  <si>
    <t>Allocation</t>
  </si>
  <si>
    <t>No</t>
  </si>
  <si>
    <t>United Utilities Water has evidenced that it has a greater number of water supply reservoirs and these are aged.  It is accepted that these need to be maintained. However the company has not provided sufficient evidence the magnitude of any adjustment in base cost.  In addition the claim does not provide sufficient evidence relating to the selection and cost of the interventions required to maintain these risks at an acceptable level.</t>
  </si>
  <si>
    <t>The claim relates to an adjustment to the cost baseline models.</t>
  </si>
  <si>
    <t>NWT demonstrates that it:
(a) has less agricultural landbank available than the industry average (in North West only 16% is arable); 
(b) drives an average of 13km further than the average company to recycle biosolids; and
(c) has more incineration permits because of (a) and (b).
However, NWT fails to demonstrate that disposal and incineration are the best options available.</t>
  </si>
  <si>
    <t>LG</t>
  </si>
  <si>
    <t>JS 15/01/19</t>
  </si>
  <si>
    <t>JN</t>
  </si>
  <si>
    <t>Assessor's initials</t>
  </si>
  <si>
    <t xml:space="preserve">UUW_WN1_M - Chapter 10. 
UUW_WN1_4_Technical_Report_4_Customer_and_stakeholder_engagement
Main business plan B09-DP: Manchester and 
Pennines resilience (page 116) and E07-DP: Successful delivery of direct procurement (page 134).
</t>
  </si>
  <si>
    <t>JS 16/01/19</t>
  </si>
  <si>
    <t>Extreme deprivation and average bills household retail cost adjustment claim
UUW_HR1_M.pdf</t>
  </si>
  <si>
    <t>Asset size is to some extent within management control, but the runoff volumes United Utilities Water faces could be considered outside management control. Rainfall, soil characteristics and density, which are two main contributors to runoff, are exogenous. 
United Utilities Water also provides convincing evidence that it is managing the cost factor to the best of their ability. Using case studies, they demonstrate how they are influencing urbanisation and the proportion of combined network to minimise the cost factors and the impact of high runoff. Moreover, they present some evidence of optimising the asset base (although this has some gaps, such as demonstrating how this is done across the board for the company), and innovation (showing they are looking further into the cost driver).
United Utilities Water provide evidence of being pro-active in managing the mitigating factors that are under management control, such as influencing urbanisation, influencing the proportion of combined networks and choosing the optimal asset base.</t>
  </si>
  <si>
    <t>Lack of evidence to demonstrate the need for adjustment. Costs estimates are not robust.  
Although United Utilities Water demonstrates that it is an outlier regarding surface water runoff, it has not presented convincing evidence that this results in a more expensive suite of assets and thus higher costs.</t>
  </si>
  <si>
    <t>JS 17/01/19</t>
  </si>
  <si>
    <t>The claim fails on overall quality, particularly related to activities that are considered to be within management control and the robustness of cost estimates.</t>
  </si>
  <si>
    <t xml:space="preserve">
UUW_Bio1_M.pdf 
pg 16</t>
  </si>
  <si>
    <t>UUW_Bio1_M.pdf 
pg 11
pg 16
pg 25
pg 12
pg 19
pg 28</t>
  </si>
  <si>
    <t>Large scale investment, bespoke aqueduct scheme put forward for DPC (replacement of tunnel sections of Haweswater Aqueduct ~52km out of a total aqueduct length of 109km). Claim is for appointee's costs for DPC project preparation (feasibility, initial investigations &amp; DPC management costs) which NWT considers to be 'novel' activities.</t>
  </si>
  <si>
    <t>NWT states there is a need to replace tunnel sections of the Haweswater Aqueduct (HA) in order to reduce the risk of further significant structural deterioration predicted by NWT within the next 10-years and beyond.   NWT's proposed solution is to rebuild all (~52km) single line sections of the HA (multi-line sections/syphons are reported to still be in ok condition).  The HA conveys ~570 Ml/d potable water for ~2.5m people in Manchester and Pennine communities along the route.  This claim is for the feasibility / permissions phase and contract management of what would be a DPC scheme. 
NWT presents survey findings from planned outages in 2013 and 2016 and subsequent analysis which indicates there is a significant and increasing risk of structural deterioration of tunnel lining that would increase current reported levels of raw water ingress and associated poor raw water quality.  NWT makes the case for addressing the residual risk after smaller, targeted repairs and emergency measures have been put into place and predicts that residual risk (structural failure and water quality) will increase significantly in the future (2025 onwards) based on asset deterioration modelling and various failure modes.  NWT's documentation describes a detailed risk assessment process to confirm need, peer reviewed by external risk assessment specialists.  Similarly, the options appraisal process is reported to have started with over 400 options to address the identified failure modes and the optioneering process has been externally assured.  A shortlist of options (with bill impacts) has been tested with customers through a process managed by CCG and externally assured. Letters of support for the project have been provide by the DWI (though the project is not a DWI requirement) and the Greater Manchester Combined Authority. 
Based on the documentation provided by NWT, its claim that tunnel refurbishment is needed would seem justified - though the exact scope of the refurbishment (extent and timescales) should still be challenged.  NWT's proposal to use a DPC route is also supported by technical and VfM analysis which has been reviewed by Ofwat.  NWT's claim is for its own project preparation and delivery costs in AMP7 (but also including spend in 2019/20).  Given the scale of the project and the need to progress data gathering (including GI), initial designs and permitting during AMP7- which would all help to refine cost forecasts and generally reduce risk ahead of DPC tender - the need for investment in project preparation during AMP7 would seem to be justified.</t>
  </si>
  <si>
    <t xml:space="preserve">NWT has described how it has assessed affordability impacts on vulnerable customers, customers on low incomes and customers who 'worry about being able to pay their bills'.  In both cases, NWT reports that the majority of these customers preferred the solution proposed by NWT, rather than lower cost/higher residual risk alternatives. NWT also found high levels of acceptability for an overall business plan that includes up to £15 increase in annual average bills for Manchester and Pennines resilience. NWT reports that this conclusion was validated by independent experts at Sheffield Hallam University (appointed by YourVoice/CCG) who also advised on the design of customer surveys and interpretation of the results in general.
NWT also notes that following further analysis, the predicted bill impact for NWT’s preferred option has been reduced from £11 to £8.18 (which includes the NWT cost adjustment claim impact in AMP7 of £0.68). </t>
  </si>
  <si>
    <t xml:space="preserve">NWT confirms that all its work on M&amp;PR has been subject to 'robust assurance and governance' including Board engagement, and both internal and externally using independent consultants.  Independent third party assurance has included assessment of Need (Ainsty Risk Consultancy), Options (Vivid Economics), Customer engagement (Sheffield Hallam) and Cost (Costain, Murphy and Mott MacDonald).  NWT has provided external assurance reports for risk, options, customer engagement and cost.
NWT's PR19 cost proposals and the proposed cost adjustment claims have been reviewed with the NWT Board and a board assurance statement is provided. </t>
  </si>
  <si>
    <t>The cost claim is for project preparation costs, including surveys and initial designs, to inform a future DPC tender.  NWT claims that investment in the tunnel is needed due to historic issues related to initial construction quality in the 1950s and subsequent deterioration and hence the need for additional costs is driven by factors beyond management control (though the magnitude of the additional cost claim is estimated by NWT based on their assessment of need in order to reduce future construction risks).  NWT has also stated that it was unable to determine the extent of deterioration and the rate at which it is worsening until it had completed investments in related assets that enabled longer outages of the HA for detailed surveys in 2013 and 2016.  These related investments included the West to East Link Main (WELM) completed in 2012.  
However, there is not persuasive evidence that NWT has taken all reasonable steps to control the magnitude of the cost claim as elements of the claim are estimated with insufficient supporting evidence (including sufficient benchmarking of initial design costs against similar schemes) and limited peer review.</t>
  </si>
  <si>
    <t xml:space="preserve">NWT has a number of aqueducts and has implemented major aqueduct projects in the last two AMPs, hence Ofwat's modelled baseline would be expected to include an element of cost allowance already for maintenance. However, NWT claims that given the unusually large scale of the proposed DPC project, and hence the large-scale project preparation costs, it would not be covered by Ofwat's modelled baseline and hence there would be a need for an adjustment. Furthermore, NWT states that it will be undertaking various minor schemes to mitigate resilience risks during 2020-25,which are not part of the cost adjustment claim and have a total cost of £13.5m, which they estimate is a significantly larger amount than the implicit allowance. 
Given the large scale of the project and the preparation work required, NWT's claim that there is a need for an adjustment is considered reasonable.  However, it is considered that a small proportion of this claim is covered by Ofwat's base model for aqueduct maintenance and hence a partial pass is given.  </t>
  </si>
  <si>
    <t>UUW_WN1_M - Ch 5 Implicit allowance
UUW_WN1_3 Technical Report 3 – Need for investment
UUW_WN1_M - Ch 6 - Other resilience works outside cost adjustment claim</t>
  </si>
  <si>
    <t xml:space="preserve">NWT has provided extensive documentation to support its proposed solution for the M&amp;PR scheme and hence the need for AMP7 study and project preparation funds. However, when benchmarked against recent large and complex projects, the value of NWT’s cost adjustment claim appears excessive.  Furthermore, NWT’s claim amount includes ~9% appointee overhead cost.  The overhead cost has been removed and the remaining costs trimmed so that the cost adjustment value lies within the benchmarking range. </t>
  </si>
  <si>
    <t xml:space="preserve">NWT has prepared cost estimates for both the construction phase (detailed design and build, within the DPC) and for NWT's own project development and delivery costs which would mostly be incurred during AMP6 (yr 5) and AMP7 (£72.7m) and partly in AMP8 (£10.7m).  
For the D&amp;B stage costs (not part of this claim but relevant to the magnitude of the claim), NWT reports developing a high-level reference design which was then costed by NWT and two contractors.  NWT's D&amp;B cost estimate, derived using its costs models, unit costs and supplier quotes, was £766M +/- 30%.  The contractors costed the scheme using their own data. All three resulting cost estimates were then independently reviewed by cost consultants from Mott MacDonald who found that the costing process was robust and that NWT's project cost represented 'value for money within the current market'.  Based on the evidence provided, NWT's approach appears to give a D&amp;B cost estimate (including confidence limits) which is reasonable for the type of project and the project development stage (i.e. before initial design+GI surveys).  Although not stated by NWT, industry practice is that the accuracy of the cost estimate, as indicated by the stated confidence limits, should improve as a result of further design and investigation work by NWT during AMP6/7 (e.g. reduce from +/- 30% to +/- 15%, which would reduce max. predicted capex by £115m).  During the DPC procurement process both the proposed technical solution and the costs would be further challenged through a competitive bidding process. 
NWT has presented a bottom up estimate of its own costs for project development, procurement and delivery, covering AMPs 6, 7 and 8 (AMP6 Yrs 2, 3, 4 = £21.89m, AMP6 Yr 5 = £19.58m, AMP7 = £53.10m and AMP 8 = £10.66m - NWT is claiming for AMP6 (Yr 5) and AMP7 costs (total £72.68m).  In UUW_WN1_M - Chapter 9 (Figure 41), they indicate that their own costs are also +/- 30%.  Whilst this confidence margin might not be unreasonable for the construction (DPC) costs at this stage of the project, we would expect that NWT's own cost estimate should be more accurate given that it is based on a bottom-up estimate and they have experience of developing other major pipeline schemes.  
The types of scope items included in the estimate are considered generally reasonable for the development of a major project such as M&amp;PR.  The magnitudes of the bottom up costs presented are generally at or above the higher end of the expected range for a project of this nature.  A major component is the geotechnical survey work (£31.5m for survey contractor + £1.4m for preparation, land compensation and supervision, equivalent to 4.2% of construction costs), which based on comparison with tunnelling sector 'norms' would appear to be above the higher end of the range of expected costs (based on typical % of total construction costs, 2% to 4%). Although the DPC scheme will require multiple deep boreholes in rock the survey costs still seem high compared to industry norms. 
This bottom up estimate of NWT's own costs was not subject to the same level of peer review/assurance as the construction/DPC costs.  NWT presents a high level benchmarking comparison of its own costs against 'industry norms' (percentages) for client on-costs for large schemes. The review found that NWT's costs were significantly lower than those predicted using the typical percentage (£255m compared to NWT's £121m (£72.68m+risk)).  The typical percentage was provided by Mott MacDonald but there is no evidence provided that the percentage is applicable to a similar project (scale or scope) to the M&amp;PR - hence NWT's high level benchmarking exercise is not in itself convincing.  NWT’s current estimate is higher in percentage terms than that for large complex schemes such as Thames Tideway.
</t>
  </si>
  <si>
    <t>United Utilities Water has the oldest and largest fleet of dams in any of the UK water companies. Under relevant legislation these require safety checks and risk management work to be undertaken and the associated costs from these activities are not sufficiently captured by Ofwat's cost models. 
United Utilities Water demonstrates that:
1) It has a disproportionate number of dams that are unaccounted for in Ofwat’s models
2) An above average number of dams fall within a category which requires higher levels of risk management
United Utilities Water argues  that to correct for these higher costs, the total number of reservoirs need to be taken into account.
While the claim has some merit due to regulatory requirements, the quality of the claim does not meet our expectations. United Utilities Water provides only limited evidence, particularly as regards the need for investment and robustness and efficiency of costs. It may be that United Utilities Water is going beyond what is required by the legislation from HSE (as this does not cover all of their reservoirs), and it is not clear whether customers may be willing to pay for any additional level of service. Additional evidence would be helpful to understand whether costs are efficient.</t>
  </si>
  <si>
    <t>UUW_WR1_M, Section 8</t>
  </si>
  <si>
    <t>UUW_WR1_M, Section 9 and Business Plan Document C0011</t>
  </si>
  <si>
    <t>The claim reflects 'the additional costs of operating and maintaining a drainage system in an area with high volume of urban surface water run-off'.: Runoff volume is driven by exogenous factors to management such as rainfall, soil permeability and urban density. High volumes of rainfall fall on the North-West of England on impermeable soils and in areas with high urban density this results in higher costs for United Utilities Water relative to the average company.  Larger volumes of run off water require larger assets that cost more to operate and maintain.</t>
  </si>
  <si>
    <t>United Utilities Water claims that it has:
(a) Higher expenditure to dispose of biosolids than the industry average or other companies due to scarcity of suitable land for recycling; and
(b) Higher than usual incineration permit costs because it needs to keep incineration permits to ensure timely destruction of biosolids in case landbank is unavailable.</t>
  </si>
  <si>
    <t>Implicit allowance  (£m)</t>
  </si>
  <si>
    <t>We are rejecting this claim because the retail cost assessment models already make an allowance for deprivation.</t>
  </si>
  <si>
    <t>Implicit allowance  - see box (£m)</t>
  </si>
  <si>
    <t>Enhancement line 1</t>
  </si>
  <si>
    <t>Enhancement line 2</t>
  </si>
  <si>
    <t>Enhancement line 3</t>
  </si>
  <si>
    <t>WW_Resilience</t>
  </si>
  <si>
    <t>Base (£m)</t>
  </si>
  <si>
    <t>Enhancement Line 1 (£m)</t>
  </si>
  <si>
    <t>Enhancement Line 2 (£m)</t>
  </si>
  <si>
    <t>Enhancement Line 3 (£m)</t>
  </si>
  <si>
    <t>Check</t>
  </si>
  <si>
    <t>Summary sheet - United Utilities Water</t>
  </si>
  <si>
    <t>Link to claim</t>
  </si>
  <si>
    <t xml:space="preserve">Value  </t>
  </si>
  <si>
    <t>Allowance</t>
  </si>
  <si>
    <t>Assessment</t>
  </si>
  <si>
    <t>Line 1</t>
  </si>
  <si>
    <t>Line 2</t>
  </si>
  <si>
    <t>Line 3</t>
  </si>
  <si>
    <t>Space for new claims 8</t>
  </si>
  <si>
    <t>Space for new claims 9</t>
  </si>
  <si>
    <t>Space for new claims 10</t>
  </si>
  <si>
    <t>Space for new claims 11</t>
  </si>
  <si>
    <t>Space for new claims 12</t>
  </si>
  <si>
    <t>Summary for aggregator</t>
  </si>
  <si>
    <t>Water network plus</t>
  </si>
  <si>
    <t>Wastewater network plus</t>
  </si>
  <si>
    <t>Residential retail</t>
  </si>
  <si>
    <t>Apportionment check</t>
  </si>
  <si>
    <t>FM_CAC_NWT</t>
  </si>
  <si>
    <t>CA rebuild modelling testing</t>
  </si>
  <si>
    <t>NWT-R201001</t>
  </si>
  <si>
    <t>Our econometric models use deprivation as a cost driver. We consider that this fully addresses NWT's claim. NWT says its claim is model contingent.
"Given that many other companies will be making representations to Ofwat on alternative models, and therefore that Ofwat’s final models vary from those currently proposed, we consider that it is still necessary to make this cost adjustment claim." page 6</t>
  </si>
  <si>
    <t>There is sufficient third party assurance of the robustness and efficiency of costs:
"we have engaged with a range of different contributors in developing both our primary cost models including Reckon LLP and credit reference agency Equifax. We have also sought to validate our top down industry cost models with local level econometric models and cost benchmarking exercises from organisations like StepChage. Reckon LLP have also provided assurance on construction and design of top down econometric models." page 23</t>
  </si>
  <si>
    <t>There is sufficient board assurance.
"The UUW Board Statement (C0011) confirms that the business plan includes well evidenced, efficient and challenging cost forecasts, including cost adjustment proposals which are conditional on the nature and basis of Ofwat’s final cost models." page 21</t>
  </si>
  <si>
    <t>NWT-WN601001</t>
  </si>
  <si>
    <t>Summary at DD/IAP</t>
  </si>
  <si>
    <t>NWT-BIO701001</t>
  </si>
  <si>
    <t>FC</t>
  </si>
  <si>
    <t xml:space="preserve">As at IAP and;
UUW - D003b - Update to claim - Keeping Our Reservoirs Resilient, Section 2.2
J003 – Cost assessment
HSE Risk Management 'r2p2'
</t>
  </si>
  <si>
    <t>As at IAP and;
UUW - D003b - Update to claim - Keeping Our Reservoirs Resilient, Section 3
J003 – Cost assessment</t>
  </si>
  <si>
    <t>As at IAP</t>
  </si>
  <si>
    <t>As at IAP and;
UUW - D003b - Update to claim - Keeping Our Reservoirs Resilient, Section 5
J003 – Cost assessment</t>
  </si>
  <si>
    <t>As at IAP and;
UUW - D003b - Update to claim - Keeping Our Reservoirs Resilient, Section 6
J003 – Cost assessment
T6007_Independent_estimating_of_selected_solutions</t>
  </si>
  <si>
    <t>As at IAP and;
UUW_WR1_M (September 2018)
UUW - D003b - Update to claim - Keeping Our Reservoirs Resilient, Section 7
J003 – Cost assessment</t>
  </si>
  <si>
    <t>As at IAP and;
UUW - D003b - Update to claim - Keeping Our Reservoirs Resilient, Section</t>
  </si>
  <si>
    <t>Claim is for appointee's costs for DPC project preparation (feasibility, initial investigations &amp; DPC management costs) relating to the Manchester &amp; Pennines aqueduct scheme to replace sections of tunnel of the Haweswater Aqueduct.  In response to the draft determination the company is challenging the efficiency applied.</t>
  </si>
  <si>
    <t>1.) Update to claim:  Manchester and Pennines resilience.  Cost assessment representations: Appendix. Doc Ref D003c</t>
  </si>
  <si>
    <t>KR</t>
  </si>
  <si>
    <t xml:space="preserve">The company maintains its position that the management of risk related to reservoir operation is a regulatory obligation and therefore argues that direct customer engagement on these obligations is inappropriate. We do not accept this view and consider that the company should have engaged its customers and its Customer Challenge Group (CCG) on the broad options that it is proposing to undertake. The purpose of the customer engagement would not be to seek alternative views on customers as to whether the company should meet its legal obligations or not as the company suggests, rather it would be to secure their confidence that the investment is well evidenced. 
We consider that the company has presented sufficient and convincing evidence on the options that it has considered for the seven priority projects in the 2020-25 period. </t>
  </si>
  <si>
    <t>UU has provided clarification that the Arup model is based on the average sewer size within a catchment and therefore does capture the effects of sewers with a diameter greater than 600mm.</t>
  </si>
  <si>
    <t>GR</t>
  </si>
  <si>
    <t>New for Final Determination</t>
  </si>
  <si>
    <t>Diversions special factor - Water</t>
  </si>
  <si>
    <t>Diversions special factor - Wastewater</t>
  </si>
  <si>
    <t>D003d – New cost adjustment: Diversions special factor, p5</t>
  </si>
  <si>
    <t>Not assessed</t>
  </si>
  <si>
    <t>NWT06</t>
  </si>
  <si>
    <t>NWT07</t>
  </si>
  <si>
    <t>IT</t>
  </si>
  <si>
    <t>The company has not raised substantive issues in its representation and we retain our draft determination assessment.</t>
  </si>
  <si>
    <t>The company has not raised substantive issues in its representation and we retain our draft determination assessment regarding this gate.</t>
  </si>
  <si>
    <t>SS</t>
  </si>
  <si>
    <t>RL 4/12/2019</t>
  </si>
  <si>
    <t>AL 09/12/2019</t>
  </si>
  <si>
    <t>The company presents some evidence that the reservoir safety costs it developed in-house were subject to third party industry benchmarking by Mott MacDonald and are efficient. However again these are focussed on the priority projects. To strengthen its arguments to fully pass this gate, we consider the company could have presented how the cost efficiency relates to the type of option being considered, for example are discontinuance costs as robust as standardised solution costs? We also note that the proposed investment relating to these seven projects amounts to only £15.5m. The company does not present sufficient evidence on the robustness and efficiency of costs associated with the remaining amount of the claim.</t>
  </si>
  <si>
    <t>The company proposes an outcome delivery incentive which accounts for the pace of delivery and against the scope. It proposes that through the measure, customers are protected against reductions in scope and delays. At IAP and through the query process between draft and final determinations we communicate our concerns that the proposed outcome delivery incentive may not incentivise behaviours which would be in the best interests of customers. The company proposes a revised measure which is based on our suggestions for a performance commitment measured on the basis of 'risk reduction points'. We consider this sufficient.</t>
  </si>
  <si>
    <t>No change from the allowance made at draft determination.  We accept the need to undertake the project to address the condition of the Haweswater aqueduct and provide an allowance for the initial feasibility, investigations and DPC management costs.  We do not accept the representations made by the company regarding our cost challenge on its requested expenditure.  The company did not provide persuasive evidence that it could not deliver an appropriately defined survey programme for the allowance given.</t>
  </si>
  <si>
    <t>The company has not raised substantive issues in its representation and we retain our draft determination assessment regarding this gate</t>
  </si>
  <si>
    <t>Our revised approach on diversions for final determination sets the non-section 185 diversions income outside the price control. Following publication of the slow track draft determinations, we engaged further with United Utilities. The company acknowledged that the issues raised on the treatment of diversions would be resolved given the approach we were proposing to take at final determinations.</t>
  </si>
  <si>
    <t>Our revised approach on diversions for final determination sets the non-section 185 diversions income outside the price control. By being outside of price control the company can recover most of the costs from developers.</t>
  </si>
  <si>
    <t>PR19 final determination: Developer services technical appendix</t>
  </si>
  <si>
    <t>wastewater network plus</t>
  </si>
  <si>
    <r>
      <rPr>
        <b/>
        <sz val="10"/>
        <color theme="1"/>
        <rFont val="Gill Sans MT"/>
        <family val="2"/>
      </rPr>
      <t xml:space="preserve">Evidence that the investment is required is strong due to a regulatory requirement. </t>
    </r>
    <r>
      <rPr>
        <sz val="10"/>
        <color theme="1"/>
        <rFont val="Gill Sans MT"/>
        <family val="2"/>
      </rPr>
      <t xml:space="preserve">The regulatory requirement arises from the Health and Safety at Work Act 1974 and Reservoirs Act 1975. Amendments to the Reservoirs Act 1975, introduced by the Flood and Water Management Act (FWMA) 2010, have increased the safety standards required. United Utilities Water has a number of dams/reservoirs remaining that are classified in the ‘intolerable’ risk category. United Utilities Water has a regulatory obligation to manage the risk of these dams/reservoirs and turn the risk into the ‘tolerable’ risk category. 
</t>
    </r>
    <r>
      <rPr>
        <b/>
        <sz val="10"/>
        <color theme="1"/>
        <rFont val="Gill Sans MT"/>
        <family val="2"/>
      </rPr>
      <t xml:space="preserve">
This affects United Utilities Water disproportionately to other companies since:
</t>
    </r>
    <r>
      <rPr>
        <sz val="10"/>
        <color theme="1"/>
        <rFont val="Gill Sans MT"/>
        <family val="2"/>
      </rPr>
      <t xml:space="preserve">• United Utilities Water is an industry outlier in terms of number of water supply reservoirs and their age, as well as susceptibility to structural failure. 
• The average age of a United Utilities dam being 135 years, compared to about 75 years of average dam age across the rest of the industry. 
•  United Utilities Water operates 165 reservoirs, many including more than one dam, compared to 116 reservoirs operated by the nearest comparator, Yorkshire Water, and 25 reservoirs as the industry average excluding United Utilities
</t>
    </r>
    <r>
      <rPr>
        <b/>
        <sz val="10"/>
        <color theme="1"/>
        <rFont val="Gill Sans MT"/>
        <family val="2"/>
      </rPr>
      <t xml:space="preserve">However, the extent of the regulatory burden is not evidenced. </t>
    </r>
    <r>
      <rPr>
        <sz val="10"/>
        <color theme="1"/>
        <rFont val="Gill Sans MT"/>
        <family val="2"/>
      </rPr>
      <t>United Utilities Water do not evidence the level of investment needed to meet the required risk categories. This raises the question whether we can be confident in United Utilities Water's identification of risks and actions and level of investment proposed.</t>
    </r>
  </si>
  <si>
    <r>
      <rPr>
        <b/>
        <sz val="10"/>
        <color theme="1"/>
        <rFont val="Gill Sans MT"/>
        <family val="2"/>
      </rPr>
      <t xml:space="preserve">The models are not accounting for the cost factor arising due to higher risk management. </t>
    </r>
    <r>
      <rPr>
        <sz val="10"/>
        <color theme="1"/>
        <rFont val="Gill Sans MT"/>
        <family val="2"/>
      </rPr>
      <t xml:space="preserve"> Our models do not fully account for the total number of dams from impounding reservoirs and therefore an adjustment is needed. However, it is not clear whether the extent of the adjustment is justified. It is not clear whether United Utilities Water is actually only reducing the risk to appropriate levels and not proposing to go beyond this without customer backing.
The claim is likely to remain material after an implicit allowance assessment as the models do not clearly capture factors related to risk management on reservoirs, so the modelled allowances are overall unlikely to sufficiently accommodate the special factor. </t>
    </r>
  </si>
  <si>
    <r>
      <t xml:space="preserve">Improving the dams is a necessary requirement for customers living downstream of United Utilities Water's resources. The claim relates to customer priorities for future investment, mainly: 'Ensuring there is enough water to meet demand now, and in the future' (Rank 2); and 'Reducing unplanned interruptions to supply of water' (Rank 9), both of which are supported by the majority of customers. Direct engagement with customers was not undertaken as this may cause concerns among customers. This is a fairly weak argument.
</t>
    </r>
    <r>
      <rPr>
        <b/>
        <sz val="10"/>
        <color theme="1"/>
        <rFont val="Gill Sans MT"/>
        <family val="2"/>
      </rPr>
      <t>There is no evidence on the options assessed,</t>
    </r>
    <r>
      <rPr>
        <sz val="10"/>
        <color theme="1"/>
        <rFont val="Gill Sans MT"/>
        <family val="2"/>
      </rPr>
      <t xml:space="preserve"> the approach given is not sufficient to give us confidence that the costs do not go above and beyond what is needed, or what customers are willing to pay for.
Although limited evidence is provided regarding an options appraisal, an independent benchmarking exercise by Jacobs demonstrates that United Utilities Water's overall reservoir risk management is a robust approach and provides value for money. United Utilities Water assures that their Portfolio Risk Assessment captures a number of options, and the lowest cost acceptable option is always selected. For us to have full confidence in this, further evidence would be required, for example the options assessment results.</t>
    </r>
  </si>
  <si>
    <r>
      <rPr>
        <b/>
        <sz val="10"/>
        <color theme="1"/>
        <rFont val="Gill Sans MT"/>
        <family val="2"/>
      </rPr>
      <t>The evidence submitted is insufficient and does not give confidence that the costs are efficient and robust.</t>
    </r>
    <r>
      <rPr>
        <sz val="10"/>
        <color theme="1"/>
        <rFont val="Gill Sans MT"/>
        <family val="2"/>
      </rPr>
      <t xml:space="preserve"> United Utilities Water refers back to its Portfolio Risk Assessment approach and state 'In each case we will select the lowest cost option available that lowers the risk of dam failure to tolerable levels, whilst maintaining the resilience of supplies for customers'. 
The document also refers to cost assurance on United Utilities Water's MEM being an efficient procurement and delivery model and hence the costs being efficient. However, no further evidence regarding the specific projects costed is provided. The document provided on MEM is also not specific to this claim.</t>
    </r>
  </si>
  <si>
    <r>
      <rPr>
        <b/>
        <sz val="10"/>
        <color theme="1"/>
        <rFont val="Gill Sans MT"/>
        <family val="2"/>
      </rPr>
      <t xml:space="preserve">Improving the dams is a necessary requirement for customers living downstream of United Utilities Water's resources. </t>
    </r>
    <r>
      <rPr>
        <sz val="10"/>
        <color theme="1"/>
        <rFont val="Gill Sans MT"/>
        <family val="2"/>
      </rPr>
      <t xml:space="preserve">The scheme is linked to an ODI with two forms of incentives applying to the pace of delivery (protecting customers against delay) and against the scope (protecting customers against reduction in scope). 
</t>
    </r>
    <r>
      <rPr>
        <b/>
        <sz val="10"/>
        <color theme="1"/>
        <rFont val="Gill Sans MT"/>
        <family val="2"/>
      </rPr>
      <t xml:space="preserve">However, on assessment, the ODI scheme is insufficient. </t>
    </r>
    <r>
      <rPr>
        <sz val="10"/>
        <color theme="1"/>
        <rFont val="Gill Sans MT"/>
        <family val="2"/>
      </rPr>
      <t>The ODI omits the probability element of risk and only focuses on impact. This could create perverse incentives for United Utilities Water to focus on high impact reservoirs rather than focusing on a risk based approach in order to outperform their ODI.</t>
    </r>
  </si>
  <si>
    <r>
      <rPr>
        <b/>
        <sz val="10"/>
        <color theme="1"/>
        <rFont val="Gill Sans MT"/>
        <family val="2"/>
      </rPr>
      <t>It is not evidenced that UU has evaluated the incremental bill impact of this claim, nor demonstrated a mitigating strategy.</t>
    </r>
    <r>
      <rPr>
        <sz val="10"/>
        <color theme="1"/>
        <rFont val="Gill Sans MT"/>
        <family val="2"/>
      </rPr>
      <t xml:space="preserve">
Referred to overall business plan: " Customer research to date indicates that application of the proposed cost adjustment is capable of being incorporated within a plan that is affordable, financeable and acceptable. Affordability of the plan in the round will be evidenced in the final business plan."</t>
    </r>
  </si>
  <si>
    <r>
      <rPr>
        <b/>
        <sz val="10"/>
        <color theme="1"/>
        <rFont val="Gill Sans MT"/>
        <family val="2"/>
      </rPr>
      <t>Board assurance given:</t>
    </r>
    <r>
      <rPr>
        <sz val="10"/>
        <color theme="1"/>
        <rFont val="Gill Sans MT"/>
        <family val="2"/>
      </rPr>
      <t xml:space="preserve"> "The UUW Board Statement confirms that the business plan includes well evidenced, efficient and challenging cost forecasts, including cost adjustment proposals which are conditional on the nature and basis of Ofwat's final cost models."</t>
    </r>
  </si>
  <si>
    <r>
      <rPr>
        <b/>
        <sz val="10"/>
        <color theme="1"/>
        <rFont val="Gill Sans MT"/>
        <family val="2"/>
      </rPr>
      <t xml:space="preserve">Are customers protected if the investment is cancelled, delayed or reduced in scope? 
</t>
    </r>
    <r>
      <rPr>
        <sz val="10"/>
        <color theme="1"/>
        <rFont val="Gill Sans MT"/>
        <family val="2"/>
      </rPr>
      <t>The cost claim is for NWT's own project preparation costs rather than the much larger HA rebuild costs which would be covered by the DPC.  Hence, the risk exposure for customers is relatively lower at this stage of the project development.  There is a need for investment in the HA, hence there is less risk of the project being cancelled entirely, though significant changes in scope are possible.  It is likely that a proportion of the proposed upfront project preparation activities and costs would still be needed even if the scope was reduced (e.g. reduced number of tunnel sections) - hence reducing abortive costs.  Some or all upfront project preparation costs would also still be needed even if the project is delayed, hence, a larger risk is whether some (though not all) environmental survey and initial design work becomes outdated if delays are long (say &gt;3 years). 
As claimed by NWT, the DPC route also provides protection to customers from excessive construction stage capex as only the most efficient market cost is passed onto customers.</t>
    </r>
    <r>
      <rPr>
        <b/>
        <sz val="10"/>
        <color theme="1"/>
        <rFont val="Gill Sans MT"/>
        <family val="2"/>
      </rPr>
      <t xml:space="preserve">
Are the customer benefits that relate to the claim linked to outcomes and to a suitable incentive in the company’s business plan? 
NWT</t>
    </r>
    <r>
      <rPr>
        <sz val="10"/>
        <color theme="1"/>
        <rFont val="Gill Sans MT"/>
        <family val="2"/>
      </rPr>
      <t xml:space="preserve"> is proposing two PCs to protect customers: 
• A PC to reimburse customers if the expected NWT costs for delivery of the DPC are delayed, cancelled or reduced in scope. 
• A PC to incentivise NWT to conclude and deliver a successful DPC process. 
In addition, NWT notes that "the service benefits of the proposed scheme relate to a reduction in the risk of loss of supply events, so they are aligned to the common measure for supply interruptions". This is in terms of a reduction in the likelihood of a very large number of properties being without supply for an extended period. Similarly, NWT points out a link to the common water quality compliance performance commitment (which is the DWI’s Compliance Risk Index, CRI). Should a water quality failure arise from the HA, it could have a very significant impact on the compliance risk index. </t>
    </r>
  </si>
  <si>
    <t>MG</t>
  </si>
  <si>
    <r>
      <t xml:space="preserve">The costs are, at least in part, under management control because NWT could seek for alternatives to incineration and disposal. Examples include:
(a) produce more high-quality biosolids that can be recycled to both grassland and arable land; 
(b) improve trading; 
(c) seek alternative sites (companies are not restricted to own boundaries); and 
(d) manage stakeholder relationships.​
NWT recognises that </t>
    </r>
    <r>
      <rPr>
        <i/>
        <sz val="10"/>
        <color theme="1"/>
        <rFont val="Gill Sans MT"/>
        <family val="2"/>
      </rPr>
      <t>“differences in optimal distances cannot be accounted for using industry work done data as this reflects management decisions”</t>
    </r>
    <r>
      <rPr>
        <sz val="10"/>
        <color theme="1"/>
        <rFont val="Gill Sans MT"/>
        <family val="2"/>
      </rPr>
      <t xml:space="preserve">. In fact, NWT also states that </t>
    </r>
    <r>
      <rPr>
        <i/>
        <sz val="10"/>
        <color theme="1"/>
        <rFont val="Gill Sans MT"/>
        <family val="2"/>
      </rPr>
      <t>“Anglian, Wessex and South West transport a tonne of sludge for disposal further on average, than other companies, despite facing 3 of the lowest exogenous transport distance requirements”.</t>
    </r>
  </si>
  <si>
    <r>
      <rPr>
        <b/>
        <sz val="10"/>
        <color theme="1"/>
        <rFont val="Gill Sans MT"/>
        <family val="2"/>
      </rPr>
      <t>United Utilities Water demonstrates that it is an outlier for runoff volumes (see box below).</t>
    </r>
    <r>
      <rPr>
        <sz val="10"/>
        <color theme="1"/>
        <rFont val="Gill Sans MT"/>
        <family val="2"/>
      </rPr>
      <t xml:space="preserve"> United Utilities Water provides both econometric and engineering evidence to support its rationale. The evidence provided is not sufficient to demonstrate that higher runoff results in higher wastewater costs, so the claim fails to prove the need for adjustment.
</t>
    </r>
    <r>
      <rPr>
        <b/>
        <sz val="10"/>
        <color theme="1"/>
        <rFont val="Gill Sans MT"/>
        <family val="2"/>
      </rPr>
      <t xml:space="preserve">While United Utilities Water shows that it has the second highest runoff in the country, it fails to evidence that this actually results in a higher load caught in sewers and hence higher costs. </t>
    </r>
    <r>
      <rPr>
        <sz val="10"/>
        <color theme="1"/>
        <rFont val="Gill Sans MT"/>
        <family val="2"/>
      </rPr>
      <t>There are two factors that suggest that United Utilities Water does not incur higher costs to manage this regional runoff than from other companies: natural drainage through rivers, and its own asset characteristics.
- United Utilities Water fails to evidence that it actually receives higher levels of runoff in its sewers, as opposed to these being drained naturally: Using regional figures for rainfall and urban density to calculate runoff masks that, in United Utilities Water's catchment area, the areas with the highest rainfall are not urban. In fact the highest rainfall occurs on unsewered areas – notably the Lake District – and this will flow into rivers, not sewers. Figure 13 in their WwNI_M report shows that most of the large built-up areas (including Manchester and Liverpool) lie in the drier parts of United Utilities Water's region. This is corroborated by the fact that although the company operating area is relatively urbanised, the proportion that is sewered is in line with industry average (See our Figure 1 below). Our data also suggests that United Utilities Water's proportion of surface water received at treatment works is in line with the average, (66% vs. 62%)(see our Figure 2 below).
- United Utilities Water does not have larger sewer assets or an above-average number of the largest sewers in terms of diameter. It has a far below average proportion of pipes of above 626mm diameter. It does have the highest number of sewage pipes of above 321mm diameter. According to United Utilities Water's own data (e.g. Fig 8 in their WWNI_M report), costs continue to rise substantially above 321mm pipes.
United Utilities Water also claims that their current allowance is too low in order to meet an upper quartile performance target, and that the upward cost adjustment of £87.717m is to support the resilience improvements needed to improve their performance on flooding (p.32 in WwNI_M). This seems to imply an enhancement rather than an adjustment to baselines which is inconsistent with United Utilities Water's claim of consistently higher baseline costs.</t>
    </r>
  </si>
  <si>
    <r>
      <rPr>
        <b/>
        <sz val="10"/>
        <color theme="1"/>
        <rFont val="Gill Sans MT"/>
        <family val="2"/>
      </rPr>
      <t>The engineering quantification of costs is not robust.</t>
    </r>
    <r>
      <rPr>
        <sz val="10"/>
        <color theme="1"/>
        <rFont val="Gill Sans MT"/>
        <family val="2"/>
      </rPr>
      <t xml:space="preserve">
United Utilities Water presents a bottom up method to calculate the size of the claim based on engineering rationale in a financial model. To show how the run off affects costs, United Utilities Water commissioned Arup to create a financial model of an average efficient wastewater company using market costs for different assets and activities. There are two key issues with the model:
- the model seems to only consider sewer sizes up to 600mm. While United Utilities Water is an outlier in having more sewers of medium sizes (above 321mm), it is not an outlier in sewers of the largest bands (above 626mm). United Utilities Water's own data submitted shows that unit costs increase in diameter size above 321mm. Therefore, the engineering model omits some of the (arguably) most costly assets, which would drive up modelled costs for other companies, but not United Utilities Water itself. 
- the modelled costs may not be efficient. While (potentially) efficient costs are calculated for an average company, actual company asset profiles are used for actual companies - it is not clear whether the asset profiles would be efficient for each company (e.g. companies could build larger sewers unnecessarily).
The overall method for calculating costs appears reasonable and clearly defined with third party assurance in the methodology (through Arup). Unit prices have been derived from third party industry sources (Arup), but is unclear whether this is reasonable.
We note also that the econometric evidence for the relevance of runoff as a cost driver is not compelling.</t>
    </r>
  </si>
  <si>
    <t>United Utilities claims it has higher than average levels of bad debt levels because it has higher than average levels of extreme deprivation.</t>
  </si>
  <si>
    <t xml:space="preserve">The company claims that under the relevant Health and Safety Executive (HSE) and reservoir safety legislation it is required to carry out safety checks and maintenance work on its stock of reservoirs. The claim relates to improvements in reservoir safety at seven sites in the 2020-25 period. The company claims that the compliance costs are not sufficiently allowed for in our models for a number of reasons. The company also claims that the investment is driven by the HSE's guidance document 'Reducing risks, protecting people' and informed by a credible Portfolio Risk Assessment (PRA). The PRA also identifies likely statutory measures to be imposed on the company under the Reservoirs Act 1975 in the period. The HSE guidance sets out an overall framework for decision taking by HSE which would ensure consistency and coherence across the full range of risks falling within the scope of the Health and Safety at Work Act. The company provides evidence of support from the HSE for the company's reservoir safety management activities dated 2009.  
</t>
  </si>
  <si>
    <t>While we recognise that reservoir maintenance is important and we support the company’s proposals to meet safety standards, we consider the company provides insufficient evidence to demonstrate the need for adjustment. We have not made allowances for other companies such as Hafren Dyfrdwy on the basis of having a disproportionately higher number, age or condition of reservoir sites, but on the basis of changes in legislation requiring them to carry out more safety checks and maintenance on an increased number of reservoirs. Because historical expenditure to maintain reservoirs is included in the data we use to derive our base models, we consider that United Utilities is adequately funded to maintain safety of reservoirs via base allowances.</t>
  </si>
  <si>
    <t>The company claims that a cost adjustment should be made above current modelled costs but does not justify its estimate of base costs. At IAP and draft determination, we previously did not contest the company's claims arguing that our cost models do not fully account for its various factors (such as higher number of reservoirs). However we have carried out further analysis for final determinations and find insufficient evidence to demonstrate that the number of reservoirs in itself is a driver for costs. The company does not provide sufficient evidence to justify that its own mix of assets cause it to have higher costs than companies that have no reservoirs and which predominantly use abstraction from boreholes or rivers. We have not made allowances for other companies such as Hafren Dyfrdwy on the basis of having a disproportionately higher number, age or condition of reservoir sites, but on the basis of changes in legislation (eg reduction in the threshold of statutory reservoirs from 25 to 10 megalitres) which requires them to carry out more safety checks and maintenance on an increased number of reservoirs. Since this is not applicable to England, the company has had the same number of reservoirs as in previous periods where it did not make any cost adjustment claims. Historical expenditure to maintain reservoirs is included in the data we use to derive our base models and therefore in our base allowance.
The company argues that its claim is very similar to that of Dŵr Cymru for which we have made an allowance. However the Dŵr Cymru claim is made up of the following components which are: 
• improvements in reservoir safety at 131 sites which is driven by amendments to the Reservoirs Act 1975, introduced via the Flood and Water Management Act 2010 (c55.2% of claim value). 
• investment driven by externally sourced Portfolio Risk Assessment (PRA) (c33.5% of claim value), and
• regulatory flow control requirements (c11.3% of claim value).
We consider that the PRA element is common with this claim and we would have made some allowance subject to the extent of our efficiency and other challenges. However the company in its fast track draft determination has been allowed more than requested in the water resources price control. We consider that this is evidence that our models capture its circumstances. Consistent with our decisions on Hafren Dyfrdwy's claim, we are not allowing additional adjustments within price controls where we consider that these are already sufficient.</t>
  </si>
  <si>
    <t xml:space="preserve">See ‘United Utilities Water – Cost efficiency additional information’ for further information
</t>
  </si>
  <si>
    <r>
      <t>NWT has worked with the CCG to engage with customers and to communicate both the potential costs and the risks of the project options. NWT states that "we were particularly concerned that the research should not induce customer support due to inappropriate presentation of the risk". As a result, the CCG appointed independent academics (Sheffield Hallam Uni) to advise on the design of customer surveys and interpretation of the results. 
A long list of over 400 options was identified.  These were reduced to a shortlist of five options to test with customers, each representing a choice between different levels of risk reduction and cost. 
-Option A: Target repairs of the two tunnel sections that are in the worst condition 
-Option B: Rebuild the tunnel section that is in the worst condition and provided targeted treatment for water quality  
-Option C: Build 5 new water treatment works 
-Option D: Rebuild all tunnel sections 
-Option E: Rebuild all tunnel sections and provide additional sources of water.</t>
    </r>
    <r>
      <rPr>
        <sz val="10"/>
        <rFont val="Gill Sans MT"/>
        <family val="2"/>
      </rPr>
      <t xml:space="preserve">
The options considered by NWT included conversion of the HA to carry raw water rather than treated water (would require number of additional or enhanced WTW) as well as phased repair or replacement options.</t>
    </r>
    <r>
      <rPr>
        <sz val="10"/>
        <color theme="1"/>
        <rFont val="Gill Sans MT"/>
        <family val="2"/>
      </rPr>
      <t xml:space="preserve">
With respect to the risks to be addressed by each option, NWT presented worst case scenarios to customers (complete aqueduct failure or prolonged shut down to undertake repairs) with associated supply and potential quality issues.  NWT reports that the CCG / customers expressed preference for a robust long-term solution and specifically for Option D (NWT's proposed option).</t>
    </r>
    <r>
      <rPr>
        <sz val="10"/>
        <color theme="1"/>
        <rFont val="Gill Sans MT"/>
        <family val="2"/>
      </rPr>
      <t xml:space="preserve">
In 2017, NWT commenced a £33m project to address the highest risk 1.1km of Hallbank tunnel (part of T02) which will be completed in 2020, and this will reduce the overall risk by </t>
    </r>
    <r>
      <rPr>
        <sz val="10"/>
        <rFont val="Gill Sans MT"/>
        <family val="2"/>
      </rPr>
      <t>50%.  This work is understood to replace a whole length of tunnel between existing shafts (ref UUW_WNI_2-Technical Report 2, pp 3, 17)</t>
    </r>
    <r>
      <rPr>
        <sz val="10"/>
        <color rgb="FFFF0000"/>
        <rFont val="Gill Sans MT"/>
        <family val="2"/>
      </rPr>
      <t>.</t>
    </r>
    <r>
      <rPr>
        <sz val="10"/>
        <color theme="1"/>
        <rFont val="Gill Sans MT"/>
        <family val="2"/>
      </rPr>
      <t xml:space="preserve"> However, despite this short term drop in probability, NWT's analysis predicts the probability of failure will continue to increase significantly from 2025 across several tunnel sections.  NWT's argument is that the increasing risk justifies complete replacement of each tunnel section as (1) lining deterioration occurs in multiple locations and (2) the alternative of targeted/patch repairs would require multiple outages to complete (and each outage is also expensive, for example ~£30m in 2016).  Replacement of just the worst lengths of a specific tunnel section would require construction of additional shafts at the ends of each replacement length which would require longer outages and would be particularly expensive in deeper sections.  NWT's assessment of risk (failure modes and probabilities) and subsequent option development would seem to be thorough based on the evidence presented and has been subject to external technical assurance.
NWT has implemented a number of 'temporary' risk management assets (e.g. standby UV plant, more monitoring, safe shutdown/start up to waste, membrane roof on key reservoir, business unit shake-up and new integrated control centre).  NWT states that these investments were required to improve resilience of the network in general as well as to enable the planned maintenance outage.
NWT has assumed that the DPC contract would be delivered in two phases -T01/T02 delivered early, with payments commencing in 2025, and the remainder completing later with payment from 2029.  The spreading of the construction costs in this way should help reduce/defer bill impacts. 
The ‘option’ considered at this stage is the further study and project preparation proposed in AMP7 to confirm and refine the DPC project solution.  The activities proposed under the cost adjustment claim would seem to be reasonable and therefore this stage is given a ‘Pass’.  The solution currently proposed for implementation under DPC (tunnel replacement) may be refined based on the findings of these AMP7 studies.  Furthermore, the long-term use/maintenance solution for the existing tunnel, following completion of the proposed replacement tunnels, still needs to be confirmed.</t>
    </r>
  </si>
  <si>
    <t>At the initial assessment of business plans (IAP) stage we concluded that while the claim had some merit due to the regulatory requirements, the quality of the evidence did not meet our expectations. The company now provides additional evidence regarding the need for investment, options appraisal, as well as robustness and efficiency of costs. The company presents sufficiently convincing arguments that it is not proposing to go beyond what is required by the legislation from the HSE. However it does not sufficiently demonstrate the extent to which customers may be willing to pay for any additional level of service, earlier delivery that in the performance commitment, nor that they support outperformance payments. This is because customers have not been specifically consulted regarding the reservoir safety investment. On balance however, we consider that the company provides sufficient evidence of the need for the investment.</t>
  </si>
  <si>
    <r>
      <t xml:space="preserve">NWT fails to consider offsetting benefits in the costing of the claim. The company does not recognise that its costs for transporting its raw untreated sludge are low compared to industry average because the population it serves is not as dispersed as in other areas. 
There is insufficient evidence that the costs are robust and efficient due to:
(a) NWT uses industry-wide measures of sludge transported but it recognises that </t>
    </r>
    <r>
      <rPr>
        <i/>
        <sz val="10"/>
        <color theme="1"/>
        <rFont val="Gill Sans MT"/>
        <family val="2"/>
      </rPr>
      <t>“industry-wide measures of work done are calculated with substantial error";</t>
    </r>
    <r>
      <rPr>
        <sz val="10"/>
        <color theme="1"/>
        <rFont val="Gill Sans MT"/>
        <family val="2"/>
      </rPr>
      <t xml:space="preserve">
(b) Cost of emission permits are based on company-specific data; and 
(c) The costing methodology refers to</t>
    </r>
    <r>
      <rPr>
        <i/>
        <sz val="10"/>
        <color theme="1"/>
        <rFont val="Gill Sans MT"/>
        <family val="2"/>
      </rPr>
      <t xml:space="preserve"> “United Utilities’ model suite”</t>
    </r>
    <r>
      <rPr>
        <sz val="10"/>
        <color theme="1"/>
        <rFont val="Gill Sans MT"/>
        <family val="2"/>
      </rPr>
      <t xml:space="preserve"> without specifying it further. It is unclear to us how the benchmarking across the industry was done and whether these costs are efficient.</t>
    </r>
  </si>
  <si>
    <t xml:space="preserve">The company argues that base costs models only account for historic gross diversion expenditure and do not include any variables that can predict a company’s diversion activities for the period 2020-25. The company claims that this results in there only being a small ‘implicit allowance’ for diversion expenditure within the botex baseline which is not sufficient to deliver its programme, given the atypical size of United Utilities AMP7 expenditure requirements, </t>
  </si>
  <si>
    <t>£m, 2017-18 prices</t>
  </si>
  <si>
    <t>AF</t>
  </si>
  <si>
    <t>AF 13/12/19</t>
  </si>
  <si>
    <t xml:space="preserve">In our draft determination we accepted the scope of the work but challenged the efficiency of the costs. The company contends the extent of the cost efficiency challenge is so stringent that it will have to reduce the scope of the survey work and that this will pass risk on to the competitively appointed provider which may not be cost effective. The company states that since previous submissions it has refined its approach to adopt more innovative approaches to surveying in response to site constraint factors that arise from traditional investigation measures, i.e .not solely from our cost challenge as is inferred. The revised programme, including for example revised borehole spacing, and associated costs are not fully set out, nor has the cost-risk trade off been fully evidenced. The company does present a graph from a website (Ref. 1, pg 9) that shows cost overruns as a function of expenditure on site investigations - the implication being that less expenditure on site surveys results in higher cost over-runs. The graph does not show any data for schemes that are delivered for less than expected, ie the level of investment in site surveys for project delivered for less than expected - and as such it is uncertain how representative this graph is of tunnelling projects overall. Therefore the company has not provided evidence that the level of funding provided for its survey programme would result in an inappropriate level of risk within the contract.
The costs were challenged previously based on a top-down view that was validated by a line-by-line review of the cost schedule provided by the company. The company has accepted our removal of its appointee overheads at 9% of project costs. No additional supporting information is provided other than that relating to the survey programme which the company estimates at 4.1% of the construction cost compared to our expected range of 2-4%. Our allowance of £57.4m is approximately 7.5% of the estimated construction costs of £766.2m. It is taken that the difference between the company's estimate of survey costs and our own is within the margin of error of the estimate and can be accommodated within the overall allowance. Notwithstanding these estimates are dependent on a reliable estimate of project costs to benchmark investigation costs and site investigation costs do not necessarily scale with construction costs. Information relating to the review of tenders for the first phase of the survey work would have provided a more robust benchmark but were not given. We have retained our allowance set at fast track draft determinations as no new information is provided, for example, an up-dated survey schedule with costs supported by market rates arising from the tender process.
</t>
  </si>
  <si>
    <t>AF13/12/19</t>
  </si>
  <si>
    <t>United Utilities claims that it has:
(a) Higher expenditure to dispose of biosolids than the industry average or other companies due to scarcity of suitable land for recycling; and
(b) Higher than usual incineration permit costs because it needs to keep incineration permits to ensure timely destruction of biosolids in case landbank is unavailable.</t>
  </si>
  <si>
    <t>The company argues that base cost models only account for historical gross diversion expenditure and do not include any variables that can predict a company’s diversion activities for the period 2020-25. The company claims that this results in there only being a small ‘implicit allowance’ for diversion expenditure within the botex baseline which is not sufficient to deliver its programme, given the atypical size of United Utilities AMP7 expenditure requirements.</t>
  </si>
  <si>
    <t>We do not make an adjustment for this claim and set out our reasons in 'United Utilities - cost efficiency additional information'.</t>
  </si>
  <si>
    <r>
      <rPr>
        <b/>
        <sz val="10"/>
        <color theme="1"/>
        <rFont val="Gill Sans MT"/>
        <family val="2"/>
      </rPr>
      <t xml:space="preserve">The cost arises due to factors beyond management control. </t>
    </r>
    <r>
      <rPr>
        <sz val="10"/>
        <color theme="1"/>
        <rFont val="Gill Sans MT"/>
        <family val="2"/>
      </rPr>
      <t xml:space="preserve">Geographic and historical factors determine the quality and structures of dams, and risk management associated with them is regulated. Management has considered other options for dealing with risks as far as in control, and dismissed these as less cost effective or less acceptable.
</t>
    </r>
    <r>
      <rPr>
        <b/>
        <sz val="10"/>
        <color theme="1"/>
        <rFont val="Gill Sans MT"/>
        <family val="2"/>
      </rPr>
      <t xml:space="preserve">There is evidence that United Utilities Water has taken reasonable steps to control the cost </t>
    </r>
    <r>
      <rPr>
        <sz val="10"/>
        <color theme="1"/>
        <rFont val="Gill Sans MT"/>
        <family val="2"/>
      </rPr>
      <t xml:space="preserve">through their industry leading Portfolio Risk Assessment which is forward looking and includes options evaluations. Where reducing costs is within management control, United Utilities Water have demonstrated that they do take a proactive, innovative approach to reducing costs, e.g. by developing standardised approaches to achieve economies of scale in masonry spillway plucking.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</si>
</sst>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_);_(* \(#,##0\);_(* &quot;-&quot;??_);_(@_)"/>
    <numFmt numFmtId="171" formatCode="_(* #,##0.0_);_(* \(#,##0.0\);_(* &quot;-&quot;??_);_(@_)"/>
    <numFmt numFmtId="172" formatCode="_(* #,##0.000_);_(* \(#,##0.000\);_(* &quot;-&quot;??_);_(@_)"/>
    <numFmt numFmtId="173" formatCode="0.0000"/>
  </numFmts>
  <fonts count="3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u/>
      <sz val="11"/>
      <color theme="10"/>
      <name val="Calibri"/>
      <family val="2"/>
      <scheme val="minor"/>
    </font>
    <font>
      <sz val="10"/>
      <color rgb="FFFF0000"/>
      <name val="Gill Sans MT"/>
      <family val="2"/>
    </font>
    <font>
      <sz val="10"/>
      <color rgb="FF000000"/>
      <name val="Gill Sans MT"/>
      <family val="2"/>
    </font>
    <font>
      <sz val="10"/>
      <color theme="1"/>
      <name val="Calibri"/>
      <family val="2"/>
      <scheme val="minor"/>
    </font>
    <font>
      <b/>
      <sz val="14"/>
      <color theme="3"/>
      <name val="Calibri"/>
      <family val="2"/>
      <scheme val="minor"/>
    </font>
    <font>
      <sz val="10"/>
      <name val="Calibri"/>
      <family val="2"/>
      <scheme val="minor"/>
    </font>
    <font>
      <b/>
      <sz val="10"/>
      <color theme="1"/>
      <name val="Calibri"/>
      <family val="2"/>
      <scheme val="minor"/>
    </font>
    <font>
      <b/>
      <sz val="10"/>
      <name val="Calibri"/>
      <family val="2"/>
      <scheme val="minor"/>
    </font>
    <font>
      <sz val="12"/>
      <color theme="3"/>
      <name val="Calibri"/>
      <family val="2"/>
      <scheme val="minor"/>
    </font>
    <font>
      <sz val="11"/>
      <color rgb="FFFF0000"/>
      <name val="Calibri"/>
      <family val="2"/>
      <scheme val="minor"/>
    </font>
    <font>
      <sz val="14"/>
      <color theme="1"/>
      <name val="Gill Sans MT"/>
      <family val="2"/>
    </font>
    <font>
      <i/>
      <sz val="10"/>
      <color theme="1"/>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103">
    <xf numFmtId="0" fontId="0" fillId="0" borderId="0"/>
    <xf numFmtId="164" fontId="9" fillId="0" borderId="0" applyFont="0" applyFill="0" applyBorder="0" applyAlignment="0" applyProtection="0"/>
    <xf numFmtId="0" fontId="11" fillId="0" borderId="0"/>
    <xf numFmtId="0" fontId="13" fillId="0" borderId="0"/>
    <xf numFmtId="0" fontId="9" fillId="0" borderId="0"/>
    <xf numFmtId="0" fontId="13" fillId="0" borderId="0"/>
    <xf numFmtId="0" fontId="13" fillId="0" borderId="0"/>
    <xf numFmtId="0" fontId="11" fillId="0" borderId="0"/>
    <xf numFmtId="164" fontId="13" fillId="0" borderId="0" applyFont="0" applyFill="0" applyBorder="0" applyAlignment="0" applyProtection="0"/>
    <xf numFmtId="0" fontId="13" fillId="0" borderId="0">
      <alignment vertical="center"/>
    </xf>
    <xf numFmtId="0" fontId="18" fillId="0" borderId="5" applyNumberFormat="0" applyFill="0" applyAlignment="0" applyProtection="0"/>
    <xf numFmtId="0" fontId="19" fillId="0" borderId="0" applyNumberFormat="0" applyFill="0" applyBorder="0" applyProtection="0">
      <alignment vertical="top"/>
    </xf>
    <xf numFmtId="165" fontId="13" fillId="0" borderId="6" applyAlignment="0">
      <alignment vertical="center"/>
    </xf>
    <xf numFmtId="0" fontId="20" fillId="0" borderId="0" applyNumberForma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8" fillId="0" borderId="0"/>
    <xf numFmtId="166" fontId="7" fillId="0" borderId="0" applyFont="0" applyFill="0" applyBorder="0" applyProtection="0">
      <alignment vertical="top"/>
    </xf>
    <xf numFmtId="0" fontId="6" fillId="0" borderId="0"/>
    <xf numFmtId="0" fontId="5" fillId="0" borderId="0"/>
    <xf numFmtId="0" fontId="24" fillId="0" borderId="0" applyNumberForma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4" fillId="0" borderId="0"/>
    <xf numFmtId="166" fontId="4" fillId="0" borderId="0" applyFont="0" applyFill="0" applyBorder="0" applyProtection="0">
      <alignment vertical="top"/>
    </xf>
    <xf numFmtId="164" fontId="13" fillId="0" borderId="0" applyFont="0" applyFill="0" applyBorder="0" applyAlignment="0" applyProtection="0"/>
    <xf numFmtId="0" fontId="3" fillId="0" borderId="0"/>
    <xf numFmtId="166" fontId="3" fillId="0" borderId="0" applyFont="0" applyFill="0" applyBorder="0" applyProtection="0">
      <alignment vertical="top"/>
    </xf>
    <xf numFmtId="0" fontId="3" fillId="0" borderId="0"/>
    <xf numFmtId="0" fontId="3"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3" fillId="0" borderId="0"/>
    <xf numFmtId="166" fontId="3" fillId="0" borderId="0" applyFont="0" applyFill="0" applyBorder="0" applyProtection="0">
      <alignment vertical="top"/>
    </xf>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2" fillId="0" borderId="0"/>
    <xf numFmtId="166" fontId="2" fillId="0" borderId="0" applyFont="0" applyFill="0" applyBorder="0" applyProtection="0">
      <alignment vertical="top"/>
    </xf>
    <xf numFmtId="0" fontId="2" fillId="0" borderId="0"/>
    <xf numFmtId="0" fontId="2"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2" fillId="0" borderId="0"/>
    <xf numFmtId="166" fontId="2" fillId="0" borderId="0" applyFont="0" applyFill="0" applyBorder="0" applyProtection="0">
      <alignment vertical="top"/>
    </xf>
    <xf numFmtId="164" fontId="13" fillId="0" borderId="0" applyFont="0" applyFill="0" applyBorder="0" applyAlignment="0" applyProtection="0"/>
    <xf numFmtId="0" fontId="2" fillId="0" borderId="0"/>
    <xf numFmtId="166" fontId="2" fillId="0" borderId="0" applyFont="0" applyFill="0" applyBorder="0" applyProtection="0">
      <alignment vertical="top"/>
    </xf>
    <xf numFmtId="0" fontId="2" fillId="0" borderId="0"/>
    <xf numFmtId="0" fontId="2"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2" fillId="0" borderId="0"/>
    <xf numFmtId="166" fontId="2" fillId="0" borderId="0" applyFont="0" applyFill="0" applyBorder="0" applyProtection="0">
      <alignment vertical="top"/>
    </xf>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xf numFmtId="164" fontId="13"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xf numFmtId="164" fontId="13"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9"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0" fontId="1" fillId="0" borderId="0"/>
    <xf numFmtId="166" fontId="1" fillId="0" borderId="0" applyFont="0" applyFill="0" applyBorder="0" applyProtection="0">
      <alignment vertical="top"/>
    </xf>
  </cellStyleXfs>
  <cellXfs count="133">
    <xf numFmtId="0" fontId="0" fillId="0" borderId="0" xfId="0"/>
    <xf numFmtId="0" fontId="10" fillId="0" borderId="0" xfId="0" applyFont="1"/>
    <xf numFmtId="0" fontId="15" fillId="0" borderId="0" xfId="5" applyFont="1"/>
    <xf numFmtId="0" fontId="15" fillId="0" borderId="0" xfId="0" applyFont="1"/>
    <xf numFmtId="0" fontId="14" fillId="0" borderId="0" xfId="0" applyFont="1"/>
    <xf numFmtId="164" fontId="10" fillId="0" borderId="1" xfId="1" applyFont="1" applyBorder="1"/>
    <xf numFmtId="0" fontId="10" fillId="0" borderId="1" xfId="0" applyFont="1" applyBorder="1"/>
    <xf numFmtId="0" fontId="15" fillId="0" borderId="0" xfId="6" applyFont="1"/>
    <xf numFmtId="0" fontId="12" fillId="0" borderId="0" xfId="7" applyFont="1"/>
    <xf numFmtId="0" fontId="17" fillId="2" borderId="2" xfId="4" applyFont="1" applyFill="1" applyBorder="1"/>
    <xf numFmtId="0" fontId="16" fillId="2" borderId="3" xfId="5" applyFont="1" applyFill="1" applyBorder="1"/>
    <xf numFmtId="0" fontId="15" fillId="2" borderId="4" xfId="5" applyFont="1" applyFill="1" applyBorder="1"/>
    <xf numFmtId="0" fontId="17" fillId="2" borderId="0" xfId="4" applyFont="1" applyFill="1" applyAlignment="1">
      <alignment vertical="center"/>
    </xf>
    <xf numFmtId="0" fontId="12" fillId="0" borderId="0" xfId="0" applyFont="1"/>
    <xf numFmtId="0" fontId="21" fillId="0" borderId="0" xfId="0" applyFont="1" applyAlignment="1">
      <alignment horizontal="left" indent="1"/>
    </xf>
    <xf numFmtId="0" fontId="10" fillId="0" borderId="0" xfId="0" applyFont="1" applyAlignment="1">
      <alignment horizontal="left" wrapText="1"/>
    </xf>
    <xf numFmtId="0" fontId="0" fillId="3" borderId="0" xfId="0" applyFill="1" applyAlignment="1">
      <alignment horizontal="right"/>
    </xf>
    <xf numFmtId="0" fontId="10" fillId="3" borderId="1" xfId="0" applyFont="1" applyFill="1" applyBorder="1" applyAlignment="1">
      <alignment horizontal="left"/>
    </xf>
    <xf numFmtId="0" fontId="17" fillId="0" borderId="0" xfId="4" applyFont="1" applyAlignment="1">
      <alignment vertical="center"/>
    </xf>
    <xf numFmtId="9" fontId="10" fillId="0" borderId="1" xfId="16" applyFont="1" applyBorder="1"/>
    <xf numFmtId="0" fontId="10" fillId="0" borderId="1" xfId="0" applyFont="1" applyBorder="1" applyAlignment="1">
      <alignment wrapText="1"/>
    </xf>
    <xf numFmtId="0" fontId="10" fillId="0" borderId="0" xfId="0" applyFont="1" applyBorder="1" applyAlignment="1">
      <alignment vertical="top"/>
    </xf>
    <xf numFmtId="0" fontId="10" fillId="0" borderId="8" xfId="0" applyFont="1" applyBorder="1" applyAlignment="1">
      <alignment vertical="top"/>
    </xf>
    <xf numFmtId="0" fontId="10" fillId="0" borderId="0" xfId="0" quotePrefix="1" applyFont="1" applyAlignment="1">
      <alignment wrapText="1"/>
    </xf>
    <xf numFmtId="168" fontId="10" fillId="0" borderId="1" xfId="0" applyNumberFormat="1" applyFont="1" applyBorder="1"/>
    <xf numFmtId="0" fontId="24" fillId="0" borderId="1" xfId="21" applyBorder="1" applyAlignment="1">
      <alignment vertical="top"/>
    </xf>
    <xf numFmtId="0" fontId="23" fillId="0" borderId="1" xfId="0" applyFont="1" applyBorder="1" applyAlignment="1" applyProtection="1">
      <alignment horizontal="left" vertical="top"/>
      <protection locked="0"/>
    </xf>
    <xf numFmtId="14" fontId="23" fillId="0" borderId="1" xfId="0" applyNumberFormat="1" applyFont="1" applyBorder="1" applyAlignment="1" applyProtection="1">
      <alignment horizontal="left" vertical="top"/>
      <protection locked="0"/>
    </xf>
    <xf numFmtId="14" fontId="22" fillId="0" borderId="0" xfId="0" applyNumberFormat="1" applyFont="1" applyAlignment="1" applyProtection="1">
      <alignment horizontal="left" vertical="top"/>
      <protection locked="0"/>
    </xf>
    <xf numFmtId="0" fontId="25" fillId="0" borderId="0" xfId="0" applyFont="1"/>
    <xf numFmtId="169" fontId="10" fillId="0" borderId="1" xfId="16" applyNumberFormat="1" applyFont="1" applyBorder="1"/>
    <xf numFmtId="14" fontId="22" fillId="0" borderId="0" xfId="0" applyNumberFormat="1" applyFont="1" applyAlignment="1" applyProtection="1">
      <alignment horizontal="left"/>
      <protection locked="0"/>
    </xf>
    <xf numFmtId="0" fontId="23" fillId="0" borderId="1" xfId="0" applyFont="1" applyBorder="1" applyAlignment="1" applyProtection="1">
      <alignment horizontal="left"/>
      <protection locked="0"/>
    </xf>
    <xf numFmtId="14" fontId="23" fillId="0" borderId="1" xfId="0" applyNumberFormat="1" applyFont="1" applyBorder="1" applyAlignment="1" applyProtection="1">
      <alignment horizontal="left"/>
      <protection locked="0"/>
    </xf>
    <xf numFmtId="0" fontId="26" fillId="0" borderId="1" xfId="0" applyFont="1" applyBorder="1" applyAlignment="1">
      <alignment vertical="top"/>
    </xf>
    <xf numFmtId="164" fontId="10" fillId="0" borderId="1" xfId="1" applyFont="1" applyFill="1" applyBorder="1"/>
    <xf numFmtId="168" fontId="10" fillId="0" borderId="0" xfId="0" applyNumberFormat="1" applyFont="1"/>
    <xf numFmtId="0" fontId="10" fillId="0" borderId="1" xfId="0" applyFont="1" applyFill="1" applyBorder="1"/>
    <xf numFmtId="0" fontId="10" fillId="0" borderId="7" xfId="0" applyFont="1" applyFill="1" applyBorder="1"/>
    <xf numFmtId="0" fontId="10" fillId="0" borderId="0" xfId="0" applyFont="1" applyBorder="1" applyAlignment="1">
      <alignment vertical="top" wrapText="1"/>
    </xf>
    <xf numFmtId="170" fontId="10" fillId="0" borderId="1" xfId="1" applyNumberFormat="1" applyFont="1" applyFill="1" applyBorder="1"/>
    <xf numFmtId="170" fontId="10" fillId="0" borderId="1" xfId="1" applyNumberFormat="1" applyFont="1" applyBorder="1"/>
    <xf numFmtId="0" fontId="27" fillId="0" borderId="0" xfId="0" applyFont="1" applyFill="1"/>
    <xf numFmtId="0" fontId="28" fillId="4" borderId="0" xfId="4" applyFont="1" applyFill="1" applyAlignment="1">
      <alignment vertical="center"/>
    </xf>
    <xf numFmtId="0" fontId="27" fillId="0" borderId="0" xfId="0" applyFont="1"/>
    <xf numFmtId="0" fontId="27" fillId="4" borderId="0" xfId="0" applyFont="1" applyFill="1"/>
    <xf numFmtId="0" fontId="29" fillId="0" borderId="0" xfId="0" applyFont="1"/>
    <xf numFmtId="0" fontId="31" fillId="0" borderId="2" xfId="0" applyFont="1" applyBorder="1" applyAlignment="1">
      <alignment horizontal="centerContinuous"/>
    </xf>
    <xf numFmtId="0" fontId="30" fillId="0" borderId="4" xfId="0" applyFont="1" applyBorder="1" applyAlignment="1">
      <alignment horizontal="centerContinuous"/>
    </xf>
    <xf numFmtId="0" fontId="31" fillId="0" borderId="1" xfId="0" applyFont="1" applyBorder="1" applyAlignment="1">
      <alignment horizontal="left" wrapText="1"/>
    </xf>
    <xf numFmtId="0" fontId="30" fillId="0" borderId="1" xfId="0" applyFont="1" applyBorder="1" applyAlignment="1">
      <alignment horizontal="left" wrapText="1"/>
    </xf>
    <xf numFmtId="0" fontId="30" fillId="0" borderId="1" xfId="0" applyFont="1" applyFill="1" applyBorder="1" applyAlignment="1">
      <alignment horizontal="left" wrapText="1"/>
    </xf>
    <xf numFmtId="164" fontId="27" fillId="0" borderId="1" xfId="1" applyFont="1" applyBorder="1" applyAlignment="1">
      <alignment wrapText="1"/>
    </xf>
    <xf numFmtId="0" fontId="30" fillId="4" borderId="0" xfId="4" applyFont="1" applyFill="1"/>
    <xf numFmtId="0" fontId="30" fillId="0" borderId="0" xfId="4" applyFont="1" applyFill="1"/>
    <xf numFmtId="0" fontId="32" fillId="4" borderId="0" xfId="0" applyFont="1" applyFill="1"/>
    <xf numFmtId="164" fontId="10" fillId="0" borderId="0" xfId="0" applyNumberFormat="1" applyFont="1"/>
    <xf numFmtId="14" fontId="10" fillId="0" borderId="1" xfId="0" applyNumberFormat="1" applyFont="1" applyBorder="1" applyAlignment="1">
      <alignment horizontal="left" wrapText="1"/>
    </xf>
    <xf numFmtId="0" fontId="0" fillId="0" borderId="0" xfId="0"/>
    <xf numFmtId="0" fontId="0" fillId="0" borderId="1" xfId="0" applyBorder="1" applyAlignment="1">
      <alignment wrapText="1"/>
    </xf>
    <xf numFmtId="0" fontId="10" fillId="0" borderId="0" xfId="0" applyFont="1" applyFill="1"/>
    <xf numFmtId="9" fontId="10" fillId="0" borderId="0" xfId="0" applyNumberFormat="1" applyFont="1" applyFill="1"/>
    <xf numFmtId="0" fontId="10" fillId="0" borderId="1" xfId="0" applyFont="1" applyBorder="1" applyAlignment="1">
      <alignment vertical="top"/>
    </xf>
    <xf numFmtId="0" fontId="10" fillId="0" borderId="1" xfId="0" applyFont="1" applyBorder="1" applyAlignment="1">
      <alignment vertical="top" wrapText="1"/>
    </xf>
    <xf numFmtId="164" fontId="27" fillId="0" borderId="1" xfId="1" applyFont="1" applyBorder="1" applyAlignment="1"/>
    <xf numFmtId="0" fontId="10" fillId="0" borderId="0" xfId="0" applyFont="1" applyFill="1" applyBorder="1" applyAlignment="1">
      <alignment horizontal="right"/>
    </xf>
    <xf numFmtId="0" fontId="10" fillId="0" borderId="0" xfId="0" applyFont="1" applyFill="1" applyBorder="1"/>
    <xf numFmtId="171" fontId="29" fillId="0" borderId="1" xfId="1" applyNumberFormat="1" applyFont="1" applyBorder="1" applyAlignment="1">
      <alignment wrapText="1"/>
    </xf>
    <xf numFmtId="0" fontId="27" fillId="0" borderId="1" xfId="0" applyFont="1" applyBorder="1"/>
    <xf numFmtId="0" fontId="29" fillId="0" borderId="1" xfId="0" applyFont="1" applyBorder="1" applyAlignment="1"/>
    <xf numFmtId="164" fontId="27" fillId="0" borderId="1" xfId="1" applyFont="1" applyFill="1" applyBorder="1" applyAlignment="1"/>
    <xf numFmtId="0" fontId="31" fillId="0" borderId="0" xfId="0" applyFont="1"/>
    <xf numFmtId="0" fontId="29" fillId="0" borderId="1" xfId="0" applyFont="1" applyBorder="1"/>
    <xf numFmtId="0" fontId="30" fillId="0" borderId="0" xfId="0" applyFont="1"/>
    <xf numFmtId="167" fontId="0" fillId="0" borderId="0" xfId="0" applyNumberFormat="1"/>
    <xf numFmtId="0" fontId="10" fillId="0" borderId="1" xfId="0" applyFont="1" applyBorder="1" applyAlignment="1">
      <alignment horizontal="left" wrapText="1"/>
    </xf>
    <xf numFmtId="0" fontId="10" fillId="0" borderId="1" xfId="0" applyFont="1" applyBorder="1" applyAlignment="1">
      <alignment horizontal="left" wrapText="1"/>
    </xf>
    <xf numFmtId="0" fontId="17" fillId="5" borderId="0" xfId="4" applyFont="1" applyFill="1" applyAlignment="1">
      <alignment vertical="center"/>
    </xf>
    <xf numFmtId="0" fontId="12" fillId="5" borderId="0" xfId="0" applyFont="1" applyFill="1"/>
    <xf numFmtId="0" fontId="10" fillId="5" borderId="0" xfId="0" applyFont="1" applyFill="1"/>
    <xf numFmtId="0" fontId="10" fillId="5" borderId="1" xfId="0" applyFont="1" applyFill="1" applyBorder="1" applyAlignment="1">
      <alignment horizontal="left"/>
    </xf>
    <xf numFmtId="0" fontId="23" fillId="5" borderId="1" xfId="0" applyFont="1" applyFill="1" applyBorder="1" applyAlignment="1" applyProtection="1">
      <alignment horizontal="left"/>
      <protection locked="0"/>
    </xf>
    <xf numFmtId="14" fontId="23" fillId="5" borderId="1" xfId="0" applyNumberFormat="1" applyFont="1" applyFill="1" applyBorder="1" applyAlignment="1" applyProtection="1">
      <alignment horizontal="left"/>
      <protection locked="0"/>
    </xf>
    <xf numFmtId="0" fontId="0" fillId="5" borderId="0" xfId="0" applyFill="1" applyAlignment="1">
      <alignment horizontal="right"/>
    </xf>
    <xf numFmtId="14" fontId="22" fillId="5" borderId="0" xfId="0" applyNumberFormat="1" applyFont="1" applyFill="1" applyAlignment="1" applyProtection="1">
      <alignment horizontal="left"/>
      <protection locked="0"/>
    </xf>
    <xf numFmtId="0" fontId="10" fillId="5" borderId="1" xfId="0" applyFont="1" applyFill="1" applyBorder="1" applyAlignment="1">
      <alignment vertical="top"/>
    </xf>
    <xf numFmtId="0" fontId="10" fillId="5" borderId="1" xfId="0" applyFont="1" applyFill="1" applyBorder="1" applyAlignment="1">
      <alignment horizontal="left" wrapText="1"/>
    </xf>
    <xf numFmtId="0" fontId="10" fillId="5" borderId="0" xfId="0" applyFont="1" applyFill="1" applyAlignment="1">
      <alignment horizontal="left" wrapText="1"/>
    </xf>
    <xf numFmtId="0" fontId="10" fillId="5" borderId="1" xfId="0" applyFont="1" applyFill="1" applyBorder="1"/>
    <xf numFmtId="164" fontId="10" fillId="5" borderId="1" xfId="1" applyFont="1" applyFill="1" applyBorder="1"/>
    <xf numFmtId="0" fontId="10" fillId="5" borderId="1" xfId="0" applyFont="1" applyFill="1" applyBorder="1" applyAlignment="1">
      <alignment vertical="top" wrapText="1"/>
    </xf>
    <xf numFmtId="0" fontId="10" fillId="5" borderId="7" xfId="0" applyFont="1" applyFill="1" applyBorder="1"/>
    <xf numFmtId="0" fontId="10" fillId="5" borderId="0" xfId="0" applyFont="1" applyFill="1" applyBorder="1" applyAlignment="1">
      <alignment horizontal="right"/>
    </xf>
    <xf numFmtId="0" fontId="10" fillId="5" borderId="0" xfId="0" applyFont="1" applyFill="1" applyBorder="1"/>
    <xf numFmtId="0" fontId="21" fillId="5" borderId="0" xfId="0" applyFont="1" applyFill="1" applyAlignment="1">
      <alignment horizontal="left" indent="1"/>
    </xf>
    <xf numFmtId="164" fontId="10" fillId="5" borderId="1" xfId="0" applyNumberFormat="1" applyFont="1" applyFill="1" applyBorder="1"/>
    <xf numFmtId="170" fontId="10" fillId="5" borderId="1" xfId="1" applyNumberFormat="1" applyFont="1" applyFill="1" applyBorder="1"/>
    <xf numFmtId="0" fontId="10" fillId="5" borderId="1" xfId="0" applyFont="1" applyFill="1" applyBorder="1" applyAlignment="1">
      <alignment wrapText="1"/>
    </xf>
    <xf numFmtId="169" fontId="10" fillId="5" borderId="1" xfId="16" applyNumberFormat="1" applyFont="1" applyFill="1" applyBorder="1"/>
    <xf numFmtId="0" fontId="0" fillId="5" borderId="1" xfId="0" applyFill="1" applyBorder="1" applyAlignment="1">
      <alignment wrapText="1"/>
    </xf>
    <xf numFmtId="0" fontId="24" fillId="5" borderId="1" xfId="21" applyFill="1" applyBorder="1" applyAlignment="1">
      <alignment vertical="top"/>
    </xf>
    <xf numFmtId="14" fontId="10" fillId="5" borderId="1" xfId="0" applyNumberFormat="1" applyFont="1" applyFill="1" applyBorder="1" applyAlignment="1">
      <alignment horizontal="left" wrapText="1"/>
    </xf>
    <xf numFmtId="164" fontId="10" fillId="5" borderId="0" xfId="0" applyNumberFormat="1" applyFont="1" applyFill="1"/>
    <xf numFmtId="2" fontId="10" fillId="5" borderId="1" xfId="0" applyNumberFormat="1" applyFont="1" applyFill="1" applyBorder="1"/>
    <xf numFmtId="0" fontId="0" fillId="5" borderId="0" xfId="0" applyFill="1"/>
    <xf numFmtId="0" fontId="15" fillId="0" borderId="1" xfId="0" applyFont="1" applyBorder="1" applyAlignment="1">
      <alignment vertical="top" wrapText="1"/>
    </xf>
    <xf numFmtId="0" fontId="33" fillId="0" borderId="0" xfId="0" applyFont="1"/>
    <xf numFmtId="172" fontId="29" fillId="0" borderId="1" xfId="1" applyNumberFormat="1" applyFont="1" applyBorder="1" applyAlignment="1"/>
    <xf numFmtId="172" fontId="27" fillId="0" borderId="1" xfId="1" applyNumberFormat="1" applyFont="1" applyBorder="1" applyAlignment="1"/>
    <xf numFmtId="172" fontId="27" fillId="0" borderId="1" xfId="1" applyNumberFormat="1" applyFont="1" applyFill="1" applyBorder="1" applyAlignment="1"/>
    <xf numFmtId="172" fontId="27" fillId="0" borderId="1" xfId="1" applyNumberFormat="1" applyFont="1" applyBorder="1"/>
    <xf numFmtId="172" fontId="27" fillId="0" borderId="0" xfId="0" applyNumberFormat="1" applyFont="1"/>
    <xf numFmtId="172" fontId="10" fillId="0" borderId="1" xfId="1" applyNumberFormat="1" applyFont="1" applyBorder="1"/>
    <xf numFmtId="172" fontId="10" fillId="0" borderId="1" xfId="0" applyNumberFormat="1" applyFont="1" applyBorder="1"/>
    <xf numFmtId="168" fontId="10" fillId="0" borderId="7" xfId="0" applyNumberFormat="1" applyFont="1" applyFill="1" applyBorder="1"/>
    <xf numFmtId="168" fontId="10" fillId="0" borderId="1" xfId="0" applyNumberFormat="1" applyFont="1" applyFill="1" applyBorder="1"/>
    <xf numFmtId="173" fontId="10" fillId="0" borderId="1" xfId="0" applyNumberFormat="1" applyFont="1" applyBorder="1"/>
    <xf numFmtId="0" fontId="34" fillId="5" borderId="0" xfId="4" applyFont="1" applyFill="1" applyAlignment="1">
      <alignment vertical="center"/>
    </xf>
    <xf numFmtId="0" fontId="29" fillId="0" borderId="1" xfId="0" applyFont="1" applyBorder="1" applyAlignment="1">
      <alignment vertical="top" wrapText="1"/>
    </xf>
    <xf numFmtId="164" fontId="27" fillId="0" borderId="1" xfId="1" applyFont="1" applyBorder="1" applyAlignment="1">
      <alignment horizontal="left"/>
    </xf>
    <xf numFmtId="0" fontId="10" fillId="5" borderId="1" xfId="0" quotePrefix="1" applyFont="1" applyFill="1" applyBorder="1" applyAlignment="1">
      <alignment vertical="top" wrapText="1"/>
    </xf>
    <xf numFmtId="0" fontId="26" fillId="5" borderId="1" xfId="0" applyFont="1" applyFill="1" applyBorder="1" applyAlignment="1">
      <alignment vertical="top"/>
    </xf>
    <xf numFmtId="0" fontId="29" fillId="0" borderId="1" xfId="0" applyFont="1" applyBorder="1" applyAlignment="1">
      <alignment horizontal="left"/>
    </xf>
    <xf numFmtId="0" fontId="29" fillId="0" borderId="1" xfId="0" applyFont="1" applyBorder="1" applyAlignment="1">
      <alignment horizontal="left"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5" borderId="1" xfId="0" applyFont="1" applyFill="1" applyBorder="1" applyAlignment="1">
      <alignment horizontal="left" vertical="center"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5" borderId="2" xfId="0" applyFont="1" applyFill="1" applyBorder="1" applyAlignment="1">
      <alignment horizontal="left" vertical="top" wrapText="1"/>
    </xf>
    <xf numFmtId="0" fontId="10" fillId="5" borderId="4" xfId="0" applyFont="1" applyFill="1" applyBorder="1" applyAlignment="1">
      <alignment horizontal="left" vertical="top" wrapText="1"/>
    </xf>
    <xf numFmtId="0" fontId="15" fillId="0" borderId="1" xfId="0" applyFont="1" applyBorder="1" applyAlignment="1">
      <alignment horizontal="left" vertical="top" wrapText="1"/>
    </xf>
    <xf numFmtId="0" fontId="10" fillId="5" borderId="1" xfId="0" applyFont="1" applyFill="1" applyBorder="1" applyAlignment="1">
      <alignment horizontal="left" vertical="top" wrapText="1"/>
    </xf>
  </cellXfs>
  <cellStyles count="103">
    <cellStyle name="Calculation 2" xfId="12"/>
    <cellStyle name="Comma" xfId="1" builtinId="3"/>
    <cellStyle name="Comma 2" xfId="8"/>
    <cellStyle name="Comma 2 2" xfId="15"/>
    <cellStyle name="Comma 2 2 2" xfId="24"/>
    <cellStyle name="Comma 2 2 2 2" xfId="34"/>
    <cellStyle name="Comma 2 2 2 2 2" xfId="56"/>
    <cellStyle name="Comma 2 2 2 2 2 2" xfId="100"/>
    <cellStyle name="Comma 2 2 2 2 3" xfId="78"/>
    <cellStyle name="Comma 2 2 2 3" xfId="46"/>
    <cellStyle name="Comma 2 2 2 3 2" xfId="90"/>
    <cellStyle name="Comma 2 2 2 4" xfId="68"/>
    <cellStyle name="Comma 2 2 3" xfId="39"/>
    <cellStyle name="Comma 2 2 3 2" xfId="83"/>
    <cellStyle name="Comma 2 2 4" xfId="61"/>
    <cellStyle name="Comma 2 3" xfId="23"/>
    <cellStyle name="Comma 2 3 2" xfId="33"/>
    <cellStyle name="Comma 2 3 2 2" xfId="55"/>
    <cellStyle name="Comma 2 3 2 2 2" xfId="99"/>
    <cellStyle name="Comma 2 3 2 3" xfId="77"/>
    <cellStyle name="Comma 2 3 3" xfId="45"/>
    <cellStyle name="Comma 2 3 3 2" xfId="89"/>
    <cellStyle name="Comma 2 3 4" xfId="67"/>
    <cellStyle name="Comma 2 4" xfId="27"/>
    <cellStyle name="Comma 2 4 2" xfId="49"/>
    <cellStyle name="Comma 2 4 2 2" xfId="93"/>
    <cellStyle name="Comma 2 4 3" xfId="71"/>
    <cellStyle name="Comma 2 5" xfId="38"/>
    <cellStyle name="Comma 2 5 2" xfId="82"/>
    <cellStyle name="Comma 2 6" xfId="60"/>
    <cellStyle name="Comma 3" xfId="22"/>
    <cellStyle name="Comma 3 2" xfId="32"/>
    <cellStyle name="Comma 3 2 2" xfId="54"/>
    <cellStyle name="Comma 3 2 2 2" xfId="98"/>
    <cellStyle name="Comma 3 2 3" xfId="76"/>
    <cellStyle name="Comma 3 3" xfId="44"/>
    <cellStyle name="Comma 3 3 2" xfId="88"/>
    <cellStyle name="Comma 3 4" xfId="66"/>
    <cellStyle name="Comma 4" xfId="37"/>
    <cellStyle name="Comma 4 2" xfId="81"/>
    <cellStyle name="Comma 5" xfId="59"/>
    <cellStyle name="Heading 1 2" xfId="10"/>
    <cellStyle name="Heading 4 2" xfId="13"/>
    <cellStyle name="Hyperlink" xfId="21" builtinId="8"/>
    <cellStyle name="Normal" xfId="0" builtinId="0"/>
    <cellStyle name="Normal 2" xfId="5"/>
    <cellStyle name="Normal 2 2 2" xfId="4"/>
    <cellStyle name="Normal 20" xfId="18"/>
    <cellStyle name="Normal 20 2" xfId="26"/>
    <cellStyle name="Normal 20 2 2" xfId="36"/>
    <cellStyle name="Normal 20 2 2 2" xfId="58"/>
    <cellStyle name="Normal 20 2 2 2 2" xfId="102"/>
    <cellStyle name="Normal 20 2 2 3" xfId="80"/>
    <cellStyle name="Normal 20 2 3" xfId="48"/>
    <cellStyle name="Normal 20 2 3 2" xfId="92"/>
    <cellStyle name="Normal 20 2 4" xfId="70"/>
    <cellStyle name="Normal 20 3" xfId="29"/>
    <cellStyle name="Normal 20 3 2" xfId="51"/>
    <cellStyle name="Normal 20 3 2 2" xfId="95"/>
    <cellStyle name="Normal 20 3 3" xfId="73"/>
    <cellStyle name="Normal 20 4" xfId="41"/>
    <cellStyle name="Normal 20 4 2" xfId="85"/>
    <cellStyle name="Normal 20 5" xfId="63"/>
    <cellStyle name="Normal 3" xfId="7"/>
    <cellStyle name="Normal 3 2" xfId="3"/>
    <cellStyle name="Normal 4" xfId="6"/>
    <cellStyle name="Normal 5" xfId="2"/>
    <cellStyle name="Normal 6" xfId="9"/>
    <cellStyle name="Normal 7" xfId="17"/>
    <cellStyle name="Normal 7 2" xfId="25"/>
    <cellStyle name="Normal 7 2 2" xfId="35"/>
    <cellStyle name="Normal 7 2 2 2" xfId="57"/>
    <cellStyle name="Normal 7 2 2 2 2" xfId="101"/>
    <cellStyle name="Normal 7 2 2 3" xfId="79"/>
    <cellStyle name="Normal 7 2 3" xfId="47"/>
    <cellStyle name="Normal 7 2 3 2" xfId="91"/>
    <cellStyle name="Normal 7 2 4" xfId="69"/>
    <cellStyle name="Normal 7 3" xfId="28"/>
    <cellStyle name="Normal 7 3 2" xfId="50"/>
    <cellStyle name="Normal 7 3 2 2" xfId="94"/>
    <cellStyle name="Normal 7 3 3" xfId="72"/>
    <cellStyle name="Normal 7 4" xfId="40"/>
    <cellStyle name="Normal 7 4 2" xfId="84"/>
    <cellStyle name="Normal 7 5" xfId="62"/>
    <cellStyle name="Normal 8" xfId="19"/>
    <cellStyle name="Normal 8 2" xfId="30"/>
    <cellStyle name="Normal 8 2 2" xfId="52"/>
    <cellStyle name="Normal 8 2 2 2" xfId="96"/>
    <cellStyle name="Normal 8 2 3" xfId="74"/>
    <cellStyle name="Normal 8 3" xfId="42"/>
    <cellStyle name="Normal 8 3 2" xfId="86"/>
    <cellStyle name="Normal 8 4" xfId="64"/>
    <cellStyle name="Normal 9" xfId="20"/>
    <cellStyle name="Normal 9 2" xfId="31"/>
    <cellStyle name="Normal 9 2 2" xfId="53"/>
    <cellStyle name="Normal 9 2 2 2" xfId="97"/>
    <cellStyle name="Normal 9 2 3" xfId="75"/>
    <cellStyle name="Normal 9 3" xfId="43"/>
    <cellStyle name="Normal 9 3 2" xfId="87"/>
    <cellStyle name="Normal 9 4" xfId="65"/>
    <cellStyle name="Note 2" xfId="11"/>
    <cellStyle name="Percent" xfId="16" builtinId="5"/>
    <cellStyle name="Percent 2" xfId="14"/>
  </cellStyles>
  <dxfs count="34">
    <dxf>
      <font>
        <color rgb="FF9C0006"/>
      </font>
      <fill>
        <patternFill>
          <bgColor rgb="FFFFC7CE"/>
        </patternFill>
      </fill>
    </dxf>
    <dxf>
      <font>
        <color rgb="FF006100"/>
      </font>
      <fill>
        <patternFill>
          <bgColor rgb="FFC6EFCE"/>
        </patternFill>
      </fill>
    </dxf>
    <dxf>
      <fill>
        <patternFill>
          <bgColor theme="4"/>
        </patternFill>
      </fill>
    </dxf>
    <dxf>
      <fill>
        <patternFill>
          <bgColor theme="7"/>
        </patternFill>
      </fill>
    </dxf>
    <dxf>
      <fill>
        <patternFill>
          <bgColor theme="6"/>
        </patternFill>
      </fill>
    </dxf>
    <dxf>
      <fill>
        <patternFill>
          <bgColor theme="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Volume</a:t>
            </a:r>
            <a:r>
              <a:rPr lang="en-GB" baseline="0"/>
              <a:t> of surface water that is treated at STWs</a:t>
            </a:r>
            <a:endParaRPr lang="en-GB"/>
          </a:p>
        </c:rich>
      </c:tx>
      <c:layout/>
      <c:overlay val="0"/>
      <c:spPr>
        <a:noFill/>
        <a:ln>
          <a:noFill/>
        </a:ln>
        <a:effectLst/>
      </c:spPr>
    </c:title>
    <c:autoTitleDeleted val="0"/>
    <c:plotArea>
      <c:layout/>
      <c:barChart>
        <c:barDir val="col"/>
        <c:grouping val="clustered"/>
        <c:varyColors val="0"/>
        <c:ser>
          <c:idx val="0"/>
          <c:order val="0"/>
          <c:tx>
            <c:v>Surface water</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10"/>
              <c:pt idx="0">
                <c:v>NES</c:v>
              </c:pt>
              <c:pt idx="1">
                <c:v>SWB</c:v>
              </c:pt>
              <c:pt idx="2">
                <c:v>WSX</c:v>
              </c:pt>
              <c:pt idx="3">
                <c:v>SRN</c:v>
              </c:pt>
              <c:pt idx="4">
                <c:v>ANH</c:v>
              </c:pt>
              <c:pt idx="5">
                <c:v>WSH</c:v>
              </c:pt>
              <c:pt idx="6">
                <c:v>YKY</c:v>
              </c:pt>
              <c:pt idx="7">
                <c:v>SVT</c:v>
              </c:pt>
              <c:pt idx="8">
                <c:v>NWT</c:v>
              </c:pt>
              <c:pt idx="9">
                <c:v>TMS</c:v>
              </c:pt>
            </c:strLit>
          </c:cat>
          <c:val>
            <c:numLit>
              <c:formatCode>General</c:formatCode>
              <c:ptCount val="10"/>
              <c:pt idx="0">
                <c:v>92833.900960799991</c:v>
              </c:pt>
              <c:pt idx="1">
                <c:v>101664.04124160002</c:v>
              </c:pt>
              <c:pt idx="2">
                <c:v>256307.98971501869</c:v>
              </c:pt>
              <c:pt idx="3">
                <c:v>356612.65712874994</c:v>
              </c:pt>
              <c:pt idx="4">
                <c:v>370608.6962531</c:v>
              </c:pt>
              <c:pt idx="5">
                <c:v>405367.43314400007</c:v>
              </c:pt>
              <c:pt idx="6">
                <c:v>459702.49906600005</c:v>
              </c:pt>
              <c:pt idx="7">
                <c:v>663569.36501179496</c:v>
              </c:pt>
              <c:pt idx="8">
                <c:v>789309.29007846001</c:v>
              </c:pt>
              <c:pt idx="9">
                <c:v>1130753.845938487</c:v>
              </c:pt>
            </c:numLit>
          </c:val>
        </c:ser>
        <c:ser>
          <c:idx val="3"/>
          <c:order val="3"/>
          <c:tx>
            <c:v>series 4</c:v>
          </c:tx>
          <c:spPr>
            <a:noFill/>
            <a:ln>
              <a:noFill/>
            </a:ln>
            <a:effectLst>
              <a:outerShdw blurRad="57150" dist="19050" dir="5400000" algn="ctr" rotWithShape="0">
                <a:srgbClr val="000000">
                  <a:alpha val="63000"/>
                </a:srgbClr>
              </a:outerShdw>
            </a:effectLst>
          </c:spPr>
          <c:invertIfNegative val="0"/>
          <c:val>
            <c:numLit>
              <c:formatCode>General</c:formatCode>
              <c:ptCount val="10"/>
              <c:pt idx="0">
                <c:v>92833.900960799991</c:v>
              </c:pt>
              <c:pt idx="1">
                <c:v>101664.04124160002</c:v>
              </c:pt>
              <c:pt idx="2">
                <c:v>256307.98971501869</c:v>
              </c:pt>
              <c:pt idx="3">
                <c:v>356612.65712874994</c:v>
              </c:pt>
              <c:pt idx="4">
                <c:v>370608.6962531</c:v>
              </c:pt>
              <c:pt idx="5">
                <c:v>405367.43314400007</c:v>
              </c:pt>
              <c:pt idx="6">
                <c:v>459702.49906600005</c:v>
              </c:pt>
              <c:pt idx="7">
                <c:v>663569.36501179496</c:v>
              </c:pt>
              <c:pt idx="8">
                <c:v>789309.29007846001</c:v>
              </c:pt>
              <c:pt idx="9">
                <c:v>1130753.845938487</c:v>
              </c:pt>
            </c:numLit>
          </c:val>
        </c:ser>
        <c:dLbls>
          <c:showLegendKey val="0"/>
          <c:showVal val="0"/>
          <c:showCatName val="0"/>
          <c:showSerName val="0"/>
          <c:showPercent val="0"/>
          <c:showBubbleSize val="0"/>
        </c:dLbls>
        <c:gapWidth val="219"/>
        <c:axId val="796845192"/>
        <c:axId val="796842840"/>
      </c:barChart>
      <c:barChart>
        <c:barDir val="col"/>
        <c:grouping val="clustered"/>
        <c:varyColors val="0"/>
        <c:ser>
          <c:idx val="1"/>
          <c:order val="1"/>
          <c:spPr>
            <a:noFill/>
            <a:ln>
              <a:noFill/>
            </a:ln>
            <a:effectLst>
              <a:outerShdw blurRad="57150" dist="19050" dir="5400000" algn="ctr" rotWithShape="0">
                <a:srgbClr val="000000">
                  <a:alpha val="63000"/>
                </a:srgbClr>
              </a:outerShdw>
            </a:effectLst>
          </c:spPr>
          <c:invertIfNegative val="0"/>
          <c:cat>
            <c:strLit>
              <c:ptCount val="10"/>
              <c:pt idx="0">
                <c:v>NES</c:v>
              </c:pt>
              <c:pt idx="1">
                <c:v>SWB</c:v>
              </c:pt>
              <c:pt idx="2">
                <c:v>WSX</c:v>
              </c:pt>
              <c:pt idx="3">
                <c:v>SRN</c:v>
              </c:pt>
              <c:pt idx="4">
                <c:v>ANH</c:v>
              </c:pt>
              <c:pt idx="5">
                <c:v>WSH</c:v>
              </c:pt>
              <c:pt idx="6">
                <c:v>YKY</c:v>
              </c:pt>
              <c:pt idx="7">
                <c:v>SVT</c:v>
              </c:pt>
              <c:pt idx="8">
                <c:v>NWT</c:v>
              </c:pt>
              <c:pt idx="9">
                <c:v>TMS</c:v>
              </c:pt>
            </c:strLit>
          </c:cat>
          <c:val>
            <c:numLit>
              <c:formatCode>General</c:formatCode>
              <c:ptCount val="10"/>
              <c:pt idx="0">
                <c:v>73.443902751479214</c:v>
              </c:pt>
              <c:pt idx="1">
                <c:v>136.21606289003464</c:v>
              </c:pt>
              <c:pt idx="2">
                <c:v>207.00164652442606</c:v>
              </c:pt>
              <c:pt idx="3">
                <c:v>180.67982913987086</c:v>
              </c:pt>
              <c:pt idx="4">
                <c:v>134.46013174791892</c:v>
              </c:pt>
              <c:pt idx="5">
                <c:v>279.58129313218973</c:v>
              </c:pt>
              <c:pt idx="6">
                <c:v>201.34837374557625</c:v>
              </c:pt>
              <c:pt idx="7">
                <c:v>160.63892628685804</c:v>
              </c:pt>
              <c:pt idx="8">
                <c:v>238.05459540649011</c:v>
              </c:pt>
              <c:pt idx="9">
                <c:v>193.6753287910756</c:v>
              </c:pt>
            </c:numLit>
          </c:val>
        </c:ser>
        <c:ser>
          <c:idx val="2"/>
          <c:order val="2"/>
          <c:tx>
            <c:v>Surface water per property</c:v>
          </c:tx>
          <c:spPr>
            <a:solidFill>
              <a:schemeClr val="accent4">
                <a:lumMod val="60000"/>
                <a:lumOff val="40000"/>
              </a:schemeClr>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0"/>
              <c:pt idx="0">
                <c:v>73.443902751479214</c:v>
              </c:pt>
              <c:pt idx="1">
                <c:v>136.21606289003464</c:v>
              </c:pt>
              <c:pt idx="2">
                <c:v>207.00164652442606</c:v>
              </c:pt>
              <c:pt idx="3">
                <c:v>180.67982913987086</c:v>
              </c:pt>
              <c:pt idx="4">
                <c:v>134.46013174791892</c:v>
              </c:pt>
              <c:pt idx="5">
                <c:v>279.58129313218973</c:v>
              </c:pt>
              <c:pt idx="6">
                <c:v>201.34837374557625</c:v>
              </c:pt>
              <c:pt idx="7">
                <c:v>160.63892628685804</c:v>
              </c:pt>
              <c:pt idx="8">
                <c:v>238.05459540649011</c:v>
              </c:pt>
              <c:pt idx="9">
                <c:v>193.6753287910756</c:v>
              </c:pt>
            </c:numLit>
          </c:val>
        </c:ser>
        <c:dLbls>
          <c:showLegendKey val="0"/>
          <c:showVal val="0"/>
          <c:showCatName val="0"/>
          <c:showSerName val="0"/>
          <c:showPercent val="0"/>
          <c:showBubbleSize val="0"/>
        </c:dLbls>
        <c:gapWidth val="219"/>
        <c:axId val="796837352"/>
        <c:axId val="796848328"/>
      </c:barChart>
      <c:catAx>
        <c:axId val="7968451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842840"/>
        <c:crosses val="autoZero"/>
        <c:auto val="1"/>
        <c:lblAlgn val="ctr"/>
        <c:lblOffset val="100"/>
        <c:noMultiLvlLbl val="0"/>
      </c:catAx>
      <c:valAx>
        <c:axId val="79684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a:t>Surface</a:t>
                </a:r>
                <a:r>
                  <a:rPr lang="en-GB" baseline="0"/>
                  <a:t> water collected (Ml/yr)</a:t>
                </a:r>
                <a:r>
                  <a:rPr lang="en-GB"/>
                  <a:t>xis Title</a:t>
                </a:r>
              </a:p>
            </c:rich>
          </c:tx>
          <c:layout>
            <c:manualLayout>
              <c:xMode val="edge"/>
              <c:yMode val="edge"/>
              <c:x val="2.2357723577235773E-2"/>
              <c:y val="0.11819444444444445"/>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845192"/>
        <c:crosses val="autoZero"/>
        <c:crossBetween val="between"/>
      </c:valAx>
      <c:valAx>
        <c:axId val="796848328"/>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a:t>Surface water collected per property (Ml/yr)</a:t>
                </a:r>
              </a:p>
            </c:rich>
          </c:tx>
          <c:layout>
            <c:manualLayout>
              <c:xMode val="edge"/>
              <c:yMode val="edge"/>
              <c:x val="0.94921739965431151"/>
              <c:y val="0.11356481481481481"/>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837352"/>
        <c:crosses val="max"/>
        <c:crossBetween val="between"/>
      </c:valAx>
      <c:catAx>
        <c:axId val="796837352"/>
        <c:scaling>
          <c:orientation val="minMax"/>
        </c:scaling>
        <c:delete val="1"/>
        <c:axPos val="b"/>
        <c:numFmt formatCode="General" sourceLinked="1"/>
        <c:majorTickMark val="out"/>
        <c:minorTickMark val="none"/>
        <c:tickLblPos val="nextTo"/>
        <c:crossAx val="796848328"/>
        <c:crosses val="autoZero"/>
        <c:auto val="1"/>
        <c:lblAlgn val="ctr"/>
        <c:lblOffset val="100"/>
        <c:noMultiLvlLbl val="0"/>
      </c:catAx>
      <c:spPr>
        <a:noFill/>
        <a:ln>
          <a:noFill/>
        </a:ln>
        <a:effectLst/>
      </c:spPr>
    </c:plotArea>
    <c:legend>
      <c:legendPos val="b"/>
      <c:legendEntry>
        <c:idx val="1"/>
        <c:delete val="1"/>
      </c:legendEntry>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437217</xdr:colOff>
      <xdr:row>25</xdr:row>
      <xdr:rowOff>42148</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104588"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322318</xdr:colOff>
      <xdr:row>22</xdr:row>
      <xdr:rowOff>141515</xdr:rowOff>
    </xdr:from>
    <xdr:ext cx="4195254" cy="781240"/>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4164068" y="5332640"/>
          <a:ext cx="4195254"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a:effectLst/>
          </a:endParaRPr>
        </a:p>
        <a:p>
          <a:r>
            <a:rPr lang="en-GB" sz="1100">
              <a:solidFill>
                <a:schemeClr val="dk1"/>
              </a:solidFill>
              <a:effectLst/>
              <a:latin typeface="+mn-lt"/>
              <a:ea typeface="+mn-ea"/>
              <a:cs typeface="+mn-cs"/>
            </a:rPr>
            <a:t>As at DD</a:t>
          </a:r>
          <a:endParaRPr lang="en-GB">
            <a:effectLst/>
          </a:endParaRPr>
        </a:p>
        <a:p>
          <a:endParaRPr lang="en-GB" sz="1100"/>
        </a:p>
      </xdr:txBody>
    </xdr:sp>
    <xdr:clientData/>
  </xdr:oneCellAnchor>
  <xdr:oneCellAnchor>
    <xdr:from>
      <xdr:col>10</xdr:col>
      <xdr:colOff>129886</xdr:colOff>
      <xdr:row>22</xdr:row>
      <xdr:rowOff>190501</xdr:rowOff>
    </xdr:from>
    <xdr:ext cx="4195254" cy="1125693"/>
    <xdr:sp macro="" textlink="">
      <xdr:nvSpPr>
        <xdr:cNvPr id="4" name="TextBox 3">
          <a:extLst>
            <a:ext uri="{FF2B5EF4-FFF2-40B4-BE49-F238E27FC236}">
              <a16:creationId xmlns:a16="http://schemas.microsoft.com/office/drawing/2014/main" xmlns="" id="{00000000-0008-0000-0400-000005000000}"/>
            </a:ext>
          </a:extLst>
        </xdr:cNvPr>
        <xdr:cNvSpPr txBox="1"/>
      </xdr:nvSpPr>
      <xdr:spPr>
        <a:xfrm>
          <a:off x="16738022" y="5524501"/>
          <a:ext cx="4195254"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a:effectLst/>
          </a:endParaRPr>
        </a:p>
        <a:p>
          <a:r>
            <a:rPr lang="en-GB" sz="1100">
              <a:solidFill>
                <a:schemeClr val="dk1"/>
              </a:solidFill>
              <a:effectLst/>
              <a:latin typeface="+mn-lt"/>
              <a:ea typeface="+mn-ea"/>
              <a:cs typeface="+mn-cs"/>
            </a:rPr>
            <a:t>Ofwat's current model suite includes</a:t>
          </a:r>
          <a:r>
            <a:rPr lang="en-GB" sz="1100" baseline="0">
              <a:solidFill>
                <a:schemeClr val="dk1"/>
              </a:solidFill>
              <a:effectLst/>
              <a:latin typeface="+mn-lt"/>
              <a:ea typeface="+mn-ea"/>
              <a:cs typeface="+mn-cs"/>
            </a:rPr>
            <a:t> deprivation as a cost driver.  This driver accounts for the full amount of the claim. Therefore, the implicit allowance is equal to the claim amount.</a:t>
          </a:r>
          <a:endParaRPr lang="en-GB">
            <a:effectLst/>
          </a:endParaRPr>
        </a:p>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265129</xdr:colOff>
      <xdr:row>22</xdr:row>
      <xdr:rowOff>49098</xdr:rowOff>
    </xdr:from>
    <xdr:ext cx="3430984" cy="855924"/>
    <xdr:sp macro="" textlink="">
      <xdr:nvSpPr>
        <xdr:cNvPr id="4" name="TextBox 3">
          <a:extLst>
            <a:ext uri="{FF2B5EF4-FFF2-40B4-BE49-F238E27FC236}">
              <a16:creationId xmlns:a16="http://schemas.microsoft.com/office/drawing/2014/main" xmlns="" id="{00000000-0008-0000-0500-000002000000}"/>
            </a:ext>
          </a:extLst>
        </xdr:cNvPr>
        <xdr:cNvSpPr txBox="1"/>
      </xdr:nvSpPr>
      <xdr:spPr>
        <a:xfrm>
          <a:off x="18617938" y="5548067"/>
          <a:ext cx="3430984" cy="85592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r>
            <a:rPr lang="en-GB" sz="1100"/>
            <a:t>It has been assumed that a small proportion of this cost adjustment claim is covered by Ofwat's</a:t>
          </a:r>
          <a:r>
            <a:rPr lang="en-GB" sz="1100" baseline="0"/>
            <a:t> base model for aqueduct maintenance.</a:t>
          </a:r>
          <a:endParaRPr lang="en-GB" sz="1100"/>
        </a:p>
      </xdr:txBody>
    </xdr:sp>
    <xdr:clientData/>
  </xdr:oneCellAnchor>
  <xdr:oneCellAnchor>
    <xdr:from>
      <xdr:col>3</xdr:col>
      <xdr:colOff>402603</xdr:colOff>
      <xdr:row>22</xdr:row>
      <xdr:rowOff>29459</xdr:rowOff>
    </xdr:from>
    <xdr:ext cx="3430984" cy="855924"/>
    <xdr:sp macro="" textlink="">
      <xdr:nvSpPr>
        <xdr:cNvPr id="6" name="TextBox 5">
          <a:extLst>
            <a:ext uri="{FF2B5EF4-FFF2-40B4-BE49-F238E27FC236}">
              <a16:creationId xmlns:a16="http://schemas.microsoft.com/office/drawing/2014/main" xmlns="" id="{00000000-0008-0000-0500-000002000000}"/>
            </a:ext>
          </a:extLst>
        </xdr:cNvPr>
        <xdr:cNvSpPr txBox="1"/>
      </xdr:nvSpPr>
      <xdr:spPr>
        <a:xfrm>
          <a:off x="4242062" y="5528428"/>
          <a:ext cx="3430984" cy="85592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r>
            <a:rPr lang="en-GB" sz="1100"/>
            <a:t>It has been assumed that a small proportion of this cost adjustment claim is covered by Ofwat's</a:t>
          </a:r>
          <a:r>
            <a:rPr lang="en-GB" sz="1100" baseline="0"/>
            <a:t> base model for aqueduct maintenance.</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404811</xdr:colOff>
      <xdr:row>23</xdr:row>
      <xdr:rowOff>33335</xdr:rowOff>
    </xdr:from>
    <xdr:ext cx="6661547" cy="609013"/>
    <xdr:sp macro="" textlink="">
      <xdr:nvSpPr>
        <xdr:cNvPr id="3" name="TextBox 2">
          <a:extLst>
            <a:ext uri="{FF2B5EF4-FFF2-40B4-BE49-F238E27FC236}">
              <a16:creationId xmlns:a16="http://schemas.microsoft.com/office/drawing/2014/main" xmlns="" id="{00000000-0008-0000-0400-000002000000}"/>
            </a:ext>
          </a:extLst>
        </xdr:cNvPr>
        <xdr:cNvSpPr txBox="1"/>
      </xdr:nvSpPr>
      <xdr:spPr>
        <a:xfrm>
          <a:off x="4133849" y="9196385"/>
          <a:ext cx="6661547"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aseline="0"/>
            <a:t>We have not quantified an implicit allowance for this claim. Our assessment response describes why we reject the claim on different grounds.</a:t>
          </a:r>
        </a:p>
      </xdr:txBody>
    </xdr:sp>
    <xdr:clientData/>
  </xdr:oneCellAnchor>
  <xdr:oneCellAnchor>
    <xdr:from>
      <xdr:col>3</xdr:col>
      <xdr:colOff>404811</xdr:colOff>
      <xdr:row>23</xdr:row>
      <xdr:rowOff>33335</xdr:rowOff>
    </xdr:from>
    <xdr:ext cx="6661547" cy="609013"/>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4133849" y="9196385"/>
          <a:ext cx="6661547"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a:effectLst/>
          </a:endParaRPr>
        </a:p>
        <a:p>
          <a:r>
            <a:rPr lang="en-GB" sz="1100" baseline="0">
              <a:solidFill>
                <a:schemeClr val="dk1"/>
              </a:solidFill>
              <a:effectLst/>
              <a:latin typeface="+mn-lt"/>
              <a:ea typeface="+mn-ea"/>
              <a:cs typeface="+mn-cs"/>
            </a:rPr>
            <a:t>We have not quantified an implicit allowance for this claim. Our assessment describes why we reject the claim on the grounds of the need for adjustment being unjustified.</a:t>
          </a:r>
          <a:endParaRPr lang="en-GB">
            <a:effectLst/>
          </a:endParaRPr>
        </a:p>
      </xdr:txBody>
    </xdr:sp>
    <xdr:clientData/>
  </xdr:oneCellAnchor>
  <xdr:oneCellAnchor>
    <xdr:from>
      <xdr:col>10</xdr:col>
      <xdr:colOff>0</xdr:colOff>
      <xdr:row>23</xdr:row>
      <xdr:rowOff>0</xdr:rowOff>
    </xdr:from>
    <xdr:ext cx="6661547" cy="609013"/>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18288000" y="7500938"/>
          <a:ext cx="6661547"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aseline="0"/>
            <a:t>We have not quantified an implicit allowance for this claim. Our assessment response describes why we reject the claim on different grounds.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6828" y="187328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710121</xdr:colOff>
      <xdr:row>22</xdr:row>
      <xdr:rowOff>151495</xdr:rowOff>
    </xdr:from>
    <xdr:ext cx="4804173" cy="761694"/>
    <xdr:sp macro="" textlink="">
      <xdr:nvSpPr>
        <xdr:cNvPr id="3" name="TextBox 2">
          <a:extLst>
            <a:ext uri="{FF2B5EF4-FFF2-40B4-BE49-F238E27FC236}">
              <a16:creationId xmlns="" xmlns:a16="http://schemas.microsoft.com/office/drawing/2014/main" id="{00000000-0008-0000-0400-000002000000}"/>
            </a:ext>
          </a:extLst>
        </xdr:cNvPr>
        <xdr:cNvSpPr txBox="1"/>
      </xdr:nvSpPr>
      <xdr:spPr>
        <a:xfrm>
          <a:off x="4570921" y="6126845"/>
          <a:ext cx="4804173" cy="76169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endParaRPr lang="en-GB" sz="1100"/>
        </a:p>
      </xdr:txBody>
    </xdr:sp>
    <xdr:clientData/>
  </xdr:oneCellAnchor>
  <xdr:oneCellAnchor>
    <xdr:from>
      <xdr:col>1</xdr:col>
      <xdr:colOff>1768078</xdr:colOff>
      <xdr:row>40</xdr:row>
      <xdr:rowOff>184545</xdr:rowOff>
    </xdr:from>
    <xdr:ext cx="2976563" cy="482203"/>
    <xdr:sp macro="" textlink="">
      <xdr:nvSpPr>
        <xdr:cNvPr id="4" name="TextBox 3">
          <a:extLst>
            <a:ext uri="{FF2B5EF4-FFF2-40B4-BE49-F238E27FC236}">
              <a16:creationId xmlns="" xmlns:a16="http://schemas.microsoft.com/office/drawing/2014/main" id="{00000000-0008-0000-0400-000003000000}"/>
            </a:ext>
          </a:extLst>
        </xdr:cNvPr>
        <xdr:cNvSpPr txBox="1"/>
      </xdr:nvSpPr>
      <xdr:spPr>
        <a:xfrm>
          <a:off x="1926828" y="187328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6828" y="119129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710121</xdr:colOff>
      <xdr:row>22</xdr:row>
      <xdr:rowOff>151495</xdr:rowOff>
    </xdr:from>
    <xdr:ext cx="4804173" cy="761694"/>
    <xdr:sp macro="" textlink="">
      <xdr:nvSpPr>
        <xdr:cNvPr id="3" name="TextBox 2">
          <a:extLst>
            <a:ext uri="{FF2B5EF4-FFF2-40B4-BE49-F238E27FC236}">
              <a16:creationId xmlns="" xmlns:a16="http://schemas.microsoft.com/office/drawing/2014/main" id="{00000000-0008-0000-0400-000002000000}"/>
            </a:ext>
          </a:extLst>
        </xdr:cNvPr>
        <xdr:cNvSpPr txBox="1"/>
      </xdr:nvSpPr>
      <xdr:spPr>
        <a:xfrm>
          <a:off x="4570921" y="7269845"/>
          <a:ext cx="4804173" cy="76169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endParaRPr lang="en-GB" sz="1100"/>
        </a:p>
      </xdr:txBody>
    </xdr:sp>
    <xdr:clientData/>
  </xdr:oneCellAnchor>
  <xdr:oneCellAnchor>
    <xdr:from>
      <xdr:col>1</xdr:col>
      <xdr:colOff>1768078</xdr:colOff>
      <xdr:row>40</xdr:row>
      <xdr:rowOff>184545</xdr:rowOff>
    </xdr:from>
    <xdr:ext cx="2976563" cy="482203"/>
    <xdr:sp macro="" textlink="">
      <xdr:nvSpPr>
        <xdr:cNvPr id="4" name="TextBox 3">
          <a:extLst>
            <a:ext uri="{FF2B5EF4-FFF2-40B4-BE49-F238E27FC236}">
              <a16:creationId xmlns="" xmlns:a16="http://schemas.microsoft.com/office/drawing/2014/main" id="{00000000-0008-0000-0400-000003000000}"/>
            </a:ext>
          </a:extLst>
        </xdr:cNvPr>
        <xdr:cNvSpPr txBox="1"/>
      </xdr:nvSpPr>
      <xdr:spPr>
        <a:xfrm>
          <a:off x="1926828" y="119129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710121</xdr:colOff>
      <xdr:row>22</xdr:row>
      <xdr:rowOff>151495</xdr:rowOff>
    </xdr:from>
    <xdr:ext cx="4804173" cy="761694"/>
    <xdr:sp macro="" textlink="">
      <xdr:nvSpPr>
        <xdr:cNvPr id="9" name="TextBox 8">
          <a:extLst>
            <a:ext uri="{FF2B5EF4-FFF2-40B4-BE49-F238E27FC236}">
              <a16:creationId xmlns="" xmlns:a16="http://schemas.microsoft.com/office/drawing/2014/main" id="{00000000-0008-0000-0400-000002000000}"/>
            </a:ext>
          </a:extLst>
        </xdr:cNvPr>
        <xdr:cNvSpPr txBox="1"/>
      </xdr:nvSpPr>
      <xdr:spPr>
        <a:xfrm>
          <a:off x="4199598" y="7910591"/>
          <a:ext cx="4804173" cy="76169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endParaRPr lang="en-GB" sz="1100"/>
        </a:p>
        <a:p>
          <a:r>
            <a:rPr lang="en-GB" sz="1100"/>
            <a:t>We consider</a:t>
          </a:r>
          <a:r>
            <a:rPr lang="en-GB" sz="1100" baseline="0"/>
            <a:t> that there is a partial implicit allowance for this claim through the use of weighted average density (proxy for urbanisation). </a:t>
          </a:r>
          <a:endParaRPr lang="en-GB" sz="1100"/>
        </a:p>
      </xdr:txBody>
    </xdr:sp>
    <xdr:clientData/>
  </xdr:oneCellAnchor>
  <xdr:oneCellAnchor>
    <xdr:from>
      <xdr:col>1</xdr:col>
      <xdr:colOff>1768078</xdr:colOff>
      <xdr:row>40</xdr:row>
      <xdr:rowOff>184545</xdr:rowOff>
    </xdr:from>
    <xdr:ext cx="2976563" cy="482203"/>
    <xdr:sp macro="" textlink="">
      <xdr:nvSpPr>
        <xdr:cNvPr id="10" name="TextBox 9">
          <a:extLst>
            <a:ext uri="{FF2B5EF4-FFF2-40B4-BE49-F238E27FC236}">
              <a16:creationId xmlns="" xmlns:a16="http://schemas.microsoft.com/office/drawing/2014/main" id="{00000000-0008-0000-0400-000003000000}"/>
            </a:ext>
          </a:extLst>
        </xdr:cNvPr>
        <xdr:cNvSpPr txBox="1"/>
      </xdr:nvSpPr>
      <xdr:spPr>
        <a:xfrm>
          <a:off x="1920478" y="22082520"/>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editAs="oneCell">
    <xdr:from>
      <xdr:col>10</xdr:col>
      <xdr:colOff>4726390</xdr:colOff>
      <xdr:row>52</xdr:row>
      <xdr:rowOff>121458</xdr:rowOff>
    </xdr:from>
    <xdr:to>
      <xdr:col>12</xdr:col>
      <xdr:colOff>405925</xdr:colOff>
      <xdr:row>65</xdr:row>
      <xdr:rowOff>93809</xdr:rowOff>
    </xdr:to>
    <xdr:pic>
      <xdr:nvPicPr>
        <xdr:cNvPr id="2" name="Picture 1"/>
        <xdr:cNvPicPr>
          <a:picLocks noChangeAspect="1"/>
        </xdr:cNvPicPr>
      </xdr:nvPicPr>
      <xdr:blipFill>
        <a:blip xmlns:r="http://schemas.openxmlformats.org/officeDocument/2006/relationships" r:embed="rId1"/>
        <a:stretch>
          <a:fillRect/>
        </a:stretch>
      </xdr:blipFill>
      <xdr:spPr>
        <a:xfrm>
          <a:off x="23423965" y="21352683"/>
          <a:ext cx="5985585" cy="2448851"/>
        </a:xfrm>
        <a:prstGeom prst="rect">
          <a:avLst/>
        </a:prstGeom>
        <a:solidFill>
          <a:schemeClr val="accent6">
            <a:lumMod val="20000"/>
            <a:lumOff val="80000"/>
          </a:schemeClr>
        </a:solidFill>
      </xdr:spPr>
    </xdr:pic>
    <xdr:clientData/>
  </xdr:twoCellAnchor>
  <xdr:oneCellAnchor>
    <xdr:from>
      <xdr:col>7</xdr:col>
      <xdr:colOff>571500</xdr:colOff>
      <xdr:row>52</xdr:row>
      <xdr:rowOff>112567</xdr:rowOff>
    </xdr:from>
    <xdr:ext cx="8156405" cy="3556322"/>
    <xdr:sp macro="" textlink="">
      <xdr:nvSpPr>
        <xdr:cNvPr id="14" name="TextBox 13">
          <a:extLst>
            <a:ext uri="{FF2B5EF4-FFF2-40B4-BE49-F238E27FC236}">
              <a16:creationId xmlns="" xmlns:a16="http://schemas.microsoft.com/office/drawing/2014/main" id="{00000000-0008-0000-0400-000002000000}"/>
            </a:ext>
          </a:extLst>
        </xdr:cNvPr>
        <xdr:cNvSpPr txBox="1"/>
      </xdr:nvSpPr>
      <xdr:spPr>
        <a:xfrm>
          <a:off x="15846778" y="21166345"/>
          <a:ext cx="8156405" cy="35563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Figure</a:t>
          </a:r>
          <a:r>
            <a:rPr lang="en-GB" sz="1100" b="1" baseline="0"/>
            <a:t> 1:</a:t>
          </a:r>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a:p>
      </xdr:txBody>
    </xdr:sp>
    <xdr:clientData/>
  </xdr:oneCellAnchor>
  <xdr:twoCellAnchor>
    <xdr:from>
      <xdr:col>8</xdr:col>
      <xdr:colOff>1083715</xdr:colOff>
      <xdr:row>54</xdr:row>
      <xdr:rowOff>49398</xdr:rowOff>
    </xdr:from>
    <xdr:to>
      <xdr:col>10</xdr:col>
      <xdr:colOff>3459661</xdr:colOff>
      <xdr:row>69</xdr:row>
      <xdr:rowOff>60489</xdr:rowOff>
    </xdr:to>
    <xdr:pic>
      <xdr:nvPicPr>
        <xdr:cNvPr id="17" name="m_8676268039967367223Chart 1" descr="166ca0f1f4b4cff3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04640" y="21661623"/>
          <a:ext cx="6052596" cy="286859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56</xdr:colOff>
      <xdr:row>71</xdr:row>
      <xdr:rowOff>124082</xdr:rowOff>
    </xdr:from>
    <xdr:ext cx="8121688" cy="3386947"/>
    <xdr:sp macro="" textlink="">
      <xdr:nvSpPr>
        <xdr:cNvPr id="18" name="TextBox 17">
          <a:extLst>
            <a:ext uri="{FF2B5EF4-FFF2-40B4-BE49-F238E27FC236}">
              <a16:creationId xmlns="" xmlns:a16="http://schemas.microsoft.com/office/drawing/2014/main" id="{00000000-0008-0000-0400-000002000000}"/>
            </a:ext>
          </a:extLst>
        </xdr:cNvPr>
        <xdr:cNvSpPr txBox="1"/>
      </xdr:nvSpPr>
      <xdr:spPr>
        <a:xfrm>
          <a:off x="15020981" y="24974807"/>
          <a:ext cx="8121688" cy="338694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Figure</a:t>
          </a:r>
          <a:r>
            <a:rPr lang="en-GB" sz="1100" b="1" baseline="0"/>
            <a:t> 2:</a:t>
          </a:r>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a:p>
      </xdr:txBody>
    </xdr:sp>
    <xdr:clientData/>
  </xdr:oneCellAnchor>
  <xdr:twoCellAnchor editAs="oneCell">
    <xdr:from>
      <xdr:col>8</xdr:col>
      <xdr:colOff>836852</xdr:colOff>
      <xdr:row>73</xdr:row>
      <xdr:rowOff>165157</xdr:rowOff>
    </xdr:from>
    <xdr:to>
      <xdr:col>10</xdr:col>
      <xdr:colOff>3529239</xdr:colOff>
      <xdr:row>87</xdr:row>
      <xdr:rowOff>63380</xdr:rowOff>
    </xdr:to>
    <xdr:pic>
      <xdr:nvPicPr>
        <xdr:cNvPr id="19" name="Picture 18"/>
        <xdr:cNvPicPr>
          <a:picLocks noChangeAspect="1"/>
        </xdr:cNvPicPr>
      </xdr:nvPicPr>
      <xdr:blipFill>
        <a:blip xmlns:r="http://schemas.openxmlformats.org/officeDocument/2006/relationships" r:embed="rId3"/>
        <a:stretch>
          <a:fillRect/>
        </a:stretch>
      </xdr:blipFill>
      <xdr:spPr>
        <a:xfrm>
          <a:off x="15857777" y="25396882"/>
          <a:ext cx="6369037" cy="2565223"/>
        </a:xfrm>
        <a:prstGeom prst="rect">
          <a:avLst/>
        </a:prstGeom>
      </xdr:spPr>
    </xdr:pic>
    <xdr:clientData/>
  </xdr:twoCellAnchor>
  <xdr:oneCellAnchor>
    <xdr:from>
      <xdr:col>10</xdr:col>
      <xdr:colOff>0</xdr:colOff>
      <xdr:row>23</xdr:row>
      <xdr:rowOff>0</xdr:rowOff>
    </xdr:from>
    <xdr:ext cx="4804173" cy="761694"/>
    <xdr:sp macro="" textlink="">
      <xdr:nvSpPr>
        <xdr:cNvPr id="12" name="TextBox 11">
          <a:extLst>
            <a:ext uri="{FF2B5EF4-FFF2-40B4-BE49-F238E27FC236}">
              <a16:creationId xmlns="" xmlns:a16="http://schemas.microsoft.com/office/drawing/2014/main" id="{00000000-0008-0000-0400-000002000000}"/>
            </a:ext>
          </a:extLst>
        </xdr:cNvPr>
        <xdr:cNvSpPr txBox="1"/>
      </xdr:nvSpPr>
      <xdr:spPr>
        <a:xfrm>
          <a:off x="20002500" y="5893595"/>
          <a:ext cx="4804173" cy="76169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endParaRPr lang="en-GB" sz="1100"/>
        </a:p>
        <a:p>
          <a:r>
            <a:rPr lang="en-GB" sz="1100"/>
            <a:t>We consider</a:t>
          </a:r>
          <a:r>
            <a:rPr lang="en-GB" sz="1100" baseline="0"/>
            <a:t> that there is a partial implicit allowance for this claim through the use of weighted average density (proxy for urbanisation). </a:t>
          </a:r>
          <a:endParaRPr lang="en-GB" sz="1100"/>
        </a:p>
      </xdr:txBody>
    </xdr:sp>
    <xdr:clientData/>
  </xdr:oneCellAnchor>
  <xdr:oneCellAnchor>
    <xdr:from>
      <xdr:col>8</xdr:col>
      <xdr:colOff>0</xdr:colOff>
      <xdr:row>39</xdr:row>
      <xdr:rowOff>0</xdr:rowOff>
    </xdr:from>
    <xdr:ext cx="11646695" cy="1986826"/>
    <xdr:sp macro="" textlink="">
      <xdr:nvSpPr>
        <xdr:cNvPr id="13" name="TextBox 12">
          <a:extLst>
            <a:ext uri="{FF2B5EF4-FFF2-40B4-BE49-F238E27FC236}">
              <a16:creationId xmlns="" xmlns:a16="http://schemas.microsoft.com/office/drawing/2014/main" id="{00000000-0008-0000-0400-000005000000}"/>
            </a:ext>
          </a:extLst>
        </xdr:cNvPr>
        <xdr:cNvSpPr txBox="1"/>
      </xdr:nvSpPr>
      <xdr:spPr>
        <a:xfrm>
          <a:off x="15843250" y="18288000"/>
          <a:ext cx="11646695" cy="19868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Analysis/Further arguments</a:t>
          </a:r>
        </a:p>
        <a:p>
          <a:endParaRPr lang="en-GB" sz="1100" b="0"/>
        </a:p>
        <a:p>
          <a:r>
            <a:rPr lang="en-GB" sz="1100" b="0" i="0">
              <a:solidFill>
                <a:schemeClr val="dk1"/>
              </a:solidFill>
              <a:effectLst/>
              <a:latin typeface="+mn-lt"/>
              <a:ea typeface="+mn-ea"/>
              <a:cs typeface="+mn-cs"/>
            </a:rPr>
            <a:t>United Utilities</a:t>
          </a:r>
          <a:r>
            <a:rPr lang="en-GB" sz="1100" b="0" i="0" baseline="0">
              <a:solidFill>
                <a:schemeClr val="dk1"/>
              </a:solidFill>
              <a:effectLst/>
              <a:latin typeface="+mn-lt"/>
              <a:ea typeface="+mn-ea"/>
              <a:cs typeface="+mn-cs"/>
            </a:rPr>
            <a:t> Water claims it is</a:t>
          </a:r>
          <a:r>
            <a:rPr lang="en-GB" sz="1100" b="0" i="0">
              <a:solidFill>
                <a:schemeClr val="dk1"/>
              </a:solidFill>
              <a:effectLst/>
              <a:latin typeface="+mn-lt"/>
              <a:ea typeface="+mn-ea"/>
              <a:cs typeface="+mn-cs"/>
            </a:rPr>
            <a:t> subject to the second highest level of runoff in the UK (at 729mm/yr,</a:t>
          </a:r>
          <a:r>
            <a:rPr lang="en-GB" sz="1100" b="0" i="0" baseline="0">
              <a:solidFill>
                <a:schemeClr val="dk1"/>
              </a:solidFill>
              <a:effectLst/>
              <a:latin typeface="+mn-lt"/>
              <a:ea typeface="+mn-ea"/>
              <a:cs typeface="+mn-cs"/>
            </a:rPr>
            <a:t> 28% higher than average)</a:t>
          </a:r>
          <a:r>
            <a:rPr lang="en-GB" sz="1100" b="0" i="0">
              <a:solidFill>
                <a:schemeClr val="dk1"/>
              </a:solidFill>
              <a:effectLst/>
              <a:latin typeface="+mn-lt"/>
              <a:ea typeface="+mn-ea"/>
              <a:cs typeface="+mn-cs"/>
            </a:rPr>
            <a:t>, behind Welsh Water. However, it also has exceptionally low soil permeability and reasonable urban density which compounds the runoff problem. High runoff volumes increase costs as they require larger drainage assets, which are considered</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more expensive to operate and maintain. United Utilities</a:t>
          </a:r>
          <a:r>
            <a:rPr lang="en-GB" sz="1100" b="0" i="0" baseline="0">
              <a:solidFill>
                <a:schemeClr val="dk1"/>
              </a:solidFill>
              <a:effectLst/>
              <a:latin typeface="+mn-lt"/>
              <a:ea typeface="+mn-ea"/>
              <a:cs typeface="+mn-cs"/>
            </a:rPr>
            <a:t> Water </a:t>
          </a:r>
          <a:r>
            <a:rPr lang="en-GB" sz="1100" b="0" i="0">
              <a:solidFill>
                <a:schemeClr val="dk1"/>
              </a:solidFill>
              <a:effectLst/>
              <a:latin typeface="+mn-lt"/>
              <a:ea typeface="+mn-ea"/>
              <a:cs typeface="+mn-cs"/>
            </a:rPr>
            <a:t>claims that negative factors of high runoff volumes,</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such as increased requirements to desilt, outweigh the positive factor of fewer blockages. They </a:t>
          </a:r>
          <a:r>
            <a:rPr lang="en-GB" sz="1100" b="0" i="0" baseline="0">
              <a:solidFill>
                <a:schemeClr val="dk1"/>
              </a:solidFill>
              <a:effectLst/>
              <a:latin typeface="+mn-lt"/>
              <a:ea typeface="+mn-ea"/>
              <a:cs typeface="+mn-cs"/>
            </a:rPr>
            <a:t>claim that c</a:t>
          </a:r>
          <a:r>
            <a:rPr lang="en-GB" sz="1100" b="0" i="0">
              <a:solidFill>
                <a:schemeClr val="dk1"/>
              </a:solidFill>
              <a:effectLst/>
              <a:latin typeface="+mn-lt"/>
              <a:ea typeface="+mn-ea"/>
              <a:cs typeface="+mn-cs"/>
            </a:rPr>
            <a:t>urrent model variables related to this issue, i.e. network length and density, do not sufficiently capture the costs incurred from high runoff volumes.</a:t>
          </a:r>
          <a:r>
            <a:rPr lang="en-GB" sz="1100" b="0" i="0" baseline="0">
              <a:solidFill>
                <a:schemeClr val="dk1"/>
              </a:solidFill>
              <a:effectLst/>
              <a:latin typeface="+mn-lt"/>
              <a:ea typeface="+mn-ea"/>
              <a:cs typeface="+mn-cs"/>
            </a:rPr>
            <a:t> </a:t>
          </a:r>
        </a:p>
        <a:p>
          <a:endParaRPr lang="en-GB">
            <a:effectLst/>
          </a:endParaRPr>
        </a:p>
        <a:p>
          <a:r>
            <a:rPr lang="en-GB" sz="1100" b="0" u="sng">
              <a:solidFill>
                <a:schemeClr val="dk1"/>
              </a:solidFill>
              <a:effectLst/>
              <a:latin typeface="+mn-lt"/>
              <a:ea typeface="+mn-ea"/>
              <a:cs typeface="+mn-cs"/>
            </a:rPr>
            <a:t>Econometric evidence</a:t>
          </a:r>
          <a:endParaRPr lang="en-GB">
            <a:effectLst/>
          </a:endParaRPr>
        </a:p>
        <a:p>
          <a:r>
            <a:rPr lang="en-GB" sz="1100" b="0">
              <a:solidFill>
                <a:schemeClr val="dk1"/>
              </a:solidFill>
              <a:effectLst/>
              <a:latin typeface="+mn-lt"/>
              <a:ea typeface="+mn-ea"/>
              <a:cs typeface="+mn-cs"/>
            </a:rPr>
            <a:t>The econometric evidence is insufficient to demonstrate the need for adjustment. </a:t>
          </a:r>
          <a:r>
            <a:rPr lang="en-GB" sz="1100" b="0" i="0">
              <a:solidFill>
                <a:schemeClr val="dk1"/>
              </a:solidFill>
              <a:effectLst/>
              <a:latin typeface="+mn-lt"/>
              <a:ea typeface="+mn-ea"/>
              <a:cs typeface="+mn-cs"/>
            </a:rPr>
            <a:t>United Utilities</a:t>
          </a:r>
          <a:r>
            <a:rPr lang="en-GB" sz="1100" b="0" i="0" baseline="0">
              <a:solidFill>
                <a:schemeClr val="dk1"/>
              </a:solidFill>
              <a:effectLst/>
              <a:latin typeface="+mn-lt"/>
              <a:ea typeface="+mn-ea"/>
              <a:cs typeface="+mn-cs"/>
            </a:rPr>
            <a:t> Water </a:t>
          </a:r>
          <a:r>
            <a:rPr lang="en-GB" sz="1100" b="0">
              <a:solidFill>
                <a:schemeClr val="dk1"/>
              </a:solidFill>
              <a:effectLst/>
              <a:latin typeface="+mn-lt"/>
              <a:ea typeface="+mn-ea"/>
              <a:cs typeface="+mn-cs"/>
            </a:rPr>
            <a:t>provides evidence that the variable is statistically significant and positive in some models. We have concerns about relying on the</a:t>
          </a:r>
          <a:r>
            <a:rPr lang="en-GB" sz="1100" b="0" baseline="0">
              <a:solidFill>
                <a:schemeClr val="dk1"/>
              </a:solidFill>
              <a:effectLst/>
              <a:latin typeface="+mn-lt"/>
              <a:ea typeface="+mn-ea"/>
              <a:cs typeface="+mn-cs"/>
            </a:rPr>
            <a:t> soil permeability </a:t>
          </a:r>
          <a:r>
            <a:rPr lang="en-GB" sz="1100" b="0">
              <a:solidFill>
                <a:schemeClr val="dk1"/>
              </a:solidFill>
              <a:effectLst/>
              <a:latin typeface="+mn-lt"/>
              <a:ea typeface="+mn-ea"/>
              <a:cs typeface="+mn-cs"/>
            </a:rPr>
            <a:t>variable on the basis of data transparency, as it cannot be verified.</a:t>
          </a:r>
          <a:r>
            <a:rPr lang="en-GB" sz="1100" b="0" baseline="0">
              <a:solidFill>
                <a:schemeClr val="dk1"/>
              </a:solidFill>
              <a:effectLst/>
              <a:latin typeface="+mn-lt"/>
              <a:ea typeface="+mn-ea"/>
              <a:cs typeface="+mn-cs"/>
            </a:rPr>
            <a:t> Moreover, we have tested a runoff variable combining urbanisation and rainfall. While this variable was significant, it was highly collinear with our scale driver. Therefore, a large portion of this claim will be captured by the implicit allowance.</a:t>
          </a:r>
          <a:endParaRPr lang="en-GB">
            <a:effectLst/>
          </a:endParaRPr>
        </a:p>
      </xdr:txBody>
    </xdr:sp>
    <xdr:clientData/>
  </xdr:oneCellAnchor>
  <xdr:oneCellAnchor>
    <xdr:from>
      <xdr:col>1</xdr:col>
      <xdr:colOff>0</xdr:colOff>
      <xdr:row>39</xdr:row>
      <xdr:rowOff>0</xdr:rowOff>
    </xdr:from>
    <xdr:ext cx="11646695" cy="4632737"/>
    <xdr:sp macro="" textlink="">
      <xdr:nvSpPr>
        <xdr:cNvPr id="24" name="TextBox 23">
          <a:extLst>
            <a:ext uri="{FF2B5EF4-FFF2-40B4-BE49-F238E27FC236}">
              <a16:creationId xmlns="" xmlns:a16="http://schemas.microsoft.com/office/drawing/2014/main" id="{00000000-0008-0000-0400-000005000000}"/>
            </a:ext>
          </a:extLst>
        </xdr:cNvPr>
        <xdr:cNvSpPr txBox="1"/>
      </xdr:nvSpPr>
      <xdr:spPr>
        <a:xfrm>
          <a:off x="174625" y="18446750"/>
          <a:ext cx="11646695" cy="463273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Analysis/Further arguments</a:t>
          </a:r>
        </a:p>
        <a:p>
          <a:endParaRPr lang="en-GB" sz="1100" b="1"/>
        </a:p>
        <a:p>
          <a:r>
            <a:rPr lang="en-GB" sz="1100" b="0"/>
            <a:t>United</a:t>
          </a:r>
          <a:r>
            <a:rPr lang="en-GB" sz="1100" b="0" baseline="0"/>
            <a:t> Utilities </a:t>
          </a:r>
          <a:r>
            <a:rPr lang="en-GB" sz="1100" b="0"/>
            <a:t> offers persuasive evidence that in common with other companies on the western side of the country their operating area has significantly higher than average rainfall. The company's consultant's analysis which takes account of soil permeability and urbanisation calculates that at 729mm/yr surface water urban runoff is greater than that for all other companies except WSH (827mm/yr). The analysis appears reasonable though it does not indicate that UU is an outlier in the quantities of surface water it has to manage in its drainage infrastructure. Business Plan table data indicates that UU is only the 2nd ranked company in two measures: i) in volumetric terms UU treats more surface water at its STWs than any company except TMS, and ii) in terms of volume per property UU is second only to WSH (see figure A).</a:t>
          </a:r>
        </a:p>
        <a:p>
          <a:endParaRPr lang="en-GB" sz="1100" b="0"/>
        </a:p>
        <a:p>
          <a:r>
            <a:rPr lang="en-GB" sz="1100" b="1"/>
            <a:t>Figure A</a:t>
          </a:r>
          <a:r>
            <a:rPr lang="en-GB" sz="1100" b="0"/>
            <a:t>					</a:t>
          </a:r>
        </a:p>
      </xdr:txBody>
    </xdr:sp>
    <xdr:clientData/>
  </xdr:oneCellAnchor>
  <xdr:twoCellAnchor>
    <xdr:from>
      <xdr:col>1</xdr:col>
      <xdr:colOff>93739</xdr:colOff>
      <xdr:row>47</xdr:row>
      <xdr:rowOff>112637</xdr:rowOff>
    </xdr:from>
    <xdr:to>
      <xdr:col>3</xdr:col>
      <xdr:colOff>2032379</xdr:colOff>
      <xdr:row>61</xdr:row>
      <xdr:rowOff>122692</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zoomScaleNormal="100" zoomScaleSheetLayoutView="100" workbookViewId="0">
      <selection activeCell="F1" sqref="F1"/>
    </sheetView>
  </sheetViews>
  <sheetFormatPr defaultColWidth="9.4609375" defaultRowHeight="15.45" x14ac:dyDescent="0.55000000000000004"/>
  <cols>
    <col min="1" max="1" width="1.53515625" style="2" customWidth="1"/>
    <col min="2" max="2" width="9.4609375" style="2" customWidth="1"/>
    <col min="3" max="3" width="9.4609375" style="2"/>
    <col min="4" max="5" width="9.4609375" style="2" customWidth="1"/>
    <col min="6" max="8" width="9.4609375" style="2"/>
    <col min="9" max="9" width="3.4609375" style="2" customWidth="1"/>
    <col min="10" max="10" width="9.4609375" style="2"/>
    <col min="11" max="11" width="16.4609375" style="2" bestFit="1" customWidth="1"/>
    <col min="12" max="12" width="9.4609375" style="2" customWidth="1"/>
    <col min="13" max="13" width="11.53515625" style="2" bestFit="1" customWidth="1"/>
    <col min="14" max="16384" width="9.4609375" style="2"/>
  </cols>
  <sheetData>
    <row r="1" spans="1:11" ht="21" x14ac:dyDescent="0.7">
      <c r="A1" s="7"/>
      <c r="B1" s="9" t="s">
        <v>0</v>
      </c>
      <c r="C1" s="10"/>
      <c r="D1" s="11"/>
      <c r="K1" s="8"/>
    </row>
    <row r="2" spans="1:11" ht="9" customHeight="1" x14ac:dyDescent="0.55000000000000004"/>
  </sheetData>
  <conditionalFormatting sqref="L11:L15">
    <cfRule type="expression" dxfId="33" priority="3">
      <formula>L11="Error"</formula>
    </cfRule>
    <cfRule type="expression" dxfId="32" priority="4">
      <formula>L11="Ok"</formula>
    </cfRule>
  </conditionalFormatting>
  <conditionalFormatting sqref="L11:L15">
    <cfRule type="expression" dxfId="31" priority="1">
      <formula>$CO$6="Error"</formula>
    </cfRule>
    <cfRule type="expression" dxfId="30" priority="2">
      <formula>$CO$6="Ok"</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30"/>
  <sheetViews>
    <sheetView showGridLines="0" zoomScaleNormal="100" workbookViewId="0">
      <pane ySplit="2" topLeftCell="A3" activePane="bottomLeft" state="frozen"/>
      <selection activeCell="D55" sqref="D55"/>
      <selection pane="bottomLeft"/>
    </sheetView>
  </sheetViews>
  <sheetFormatPr defaultColWidth="8.53515625" defaultRowHeight="12.9" x14ac:dyDescent="0.35"/>
  <cols>
    <col min="1" max="1" width="2.4609375" style="44" customWidth="1"/>
    <col min="2" max="2" width="20.53515625" style="46" customWidth="1"/>
    <col min="3" max="3" width="34.53515625" style="44" customWidth="1"/>
    <col min="4" max="4" width="21.3828125" style="44" bestFit="1" customWidth="1"/>
    <col min="5" max="5" width="12" style="44" customWidth="1"/>
    <col min="6" max="6" width="13.4609375" style="44" bestFit="1" customWidth="1"/>
    <col min="7" max="7" width="12.53515625" style="44" customWidth="1"/>
    <col min="8" max="8" width="8.4609375" style="44" bestFit="1" customWidth="1"/>
    <col min="9" max="9" width="21.4609375" style="44" customWidth="1"/>
    <col min="10" max="10" width="10.53515625" style="44" customWidth="1"/>
    <col min="11" max="11" width="20.53515625" style="44" customWidth="1"/>
    <col min="12" max="12" width="9.53515625" style="44" customWidth="1"/>
    <col min="13" max="13" width="21.53515625" style="44" customWidth="1"/>
    <col min="14" max="14" width="10.4609375" style="44" customWidth="1"/>
    <col min="15" max="15" width="12.53515625" style="44" customWidth="1"/>
    <col min="16" max="16" width="16.4609375" style="44" customWidth="1"/>
    <col min="17" max="17" width="16.53515625" style="44" customWidth="1"/>
    <col min="18" max="18" width="8.53515625" style="44"/>
    <col min="19" max="19" width="17.53515625" style="44" customWidth="1"/>
    <col min="20" max="20" width="20.4609375" style="44" customWidth="1"/>
    <col min="21" max="21" width="20.53515625" style="44" customWidth="1"/>
    <col min="22" max="22" width="18.4609375" style="44" customWidth="1"/>
    <col min="23" max="16384" width="8.53515625" style="44"/>
  </cols>
  <sheetData>
    <row r="1" spans="2:14" s="42" customFormat="1" ht="15" customHeight="1" x14ac:dyDescent="0.35">
      <c r="B1" s="43" t="s">
        <v>394</v>
      </c>
      <c r="C1" s="53"/>
      <c r="D1" s="53"/>
      <c r="E1" s="53"/>
      <c r="F1" s="53"/>
      <c r="G1" s="54"/>
    </row>
    <row r="2" spans="2:14" ht="15" customHeight="1" x14ac:dyDescent="0.45">
      <c r="B2" s="55" t="s">
        <v>477</v>
      </c>
      <c r="C2" s="45"/>
      <c r="D2" s="45"/>
      <c r="E2" s="45"/>
      <c r="F2" s="45"/>
    </row>
    <row r="3" spans="2:14" x14ac:dyDescent="0.35">
      <c r="I3" s="47" t="s">
        <v>385</v>
      </c>
      <c r="J3" s="48"/>
      <c r="K3" s="47" t="s">
        <v>386</v>
      </c>
      <c r="L3" s="48"/>
      <c r="M3" s="47" t="s">
        <v>387</v>
      </c>
      <c r="N3" s="48"/>
    </row>
    <row r="4" spans="2:14" ht="30" customHeight="1" x14ac:dyDescent="0.35">
      <c r="B4" s="49" t="s">
        <v>34</v>
      </c>
      <c r="C4" s="50" t="s">
        <v>35</v>
      </c>
      <c r="D4" s="50" t="s">
        <v>15</v>
      </c>
      <c r="E4" s="50" t="s">
        <v>343</v>
      </c>
      <c r="F4" s="50" t="s">
        <v>347</v>
      </c>
      <c r="G4" s="50" t="s">
        <v>348</v>
      </c>
      <c r="H4" s="51" t="s">
        <v>344</v>
      </c>
      <c r="I4" s="51" t="s">
        <v>349</v>
      </c>
      <c r="J4" s="51" t="s">
        <v>350</v>
      </c>
      <c r="K4" s="51" t="s">
        <v>349</v>
      </c>
      <c r="L4" s="51" t="s">
        <v>350</v>
      </c>
      <c r="M4" s="51" t="s">
        <v>349</v>
      </c>
      <c r="N4" s="51" t="s">
        <v>350</v>
      </c>
    </row>
    <row r="5" spans="2:14" ht="25.75" x14ac:dyDescent="0.35">
      <c r="B5" s="69" t="str">
        <f>WN_deprivation!$C$11</f>
        <v>NWT-R201001</v>
      </c>
      <c r="C5" s="52" t="str">
        <f>WN_deprivation!$B$1</f>
        <v>Impact of extreme deprivation and average bills</v>
      </c>
      <c r="D5" s="122" t="str">
        <f>WN_deprivation!$C$10</f>
        <v>water network plus</v>
      </c>
      <c r="E5" s="107">
        <f>WN_deprivation!C12</f>
        <v>74.286797810474795</v>
      </c>
      <c r="F5" s="108">
        <f>WN_deprivation!$C$16</f>
        <v>0</v>
      </c>
      <c r="G5" s="64" t="str">
        <f>WN_deprivation!$C$15</f>
        <v>Reject</v>
      </c>
      <c r="H5" s="70">
        <f>WN_deprivation!C17</f>
        <v>0</v>
      </c>
      <c r="I5" s="70" t="str">
        <f>WN_deprivation!B18</f>
        <v>N/A</v>
      </c>
      <c r="J5" s="109">
        <f>WN_deprivation!C18</f>
        <v>0</v>
      </c>
      <c r="K5" s="70" t="str">
        <f>WN_deprivation!B19</f>
        <v>N/A</v>
      </c>
      <c r="L5" s="109">
        <f>WN_deprivation!C19</f>
        <v>0</v>
      </c>
      <c r="M5" s="70" t="str">
        <f>WN_deprivation!B20</f>
        <v>N/A</v>
      </c>
      <c r="N5" s="70">
        <f>WN_deprivation!C20</f>
        <v>0</v>
      </c>
    </row>
    <row r="6" spans="2:14" ht="14.25" customHeight="1" x14ac:dyDescent="0.35">
      <c r="B6" s="69" t="str">
        <f>WN_resilience!$C$11</f>
        <v>NWT-WN601001</v>
      </c>
      <c r="C6" s="52" t="str">
        <f>WN_resilience!$B$1</f>
        <v>Manchester &amp; Pennine resilience</v>
      </c>
      <c r="D6" s="122" t="str">
        <f>WN_resilience!$C$10</f>
        <v>water network plus</v>
      </c>
      <c r="E6" s="107">
        <f>WN_resilience!C12</f>
        <v>72.681117042280007</v>
      </c>
      <c r="F6" s="108">
        <f>WN_resilience!$C$16</f>
        <v>57.4</v>
      </c>
      <c r="G6" s="64" t="str">
        <f>WN_resilience!$C$15</f>
        <v>Partial accept</v>
      </c>
      <c r="H6" s="70">
        <f>WN_resilience!C17</f>
        <v>0</v>
      </c>
      <c r="I6" s="70" t="str">
        <f>WN_resilience!B18</f>
        <v>WW_Resilience</v>
      </c>
      <c r="J6" s="109">
        <f>WN_resilience!C18</f>
        <v>57.4</v>
      </c>
      <c r="K6" s="70" t="str">
        <f>WN_resilience!B19</f>
        <v>N/A</v>
      </c>
      <c r="L6" s="109">
        <f>WN_resilience!C19</f>
        <v>0</v>
      </c>
      <c r="M6" s="70" t="str">
        <f>WN_resilience!B20</f>
        <v>N/A</v>
      </c>
      <c r="N6" s="70">
        <f>WN_resilience!C20</f>
        <v>0</v>
      </c>
    </row>
    <row r="7" spans="2:14" ht="25.75" x14ac:dyDescent="0.35">
      <c r="B7" s="69" t="str">
        <f>'WWN_water runoff'!$C$11</f>
        <v>NWT-WWN801001</v>
      </c>
      <c r="C7" s="52" t="str">
        <f>'WWN_water runoff'!$B$1</f>
        <v>Combination of exogenous factors impacting surface water runoff</v>
      </c>
      <c r="D7" s="119" t="str">
        <f>'WWN_water runoff'!$C10</f>
        <v>wastewater network plus</v>
      </c>
      <c r="E7" s="108">
        <f>'WWN_water runoff'!C12</f>
        <v>87.716816469999998</v>
      </c>
      <c r="F7" s="108">
        <f>'WWN_water runoff'!$C$16</f>
        <v>0</v>
      </c>
      <c r="G7" s="64" t="str">
        <f>'WWN_water runoff'!$C$15</f>
        <v>Reject</v>
      </c>
      <c r="H7" s="70">
        <f>'WWN_water runoff'!C17</f>
        <v>0</v>
      </c>
      <c r="I7" s="70" t="str">
        <f>'WWN_water runoff'!B18</f>
        <v>N/A</v>
      </c>
      <c r="J7" s="109">
        <f>'WWN_water runoff'!C18</f>
        <v>0</v>
      </c>
      <c r="K7" s="70" t="str">
        <f>'WWN_water runoff'!B19</f>
        <v>N/A</v>
      </c>
      <c r="L7" s="109">
        <f>'WWN_water runoff'!C19</f>
        <v>0</v>
      </c>
      <c r="M7" s="70" t="str">
        <f>'WWN_water runoff'!B20</f>
        <v>N/A</v>
      </c>
      <c r="N7" s="70">
        <f>'WWN_water runoff'!C20</f>
        <v>0</v>
      </c>
    </row>
    <row r="8" spans="2:14" ht="17.25" customHeight="1" x14ac:dyDescent="0.35">
      <c r="B8" s="69" t="str">
        <f>WR_reservoirs!$C$11</f>
        <v>NWT-WR801001</v>
      </c>
      <c r="C8" s="52" t="str">
        <f>WR_reservoirs!$B$1</f>
        <v>Keeping Our Reservoirs Resilient</v>
      </c>
      <c r="D8" s="122" t="str">
        <f>WR_reservoirs!$C$10</f>
        <v>Water resources</v>
      </c>
      <c r="E8" s="107">
        <f>WR_reservoirs!C12</f>
        <v>51.186999999999998</v>
      </c>
      <c r="F8" s="108">
        <f>WR_reservoirs!$C$16</f>
        <v>0</v>
      </c>
      <c r="G8" s="64" t="str">
        <f>WR_reservoirs!$C$15</f>
        <v>Reject</v>
      </c>
      <c r="H8" s="70">
        <f>WR_reservoirs!C17</f>
        <v>0</v>
      </c>
      <c r="I8" s="70" t="str">
        <f>WR_reservoirs!B18</f>
        <v>N/A</v>
      </c>
      <c r="J8" s="109">
        <f>WR_reservoirs!C18</f>
        <v>0</v>
      </c>
      <c r="K8" s="70" t="str">
        <f>WR_reservoirs!B19</f>
        <v>N/A</v>
      </c>
      <c r="L8" s="109">
        <f>WR_reservoirs!C19</f>
        <v>0</v>
      </c>
      <c r="M8" s="70" t="str">
        <f>WR_reservoirs!B20</f>
        <v>N/A</v>
      </c>
      <c r="N8" s="70">
        <f>WR_reservoirs!C20</f>
        <v>0</v>
      </c>
    </row>
    <row r="9" spans="2:14" ht="18" customHeight="1" x14ac:dyDescent="0.35">
      <c r="B9" s="69" t="str">
        <f>BR_landbank!$C$11</f>
        <v>NWT-BIO701001</v>
      </c>
      <c r="C9" s="64" t="str">
        <f>BR_landbank!$B$1</f>
        <v>Distance to Landbank</v>
      </c>
      <c r="D9" s="122" t="str">
        <f>BR_landbank!$C$10</f>
        <v>Bioresources</v>
      </c>
      <c r="E9" s="107">
        <f>BR_landbank!C12</f>
        <v>32.184999999999995</v>
      </c>
      <c r="F9" s="108">
        <f>BR_landbank!$C$16</f>
        <v>0</v>
      </c>
      <c r="G9" s="64" t="str">
        <f>BR_landbank!$C$15</f>
        <v>Reject</v>
      </c>
      <c r="H9" s="70">
        <f>BR_landbank!C17</f>
        <v>0</v>
      </c>
      <c r="I9" s="70" t="str">
        <f>BR_landbank!B18</f>
        <v>N/A</v>
      </c>
      <c r="J9" s="109">
        <f>BR_landbank!C18</f>
        <v>0</v>
      </c>
      <c r="K9" s="70" t="str">
        <f>BR_landbank!B19</f>
        <v>N/A</v>
      </c>
      <c r="L9" s="109">
        <f>BR_landbank!C19</f>
        <v>0</v>
      </c>
      <c r="M9" s="70" t="str">
        <f>BR_landbank!B20</f>
        <v>N/A</v>
      </c>
      <c r="N9" s="70">
        <f>BR_landbank!C20</f>
        <v>0</v>
      </c>
    </row>
    <row r="10" spans="2:14" ht="14.25" customHeight="1" x14ac:dyDescent="0.35">
      <c r="B10" s="69" t="s">
        <v>440</v>
      </c>
      <c r="C10" s="52" t="str">
        <f xml:space="preserve"> WN_diversions!B1</f>
        <v>Diversions special factor - Water</v>
      </c>
      <c r="D10" s="123" t="str">
        <f xml:space="preserve"> WN_diversions!C10</f>
        <v>water network plus</v>
      </c>
      <c r="E10" s="107">
        <f xml:space="preserve"> WN_diversions!C12</f>
        <v>68.2</v>
      </c>
      <c r="F10" s="108">
        <f xml:space="preserve"> WN_diversions!C16</f>
        <v>0</v>
      </c>
      <c r="G10" s="64" t="str">
        <f xml:space="preserve"> WN_diversions!C15</f>
        <v>Reject</v>
      </c>
      <c r="H10" s="70">
        <f xml:space="preserve"> WN_diversions!C17</f>
        <v>0</v>
      </c>
      <c r="I10" s="70" t="str">
        <f xml:space="preserve"> WN_diversions!B18</f>
        <v>N/A</v>
      </c>
      <c r="J10" s="109">
        <f xml:space="preserve"> WN_diversions!C18</f>
        <v>0</v>
      </c>
      <c r="K10" s="70" t="str">
        <f xml:space="preserve"> WN_diversions!B19</f>
        <v>N/A</v>
      </c>
      <c r="L10" s="109">
        <f xml:space="preserve"> WN_diversions!C19</f>
        <v>0</v>
      </c>
      <c r="M10" s="70" t="str">
        <f xml:space="preserve"> WN_diversions!B20</f>
        <v>N/A</v>
      </c>
      <c r="N10" s="70">
        <f xml:space="preserve"> WN_diversions!C20</f>
        <v>0</v>
      </c>
    </row>
    <row r="11" spans="2:14" ht="14.25" customHeight="1" x14ac:dyDescent="0.35">
      <c r="B11" s="69" t="s">
        <v>441</v>
      </c>
      <c r="C11" s="52" t="str">
        <f xml:space="preserve"> WWN_diversions!B1</f>
        <v>Diversions special factor - Wastewater</v>
      </c>
      <c r="D11" s="123" t="str">
        <f xml:space="preserve"> WWN_diversions!C10</f>
        <v>Wastewater network plus</v>
      </c>
      <c r="E11" s="107">
        <f xml:space="preserve"> WWN_diversions!C12</f>
        <v>43.4</v>
      </c>
      <c r="F11" s="108">
        <f xml:space="preserve"> WWN_diversions!C16</f>
        <v>0</v>
      </c>
      <c r="G11" s="64" t="str">
        <f xml:space="preserve"> WWN_diversions!C15</f>
        <v>Reject</v>
      </c>
      <c r="H11" s="70">
        <f xml:space="preserve"> WWN_diversions!C17</f>
        <v>0</v>
      </c>
      <c r="I11" s="70" t="str">
        <f xml:space="preserve"> WWN_diversions!B18</f>
        <v>N/A</v>
      </c>
      <c r="J11" s="109">
        <f xml:space="preserve"> WWN_diversions!C18</f>
        <v>0</v>
      </c>
      <c r="K11" s="70" t="str">
        <f xml:space="preserve"> WWN_diversions!B19</f>
        <v>N/A</v>
      </c>
      <c r="L11" s="109">
        <f xml:space="preserve"> WWN_diversions!C19</f>
        <v>0</v>
      </c>
      <c r="M11" s="70" t="str">
        <f xml:space="preserve"> WWN_diversions!B20</f>
        <v>N/A</v>
      </c>
      <c r="N11" s="70">
        <f xml:space="preserve"> WWN_diversions!C20</f>
        <v>0</v>
      </c>
    </row>
    <row r="12" spans="2:14" ht="14.25" customHeight="1" x14ac:dyDescent="0.35">
      <c r="B12" s="69" t="s">
        <v>402</v>
      </c>
      <c r="C12" s="52" t="s">
        <v>395</v>
      </c>
      <c r="D12" s="123" t="s">
        <v>15</v>
      </c>
      <c r="E12" s="67" t="s">
        <v>396</v>
      </c>
      <c r="F12" s="68" t="s">
        <v>397</v>
      </c>
      <c r="G12" s="68" t="s">
        <v>398</v>
      </c>
      <c r="H12" s="68" t="s">
        <v>344</v>
      </c>
      <c r="I12" s="68" t="s">
        <v>399</v>
      </c>
      <c r="J12" s="68" t="s">
        <v>350</v>
      </c>
      <c r="K12" s="68" t="s">
        <v>400</v>
      </c>
      <c r="L12" s="68" t="s">
        <v>350</v>
      </c>
      <c r="M12" s="68" t="s">
        <v>401</v>
      </c>
      <c r="N12" s="68" t="s">
        <v>350</v>
      </c>
    </row>
    <row r="13" spans="2:14" ht="14.25" customHeight="1" x14ac:dyDescent="0.35">
      <c r="B13" s="69" t="s">
        <v>403</v>
      </c>
      <c r="C13" s="52" t="s">
        <v>395</v>
      </c>
      <c r="D13" s="123" t="s">
        <v>15</v>
      </c>
      <c r="E13" s="67" t="s">
        <v>396</v>
      </c>
      <c r="F13" s="68" t="s">
        <v>397</v>
      </c>
      <c r="G13" s="68" t="s">
        <v>398</v>
      </c>
      <c r="H13" s="68" t="s">
        <v>344</v>
      </c>
      <c r="I13" s="68" t="s">
        <v>399</v>
      </c>
      <c r="J13" s="68" t="s">
        <v>350</v>
      </c>
      <c r="K13" s="68" t="s">
        <v>400</v>
      </c>
      <c r="L13" s="68" t="s">
        <v>350</v>
      </c>
      <c r="M13" s="68" t="s">
        <v>401</v>
      </c>
      <c r="N13" s="68" t="s">
        <v>350</v>
      </c>
    </row>
    <row r="14" spans="2:14" ht="14.25" customHeight="1" x14ac:dyDescent="0.35">
      <c r="B14" s="69" t="s">
        <v>404</v>
      </c>
      <c r="C14" s="52" t="s">
        <v>395</v>
      </c>
      <c r="D14" s="123" t="s">
        <v>15</v>
      </c>
      <c r="E14" s="67" t="s">
        <v>396</v>
      </c>
      <c r="F14" s="68" t="s">
        <v>397</v>
      </c>
      <c r="G14" s="68" t="s">
        <v>398</v>
      </c>
      <c r="H14" s="68" t="s">
        <v>344</v>
      </c>
      <c r="I14" s="68" t="s">
        <v>399</v>
      </c>
      <c r="J14" s="68" t="s">
        <v>350</v>
      </c>
      <c r="K14" s="68" t="s">
        <v>400</v>
      </c>
      <c r="L14" s="68" t="s">
        <v>350</v>
      </c>
      <c r="M14" s="68" t="s">
        <v>401</v>
      </c>
      <c r="N14" s="68" t="s">
        <v>350</v>
      </c>
    </row>
    <row r="15" spans="2:14" ht="14.25" customHeight="1" x14ac:dyDescent="0.35">
      <c r="B15" s="69" t="s">
        <v>405</v>
      </c>
      <c r="C15" s="52" t="s">
        <v>395</v>
      </c>
      <c r="D15" s="123" t="s">
        <v>15</v>
      </c>
      <c r="E15" s="67" t="s">
        <v>396</v>
      </c>
      <c r="F15" s="68" t="s">
        <v>397</v>
      </c>
      <c r="G15" s="68" t="s">
        <v>398</v>
      </c>
      <c r="H15" s="68" t="s">
        <v>344</v>
      </c>
      <c r="I15" s="68" t="s">
        <v>399</v>
      </c>
      <c r="J15" s="68" t="s">
        <v>350</v>
      </c>
      <c r="K15" s="68" t="s">
        <v>400</v>
      </c>
      <c r="L15" s="68" t="s">
        <v>350</v>
      </c>
      <c r="M15" s="68" t="s">
        <v>401</v>
      </c>
      <c r="N15" s="68" t="s">
        <v>350</v>
      </c>
    </row>
    <row r="16" spans="2:14" ht="14.25" customHeight="1" x14ac:dyDescent="0.35">
      <c r="B16" s="69" t="s">
        <v>406</v>
      </c>
      <c r="C16" s="52" t="s">
        <v>395</v>
      </c>
      <c r="D16" s="123" t="s">
        <v>15</v>
      </c>
      <c r="E16" s="67" t="s">
        <v>396</v>
      </c>
      <c r="F16" s="68" t="s">
        <v>397</v>
      </c>
      <c r="G16" s="68" t="s">
        <v>398</v>
      </c>
      <c r="H16" s="68" t="s">
        <v>344</v>
      </c>
      <c r="I16" s="68" t="s">
        <v>399</v>
      </c>
      <c r="J16" s="68" t="s">
        <v>350</v>
      </c>
      <c r="K16" s="68" t="s">
        <v>400</v>
      </c>
      <c r="L16" s="68" t="s">
        <v>350</v>
      </c>
      <c r="M16" s="68" t="s">
        <v>401</v>
      </c>
      <c r="N16" s="68" t="s">
        <v>350</v>
      </c>
    </row>
    <row r="17" spans="2:5" x14ac:dyDescent="0.35">
      <c r="B17" s="44"/>
    </row>
    <row r="18" spans="2:5" x14ac:dyDescent="0.35">
      <c r="B18" s="71" t="s">
        <v>407</v>
      </c>
      <c r="E18" s="73" t="s">
        <v>411</v>
      </c>
    </row>
    <row r="19" spans="2:5" x14ac:dyDescent="0.35">
      <c r="B19" s="72" t="s">
        <v>7</v>
      </c>
      <c r="C19" s="110">
        <f>SUMIF($D$5:$D$16,$B19,$F$5:$F$16)</f>
        <v>0</v>
      </c>
      <c r="E19" s="44" t="b">
        <f>WN_deprivation!$C$21=WN_resilience!$C$21='WWN_water runoff'!$C$21=WR_reservoirs!$C$21=BR_landbank!$C$21=TRUE</f>
        <v>1</v>
      </c>
    </row>
    <row r="20" spans="2:5" x14ac:dyDescent="0.35">
      <c r="B20" s="72" t="s">
        <v>408</v>
      </c>
      <c r="C20" s="110">
        <f>SUMIF($D$5:$D$16,$B20,$F$5:$F$16)</f>
        <v>57.4</v>
      </c>
    </row>
    <row r="21" spans="2:5" x14ac:dyDescent="0.35">
      <c r="B21" s="72" t="s">
        <v>8</v>
      </c>
      <c r="C21" s="110">
        <f>SUMIF($D$5:$D$16,$B21,$F$5:$F$16)</f>
        <v>0</v>
      </c>
    </row>
    <row r="22" spans="2:5" x14ac:dyDescent="0.35">
      <c r="B22" s="72" t="s">
        <v>409</v>
      </c>
      <c r="C22" s="110">
        <f>SUMIF($D$5:$D$16,$B22,$F$5:$F$16)</f>
        <v>0</v>
      </c>
    </row>
    <row r="23" spans="2:5" x14ac:dyDescent="0.35">
      <c r="B23" s="72" t="s">
        <v>410</v>
      </c>
      <c r="C23" s="110">
        <f>SUMIF($D$5:$D$16,$B23,$F$5:$F$16)</f>
        <v>0</v>
      </c>
    </row>
    <row r="24" spans="2:5" x14ac:dyDescent="0.35">
      <c r="B24" s="44"/>
      <c r="C24" s="111"/>
    </row>
    <row r="25" spans="2:5" x14ac:dyDescent="0.35">
      <c r="B25" s="44"/>
    </row>
    <row r="26" spans="2:5" x14ac:dyDescent="0.35">
      <c r="B26" s="44"/>
    </row>
    <row r="27" spans="2:5" x14ac:dyDescent="0.35">
      <c r="B27" s="44"/>
    </row>
    <row r="28" spans="2:5" x14ac:dyDescent="0.35">
      <c r="B28" s="44"/>
    </row>
    <row r="29" spans="2:5" x14ac:dyDescent="0.35">
      <c r="B29" s="44"/>
    </row>
    <row r="30" spans="2:5" x14ac:dyDescent="0.35">
      <c r="B30" s="44"/>
    </row>
  </sheetData>
  <conditionalFormatting sqref="H19">
    <cfRule type="containsText" dxfId="5" priority="3" operator="containsText" text="Fail">
      <formula>NOT(ISERROR(SEARCH("Fail",H19)))</formula>
    </cfRule>
    <cfRule type="containsText" dxfId="4" priority="4" operator="containsText" text="Marginal pass">
      <formula>NOT(ISERROR(SEARCH("Marginal pass",H19)))</formula>
    </cfRule>
    <cfRule type="containsText" dxfId="3" priority="5" operator="containsText" text="Partial Pass">
      <formula>NOT(ISERROR(SEARCH("Partial Pass",H19)))</formula>
    </cfRule>
    <cfRule type="containsText" dxfId="2" priority="6" operator="containsText" text="Pass">
      <formula>NOT(ISERROR(SEARCH("Pass",H19)))</formula>
    </cfRule>
  </conditionalFormatting>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zoomScale="80" zoomScaleNormal="80" workbookViewId="0"/>
  </sheetViews>
  <sheetFormatPr defaultColWidth="8.53515625" defaultRowHeight="14.6" x14ac:dyDescent="0.4"/>
  <cols>
    <col min="1" max="1" width="8.23046875" bestFit="1" customWidth="1"/>
    <col min="2" max="2" width="10" customWidth="1"/>
    <col min="3" max="3" width="88.69140625" bestFit="1" customWidth="1"/>
    <col min="4" max="4" width="4.53515625" customWidth="1"/>
    <col min="5" max="5" width="17" customWidth="1"/>
    <col min="6" max="21" width="8.69140625" customWidth="1"/>
  </cols>
  <sheetData>
    <row r="1" spans="1:21" x14ac:dyDescent="0.4">
      <c r="C1" t="s">
        <v>412</v>
      </c>
    </row>
    <row r="2" spans="1:21" x14ac:dyDescent="0.4">
      <c r="A2" t="s">
        <v>315</v>
      </c>
      <c r="B2" t="s">
        <v>314</v>
      </c>
      <c r="C2" t="s">
        <v>313</v>
      </c>
      <c r="D2" t="s">
        <v>312</v>
      </c>
      <c r="E2" t="s">
        <v>311</v>
      </c>
      <c r="F2" t="s">
        <v>310</v>
      </c>
      <c r="G2" t="s">
        <v>309</v>
      </c>
      <c r="H2" t="s">
        <v>308</v>
      </c>
      <c r="I2" t="s">
        <v>307</v>
      </c>
      <c r="J2" t="s">
        <v>306</v>
      </c>
      <c r="K2" t="s">
        <v>305</v>
      </c>
      <c r="L2" t="s">
        <v>304</v>
      </c>
      <c r="M2" t="s">
        <v>303</v>
      </c>
      <c r="N2" t="s">
        <v>302</v>
      </c>
      <c r="O2" t="s">
        <v>301</v>
      </c>
      <c r="P2" t="s">
        <v>300</v>
      </c>
      <c r="Q2" t="s">
        <v>2</v>
      </c>
      <c r="R2" t="s">
        <v>3</v>
      </c>
      <c r="S2" t="s">
        <v>4</v>
      </c>
      <c r="T2" t="s">
        <v>5</v>
      </c>
      <c r="U2" t="s">
        <v>6</v>
      </c>
    </row>
    <row r="4" spans="1:21" x14ac:dyDescent="0.4">
      <c r="F4" t="s">
        <v>41</v>
      </c>
      <c r="G4" t="s">
        <v>41</v>
      </c>
      <c r="H4" t="s">
        <v>41</v>
      </c>
      <c r="I4" t="s">
        <v>41</v>
      </c>
      <c r="J4" t="s">
        <v>41</v>
      </c>
      <c r="K4" t="s">
        <v>41</v>
      </c>
      <c r="L4" t="s">
        <v>41</v>
      </c>
      <c r="M4" t="s">
        <v>41</v>
      </c>
      <c r="N4" t="s">
        <v>41</v>
      </c>
      <c r="O4" t="s">
        <v>41</v>
      </c>
      <c r="P4" t="s">
        <v>41</v>
      </c>
      <c r="Q4" t="s">
        <v>41</v>
      </c>
      <c r="R4" t="s">
        <v>41</v>
      </c>
      <c r="S4" t="s">
        <v>41</v>
      </c>
      <c r="T4" t="s">
        <v>41</v>
      </c>
      <c r="U4" t="s">
        <v>41</v>
      </c>
    </row>
    <row r="5" spans="1:21" x14ac:dyDescent="0.4">
      <c r="F5" t="s">
        <v>413</v>
      </c>
      <c r="G5" t="s">
        <v>413</v>
      </c>
      <c r="H5" t="s">
        <v>413</v>
      </c>
      <c r="I5" t="s">
        <v>413</v>
      </c>
      <c r="J5" t="s">
        <v>413</v>
      </c>
      <c r="K5" t="s">
        <v>413</v>
      </c>
      <c r="L5" t="s">
        <v>413</v>
      </c>
      <c r="M5" t="s">
        <v>413</v>
      </c>
      <c r="N5" t="s">
        <v>413</v>
      </c>
      <c r="O5" t="s">
        <v>413</v>
      </c>
      <c r="P5" t="s">
        <v>413</v>
      </c>
      <c r="Q5" t="s">
        <v>413</v>
      </c>
      <c r="R5" t="s">
        <v>413</v>
      </c>
      <c r="S5" t="s">
        <v>413</v>
      </c>
      <c r="T5" t="s">
        <v>413</v>
      </c>
      <c r="U5" t="s">
        <v>413</v>
      </c>
    </row>
    <row r="6" spans="1:21" x14ac:dyDescent="0.4">
      <c r="F6" t="s">
        <v>299</v>
      </c>
      <c r="G6" t="s">
        <v>299</v>
      </c>
      <c r="H6" t="s">
        <v>299</v>
      </c>
      <c r="I6" t="s">
        <v>299</v>
      </c>
      <c r="J6" t="s">
        <v>299</v>
      </c>
      <c r="K6" t="s">
        <v>299</v>
      </c>
      <c r="L6" t="s">
        <v>299</v>
      </c>
      <c r="M6" t="s">
        <v>299</v>
      </c>
      <c r="N6" t="s">
        <v>299</v>
      </c>
      <c r="O6" t="s">
        <v>299</v>
      </c>
      <c r="P6" t="s">
        <v>299</v>
      </c>
      <c r="Q6" t="s">
        <v>299</v>
      </c>
      <c r="R6" t="s">
        <v>299</v>
      </c>
      <c r="S6" t="s">
        <v>299</v>
      </c>
      <c r="T6" t="s">
        <v>299</v>
      </c>
      <c r="U6" t="s">
        <v>299</v>
      </c>
    </row>
    <row r="7" spans="1:21" x14ac:dyDescent="0.4">
      <c r="A7" t="s">
        <v>45</v>
      </c>
      <c r="B7" t="s">
        <v>298</v>
      </c>
      <c r="C7" t="s">
        <v>134</v>
      </c>
      <c r="D7" t="s">
        <v>74</v>
      </c>
      <c r="E7" t="s">
        <v>41</v>
      </c>
      <c r="F7" t="s">
        <v>39</v>
      </c>
    </row>
    <row r="8" spans="1:21" x14ac:dyDescent="0.4">
      <c r="A8" t="s">
        <v>45</v>
      </c>
      <c r="B8" t="s">
        <v>297</v>
      </c>
      <c r="C8" t="s">
        <v>132</v>
      </c>
      <c r="D8" t="s">
        <v>74</v>
      </c>
      <c r="E8" t="s">
        <v>41</v>
      </c>
      <c r="F8" t="s">
        <v>296</v>
      </c>
    </row>
    <row r="9" spans="1:21" x14ac:dyDescent="0.4">
      <c r="A9" t="s">
        <v>45</v>
      </c>
      <c r="B9" t="s">
        <v>295</v>
      </c>
      <c r="C9" t="s">
        <v>129</v>
      </c>
      <c r="D9" t="s">
        <v>42</v>
      </c>
      <c r="E9" t="s">
        <v>41</v>
      </c>
      <c r="F9" s="74"/>
      <c r="G9" s="74"/>
      <c r="H9" s="74"/>
      <c r="I9" s="74"/>
      <c r="J9" s="74"/>
      <c r="K9" s="74"/>
      <c r="L9" s="74"/>
      <c r="M9" s="74"/>
      <c r="N9" s="74"/>
      <c r="O9" s="74">
        <v>7.7249694989759696</v>
      </c>
      <c r="P9" s="74">
        <v>7.1061946350966601</v>
      </c>
      <c r="Q9" s="74">
        <v>5.79142589539937</v>
      </c>
      <c r="R9" s="74">
        <v>8.8597310055447291</v>
      </c>
      <c r="S9" s="74">
        <v>12.713010839702299</v>
      </c>
      <c r="T9" s="74">
        <v>11.5301792197412</v>
      </c>
      <c r="U9" s="74">
        <v>12.2926530396124</v>
      </c>
    </row>
    <row r="10" spans="1:21" x14ac:dyDescent="0.4">
      <c r="A10" t="s">
        <v>45</v>
      </c>
      <c r="B10" t="s">
        <v>294</v>
      </c>
      <c r="C10" t="s">
        <v>127</v>
      </c>
      <c r="D10" t="s">
        <v>42</v>
      </c>
      <c r="E10" t="s">
        <v>41</v>
      </c>
      <c r="F10" s="74"/>
      <c r="G10" s="74">
        <v>10.1872843498676</v>
      </c>
      <c r="H10" s="74">
        <v>10.506388081322701</v>
      </c>
      <c r="I10" s="74">
        <v>13.5777614965782</v>
      </c>
      <c r="J10" s="74">
        <v>9.9546045456815992</v>
      </c>
      <c r="K10" s="74">
        <v>8.91035803986213</v>
      </c>
      <c r="L10" s="74">
        <v>9.2928734102602508</v>
      </c>
      <c r="M10" s="74">
        <v>9.0116121084969301</v>
      </c>
      <c r="N10" s="74">
        <v>10.9195865028223</v>
      </c>
      <c r="O10" s="74"/>
      <c r="P10" s="74"/>
      <c r="Q10" s="74"/>
      <c r="R10" s="74"/>
      <c r="S10" s="74"/>
      <c r="T10" s="74"/>
      <c r="U10" s="74"/>
    </row>
    <row r="11" spans="1:21" x14ac:dyDescent="0.4">
      <c r="A11" t="s">
        <v>45</v>
      </c>
      <c r="B11" t="s">
        <v>293</v>
      </c>
      <c r="C11" t="s">
        <v>125</v>
      </c>
      <c r="D11" t="s">
        <v>74</v>
      </c>
      <c r="E11" t="s">
        <v>41</v>
      </c>
    </row>
    <row r="12" spans="1:21" x14ac:dyDescent="0.4">
      <c r="A12" t="s">
        <v>45</v>
      </c>
      <c r="B12" t="s">
        <v>292</v>
      </c>
      <c r="C12" t="s">
        <v>123</v>
      </c>
      <c r="D12" t="s">
        <v>74</v>
      </c>
      <c r="E12" t="s">
        <v>41</v>
      </c>
    </row>
    <row r="13" spans="1:21" x14ac:dyDescent="0.4">
      <c r="A13" t="s">
        <v>45</v>
      </c>
      <c r="B13" t="s">
        <v>291</v>
      </c>
      <c r="C13" t="s">
        <v>121</v>
      </c>
      <c r="D13" t="s">
        <v>42</v>
      </c>
      <c r="E13" t="s">
        <v>41</v>
      </c>
      <c r="F13" s="74"/>
      <c r="G13" s="74"/>
      <c r="H13" s="74"/>
      <c r="I13" s="74"/>
      <c r="J13" s="74"/>
      <c r="K13" s="74"/>
      <c r="L13" s="74"/>
      <c r="M13" s="74"/>
      <c r="N13" s="74"/>
      <c r="O13" s="74"/>
      <c r="P13" s="74"/>
      <c r="Q13" s="74"/>
      <c r="R13" s="74"/>
      <c r="S13" s="74"/>
      <c r="T13" s="74"/>
      <c r="U13" s="74"/>
    </row>
    <row r="14" spans="1:21" x14ac:dyDescent="0.4">
      <c r="A14" t="s">
        <v>45</v>
      </c>
      <c r="B14" t="s">
        <v>290</v>
      </c>
      <c r="C14" t="s">
        <v>119</v>
      </c>
      <c r="D14" t="s">
        <v>42</v>
      </c>
      <c r="E14" t="s">
        <v>41</v>
      </c>
      <c r="F14" s="74"/>
      <c r="G14" s="74"/>
      <c r="H14" s="74"/>
      <c r="I14" s="74"/>
      <c r="J14" s="74"/>
      <c r="K14" s="74"/>
      <c r="L14" s="74"/>
      <c r="M14" s="74"/>
      <c r="N14" s="74"/>
      <c r="O14" s="74"/>
      <c r="P14" s="74"/>
      <c r="Q14" s="74"/>
      <c r="R14" s="74"/>
      <c r="S14" s="74"/>
      <c r="T14" s="74"/>
      <c r="U14" s="74"/>
    </row>
    <row r="15" spans="1:21" x14ac:dyDescent="0.4">
      <c r="A15" t="s">
        <v>45</v>
      </c>
      <c r="B15" t="s">
        <v>289</v>
      </c>
      <c r="C15" t="s">
        <v>117</v>
      </c>
      <c r="D15" t="s">
        <v>74</v>
      </c>
      <c r="E15" t="s">
        <v>41</v>
      </c>
    </row>
    <row r="16" spans="1:21" x14ac:dyDescent="0.4">
      <c r="A16" t="s">
        <v>45</v>
      </c>
      <c r="B16" t="s">
        <v>288</v>
      </c>
      <c r="C16" t="s">
        <v>115</v>
      </c>
      <c r="D16" t="s">
        <v>74</v>
      </c>
      <c r="E16" t="s">
        <v>41</v>
      </c>
    </row>
    <row r="17" spans="1:21" x14ac:dyDescent="0.4">
      <c r="A17" t="s">
        <v>45</v>
      </c>
      <c r="B17" t="s">
        <v>287</v>
      </c>
      <c r="C17" t="s">
        <v>113</v>
      </c>
      <c r="D17" t="s">
        <v>42</v>
      </c>
      <c r="E17" t="s">
        <v>41</v>
      </c>
      <c r="F17" s="74"/>
      <c r="G17" s="74"/>
      <c r="H17" s="74"/>
      <c r="I17" s="74"/>
      <c r="J17" s="74"/>
      <c r="K17" s="74"/>
      <c r="L17" s="74"/>
      <c r="M17" s="74"/>
      <c r="N17" s="74"/>
      <c r="O17" s="74"/>
      <c r="P17" s="74"/>
      <c r="Q17" s="74"/>
      <c r="R17" s="74"/>
      <c r="S17" s="74"/>
      <c r="T17" s="74"/>
      <c r="U17" s="74"/>
    </row>
    <row r="18" spans="1:21" x14ac:dyDescent="0.4">
      <c r="A18" t="s">
        <v>45</v>
      </c>
      <c r="B18" t="s">
        <v>286</v>
      </c>
      <c r="C18" t="s">
        <v>111</v>
      </c>
      <c r="D18" t="s">
        <v>42</v>
      </c>
      <c r="E18" t="s">
        <v>41</v>
      </c>
      <c r="F18" s="74"/>
      <c r="G18" s="74"/>
      <c r="H18" s="74"/>
      <c r="I18" s="74"/>
      <c r="J18" s="74"/>
      <c r="K18" s="74"/>
      <c r="L18" s="74"/>
      <c r="M18" s="74"/>
      <c r="N18" s="74"/>
      <c r="O18" s="74"/>
      <c r="P18" s="74"/>
      <c r="Q18" s="74"/>
      <c r="R18" s="74"/>
      <c r="S18" s="74"/>
      <c r="T18" s="74"/>
      <c r="U18" s="74"/>
    </row>
    <row r="19" spans="1:21" x14ac:dyDescent="0.4">
      <c r="A19" t="s">
        <v>45</v>
      </c>
      <c r="B19" t="s">
        <v>285</v>
      </c>
      <c r="C19" t="s">
        <v>109</v>
      </c>
      <c r="D19" t="s">
        <v>74</v>
      </c>
      <c r="E19" t="s">
        <v>41</v>
      </c>
    </row>
    <row r="20" spans="1:21" x14ac:dyDescent="0.4">
      <c r="A20" t="s">
        <v>45</v>
      </c>
      <c r="B20" t="s">
        <v>284</v>
      </c>
      <c r="C20" t="s">
        <v>107</v>
      </c>
      <c r="D20" t="s">
        <v>74</v>
      </c>
      <c r="E20" t="s">
        <v>41</v>
      </c>
    </row>
    <row r="21" spans="1:21" x14ac:dyDescent="0.4">
      <c r="A21" t="s">
        <v>45</v>
      </c>
      <c r="B21" t="s">
        <v>283</v>
      </c>
      <c r="C21" t="s">
        <v>105</v>
      </c>
      <c r="D21" t="s">
        <v>42</v>
      </c>
      <c r="E21" t="s">
        <v>41</v>
      </c>
      <c r="F21" s="74"/>
      <c r="G21" s="74"/>
      <c r="H21" s="74"/>
      <c r="I21" s="74"/>
      <c r="J21" s="74"/>
      <c r="K21" s="74"/>
      <c r="L21" s="74"/>
      <c r="M21" s="74"/>
      <c r="N21" s="74"/>
      <c r="O21" s="74"/>
      <c r="P21" s="74"/>
      <c r="Q21" s="74"/>
      <c r="R21" s="74"/>
      <c r="S21" s="74"/>
      <c r="T21" s="74"/>
      <c r="U21" s="74"/>
    </row>
    <row r="22" spans="1:21" x14ac:dyDescent="0.4">
      <c r="A22" t="s">
        <v>45</v>
      </c>
      <c r="B22" t="s">
        <v>282</v>
      </c>
      <c r="C22" t="s">
        <v>103</v>
      </c>
      <c r="D22" t="s">
        <v>42</v>
      </c>
      <c r="E22" t="s">
        <v>41</v>
      </c>
      <c r="F22" s="74"/>
      <c r="G22" s="74"/>
      <c r="H22" s="74"/>
      <c r="I22" s="74"/>
      <c r="J22" s="74"/>
      <c r="K22" s="74"/>
      <c r="L22" s="74"/>
      <c r="M22" s="74"/>
      <c r="N22" s="74"/>
      <c r="O22" s="74"/>
      <c r="P22" s="74"/>
      <c r="Q22" s="74"/>
      <c r="R22" s="74"/>
      <c r="S22" s="74"/>
      <c r="T22" s="74"/>
      <c r="U22" s="74"/>
    </row>
    <row r="23" spans="1:21" x14ac:dyDescent="0.4">
      <c r="A23" t="s">
        <v>45</v>
      </c>
      <c r="B23" t="s">
        <v>281</v>
      </c>
      <c r="C23" t="s">
        <v>101</v>
      </c>
      <c r="D23" t="s">
        <v>74</v>
      </c>
      <c r="E23" t="s">
        <v>41</v>
      </c>
    </row>
    <row r="24" spans="1:21" x14ac:dyDescent="0.4">
      <c r="A24" t="s">
        <v>45</v>
      </c>
      <c r="B24" t="s">
        <v>280</v>
      </c>
      <c r="C24" t="s">
        <v>99</v>
      </c>
      <c r="D24" t="s">
        <v>74</v>
      </c>
      <c r="E24" t="s">
        <v>41</v>
      </c>
    </row>
    <row r="25" spans="1:21" x14ac:dyDescent="0.4">
      <c r="A25" t="s">
        <v>45</v>
      </c>
      <c r="B25" t="s">
        <v>279</v>
      </c>
      <c r="C25" t="s">
        <v>97</v>
      </c>
      <c r="D25" t="s">
        <v>42</v>
      </c>
      <c r="E25" t="s">
        <v>41</v>
      </c>
      <c r="F25" s="74"/>
      <c r="G25" s="74"/>
      <c r="H25" s="74"/>
      <c r="I25" s="74"/>
      <c r="J25" s="74"/>
      <c r="K25" s="74"/>
      <c r="L25" s="74"/>
      <c r="M25" s="74"/>
      <c r="N25" s="74"/>
      <c r="O25" s="74"/>
      <c r="P25" s="74"/>
      <c r="Q25" s="74"/>
      <c r="R25" s="74"/>
      <c r="S25" s="74"/>
      <c r="T25" s="74"/>
      <c r="U25" s="74"/>
    </row>
    <row r="26" spans="1:21" x14ac:dyDescent="0.4">
      <c r="A26" t="s">
        <v>45</v>
      </c>
      <c r="B26" t="s">
        <v>278</v>
      </c>
      <c r="C26" t="s">
        <v>95</v>
      </c>
      <c r="D26" t="s">
        <v>42</v>
      </c>
      <c r="E26" t="s">
        <v>41</v>
      </c>
      <c r="F26" s="74"/>
      <c r="G26" s="74"/>
      <c r="H26" s="74"/>
      <c r="I26" s="74"/>
      <c r="J26" s="74"/>
      <c r="K26" s="74"/>
      <c r="L26" s="74"/>
      <c r="M26" s="74"/>
      <c r="N26" s="74"/>
      <c r="O26" s="74"/>
      <c r="P26" s="74"/>
      <c r="Q26" s="74"/>
      <c r="R26" s="74"/>
      <c r="S26" s="74"/>
      <c r="T26" s="74"/>
      <c r="U26" s="74"/>
    </row>
    <row r="27" spans="1:21" x14ac:dyDescent="0.4">
      <c r="A27" t="s">
        <v>45</v>
      </c>
      <c r="B27" t="s">
        <v>277</v>
      </c>
      <c r="C27" t="s">
        <v>93</v>
      </c>
      <c r="D27" t="s">
        <v>74</v>
      </c>
      <c r="E27" t="s">
        <v>41</v>
      </c>
    </row>
    <row r="28" spans="1:21" x14ac:dyDescent="0.4">
      <c r="A28" t="s">
        <v>45</v>
      </c>
      <c r="B28" t="s">
        <v>276</v>
      </c>
      <c r="C28" t="s">
        <v>91</v>
      </c>
      <c r="D28" t="s">
        <v>74</v>
      </c>
      <c r="E28" t="s">
        <v>41</v>
      </c>
    </row>
    <row r="29" spans="1:21" x14ac:dyDescent="0.4">
      <c r="A29" t="s">
        <v>45</v>
      </c>
      <c r="B29" t="s">
        <v>275</v>
      </c>
      <c r="C29" t="s">
        <v>89</v>
      </c>
      <c r="D29" t="s">
        <v>42</v>
      </c>
      <c r="E29" t="s">
        <v>41</v>
      </c>
      <c r="F29" s="74"/>
      <c r="G29" s="74"/>
      <c r="H29" s="74"/>
      <c r="I29" s="74"/>
      <c r="J29" s="74"/>
      <c r="K29" s="74"/>
      <c r="L29" s="74"/>
      <c r="M29" s="74"/>
      <c r="N29" s="74"/>
      <c r="O29" s="74"/>
      <c r="P29" s="74"/>
      <c r="Q29" s="74"/>
      <c r="R29" s="74"/>
      <c r="S29" s="74"/>
      <c r="T29" s="74"/>
      <c r="U29" s="74"/>
    </row>
    <row r="30" spans="1:21" x14ac:dyDescent="0.4">
      <c r="A30" t="s">
        <v>45</v>
      </c>
      <c r="B30" t="s">
        <v>274</v>
      </c>
      <c r="C30" t="s">
        <v>87</v>
      </c>
      <c r="D30" t="s">
        <v>42</v>
      </c>
      <c r="E30" t="s">
        <v>41</v>
      </c>
      <c r="F30" s="74"/>
      <c r="G30" s="74"/>
      <c r="H30" s="74"/>
      <c r="I30" s="74"/>
      <c r="J30" s="74"/>
      <c r="K30" s="74"/>
      <c r="L30" s="74"/>
      <c r="M30" s="74"/>
      <c r="N30" s="74"/>
      <c r="O30" s="74"/>
      <c r="P30" s="74"/>
      <c r="Q30" s="74"/>
      <c r="R30" s="74"/>
      <c r="S30" s="74"/>
      <c r="T30" s="74"/>
      <c r="U30" s="74"/>
    </row>
    <row r="31" spans="1:21" x14ac:dyDescent="0.4">
      <c r="A31" t="s">
        <v>45</v>
      </c>
      <c r="B31" t="s">
        <v>273</v>
      </c>
      <c r="C31" t="s">
        <v>85</v>
      </c>
      <c r="D31" t="s">
        <v>74</v>
      </c>
      <c r="E31" t="s">
        <v>41</v>
      </c>
    </row>
    <row r="32" spans="1:21" x14ac:dyDescent="0.4">
      <c r="A32" t="s">
        <v>45</v>
      </c>
      <c r="B32" t="s">
        <v>272</v>
      </c>
      <c r="C32" t="s">
        <v>83</v>
      </c>
      <c r="D32" t="s">
        <v>74</v>
      </c>
      <c r="E32" t="s">
        <v>41</v>
      </c>
    </row>
    <row r="33" spans="1:21" x14ac:dyDescent="0.4">
      <c r="A33" t="s">
        <v>45</v>
      </c>
      <c r="B33" t="s">
        <v>271</v>
      </c>
      <c r="C33" t="s">
        <v>81</v>
      </c>
      <c r="D33" t="s">
        <v>42</v>
      </c>
      <c r="E33" t="s">
        <v>41</v>
      </c>
      <c r="F33" s="74"/>
      <c r="G33" s="74"/>
      <c r="H33" s="74"/>
      <c r="I33" s="74"/>
      <c r="J33" s="74"/>
      <c r="K33" s="74"/>
      <c r="L33" s="74"/>
      <c r="M33" s="74"/>
      <c r="N33" s="74"/>
      <c r="O33" s="74"/>
      <c r="P33" s="74"/>
      <c r="Q33" s="74"/>
      <c r="R33" s="74"/>
      <c r="S33" s="74"/>
      <c r="T33" s="74"/>
      <c r="U33" s="74"/>
    </row>
    <row r="34" spans="1:21" x14ac:dyDescent="0.4">
      <c r="A34" t="s">
        <v>45</v>
      </c>
      <c r="B34" t="s">
        <v>270</v>
      </c>
      <c r="C34" t="s">
        <v>79</v>
      </c>
      <c r="D34" t="s">
        <v>42</v>
      </c>
      <c r="E34" t="s">
        <v>41</v>
      </c>
      <c r="F34" s="74"/>
      <c r="G34" s="74"/>
      <c r="H34" s="74"/>
      <c r="I34" s="74"/>
      <c r="J34" s="74"/>
      <c r="K34" s="74"/>
      <c r="L34" s="74"/>
      <c r="M34" s="74"/>
      <c r="N34" s="74"/>
      <c r="O34" s="74"/>
      <c r="P34" s="74"/>
      <c r="Q34" s="74"/>
      <c r="R34" s="74"/>
      <c r="S34" s="74"/>
      <c r="T34" s="74"/>
      <c r="U34" s="74"/>
    </row>
    <row r="35" spans="1:21" x14ac:dyDescent="0.4">
      <c r="A35" t="s">
        <v>45</v>
      </c>
      <c r="B35" t="s">
        <v>269</v>
      </c>
      <c r="C35" t="s">
        <v>77</v>
      </c>
      <c r="D35" t="s">
        <v>74</v>
      </c>
      <c r="E35" t="s">
        <v>41</v>
      </c>
    </row>
    <row r="36" spans="1:21" x14ac:dyDescent="0.4">
      <c r="A36" t="s">
        <v>45</v>
      </c>
      <c r="B36" t="s">
        <v>268</v>
      </c>
      <c r="C36" t="s">
        <v>75</v>
      </c>
      <c r="D36" t="s">
        <v>74</v>
      </c>
      <c r="E36" t="s">
        <v>41</v>
      </c>
    </row>
    <row r="37" spans="1:21" x14ac:dyDescent="0.4">
      <c r="A37" t="s">
        <v>45</v>
      </c>
      <c r="B37" t="s">
        <v>267</v>
      </c>
      <c r="C37" t="s">
        <v>72</v>
      </c>
      <c r="D37" t="s">
        <v>42</v>
      </c>
      <c r="E37" t="s">
        <v>41</v>
      </c>
      <c r="F37" s="74"/>
      <c r="G37" s="74"/>
      <c r="H37" s="74"/>
      <c r="I37" s="74"/>
      <c r="J37" s="74"/>
      <c r="K37" s="74"/>
      <c r="L37" s="74"/>
      <c r="M37" s="74"/>
      <c r="N37" s="74"/>
      <c r="O37" s="74"/>
      <c r="P37" s="74"/>
      <c r="Q37" s="74"/>
      <c r="R37" s="74"/>
      <c r="S37" s="74"/>
      <c r="T37" s="74"/>
      <c r="U37" s="74"/>
    </row>
    <row r="38" spans="1:21" x14ac:dyDescent="0.4">
      <c r="A38" t="s">
        <v>45</v>
      </c>
      <c r="B38" t="s">
        <v>266</v>
      </c>
      <c r="C38" t="s">
        <v>70</v>
      </c>
      <c r="D38" t="s">
        <v>42</v>
      </c>
      <c r="E38" t="s">
        <v>41</v>
      </c>
      <c r="F38" s="74"/>
      <c r="G38" s="74"/>
      <c r="H38" s="74"/>
      <c r="I38" s="74"/>
      <c r="J38" s="74"/>
      <c r="K38" s="74"/>
      <c r="L38" s="74"/>
      <c r="M38" s="74"/>
      <c r="N38" s="74"/>
      <c r="O38" s="74"/>
      <c r="P38" s="74"/>
      <c r="Q38" s="74"/>
      <c r="R38" s="74"/>
      <c r="S38" s="74"/>
      <c r="T38" s="74"/>
      <c r="U38" s="74"/>
    </row>
    <row r="39" spans="1:21" x14ac:dyDescent="0.4">
      <c r="A39" t="s">
        <v>45</v>
      </c>
      <c r="B39" t="s">
        <v>265</v>
      </c>
      <c r="C39" t="s">
        <v>134</v>
      </c>
      <c r="D39" t="s">
        <v>74</v>
      </c>
      <c r="E39" t="s">
        <v>41</v>
      </c>
      <c r="F39" t="s">
        <v>37</v>
      </c>
    </row>
    <row r="40" spans="1:21" x14ac:dyDescent="0.4">
      <c r="A40" t="s">
        <v>45</v>
      </c>
      <c r="B40" t="s">
        <v>264</v>
      </c>
      <c r="C40" t="s">
        <v>132</v>
      </c>
      <c r="D40" t="s">
        <v>74</v>
      </c>
      <c r="E40" t="s">
        <v>41</v>
      </c>
      <c r="F40" t="s">
        <v>263</v>
      </c>
    </row>
    <row r="41" spans="1:21" x14ac:dyDescent="0.4">
      <c r="A41" t="s">
        <v>45</v>
      </c>
      <c r="B41" t="s">
        <v>262</v>
      </c>
      <c r="C41" t="s">
        <v>129</v>
      </c>
      <c r="D41" t="s">
        <v>42</v>
      </c>
      <c r="E41" t="s">
        <v>41</v>
      </c>
      <c r="F41" s="74"/>
      <c r="G41" s="74"/>
      <c r="H41" s="74"/>
      <c r="I41" s="74"/>
      <c r="J41" s="74"/>
      <c r="K41" s="74"/>
      <c r="L41" s="74"/>
      <c r="M41" s="74"/>
      <c r="N41" s="74"/>
      <c r="O41" s="74"/>
      <c r="P41" s="74"/>
      <c r="Q41" s="74">
        <v>53.312256025437897</v>
      </c>
      <c r="R41" s="74">
        <v>7.5898821254736903</v>
      </c>
      <c r="S41" s="74">
        <v>2.6149669553684198</v>
      </c>
      <c r="T41" s="74">
        <v>1.8315767039999999</v>
      </c>
      <c r="U41" s="74">
        <v>7.3324352319999999</v>
      </c>
    </row>
    <row r="42" spans="1:21" x14ac:dyDescent="0.4">
      <c r="A42" t="s">
        <v>45</v>
      </c>
      <c r="B42" t="s">
        <v>261</v>
      </c>
      <c r="C42" t="s">
        <v>127</v>
      </c>
      <c r="D42" t="s">
        <v>42</v>
      </c>
      <c r="E42" t="s">
        <v>41</v>
      </c>
      <c r="F42" s="74"/>
      <c r="G42" s="74"/>
      <c r="H42" s="74"/>
      <c r="I42" s="74"/>
      <c r="J42" s="74"/>
      <c r="K42" s="74"/>
      <c r="L42" s="74"/>
      <c r="M42" s="74"/>
      <c r="N42" s="74"/>
      <c r="O42" s="74"/>
      <c r="P42" s="74"/>
      <c r="Q42" s="74"/>
      <c r="R42" s="74"/>
      <c r="S42" s="74"/>
      <c r="T42" s="74"/>
      <c r="U42" s="74"/>
    </row>
    <row r="43" spans="1:21" x14ac:dyDescent="0.4">
      <c r="A43" t="s">
        <v>45</v>
      </c>
      <c r="B43" t="s">
        <v>260</v>
      </c>
      <c r="C43" t="s">
        <v>125</v>
      </c>
      <c r="D43" t="s">
        <v>74</v>
      </c>
      <c r="E43" t="s">
        <v>41</v>
      </c>
    </row>
    <row r="44" spans="1:21" x14ac:dyDescent="0.4">
      <c r="A44" t="s">
        <v>45</v>
      </c>
      <c r="B44" t="s">
        <v>259</v>
      </c>
      <c r="C44" t="s">
        <v>123</v>
      </c>
      <c r="D44" t="s">
        <v>74</v>
      </c>
      <c r="E44" t="s">
        <v>41</v>
      </c>
    </row>
    <row r="45" spans="1:21" x14ac:dyDescent="0.4">
      <c r="A45" t="s">
        <v>45</v>
      </c>
      <c r="B45" t="s">
        <v>258</v>
      </c>
      <c r="C45" t="s">
        <v>121</v>
      </c>
      <c r="D45" t="s">
        <v>42</v>
      </c>
      <c r="E45" t="s">
        <v>41</v>
      </c>
      <c r="F45" s="74"/>
      <c r="G45" s="74"/>
      <c r="H45" s="74"/>
      <c r="I45" s="74"/>
      <c r="J45" s="74"/>
      <c r="K45" s="74"/>
      <c r="L45" s="74"/>
      <c r="M45" s="74"/>
      <c r="N45" s="74"/>
      <c r="O45" s="74"/>
      <c r="P45" s="74"/>
      <c r="Q45" s="74"/>
      <c r="R45" s="74"/>
      <c r="S45" s="74"/>
      <c r="T45" s="74"/>
      <c r="U45" s="74"/>
    </row>
    <row r="46" spans="1:21" x14ac:dyDescent="0.4">
      <c r="A46" t="s">
        <v>45</v>
      </c>
      <c r="B46" t="s">
        <v>257</v>
      </c>
      <c r="C46" t="s">
        <v>119</v>
      </c>
      <c r="D46" t="s">
        <v>42</v>
      </c>
      <c r="E46" t="s">
        <v>41</v>
      </c>
      <c r="F46" s="74"/>
      <c r="G46" s="74"/>
      <c r="H46" s="74"/>
      <c r="I46" s="74"/>
      <c r="J46" s="74"/>
      <c r="K46" s="74"/>
      <c r="L46" s="74"/>
      <c r="M46" s="74"/>
      <c r="N46" s="74"/>
      <c r="O46" s="74"/>
      <c r="P46" s="74"/>
      <c r="Q46" s="74"/>
      <c r="R46" s="74"/>
      <c r="S46" s="74"/>
      <c r="T46" s="74"/>
      <c r="U46" s="74"/>
    </row>
    <row r="47" spans="1:21" x14ac:dyDescent="0.4">
      <c r="A47" t="s">
        <v>45</v>
      </c>
      <c r="B47" t="s">
        <v>256</v>
      </c>
      <c r="C47" t="s">
        <v>117</v>
      </c>
      <c r="D47" t="s">
        <v>74</v>
      </c>
      <c r="E47" t="s">
        <v>41</v>
      </c>
    </row>
    <row r="48" spans="1:21" x14ac:dyDescent="0.4">
      <c r="A48" t="s">
        <v>45</v>
      </c>
      <c r="B48" t="s">
        <v>255</v>
      </c>
      <c r="C48" t="s">
        <v>115</v>
      </c>
      <c r="D48" t="s">
        <v>74</v>
      </c>
      <c r="E48" t="s">
        <v>41</v>
      </c>
    </row>
    <row r="49" spans="1:21" x14ac:dyDescent="0.4">
      <c r="A49" t="s">
        <v>45</v>
      </c>
      <c r="B49" t="s">
        <v>254</v>
      </c>
      <c r="C49" t="s">
        <v>113</v>
      </c>
      <c r="D49" t="s">
        <v>42</v>
      </c>
      <c r="E49" t="s">
        <v>41</v>
      </c>
      <c r="F49" s="74"/>
      <c r="G49" s="74"/>
      <c r="H49" s="74"/>
      <c r="I49" s="74"/>
      <c r="J49" s="74"/>
      <c r="K49" s="74"/>
      <c r="L49" s="74"/>
      <c r="M49" s="74"/>
      <c r="N49" s="74"/>
      <c r="O49" s="74"/>
      <c r="P49" s="74"/>
      <c r="Q49" s="74"/>
      <c r="R49" s="74"/>
      <c r="S49" s="74"/>
      <c r="T49" s="74"/>
      <c r="U49" s="74"/>
    </row>
    <row r="50" spans="1:21" x14ac:dyDescent="0.4">
      <c r="A50" t="s">
        <v>45</v>
      </c>
      <c r="B50" t="s">
        <v>253</v>
      </c>
      <c r="C50" t="s">
        <v>111</v>
      </c>
      <c r="D50" t="s">
        <v>42</v>
      </c>
      <c r="E50" t="s">
        <v>41</v>
      </c>
      <c r="F50" s="74"/>
      <c r="G50" s="74"/>
      <c r="H50" s="74"/>
      <c r="I50" s="74"/>
      <c r="J50" s="74"/>
      <c r="K50" s="74"/>
      <c r="L50" s="74"/>
      <c r="M50" s="74"/>
      <c r="N50" s="74"/>
      <c r="O50" s="74"/>
      <c r="P50" s="74"/>
      <c r="Q50" s="74"/>
      <c r="R50" s="74"/>
      <c r="S50" s="74"/>
      <c r="T50" s="74"/>
      <c r="U50" s="74"/>
    </row>
    <row r="51" spans="1:21" x14ac:dyDescent="0.4">
      <c r="A51" t="s">
        <v>45</v>
      </c>
      <c r="B51" t="s">
        <v>252</v>
      </c>
      <c r="C51" t="s">
        <v>109</v>
      </c>
      <c r="D51" t="s">
        <v>74</v>
      </c>
      <c r="E51" t="s">
        <v>41</v>
      </c>
    </row>
    <row r="52" spans="1:21" x14ac:dyDescent="0.4">
      <c r="A52" t="s">
        <v>45</v>
      </c>
      <c r="B52" t="s">
        <v>251</v>
      </c>
      <c r="C52" t="s">
        <v>107</v>
      </c>
      <c r="D52" t="s">
        <v>74</v>
      </c>
      <c r="E52" t="s">
        <v>41</v>
      </c>
    </row>
    <row r="53" spans="1:21" x14ac:dyDescent="0.4">
      <c r="A53" t="s">
        <v>45</v>
      </c>
      <c r="B53" t="s">
        <v>250</v>
      </c>
      <c r="C53" t="s">
        <v>105</v>
      </c>
      <c r="D53" t="s">
        <v>42</v>
      </c>
      <c r="E53" t="s">
        <v>41</v>
      </c>
      <c r="F53" s="74"/>
      <c r="G53" s="74"/>
      <c r="H53" s="74"/>
      <c r="I53" s="74"/>
      <c r="J53" s="74"/>
      <c r="K53" s="74"/>
      <c r="L53" s="74"/>
      <c r="M53" s="74"/>
      <c r="N53" s="74"/>
      <c r="O53" s="74"/>
      <c r="P53" s="74"/>
      <c r="Q53" s="74"/>
      <c r="R53" s="74"/>
      <c r="S53" s="74"/>
      <c r="T53" s="74"/>
      <c r="U53" s="74"/>
    </row>
    <row r="54" spans="1:21" x14ac:dyDescent="0.4">
      <c r="A54" t="s">
        <v>45</v>
      </c>
      <c r="B54" t="s">
        <v>249</v>
      </c>
      <c r="C54" t="s">
        <v>103</v>
      </c>
      <c r="D54" t="s">
        <v>42</v>
      </c>
      <c r="E54" t="s">
        <v>41</v>
      </c>
      <c r="F54" s="74"/>
      <c r="G54" s="74"/>
      <c r="H54" s="74"/>
      <c r="I54" s="74"/>
      <c r="J54" s="74"/>
      <c r="K54" s="74"/>
      <c r="L54" s="74"/>
      <c r="M54" s="74"/>
      <c r="N54" s="74"/>
      <c r="O54" s="74"/>
      <c r="P54" s="74"/>
      <c r="Q54" s="74"/>
      <c r="R54" s="74"/>
      <c r="S54" s="74"/>
      <c r="T54" s="74"/>
      <c r="U54" s="74"/>
    </row>
    <row r="55" spans="1:21" x14ac:dyDescent="0.4">
      <c r="A55" t="s">
        <v>45</v>
      </c>
      <c r="B55" t="s">
        <v>248</v>
      </c>
      <c r="C55" t="s">
        <v>101</v>
      </c>
      <c r="D55" t="s">
        <v>74</v>
      </c>
      <c r="E55" t="s">
        <v>41</v>
      </c>
    </row>
    <row r="56" spans="1:21" x14ac:dyDescent="0.4">
      <c r="A56" t="s">
        <v>45</v>
      </c>
      <c r="B56" t="s">
        <v>247</v>
      </c>
      <c r="C56" t="s">
        <v>99</v>
      </c>
      <c r="D56" t="s">
        <v>74</v>
      </c>
      <c r="E56" t="s">
        <v>41</v>
      </c>
    </row>
    <row r="57" spans="1:21" x14ac:dyDescent="0.4">
      <c r="A57" t="s">
        <v>45</v>
      </c>
      <c r="B57" t="s">
        <v>246</v>
      </c>
      <c r="C57" t="s">
        <v>97</v>
      </c>
      <c r="D57" t="s">
        <v>42</v>
      </c>
      <c r="E57" t="s">
        <v>41</v>
      </c>
      <c r="F57" s="74"/>
      <c r="G57" s="74"/>
      <c r="H57" s="74"/>
      <c r="I57" s="74"/>
      <c r="J57" s="74"/>
      <c r="K57" s="74"/>
      <c r="L57" s="74"/>
      <c r="M57" s="74"/>
      <c r="N57" s="74"/>
      <c r="O57" s="74"/>
      <c r="P57" s="74"/>
      <c r="Q57" s="74"/>
      <c r="R57" s="74"/>
      <c r="S57" s="74"/>
      <c r="T57" s="74"/>
      <c r="U57" s="74"/>
    </row>
    <row r="58" spans="1:21" x14ac:dyDescent="0.4">
      <c r="A58" t="s">
        <v>45</v>
      </c>
      <c r="B58" t="s">
        <v>245</v>
      </c>
      <c r="C58" t="s">
        <v>95</v>
      </c>
      <c r="D58" t="s">
        <v>42</v>
      </c>
      <c r="E58" t="s">
        <v>41</v>
      </c>
      <c r="F58" s="74"/>
      <c r="G58" s="74"/>
      <c r="H58" s="74"/>
      <c r="I58" s="74"/>
      <c r="J58" s="74"/>
      <c r="K58" s="74"/>
      <c r="L58" s="74"/>
      <c r="M58" s="74"/>
      <c r="N58" s="74"/>
      <c r="O58" s="74"/>
      <c r="P58" s="74"/>
      <c r="Q58" s="74"/>
      <c r="R58" s="74"/>
      <c r="S58" s="74"/>
      <c r="T58" s="74"/>
      <c r="U58" s="74"/>
    </row>
    <row r="59" spans="1:21" x14ac:dyDescent="0.4">
      <c r="A59" t="s">
        <v>45</v>
      </c>
      <c r="B59" t="s">
        <v>244</v>
      </c>
      <c r="C59" t="s">
        <v>93</v>
      </c>
      <c r="D59" t="s">
        <v>74</v>
      </c>
      <c r="E59" t="s">
        <v>41</v>
      </c>
    </row>
    <row r="60" spans="1:21" x14ac:dyDescent="0.4">
      <c r="A60" t="s">
        <v>45</v>
      </c>
      <c r="B60" t="s">
        <v>243</v>
      </c>
      <c r="C60" t="s">
        <v>91</v>
      </c>
      <c r="D60" t="s">
        <v>74</v>
      </c>
      <c r="E60" t="s">
        <v>41</v>
      </c>
    </row>
    <row r="61" spans="1:21" x14ac:dyDescent="0.4">
      <c r="A61" t="s">
        <v>45</v>
      </c>
      <c r="B61" t="s">
        <v>242</v>
      </c>
      <c r="C61" t="s">
        <v>89</v>
      </c>
      <c r="D61" t="s">
        <v>42</v>
      </c>
      <c r="E61" t="s">
        <v>41</v>
      </c>
      <c r="F61" s="74"/>
      <c r="G61" s="74"/>
      <c r="H61" s="74"/>
      <c r="I61" s="74"/>
      <c r="J61" s="74"/>
      <c r="K61" s="74"/>
      <c r="L61" s="74"/>
      <c r="M61" s="74"/>
      <c r="N61" s="74"/>
      <c r="O61" s="74"/>
      <c r="P61" s="74"/>
      <c r="Q61" s="74"/>
      <c r="R61" s="74"/>
      <c r="S61" s="74"/>
      <c r="T61" s="74"/>
      <c r="U61" s="74"/>
    </row>
    <row r="62" spans="1:21" x14ac:dyDescent="0.4">
      <c r="A62" t="s">
        <v>45</v>
      </c>
      <c r="B62" t="s">
        <v>241</v>
      </c>
      <c r="C62" t="s">
        <v>87</v>
      </c>
      <c r="D62" t="s">
        <v>42</v>
      </c>
      <c r="E62" t="s">
        <v>41</v>
      </c>
      <c r="F62" s="74"/>
      <c r="G62" s="74"/>
      <c r="H62" s="74"/>
      <c r="I62" s="74"/>
      <c r="J62" s="74"/>
      <c r="K62" s="74"/>
      <c r="L62" s="74"/>
      <c r="M62" s="74"/>
      <c r="N62" s="74"/>
      <c r="O62" s="74"/>
      <c r="P62" s="74"/>
      <c r="Q62" s="74"/>
      <c r="R62" s="74"/>
      <c r="S62" s="74"/>
      <c r="T62" s="74"/>
      <c r="U62" s="74"/>
    </row>
    <row r="63" spans="1:21" x14ac:dyDescent="0.4">
      <c r="A63" t="s">
        <v>45</v>
      </c>
      <c r="B63" t="s">
        <v>240</v>
      </c>
      <c r="C63" t="s">
        <v>85</v>
      </c>
      <c r="D63" t="s">
        <v>74</v>
      </c>
      <c r="E63" t="s">
        <v>41</v>
      </c>
    </row>
    <row r="64" spans="1:21" x14ac:dyDescent="0.4">
      <c r="A64" t="s">
        <v>45</v>
      </c>
      <c r="B64" t="s">
        <v>239</v>
      </c>
      <c r="C64" t="s">
        <v>83</v>
      </c>
      <c r="D64" t="s">
        <v>74</v>
      </c>
      <c r="E64" t="s">
        <v>41</v>
      </c>
    </row>
    <row r="65" spans="1:21" x14ac:dyDescent="0.4">
      <c r="A65" t="s">
        <v>45</v>
      </c>
      <c r="B65" t="s">
        <v>238</v>
      </c>
      <c r="C65" t="s">
        <v>81</v>
      </c>
      <c r="D65" t="s">
        <v>42</v>
      </c>
      <c r="E65" t="s">
        <v>41</v>
      </c>
      <c r="F65" s="74"/>
      <c r="G65" s="74"/>
      <c r="H65" s="74"/>
      <c r="I65" s="74"/>
      <c r="J65" s="74"/>
      <c r="K65" s="74"/>
      <c r="L65" s="74"/>
      <c r="M65" s="74"/>
      <c r="N65" s="74"/>
      <c r="O65" s="74"/>
      <c r="P65" s="74"/>
      <c r="Q65" s="74"/>
      <c r="R65" s="74"/>
      <c r="S65" s="74"/>
      <c r="T65" s="74"/>
      <c r="U65" s="74"/>
    </row>
    <row r="66" spans="1:21" x14ac:dyDescent="0.4">
      <c r="A66" t="s">
        <v>45</v>
      </c>
      <c r="B66" t="s">
        <v>237</v>
      </c>
      <c r="C66" t="s">
        <v>79</v>
      </c>
      <c r="D66" t="s">
        <v>42</v>
      </c>
      <c r="E66" t="s">
        <v>41</v>
      </c>
      <c r="F66" s="74"/>
      <c r="G66" s="74"/>
      <c r="H66" s="74"/>
      <c r="I66" s="74"/>
      <c r="J66" s="74"/>
      <c r="K66" s="74"/>
      <c r="L66" s="74"/>
      <c r="M66" s="74"/>
      <c r="N66" s="74"/>
      <c r="O66" s="74"/>
      <c r="P66" s="74"/>
      <c r="Q66" s="74"/>
      <c r="R66" s="74"/>
      <c r="S66" s="74"/>
      <c r="T66" s="74"/>
      <c r="U66" s="74"/>
    </row>
    <row r="67" spans="1:21" x14ac:dyDescent="0.4">
      <c r="A67" t="s">
        <v>45</v>
      </c>
      <c r="B67" t="s">
        <v>236</v>
      </c>
      <c r="C67" t="s">
        <v>77</v>
      </c>
      <c r="D67" t="s">
        <v>74</v>
      </c>
      <c r="E67" t="s">
        <v>41</v>
      </c>
    </row>
    <row r="68" spans="1:21" x14ac:dyDescent="0.4">
      <c r="A68" t="s">
        <v>45</v>
      </c>
      <c r="B68" t="s">
        <v>235</v>
      </c>
      <c r="C68" t="s">
        <v>75</v>
      </c>
      <c r="D68" t="s">
        <v>74</v>
      </c>
      <c r="E68" t="s">
        <v>41</v>
      </c>
    </row>
    <row r="69" spans="1:21" x14ac:dyDescent="0.4">
      <c r="A69" t="s">
        <v>45</v>
      </c>
      <c r="B69" t="s">
        <v>234</v>
      </c>
      <c r="C69" t="s">
        <v>72</v>
      </c>
      <c r="D69" t="s">
        <v>42</v>
      </c>
      <c r="E69" t="s">
        <v>41</v>
      </c>
      <c r="F69" s="74"/>
      <c r="G69" s="74"/>
      <c r="H69" s="74"/>
      <c r="I69" s="74"/>
      <c r="J69" s="74"/>
      <c r="K69" s="74"/>
      <c r="L69" s="74"/>
      <c r="M69" s="74"/>
      <c r="N69" s="74"/>
      <c r="O69" s="74"/>
      <c r="P69" s="74"/>
      <c r="Q69" s="74"/>
      <c r="R69" s="74"/>
      <c r="S69" s="74"/>
      <c r="T69" s="74"/>
      <c r="U69" s="74"/>
    </row>
    <row r="70" spans="1:21" x14ac:dyDescent="0.4">
      <c r="A70" t="s">
        <v>45</v>
      </c>
      <c r="B70" t="s">
        <v>233</v>
      </c>
      <c r="C70" t="s">
        <v>70</v>
      </c>
      <c r="D70" t="s">
        <v>42</v>
      </c>
      <c r="E70" t="s">
        <v>41</v>
      </c>
      <c r="F70" s="74"/>
      <c r="G70" s="74"/>
      <c r="H70" s="74"/>
      <c r="I70" s="74"/>
      <c r="J70" s="74"/>
      <c r="K70" s="74"/>
      <c r="L70" s="74"/>
      <c r="M70" s="74"/>
      <c r="N70" s="74"/>
      <c r="O70" s="74"/>
      <c r="P70" s="74"/>
      <c r="Q70" s="74"/>
      <c r="R70" s="74"/>
      <c r="S70" s="74"/>
      <c r="T70" s="74"/>
      <c r="U70" s="74"/>
    </row>
    <row r="71" spans="1:21" x14ac:dyDescent="0.4">
      <c r="A71" t="s">
        <v>45</v>
      </c>
      <c r="B71" t="s">
        <v>232</v>
      </c>
      <c r="C71" t="s">
        <v>134</v>
      </c>
      <c r="D71" t="s">
        <v>74</v>
      </c>
      <c r="E71" t="s">
        <v>41</v>
      </c>
      <c r="F71" t="s">
        <v>38</v>
      </c>
    </row>
    <row r="72" spans="1:21" x14ac:dyDescent="0.4">
      <c r="A72" t="s">
        <v>45</v>
      </c>
      <c r="B72" t="s">
        <v>231</v>
      </c>
      <c r="C72" t="s">
        <v>132</v>
      </c>
      <c r="D72" t="s">
        <v>74</v>
      </c>
      <c r="E72" t="s">
        <v>41</v>
      </c>
      <c r="F72" t="s">
        <v>131</v>
      </c>
    </row>
    <row r="73" spans="1:21" x14ac:dyDescent="0.4">
      <c r="A73" t="s">
        <v>45</v>
      </c>
      <c r="B73" t="s">
        <v>230</v>
      </c>
      <c r="C73" t="s">
        <v>129</v>
      </c>
      <c r="D73" t="s">
        <v>42</v>
      </c>
      <c r="E73" t="s">
        <v>41</v>
      </c>
      <c r="F73" s="74"/>
      <c r="G73" s="74"/>
      <c r="H73" s="74"/>
      <c r="I73" s="74"/>
      <c r="J73" s="74"/>
      <c r="K73" s="74"/>
      <c r="L73" s="74"/>
      <c r="M73" s="74"/>
      <c r="N73" s="74"/>
      <c r="O73" s="74">
        <v>18.987633200684101</v>
      </c>
      <c r="P73" s="74">
        <v>16.543800179772401</v>
      </c>
      <c r="Q73" s="74">
        <v>17.323913494626499</v>
      </c>
      <c r="R73" s="74">
        <v>17.529695501588101</v>
      </c>
      <c r="S73" s="74">
        <v>17.4888766545468</v>
      </c>
      <c r="T73" s="74">
        <v>17.643243555859002</v>
      </c>
      <c r="U73" s="74">
        <v>17.7310872633796</v>
      </c>
    </row>
    <row r="74" spans="1:21" x14ac:dyDescent="0.4">
      <c r="A74" t="s">
        <v>45</v>
      </c>
      <c r="B74" t="s">
        <v>229</v>
      </c>
      <c r="C74" t="s">
        <v>127</v>
      </c>
      <c r="D74" t="s">
        <v>42</v>
      </c>
      <c r="E74" t="s">
        <v>41</v>
      </c>
      <c r="F74" s="74"/>
      <c r="G74" s="74">
        <v>19.434643911995799</v>
      </c>
      <c r="H74" s="74">
        <v>20.651377470948798</v>
      </c>
      <c r="I74" s="74">
        <v>19.5428727507453</v>
      </c>
      <c r="J74" s="74">
        <v>17.938515157599401</v>
      </c>
      <c r="K74" s="74">
        <v>18.7090445310048</v>
      </c>
      <c r="L74" s="74">
        <v>19.192422575168699</v>
      </c>
      <c r="M74" s="74">
        <v>19.693788328306798</v>
      </c>
      <c r="N74" s="74">
        <v>20.761497281508799</v>
      </c>
      <c r="O74" s="74"/>
      <c r="P74" s="74"/>
      <c r="Q74" s="74"/>
      <c r="R74" s="74"/>
      <c r="S74" s="74"/>
      <c r="T74" s="74"/>
      <c r="U74" s="74"/>
    </row>
    <row r="75" spans="1:21" x14ac:dyDescent="0.4">
      <c r="A75" t="s">
        <v>45</v>
      </c>
      <c r="B75" t="s">
        <v>228</v>
      </c>
      <c r="C75" t="s">
        <v>125</v>
      </c>
      <c r="D75" t="s">
        <v>74</v>
      </c>
      <c r="E75" t="s">
        <v>41</v>
      </c>
    </row>
    <row r="76" spans="1:21" x14ac:dyDescent="0.4">
      <c r="A76" t="s">
        <v>45</v>
      </c>
      <c r="B76" t="s">
        <v>227</v>
      </c>
      <c r="C76" t="s">
        <v>123</v>
      </c>
      <c r="D76" t="s">
        <v>74</v>
      </c>
      <c r="E76" t="s">
        <v>41</v>
      </c>
    </row>
    <row r="77" spans="1:21" x14ac:dyDescent="0.4">
      <c r="A77" t="s">
        <v>45</v>
      </c>
      <c r="B77" t="s">
        <v>226</v>
      </c>
      <c r="C77" t="s">
        <v>121</v>
      </c>
      <c r="D77" t="s">
        <v>42</v>
      </c>
      <c r="E77" t="s">
        <v>41</v>
      </c>
      <c r="F77" s="74"/>
      <c r="G77" s="74"/>
      <c r="H77" s="74"/>
      <c r="I77" s="74"/>
      <c r="J77" s="74"/>
      <c r="K77" s="74"/>
      <c r="L77" s="74"/>
      <c r="M77" s="74"/>
      <c r="N77" s="74"/>
      <c r="O77" s="74"/>
      <c r="P77" s="74"/>
      <c r="Q77" s="74"/>
      <c r="R77" s="74"/>
      <c r="S77" s="74"/>
      <c r="T77" s="74"/>
      <c r="U77" s="74"/>
    </row>
    <row r="78" spans="1:21" x14ac:dyDescent="0.4">
      <c r="A78" t="s">
        <v>45</v>
      </c>
      <c r="B78" t="s">
        <v>225</v>
      </c>
      <c r="C78" t="s">
        <v>119</v>
      </c>
      <c r="D78" t="s">
        <v>42</v>
      </c>
      <c r="E78" t="s">
        <v>41</v>
      </c>
      <c r="F78" s="74"/>
      <c r="G78" s="74"/>
      <c r="H78" s="74"/>
      <c r="I78" s="74"/>
      <c r="J78" s="74"/>
      <c r="K78" s="74"/>
      <c r="L78" s="74"/>
      <c r="M78" s="74"/>
      <c r="N78" s="74"/>
      <c r="O78" s="74"/>
      <c r="P78" s="74"/>
      <c r="Q78" s="74"/>
      <c r="R78" s="74"/>
      <c r="S78" s="74"/>
      <c r="T78" s="74"/>
      <c r="U78" s="74"/>
    </row>
    <row r="79" spans="1:21" x14ac:dyDescent="0.4">
      <c r="A79" t="s">
        <v>45</v>
      </c>
      <c r="B79" t="s">
        <v>224</v>
      </c>
      <c r="C79" t="s">
        <v>117</v>
      </c>
      <c r="D79" t="s">
        <v>74</v>
      </c>
      <c r="E79" t="s">
        <v>41</v>
      </c>
    </row>
    <row r="80" spans="1:21" x14ac:dyDescent="0.4">
      <c r="A80" t="s">
        <v>45</v>
      </c>
      <c r="B80" t="s">
        <v>223</v>
      </c>
      <c r="C80" t="s">
        <v>115</v>
      </c>
      <c r="D80" t="s">
        <v>74</v>
      </c>
      <c r="E80" t="s">
        <v>41</v>
      </c>
    </row>
    <row r="81" spans="1:21" x14ac:dyDescent="0.4">
      <c r="A81" t="s">
        <v>45</v>
      </c>
      <c r="B81" t="s">
        <v>222</v>
      </c>
      <c r="C81" t="s">
        <v>113</v>
      </c>
      <c r="D81" t="s">
        <v>42</v>
      </c>
      <c r="E81" t="s">
        <v>41</v>
      </c>
      <c r="F81" s="74"/>
      <c r="G81" s="74"/>
      <c r="H81" s="74"/>
      <c r="I81" s="74"/>
      <c r="J81" s="74"/>
      <c r="K81" s="74"/>
      <c r="L81" s="74"/>
      <c r="M81" s="74"/>
      <c r="N81" s="74"/>
      <c r="O81" s="74"/>
      <c r="P81" s="74"/>
      <c r="Q81" s="74"/>
      <c r="R81" s="74"/>
      <c r="S81" s="74"/>
      <c r="T81" s="74"/>
      <c r="U81" s="74"/>
    </row>
    <row r="82" spans="1:21" x14ac:dyDescent="0.4">
      <c r="A82" t="s">
        <v>45</v>
      </c>
      <c r="B82" t="s">
        <v>221</v>
      </c>
      <c r="C82" t="s">
        <v>111</v>
      </c>
      <c r="D82" t="s">
        <v>42</v>
      </c>
      <c r="E82" t="s">
        <v>41</v>
      </c>
      <c r="F82" s="74"/>
      <c r="G82" s="74"/>
      <c r="H82" s="74"/>
      <c r="I82" s="74"/>
      <c r="J82" s="74"/>
      <c r="K82" s="74"/>
      <c r="L82" s="74"/>
      <c r="M82" s="74"/>
      <c r="N82" s="74"/>
      <c r="O82" s="74"/>
      <c r="P82" s="74"/>
      <c r="Q82" s="74"/>
      <c r="R82" s="74"/>
      <c r="S82" s="74"/>
      <c r="T82" s="74"/>
      <c r="U82" s="74"/>
    </row>
    <row r="83" spans="1:21" x14ac:dyDescent="0.4">
      <c r="A83" t="s">
        <v>45</v>
      </c>
      <c r="B83" t="s">
        <v>220</v>
      </c>
      <c r="C83" t="s">
        <v>109</v>
      </c>
      <c r="D83" t="s">
        <v>74</v>
      </c>
      <c r="E83" t="s">
        <v>41</v>
      </c>
    </row>
    <row r="84" spans="1:21" x14ac:dyDescent="0.4">
      <c r="A84" t="s">
        <v>45</v>
      </c>
      <c r="B84" t="s">
        <v>219</v>
      </c>
      <c r="C84" t="s">
        <v>107</v>
      </c>
      <c r="D84" t="s">
        <v>74</v>
      </c>
      <c r="E84" t="s">
        <v>41</v>
      </c>
    </row>
    <row r="85" spans="1:21" x14ac:dyDescent="0.4">
      <c r="A85" t="s">
        <v>45</v>
      </c>
      <c r="B85" t="s">
        <v>218</v>
      </c>
      <c r="C85" t="s">
        <v>105</v>
      </c>
      <c r="D85" t="s">
        <v>42</v>
      </c>
      <c r="E85" t="s">
        <v>41</v>
      </c>
      <c r="F85" s="74"/>
      <c r="G85" s="74"/>
      <c r="H85" s="74"/>
      <c r="I85" s="74"/>
      <c r="J85" s="74"/>
      <c r="K85" s="74"/>
      <c r="L85" s="74"/>
      <c r="M85" s="74"/>
      <c r="N85" s="74"/>
      <c r="O85" s="74"/>
      <c r="P85" s="74"/>
      <c r="Q85" s="74"/>
      <c r="R85" s="74"/>
      <c r="S85" s="74"/>
      <c r="T85" s="74"/>
      <c r="U85" s="74"/>
    </row>
    <row r="86" spans="1:21" x14ac:dyDescent="0.4">
      <c r="A86" t="s">
        <v>45</v>
      </c>
      <c r="B86" t="s">
        <v>217</v>
      </c>
      <c r="C86" t="s">
        <v>103</v>
      </c>
      <c r="D86" t="s">
        <v>42</v>
      </c>
      <c r="E86" t="s">
        <v>41</v>
      </c>
      <c r="F86" s="74"/>
      <c r="G86" s="74"/>
      <c r="H86" s="74"/>
      <c r="I86" s="74"/>
      <c r="J86" s="74"/>
      <c r="K86" s="74"/>
      <c r="L86" s="74"/>
      <c r="M86" s="74"/>
      <c r="N86" s="74"/>
      <c r="O86" s="74"/>
      <c r="P86" s="74"/>
      <c r="Q86" s="74"/>
      <c r="R86" s="74"/>
      <c r="S86" s="74"/>
      <c r="T86" s="74"/>
      <c r="U86" s="74"/>
    </row>
    <row r="87" spans="1:21" x14ac:dyDescent="0.4">
      <c r="A87" t="s">
        <v>45</v>
      </c>
      <c r="B87" t="s">
        <v>216</v>
      </c>
      <c r="C87" t="s">
        <v>101</v>
      </c>
      <c r="D87" t="s">
        <v>74</v>
      </c>
      <c r="E87" t="s">
        <v>41</v>
      </c>
    </row>
    <row r="88" spans="1:21" x14ac:dyDescent="0.4">
      <c r="A88" t="s">
        <v>45</v>
      </c>
      <c r="B88" t="s">
        <v>215</v>
      </c>
      <c r="C88" t="s">
        <v>99</v>
      </c>
      <c r="D88" t="s">
        <v>74</v>
      </c>
      <c r="E88" t="s">
        <v>41</v>
      </c>
    </row>
    <row r="89" spans="1:21" x14ac:dyDescent="0.4">
      <c r="A89" t="s">
        <v>45</v>
      </c>
      <c r="B89" t="s">
        <v>214</v>
      </c>
      <c r="C89" t="s">
        <v>97</v>
      </c>
      <c r="D89" t="s">
        <v>42</v>
      </c>
      <c r="E89" t="s">
        <v>41</v>
      </c>
      <c r="F89" s="74"/>
      <c r="G89" s="74"/>
      <c r="H89" s="74"/>
      <c r="I89" s="74"/>
      <c r="J89" s="74"/>
      <c r="K89" s="74"/>
      <c r="L89" s="74"/>
      <c r="M89" s="74"/>
      <c r="N89" s="74"/>
      <c r="O89" s="74"/>
      <c r="P89" s="74"/>
      <c r="Q89" s="74"/>
      <c r="R89" s="74"/>
      <c r="S89" s="74"/>
      <c r="T89" s="74"/>
      <c r="U89" s="74"/>
    </row>
    <row r="90" spans="1:21" x14ac:dyDescent="0.4">
      <c r="A90" t="s">
        <v>45</v>
      </c>
      <c r="B90" t="s">
        <v>213</v>
      </c>
      <c r="C90" t="s">
        <v>95</v>
      </c>
      <c r="D90" t="s">
        <v>42</v>
      </c>
      <c r="E90" t="s">
        <v>41</v>
      </c>
      <c r="F90" s="74"/>
      <c r="G90" s="74"/>
      <c r="H90" s="74"/>
      <c r="I90" s="74"/>
      <c r="J90" s="74"/>
      <c r="K90" s="74"/>
      <c r="L90" s="74"/>
      <c r="M90" s="74"/>
      <c r="N90" s="74"/>
      <c r="O90" s="74"/>
      <c r="P90" s="74"/>
      <c r="Q90" s="74"/>
      <c r="R90" s="74"/>
      <c r="S90" s="74"/>
      <c r="T90" s="74"/>
      <c r="U90" s="74"/>
    </row>
    <row r="91" spans="1:21" x14ac:dyDescent="0.4">
      <c r="A91" t="s">
        <v>45</v>
      </c>
      <c r="B91" t="s">
        <v>212</v>
      </c>
      <c r="C91" t="s">
        <v>93</v>
      </c>
      <c r="D91" t="s">
        <v>74</v>
      </c>
      <c r="E91" t="s">
        <v>41</v>
      </c>
    </row>
    <row r="92" spans="1:21" x14ac:dyDescent="0.4">
      <c r="A92" t="s">
        <v>45</v>
      </c>
      <c r="B92" t="s">
        <v>211</v>
      </c>
      <c r="C92" t="s">
        <v>91</v>
      </c>
      <c r="D92" t="s">
        <v>74</v>
      </c>
      <c r="E92" t="s">
        <v>41</v>
      </c>
    </row>
    <row r="93" spans="1:21" x14ac:dyDescent="0.4">
      <c r="A93" t="s">
        <v>45</v>
      </c>
      <c r="B93" t="s">
        <v>210</v>
      </c>
      <c r="C93" t="s">
        <v>89</v>
      </c>
      <c r="D93" t="s">
        <v>42</v>
      </c>
      <c r="E93" t="s">
        <v>41</v>
      </c>
      <c r="F93" s="74"/>
      <c r="G93" s="74"/>
      <c r="H93" s="74"/>
      <c r="I93" s="74"/>
      <c r="J93" s="74"/>
      <c r="K93" s="74"/>
      <c r="L93" s="74"/>
      <c r="M93" s="74"/>
      <c r="N93" s="74"/>
      <c r="O93" s="74"/>
      <c r="P93" s="74"/>
      <c r="Q93" s="74"/>
      <c r="R93" s="74"/>
      <c r="S93" s="74"/>
      <c r="T93" s="74"/>
      <c r="U93" s="74"/>
    </row>
    <row r="94" spans="1:21" x14ac:dyDescent="0.4">
      <c r="A94" t="s">
        <v>45</v>
      </c>
      <c r="B94" t="s">
        <v>209</v>
      </c>
      <c r="C94" t="s">
        <v>87</v>
      </c>
      <c r="D94" t="s">
        <v>42</v>
      </c>
      <c r="E94" t="s">
        <v>41</v>
      </c>
      <c r="F94" s="74"/>
      <c r="G94" s="74"/>
      <c r="H94" s="74"/>
      <c r="I94" s="74"/>
      <c r="J94" s="74"/>
      <c r="K94" s="74"/>
      <c r="L94" s="74"/>
      <c r="M94" s="74"/>
      <c r="N94" s="74"/>
      <c r="O94" s="74"/>
      <c r="P94" s="74"/>
      <c r="Q94" s="74"/>
      <c r="R94" s="74"/>
      <c r="S94" s="74"/>
      <c r="T94" s="74"/>
      <c r="U94" s="74"/>
    </row>
    <row r="95" spans="1:21" x14ac:dyDescent="0.4">
      <c r="A95" t="s">
        <v>45</v>
      </c>
      <c r="B95" t="s">
        <v>208</v>
      </c>
      <c r="C95" t="s">
        <v>85</v>
      </c>
      <c r="D95" t="s">
        <v>74</v>
      </c>
      <c r="E95" t="s">
        <v>41</v>
      </c>
    </row>
    <row r="96" spans="1:21" x14ac:dyDescent="0.4">
      <c r="A96" t="s">
        <v>45</v>
      </c>
      <c r="B96" t="s">
        <v>207</v>
      </c>
      <c r="C96" t="s">
        <v>83</v>
      </c>
      <c r="D96" t="s">
        <v>74</v>
      </c>
      <c r="E96" t="s">
        <v>41</v>
      </c>
    </row>
    <row r="97" spans="1:21" x14ac:dyDescent="0.4">
      <c r="A97" t="s">
        <v>45</v>
      </c>
      <c r="B97" t="s">
        <v>206</v>
      </c>
      <c r="C97" t="s">
        <v>81</v>
      </c>
      <c r="D97" t="s">
        <v>42</v>
      </c>
      <c r="E97" t="s">
        <v>41</v>
      </c>
      <c r="F97" s="74"/>
      <c r="G97" s="74"/>
      <c r="H97" s="74"/>
      <c r="I97" s="74"/>
      <c r="J97" s="74"/>
      <c r="K97" s="74"/>
      <c r="L97" s="74"/>
      <c r="M97" s="74"/>
      <c r="N97" s="74"/>
      <c r="O97" s="74"/>
      <c r="P97" s="74"/>
      <c r="Q97" s="74"/>
      <c r="R97" s="74"/>
      <c r="S97" s="74"/>
      <c r="T97" s="74"/>
      <c r="U97" s="74"/>
    </row>
    <row r="98" spans="1:21" x14ac:dyDescent="0.4">
      <c r="A98" t="s">
        <v>45</v>
      </c>
      <c r="B98" t="s">
        <v>205</v>
      </c>
      <c r="C98" t="s">
        <v>79</v>
      </c>
      <c r="D98" t="s">
        <v>42</v>
      </c>
      <c r="E98" t="s">
        <v>41</v>
      </c>
      <c r="F98" s="74"/>
      <c r="G98" s="74"/>
      <c r="H98" s="74"/>
      <c r="I98" s="74"/>
      <c r="J98" s="74"/>
      <c r="K98" s="74"/>
      <c r="L98" s="74"/>
      <c r="M98" s="74"/>
      <c r="N98" s="74"/>
      <c r="O98" s="74"/>
      <c r="P98" s="74"/>
      <c r="Q98" s="74"/>
      <c r="R98" s="74"/>
      <c r="S98" s="74"/>
      <c r="T98" s="74"/>
      <c r="U98" s="74"/>
    </row>
    <row r="99" spans="1:21" x14ac:dyDescent="0.4">
      <c r="A99" t="s">
        <v>45</v>
      </c>
      <c r="B99" t="s">
        <v>204</v>
      </c>
      <c r="C99" t="s">
        <v>77</v>
      </c>
      <c r="D99" t="s">
        <v>74</v>
      </c>
      <c r="E99" t="s">
        <v>41</v>
      </c>
    </row>
    <row r="100" spans="1:21" x14ac:dyDescent="0.4">
      <c r="A100" t="s">
        <v>45</v>
      </c>
      <c r="B100" t="s">
        <v>203</v>
      </c>
      <c r="C100" t="s">
        <v>75</v>
      </c>
      <c r="D100" t="s">
        <v>74</v>
      </c>
      <c r="E100" t="s">
        <v>41</v>
      </c>
    </row>
    <row r="101" spans="1:21" x14ac:dyDescent="0.4">
      <c r="A101" t="s">
        <v>45</v>
      </c>
      <c r="B101" t="s">
        <v>202</v>
      </c>
      <c r="C101" t="s">
        <v>72</v>
      </c>
      <c r="D101" t="s">
        <v>42</v>
      </c>
      <c r="E101" t="s">
        <v>41</v>
      </c>
      <c r="F101" s="74"/>
      <c r="G101" s="74"/>
      <c r="H101" s="74"/>
      <c r="I101" s="74"/>
      <c r="J101" s="74"/>
      <c r="K101" s="74"/>
      <c r="L101" s="74"/>
      <c r="M101" s="74"/>
      <c r="N101" s="74"/>
      <c r="O101" s="74"/>
      <c r="P101" s="74"/>
      <c r="Q101" s="74"/>
      <c r="R101" s="74"/>
      <c r="S101" s="74"/>
      <c r="T101" s="74"/>
      <c r="U101" s="74"/>
    </row>
    <row r="102" spans="1:21" x14ac:dyDescent="0.4">
      <c r="A102" t="s">
        <v>45</v>
      </c>
      <c r="B102" t="s">
        <v>201</v>
      </c>
      <c r="C102" t="s">
        <v>70</v>
      </c>
      <c r="D102" t="s">
        <v>42</v>
      </c>
      <c r="E102" t="s">
        <v>41</v>
      </c>
      <c r="F102" s="74"/>
      <c r="G102" s="74"/>
      <c r="H102" s="74"/>
      <c r="I102" s="74"/>
      <c r="J102" s="74"/>
      <c r="K102" s="74"/>
      <c r="L102" s="74"/>
      <c r="M102" s="74"/>
      <c r="N102" s="74"/>
      <c r="O102" s="74"/>
      <c r="P102" s="74"/>
      <c r="Q102" s="74"/>
      <c r="R102" s="74"/>
      <c r="S102" s="74"/>
      <c r="T102" s="74"/>
      <c r="U102" s="74"/>
    </row>
    <row r="103" spans="1:21" x14ac:dyDescent="0.4">
      <c r="A103" t="s">
        <v>45</v>
      </c>
      <c r="B103" t="s">
        <v>200</v>
      </c>
      <c r="C103" t="s">
        <v>134</v>
      </c>
      <c r="D103" t="s">
        <v>74</v>
      </c>
      <c r="E103" t="s">
        <v>41</v>
      </c>
      <c r="F103" t="s">
        <v>40</v>
      </c>
    </row>
    <row r="104" spans="1:21" x14ac:dyDescent="0.4">
      <c r="A104" t="s">
        <v>45</v>
      </c>
      <c r="B104" t="s">
        <v>199</v>
      </c>
      <c r="C104" t="s">
        <v>132</v>
      </c>
      <c r="D104" t="s">
        <v>74</v>
      </c>
      <c r="E104" t="s">
        <v>41</v>
      </c>
      <c r="F104" t="s">
        <v>198</v>
      </c>
    </row>
    <row r="105" spans="1:21" x14ac:dyDescent="0.4">
      <c r="A105" t="s">
        <v>45</v>
      </c>
      <c r="B105" t="s">
        <v>197</v>
      </c>
      <c r="C105" t="s">
        <v>129</v>
      </c>
      <c r="D105" t="s">
        <v>42</v>
      </c>
      <c r="E105" t="s">
        <v>41</v>
      </c>
      <c r="F105" s="74"/>
      <c r="G105" s="74"/>
      <c r="H105" s="74"/>
      <c r="I105" s="74"/>
      <c r="J105" s="74"/>
      <c r="K105" s="74"/>
      <c r="L105" s="74"/>
      <c r="M105" s="74"/>
      <c r="N105" s="74"/>
      <c r="O105" s="74">
        <v>8.4295808222773196</v>
      </c>
      <c r="P105" s="74">
        <v>8.7087238863143703</v>
      </c>
      <c r="Q105" s="74">
        <v>6.5229014072154099</v>
      </c>
      <c r="R105" s="74">
        <v>6.5155352738178802</v>
      </c>
      <c r="S105" s="74">
        <v>6.4489604719927502</v>
      </c>
      <c r="T105" s="74">
        <v>6.33722496944279</v>
      </c>
      <c r="U105" s="74">
        <v>6.3603778775311701</v>
      </c>
    </row>
    <row r="106" spans="1:21" x14ac:dyDescent="0.4">
      <c r="A106" t="s">
        <v>45</v>
      </c>
      <c r="B106" t="s">
        <v>196</v>
      </c>
      <c r="C106" t="s">
        <v>127</v>
      </c>
      <c r="D106" t="s">
        <v>42</v>
      </c>
      <c r="E106" t="s">
        <v>41</v>
      </c>
      <c r="F106" s="74"/>
      <c r="G106" s="74">
        <v>15.130632108158</v>
      </c>
      <c r="H106" s="74">
        <v>12.859331172949901</v>
      </c>
      <c r="I106" s="74">
        <v>11.1085166771897</v>
      </c>
      <c r="J106" s="74">
        <v>11.3358390094693</v>
      </c>
      <c r="K106" s="74">
        <v>8.5170018650529702</v>
      </c>
      <c r="L106" s="74">
        <v>7.3562201563817302</v>
      </c>
      <c r="M106" s="74">
        <v>8.3330387002395607</v>
      </c>
      <c r="N106" s="74">
        <v>7.7350854634534798</v>
      </c>
      <c r="O106" s="74"/>
      <c r="P106" s="74"/>
      <c r="Q106" s="74"/>
      <c r="R106" s="74"/>
      <c r="S106" s="74"/>
      <c r="T106" s="74"/>
      <c r="U106" s="74"/>
    </row>
    <row r="107" spans="1:21" x14ac:dyDescent="0.4">
      <c r="A107" t="s">
        <v>45</v>
      </c>
      <c r="B107" t="s">
        <v>195</v>
      </c>
      <c r="C107" t="s">
        <v>125</v>
      </c>
      <c r="D107" t="s">
        <v>74</v>
      </c>
      <c r="E107" t="s">
        <v>41</v>
      </c>
    </row>
    <row r="108" spans="1:21" x14ac:dyDescent="0.4">
      <c r="A108" t="s">
        <v>45</v>
      </c>
      <c r="B108" t="s">
        <v>194</v>
      </c>
      <c r="C108" t="s">
        <v>123</v>
      </c>
      <c r="D108" t="s">
        <v>74</v>
      </c>
      <c r="E108" t="s">
        <v>41</v>
      </c>
    </row>
    <row r="109" spans="1:21" x14ac:dyDescent="0.4">
      <c r="A109" t="s">
        <v>45</v>
      </c>
      <c r="B109" t="s">
        <v>193</v>
      </c>
      <c r="C109" t="s">
        <v>121</v>
      </c>
      <c r="D109" t="s">
        <v>42</v>
      </c>
      <c r="E109" t="s">
        <v>41</v>
      </c>
      <c r="F109" s="74"/>
      <c r="G109" s="74"/>
      <c r="H109" s="74"/>
      <c r="I109" s="74"/>
      <c r="J109" s="74"/>
      <c r="K109" s="74"/>
      <c r="L109" s="74"/>
      <c r="M109" s="74"/>
      <c r="N109" s="74"/>
      <c r="O109" s="74"/>
      <c r="P109" s="74"/>
      <c r="Q109" s="74"/>
      <c r="R109" s="74"/>
      <c r="S109" s="74"/>
      <c r="T109" s="74"/>
      <c r="U109" s="74"/>
    </row>
    <row r="110" spans="1:21" x14ac:dyDescent="0.4">
      <c r="A110" t="s">
        <v>45</v>
      </c>
      <c r="B110" t="s">
        <v>192</v>
      </c>
      <c r="C110" t="s">
        <v>119</v>
      </c>
      <c r="D110" t="s">
        <v>42</v>
      </c>
      <c r="E110" t="s">
        <v>41</v>
      </c>
      <c r="F110" s="74"/>
      <c r="G110" s="74"/>
      <c r="H110" s="74"/>
      <c r="I110" s="74"/>
      <c r="J110" s="74"/>
      <c r="K110" s="74"/>
      <c r="L110" s="74"/>
      <c r="M110" s="74"/>
      <c r="N110" s="74"/>
      <c r="O110" s="74"/>
      <c r="P110" s="74"/>
      <c r="Q110" s="74"/>
      <c r="R110" s="74"/>
      <c r="S110" s="74"/>
      <c r="T110" s="74"/>
      <c r="U110" s="74"/>
    </row>
    <row r="111" spans="1:21" x14ac:dyDescent="0.4">
      <c r="A111" t="s">
        <v>45</v>
      </c>
      <c r="B111" t="s">
        <v>191</v>
      </c>
      <c r="C111" t="s">
        <v>117</v>
      </c>
      <c r="D111" t="s">
        <v>74</v>
      </c>
      <c r="E111" t="s">
        <v>41</v>
      </c>
    </row>
    <row r="112" spans="1:21" x14ac:dyDescent="0.4">
      <c r="A112" t="s">
        <v>45</v>
      </c>
      <c r="B112" t="s">
        <v>190</v>
      </c>
      <c r="C112" t="s">
        <v>115</v>
      </c>
      <c r="D112" t="s">
        <v>74</v>
      </c>
      <c r="E112" t="s">
        <v>41</v>
      </c>
    </row>
    <row r="113" spans="1:21" x14ac:dyDescent="0.4">
      <c r="A113" t="s">
        <v>45</v>
      </c>
      <c r="B113" t="s">
        <v>189</v>
      </c>
      <c r="C113" t="s">
        <v>113</v>
      </c>
      <c r="D113" t="s">
        <v>42</v>
      </c>
      <c r="E113" t="s">
        <v>41</v>
      </c>
      <c r="F113" s="74"/>
      <c r="G113" s="74"/>
      <c r="H113" s="74"/>
      <c r="I113" s="74"/>
      <c r="J113" s="74"/>
      <c r="K113" s="74"/>
      <c r="L113" s="74"/>
      <c r="M113" s="74"/>
      <c r="N113" s="74"/>
      <c r="O113" s="74"/>
      <c r="P113" s="74"/>
      <c r="Q113" s="74"/>
      <c r="R113" s="74"/>
      <c r="S113" s="74"/>
      <c r="T113" s="74"/>
      <c r="U113" s="74"/>
    </row>
    <row r="114" spans="1:21" x14ac:dyDescent="0.4">
      <c r="A114" t="s">
        <v>45</v>
      </c>
      <c r="B114" t="s">
        <v>188</v>
      </c>
      <c r="C114" t="s">
        <v>111</v>
      </c>
      <c r="D114" t="s">
        <v>42</v>
      </c>
      <c r="E114" t="s">
        <v>41</v>
      </c>
      <c r="F114" s="74"/>
      <c r="G114" s="74"/>
      <c r="H114" s="74"/>
      <c r="I114" s="74"/>
      <c r="J114" s="74"/>
      <c r="K114" s="74"/>
      <c r="L114" s="74"/>
      <c r="M114" s="74"/>
      <c r="N114" s="74"/>
      <c r="O114" s="74"/>
      <c r="P114" s="74"/>
      <c r="Q114" s="74"/>
      <c r="R114" s="74"/>
      <c r="S114" s="74"/>
      <c r="T114" s="74"/>
      <c r="U114" s="74"/>
    </row>
    <row r="115" spans="1:21" x14ac:dyDescent="0.4">
      <c r="A115" t="s">
        <v>45</v>
      </c>
      <c r="B115" t="s">
        <v>187</v>
      </c>
      <c r="C115" t="s">
        <v>109</v>
      </c>
      <c r="D115" t="s">
        <v>74</v>
      </c>
      <c r="E115" t="s">
        <v>41</v>
      </c>
    </row>
    <row r="116" spans="1:21" x14ac:dyDescent="0.4">
      <c r="A116" t="s">
        <v>45</v>
      </c>
      <c r="B116" t="s">
        <v>186</v>
      </c>
      <c r="C116" t="s">
        <v>107</v>
      </c>
      <c r="D116" t="s">
        <v>74</v>
      </c>
      <c r="E116" t="s">
        <v>41</v>
      </c>
    </row>
    <row r="117" spans="1:21" x14ac:dyDescent="0.4">
      <c r="A117" t="s">
        <v>45</v>
      </c>
      <c r="B117" t="s">
        <v>185</v>
      </c>
      <c r="C117" t="s">
        <v>105</v>
      </c>
      <c r="D117" t="s">
        <v>42</v>
      </c>
      <c r="E117" t="s">
        <v>41</v>
      </c>
      <c r="F117" s="74"/>
      <c r="G117" s="74"/>
      <c r="H117" s="74"/>
      <c r="I117" s="74"/>
      <c r="J117" s="74"/>
      <c r="K117" s="74"/>
      <c r="L117" s="74"/>
      <c r="M117" s="74"/>
      <c r="N117" s="74"/>
      <c r="O117" s="74"/>
      <c r="P117" s="74"/>
      <c r="Q117" s="74"/>
      <c r="R117" s="74"/>
      <c r="S117" s="74"/>
      <c r="T117" s="74"/>
      <c r="U117" s="74"/>
    </row>
    <row r="118" spans="1:21" x14ac:dyDescent="0.4">
      <c r="A118" t="s">
        <v>45</v>
      </c>
      <c r="B118" t="s">
        <v>184</v>
      </c>
      <c r="C118" t="s">
        <v>103</v>
      </c>
      <c r="D118" t="s">
        <v>42</v>
      </c>
      <c r="E118" t="s">
        <v>41</v>
      </c>
      <c r="F118" s="74"/>
      <c r="G118" s="74"/>
      <c r="H118" s="74"/>
      <c r="I118" s="74"/>
      <c r="J118" s="74"/>
      <c r="K118" s="74"/>
      <c r="L118" s="74"/>
      <c r="M118" s="74"/>
      <c r="N118" s="74"/>
      <c r="O118" s="74"/>
      <c r="P118" s="74"/>
      <c r="Q118" s="74"/>
      <c r="R118" s="74"/>
      <c r="S118" s="74"/>
      <c r="T118" s="74"/>
      <c r="U118" s="74"/>
    </row>
    <row r="119" spans="1:21" x14ac:dyDescent="0.4">
      <c r="A119" t="s">
        <v>45</v>
      </c>
      <c r="B119" t="s">
        <v>183</v>
      </c>
      <c r="C119" t="s">
        <v>101</v>
      </c>
      <c r="D119" t="s">
        <v>74</v>
      </c>
      <c r="E119" t="s">
        <v>41</v>
      </c>
    </row>
    <row r="120" spans="1:21" x14ac:dyDescent="0.4">
      <c r="A120" t="s">
        <v>45</v>
      </c>
      <c r="B120" t="s">
        <v>182</v>
      </c>
      <c r="C120" t="s">
        <v>99</v>
      </c>
      <c r="D120" t="s">
        <v>74</v>
      </c>
      <c r="E120" t="s">
        <v>41</v>
      </c>
    </row>
    <row r="121" spans="1:21" x14ac:dyDescent="0.4">
      <c r="A121" t="s">
        <v>45</v>
      </c>
      <c r="B121" t="s">
        <v>181</v>
      </c>
      <c r="C121" t="s">
        <v>97</v>
      </c>
      <c r="D121" t="s">
        <v>42</v>
      </c>
      <c r="E121" t="s">
        <v>41</v>
      </c>
      <c r="F121" s="74"/>
      <c r="G121" s="74"/>
      <c r="H121" s="74"/>
      <c r="I121" s="74"/>
      <c r="J121" s="74"/>
      <c r="K121" s="74"/>
      <c r="L121" s="74"/>
      <c r="M121" s="74"/>
      <c r="N121" s="74"/>
      <c r="O121" s="74"/>
      <c r="P121" s="74"/>
      <c r="Q121" s="74"/>
      <c r="R121" s="74"/>
      <c r="S121" s="74"/>
      <c r="T121" s="74"/>
      <c r="U121" s="74"/>
    </row>
    <row r="122" spans="1:21" x14ac:dyDescent="0.4">
      <c r="A122" t="s">
        <v>45</v>
      </c>
      <c r="B122" t="s">
        <v>180</v>
      </c>
      <c r="C122" t="s">
        <v>95</v>
      </c>
      <c r="D122" t="s">
        <v>42</v>
      </c>
      <c r="E122" t="s">
        <v>41</v>
      </c>
      <c r="F122" s="74"/>
      <c r="G122" s="74"/>
      <c r="H122" s="74"/>
      <c r="I122" s="74"/>
      <c r="J122" s="74"/>
      <c r="K122" s="74"/>
      <c r="L122" s="74"/>
      <c r="M122" s="74"/>
      <c r="N122" s="74"/>
      <c r="O122" s="74"/>
      <c r="P122" s="74"/>
      <c r="Q122" s="74"/>
      <c r="R122" s="74"/>
      <c r="S122" s="74"/>
      <c r="T122" s="74"/>
      <c r="U122" s="74"/>
    </row>
    <row r="123" spans="1:21" x14ac:dyDescent="0.4">
      <c r="A123" t="s">
        <v>45</v>
      </c>
      <c r="B123" t="s">
        <v>179</v>
      </c>
      <c r="C123" t="s">
        <v>93</v>
      </c>
      <c r="D123" t="s">
        <v>74</v>
      </c>
      <c r="E123" t="s">
        <v>41</v>
      </c>
    </row>
    <row r="124" spans="1:21" x14ac:dyDescent="0.4">
      <c r="A124" t="s">
        <v>45</v>
      </c>
      <c r="B124" t="s">
        <v>178</v>
      </c>
      <c r="C124" t="s">
        <v>91</v>
      </c>
      <c r="D124" t="s">
        <v>74</v>
      </c>
      <c r="E124" t="s">
        <v>41</v>
      </c>
    </row>
    <row r="125" spans="1:21" x14ac:dyDescent="0.4">
      <c r="A125" t="s">
        <v>45</v>
      </c>
      <c r="B125" t="s">
        <v>177</v>
      </c>
      <c r="C125" t="s">
        <v>89</v>
      </c>
      <c r="D125" t="s">
        <v>42</v>
      </c>
      <c r="E125" t="s">
        <v>41</v>
      </c>
      <c r="F125" s="74"/>
      <c r="G125" s="74"/>
      <c r="H125" s="74"/>
      <c r="I125" s="74"/>
      <c r="J125" s="74"/>
      <c r="K125" s="74"/>
      <c r="L125" s="74"/>
      <c r="M125" s="74"/>
      <c r="N125" s="74"/>
      <c r="O125" s="74"/>
      <c r="P125" s="74"/>
      <c r="Q125" s="74"/>
      <c r="R125" s="74"/>
      <c r="S125" s="74"/>
      <c r="T125" s="74"/>
      <c r="U125" s="74"/>
    </row>
    <row r="126" spans="1:21" x14ac:dyDescent="0.4">
      <c r="A126" t="s">
        <v>45</v>
      </c>
      <c r="B126" t="s">
        <v>176</v>
      </c>
      <c r="C126" t="s">
        <v>87</v>
      </c>
      <c r="D126" t="s">
        <v>42</v>
      </c>
      <c r="E126" t="s">
        <v>41</v>
      </c>
      <c r="F126" s="74"/>
      <c r="G126" s="74"/>
      <c r="H126" s="74"/>
      <c r="I126" s="74"/>
      <c r="J126" s="74"/>
      <c r="K126" s="74"/>
      <c r="L126" s="74"/>
      <c r="M126" s="74"/>
      <c r="N126" s="74"/>
      <c r="O126" s="74"/>
      <c r="P126" s="74"/>
      <c r="Q126" s="74"/>
      <c r="R126" s="74"/>
      <c r="S126" s="74"/>
      <c r="T126" s="74"/>
      <c r="U126" s="74"/>
    </row>
    <row r="127" spans="1:21" x14ac:dyDescent="0.4">
      <c r="A127" t="s">
        <v>45</v>
      </c>
      <c r="B127" t="s">
        <v>175</v>
      </c>
      <c r="C127" t="s">
        <v>85</v>
      </c>
      <c r="D127" t="s">
        <v>74</v>
      </c>
      <c r="E127" t="s">
        <v>41</v>
      </c>
    </row>
    <row r="128" spans="1:21" x14ac:dyDescent="0.4">
      <c r="A128" t="s">
        <v>45</v>
      </c>
      <c r="B128" t="s">
        <v>174</v>
      </c>
      <c r="C128" t="s">
        <v>83</v>
      </c>
      <c r="D128" t="s">
        <v>74</v>
      </c>
      <c r="E128" t="s">
        <v>41</v>
      </c>
    </row>
    <row r="129" spans="1:21" x14ac:dyDescent="0.4">
      <c r="A129" t="s">
        <v>45</v>
      </c>
      <c r="B129" t="s">
        <v>173</v>
      </c>
      <c r="C129" t="s">
        <v>81</v>
      </c>
      <c r="D129" t="s">
        <v>42</v>
      </c>
      <c r="E129" t="s">
        <v>41</v>
      </c>
      <c r="F129" s="74"/>
      <c r="G129" s="74"/>
      <c r="H129" s="74"/>
      <c r="I129" s="74"/>
      <c r="J129" s="74"/>
      <c r="K129" s="74"/>
      <c r="L129" s="74"/>
      <c r="M129" s="74"/>
      <c r="N129" s="74"/>
      <c r="O129" s="74"/>
      <c r="P129" s="74"/>
      <c r="Q129" s="74"/>
      <c r="R129" s="74"/>
      <c r="S129" s="74"/>
      <c r="T129" s="74"/>
      <c r="U129" s="74"/>
    </row>
    <row r="130" spans="1:21" x14ac:dyDescent="0.4">
      <c r="A130" t="s">
        <v>45</v>
      </c>
      <c r="B130" t="s">
        <v>172</v>
      </c>
      <c r="C130" t="s">
        <v>79</v>
      </c>
      <c r="D130" t="s">
        <v>42</v>
      </c>
      <c r="E130" t="s">
        <v>41</v>
      </c>
      <c r="F130" s="74"/>
      <c r="G130" s="74"/>
      <c r="H130" s="74"/>
      <c r="I130" s="74"/>
      <c r="J130" s="74"/>
      <c r="K130" s="74"/>
      <c r="L130" s="74"/>
      <c r="M130" s="74"/>
      <c r="N130" s="74"/>
      <c r="O130" s="74"/>
      <c r="P130" s="74"/>
      <c r="Q130" s="74"/>
      <c r="R130" s="74"/>
      <c r="S130" s="74"/>
      <c r="T130" s="74"/>
      <c r="U130" s="74"/>
    </row>
    <row r="131" spans="1:21" x14ac:dyDescent="0.4">
      <c r="A131" t="s">
        <v>45</v>
      </c>
      <c r="B131" t="s">
        <v>171</v>
      </c>
      <c r="C131" t="s">
        <v>77</v>
      </c>
      <c r="D131" t="s">
        <v>74</v>
      </c>
      <c r="E131" t="s">
        <v>41</v>
      </c>
    </row>
    <row r="132" spans="1:21" x14ac:dyDescent="0.4">
      <c r="A132" t="s">
        <v>45</v>
      </c>
      <c r="B132" t="s">
        <v>170</v>
      </c>
      <c r="C132" t="s">
        <v>75</v>
      </c>
      <c r="D132" t="s">
        <v>74</v>
      </c>
      <c r="E132" t="s">
        <v>41</v>
      </c>
    </row>
    <row r="133" spans="1:21" x14ac:dyDescent="0.4">
      <c r="A133" t="s">
        <v>45</v>
      </c>
      <c r="B133" t="s">
        <v>169</v>
      </c>
      <c r="C133" t="s">
        <v>72</v>
      </c>
      <c r="D133" t="s">
        <v>42</v>
      </c>
      <c r="E133" t="s">
        <v>41</v>
      </c>
      <c r="F133" s="74"/>
      <c r="G133" s="74"/>
      <c r="H133" s="74"/>
      <c r="I133" s="74"/>
      <c r="J133" s="74"/>
      <c r="K133" s="74"/>
      <c r="L133" s="74"/>
      <c r="M133" s="74"/>
      <c r="N133" s="74"/>
      <c r="O133" s="74"/>
      <c r="P133" s="74"/>
      <c r="Q133" s="74"/>
      <c r="R133" s="74"/>
      <c r="S133" s="74"/>
      <c r="T133" s="74"/>
      <c r="U133" s="74"/>
    </row>
    <row r="134" spans="1:21" x14ac:dyDescent="0.4">
      <c r="A134" t="s">
        <v>45</v>
      </c>
      <c r="B134" t="s">
        <v>168</v>
      </c>
      <c r="C134" t="s">
        <v>70</v>
      </c>
      <c r="D134" t="s">
        <v>42</v>
      </c>
      <c r="E134" t="s">
        <v>41</v>
      </c>
      <c r="F134" s="74"/>
      <c r="G134" s="74"/>
      <c r="H134" s="74"/>
      <c r="I134" s="74"/>
      <c r="J134" s="74"/>
      <c r="K134" s="74"/>
      <c r="L134" s="74"/>
      <c r="M134" s="74"/>
      <c r="N134" s="74"/>
      <c r="O134" s="74"/>
      <c r="P134" s="74"/>
      <c r="Q134" s="74"/>
      <c r="R134" s="74"/>
      <c r="S134" s="74"/>
      <c r="T134" s="74"/>
      <c r="U134" s="74"/>
    </row>
    <row r="135" spans="1:21" x14ac:dyDescent="0.4">
      <c r="A135" t="s">
        <v>45</v>
      </c>
      <c r="B135" t="s">
        <v>167</v>
      </c>
      <c r="C135" t="s">
        <v>134</v>
      </c>
      <c r="D135" t="s">
        <v>74</v>
      </c>
      <c r="E135" t="s">
        <v>41</v>
      </c>
    </row>
    <row r="136" spans="1:21" x14ac:dyDescent="0.4">
      <c r="A136" t="s">
        <v>45</v>
      </c>
      <c r="B136" t="s">
        <v>166</v>
      </c>
      <c r="C136" t="s">
        <v>132</v>
      </c>
      <c r="D136" t="s">
        <v>74</v>
      </c>
      <c r="E136" t="s">
        <v>41</v>
      </c>
    </row>
    <row r="137" spans="1:21" x14ac:dyDescent="0.4">
      <c r="A137" t="s">
        <v>45</v>
      </c>
      <c r="B137" t="s">
        <v>165</v>
      </c>
      <c r="C137" t="s">
        <v>129</v>
      </c>
      <c r="D137" t="s">
        <v>42</v>
      </c>
      <c r="E137" t="s">
        <v>41</v>
      </c>
      <c r="F137" s="74"/>
      <c r="G137" s="74"/>
      <c r="H137" s="74"/>
      <c r="I137" s="74"/>
      <c r="J137" s="74"/>
      <c r="K137" s="74"/>
      <c r="L137" s="74"/>
      <c r="M137" s="74"/>
      <c r="N137" s="74"/>
      <c r="O137" s="74"/>
      <c r="P137" s="74"/>
      <c r="Q137" s="74"/>
      <c r="R137" s="74"/>
      <c r="S137" s="74"/>
      <c r="T137" s="74"/>
      <c r="U137" s="74"/>
    </row>
    <row r="138" spans="1:21" x14ac:dyDescent="0.4">
      <c r="A138" t="s">
        <v>45</v>
      </c>
      <c r="B138" t="s">
        <v>164</v>
      </c>
      <c r="C138" t="s">
        <v>127</v>
      </c>
      <c r="D138" t="s">
        <v>42</v>
      </c>
      <c r="E138" t="s">
        <v>41</v>
      </c>
      <c r="F138" s="74"/>
      <c r="G138" s="74"/>
      <c r="H138" s="74"/>
      <c r="I138" s="74"/>
      <c r="J138" s="74"/>
      <c r="K138" s="74"/>
      <c r="L138" s="74"/>
      <c r="M138" s="74"/>
      <c r="N138" s="74"/>
      <c r="O138" s="74"/>
      <c r="P138" s="74"/>
      <c r="Q138" s="74"/>
      <c r="R138" s="74"/>
      <c r="S138" s="74"/>
      <c r="T138" s="74"/>
      <c r="U138" s="74"/>
    </row>
    <row r="139" spans="1:21" x14ac:dyDescent="0.4">
      <c r="A139" t="s">
        <v>45</v>
      </c>
      <c r="B139" t="s">
        <v>163</v>
      </c>
      <c r="C139" t="s">
        <v>125</v>
      </c>
      <c r="D139" t="s">
        <v>74</v>
      </c>
      <c r="E139" t="s">
        <v>41</v>
      </c>
    </row>
    <row r="140" spans="1:21" x14ac:dyDescent="0.4">
      <c r="A140" t="s">
        <v>45</v>
      </c>
      <c r="B140" t="s">
        <v>162</v>
      </c>
      <c r="C140" t="s">
        <v>123</v>
      </c>
      <c r="D140" t="s">
        <v>74</v>
      </c>
      <c r="E140" t="s">
        <v>41</v>
      </c>
    </row>
    <row r="141" spans="1:21" x14ac:dyDescent="0.4">
      <c r="A141" t="s">
        <v>45</v>
      </c>
      <c r="B141" t="s">
        <v>161</v>
      </c>
      <c r="C141" t="s">
        <v>121</v>
      </c>
      <c r="D141" t="s">
        <v>42</v>
      </c>
      <c r="E141" t="s">
        <v>41</v>
      </c>
      <c r="F141" s="74"/>
      <c r="G141" s="74"/>
      <c r="H141" s="74"/>
      <c r="I141" s="74"/>
      <c r="J141" s="74"/>
      <c r="K141" s="74"/>
      <c r="L141" s="74"/>
      <c r="M141" s="74"/>
      <c r="N141" s="74"/>
      <c r="O141" s="74"/>
      <c r="P141" s="74"/>
      <c r="Q141" s="74"/>
      <c r="R141" s="74"/>
      <c r="S141" s="74"/>
      <c r="T141" s="74"/>
      <c r="U141" s="74"/>
    </row>
    <row r="142" spans="1:21" x14ac:dyDescent="0.4">
      <c r="A142" t="s">
        <v>45</v>
      </c>
      <c r="B142" t="s">
        <v>160</v>
      </c>
      <c r="C142" t="s">
        <v>119</v>
      </c>
      <c r="D142" t="s">
        <v>42</v>
      </c>
      <c r="E142" t="s">
        <v>41</v>
      </c>
      <c r="F142" s="74"/>
      <c r="G142" s="74"/>
      <c r="H142" s="74"/>
      <c r="I142" s="74"/>
      <c r="J142" s="74"/>
      <c r="K142" s="74"/>
      <c r="L142" s="74"/>
      <c r="M142" s="74"/>
      <c r="N142" s="74"/>
      <c r="O142" s="74"/>
      <c r="P142" s="74"/>
      <c r="Q142" s="74"/>
      <c r="R142" s="74"/>
      <c r="S142" s="74"/>
      <c r="T142" s="74"/>
      <c r="U142" s="74"/>
    </row>
    <row r="143" spans="1:21" x14ac:dyDescent="0.4">
      <c r="A143" t="s">
        <v>45</v>
      </c>
      <c r="B143" t="s">
        <v>159</v>
      </c>
      <c r="C143" t="s">
        <v>117</v>
      </c>
      <c r="D143" t="s">
        <v>74</v>
      </c>
      <c r="E143" t="s">
        <v>41</v>
      </c>
    </row>
    <row r="144" spans="1:21" x14ac:dyDescent="0.4">
      <c r="A144" t="s">
        <v>45</v>
      </c>
      <c r="B144" t="s">
        <v>158</v>
      </c>
      <c r="C144" t="s">
        <v>115</v>
      </c>
      <c r="D144" t="s">
        <v>74</v>
      </c>
      <c r="E144" t="s">
        <v>41</v>
      </c>
    </row>
    <row r="145" spans="1:21" x14ac:dyDescent="0.4">
      <c r="A145" t="s">
        <v>45</v>
      </c>
      <c r="B145" t="s">
        <v>157</v>
      </c>
      <c r="C145" t="s">
        <v>113</v>
      </c>
      <c r="D145" t="s">
        <v>42</v>
      </c>
      <c r="E145" t="s">
        <v>41</v>
      </c>
      <c r="F145" s="74"/>
      <c r="G145" s="74"/>
      <c r="H145" s="74"/>
      <c r="I145" s="74"/>
      <c r="J145" s="74"/>
      <c r="K145" s="74"/>
      <c r="L145" s="74"/>
      <c r="M145" s="74"/>
      <c r="N145" s="74"/>
      <c r="O145" s="74"/>
      <c r="P145" s="74"/>
      <c r="Q145" s="74"/>
      <c r="R145" s="74"/>
      <c r="S145" s="74"/>
      <c r="T145" s="74"/>
      <c r="U145" s="74"/>
    </row>
    <row r="146" spans="1:21" x14ac:dyDescent="0.4">
      <c r="A146" t="s">
        <v>45</v>
      </c>
      <c r="B146" t="s">
        <v>156</v>
      </c>
      <c r="C146" t="s">
        <v>111</v>
      </c>
      <c r="D146" t="s">
        <v>42</v>
      </c>
      <c r="E146" t="s">
        <v>41</v>
      </c>
      <c r="F146" s="74"/>
      <c r="G146" s="74"/>
      <c r="H146" s="74"/>
      <c r="I146" s="74"/>
      <c r="J146" s="74"/>
      <c r="K146" s="74"/>
      <c r="L146" s="74"/>
      <c r="M146" s="74"/>
      <c r="N146" s="74"/>
      <c r="O146" s="74"/>
      <c r="P146" s="74"/>
      <c r="Q146" s="74"/>
      <c r="R146" s="74"/>
      <c r="S146" s="74"/>
      <c r="T146" s="74"/>
      <c r="U146" s="74"/>
    </row>
    <row r="147" spans="1:21" x14ac:dyDescent="0.4">
      <c r="A147" t="s">
        <v>45</v>
      </c>
      <c r="B147" t="s">
        <v>155</v>
      </c>
      <c r="C147" t="s">
        <v>109</v>
      </c>
      <c r="D147" t="s">
        <v>74</v>
      </c>
      <c r="E147" t="s">
        <v>41</v>
      </c>
    </row>
    <row r="148" spans="1:21" x14ac:dyDescent="0.4">
      <c r="A148" t="s">
        <v>45</v>
      </c>
      <c r="B148" t="s">
        <v>154</v>
      </c>
      <c r="C148" t="s">
        <v>107</v>
      </c>
      <c r="D148" t="s">
        <v>74</v>
      </c>
      <c r="E148" t="s">
        <v>41</v>
      </c>
    </row>
    <row r="149" spans="1:21" x14ac:dyDescent="0.4">
      <c r="A149" t="s">
        <v>45</v>
      </c>
      <c r="B149" t="s">
        <v>153</v>
      </c>
      <c r="C149" t="s">
        <v>105</v>
      </c>
      <c r="D149" t="s">
        <v>42</v>
      </c>
      <c r="E149" t="s">
        <v>41</v>
      </c>
      <c r="F149" s="74"/>
      <c r="G149" s="74"/>
      <c r="H149" s="74"/>
      <c r="I149" s="74"/>
      <c r="J149" s="74"/>
      <c r="K149" s="74"/>
      <c r="L149" s="74"/>
      <c r="M149" s="74"/>
      <c r="N149" s="74"/>
      <c r="O149" s="74"/>
      <c r="P149" s="74"/>
      <c r="Q149" s="74"/>
      <c r="R149" s="74"/>
      <c r="S149" s="74"/>
      <c r="T149" s="74"/>
      <c r="U149" s="74"/>
    </row>
    <row r="150" spans="1:21" x14ac:dyDescent="0.4">
      <c r="A150" t="s">
        <v>45</v>
      </c>
      <c r="B150" t="s">
        <v>152</v>
      </c>
      <c r="C150" t="s">
        <v>103</v>
      </c>
      <c r="D150" t="s">
        <v>42</v>
      </c>
      <c r="E150" t="s">
        <v>41</v>
      </c>
      <c r="F150" s="74"/>
      <c r="G150" s="74"/>
      <c r="H150" s="74"/>
      <c r="I150" s="74"/>
      <c r="J150" s="74"/>
      <c r="K150" s="74"/>
      <c r="L150" s="74"/>
      <c r="M150" s="74"/>
      <c r="N150" s="74"/>
      <c r="O150" s="74"/>
      <c r="P150" s="74"/>
      <c r="Q150" s="74"/>
      <c r="R150" s="74"/>
      <c r="S150" s="74"/>
      <c r="T150" s="74"/>
      <c r="U150" s="74"/>
    </row>
    <row r="151" spans="1:21" x14ac:dyDescent="0.4">
      <c r="A151" t="s">
        <v>45</v>
      </c>
      <c r="B151" t="s">
        <v>151</v>
      </c>
      <c r="C151" t="s">
        <v>101</v>
      </c>
      <c r="D151" t="s">
        <v>74</v>
      </c>
      <c r="E151" t="s">
        <v>41</v>
      </c>
    </row>
    <row r="152" spans="1:21" x14ac:dyDescent="0.4">
      <c r="A152" t="s">
        <v>45</v>
      </c>
      <c r="B152" t="s">
        <v>150</v>
      </c>
      <c r="C152" t="s">
        <v>99</v>
      </c>
      <c r="D152" t="s">
        <v>74</v>
      </c>
      <c r="E152" t="s">
        <v>41</v>
      </c>
    </row>
    <row r="153" spans="1:21" x14ac:dyDescent="0.4">
      <c r="A153" t="s">
        <v>45</v>
      </c>
      <c r="B153" t="s">
        <v>149</v>
      </c>
      <c r="C153" t="s">
        <v>97</v>
      </c>
      <c r="D153" t="s">
        <v>42</v>
      </c>
      <c r="E153" t="s">
        <v>41</v>
      </c>
      <c r="F153" s="74"/>
      <c r="G153" s="74"/>
      <c r="H153" s="74"/>
      <c r="I153" s="74"/>
      <c r="J153" s="74"/>
      <c r="K153" s="74"/>
      <c r="L153" s="74"/>
      <c r="M153" s="74"/>
      <c r="N153" s="74"/>
      <c r="O153" s="74"/>
      <c r="P153" s="74"/>
      <c r="Q153" s="74"/>
      <c r="R153" s="74"/>
      <c r="S153" s="74"/>
      <c r="T153" s="74"/>
      <c r="U153" s="74"/>
    </row>
    <row r="154" spans="1:21" x14ac:dyDescent="0.4">
      <c r="A154" t="s">
        <v>45</v>
      </c>
      <c r="B154" t="s">
        <v>148</v>
      </c>
      <c r="C154" t="s">
        <v>95</v>
      </c>
      <c r="D154" t="s">
        <v>42</v>
      </c>
      <c r="E154" t="s">
        <v>41</v>
      </c>
      <c r="F154" s="74"/>
      <c r="G154" s="74"/>
      <c r="H154" s="74"/>
      <c r="I154" s="74"/>
      <c r="J154" s="74"/>
      <c r="K154" s="74"/>
      <c r="L154" s="74"/>
      <c r="M154" s="74"/>
      <c r="N154" s="74"/>
      <c r="O154" s="74"/>
      <c r="P154" s="74"/>
      <c r="Q154" s="74"/>
      <c r="R154" s="74"/>
      <c r="S154" s="74"/>
      <c r="T154" s="74"/>
      <c r="U154" s="74"/>
    </row>
    <row r="155" spans="1:21" x14ac:dyDescent="0.4">
      <c r="A155" t="s">
        <v>45</v>
      </c>
      <c r="B155" t="s">
        <v>147</v>
      </c>
      <c r="C155" t="s">
        <v>93</v>
      </c>
      <c r="D155" t="s">
        <v>74</v>
      </c>
      <c r="E155" t="s">
        <v>41</v>
      </c>
    </row>
    <row r="156" spans="1:21" x14ac:dyDescent="0.4">
      <c r="A156" t="s">
        <v>45</v>
      </c>
      <c r="B156" t="s">
        <v>146</v>
      </c>
      <c r="C156" t="s">
        <v>91</v>
      </c>
      <c r="D156" t="s">
        <v>74</v>
      </c>
      <c r="E156" t="s">
        <v>41</v>
      </c>
    </row>
    <row r="157" spans="1:21" x14ac:dyDescent="0.4">
      <c r="A157" t="s">
        <v>45</v>
      </c>
      <c r="B157" t="s">
        <v>145</v>
      </c>
      <c r="C157" t="s">
        <v>89</v>
      </c>
      <c r="D157" t="s">
        <v>42</v>
      </c>
      <c r="E157" t="s">
        <v>41</v>
      </c>
      <c r="F157" s="74"/>
      <c r="G157" s="74"/>
      <c r="H157" s="74"/>
      <c r="I157" s="74"/>
      <c r="J157" s="74"/>
      <c r="K157" s="74"/>
      <c r="L157" s="74"/>
      <c r="M157" s="74"/>
      <c r="N157" s="74"/>
      <c r="O157" s="74"/>
      <c r="P157" s="74"/>
      <c r="Q157" s="74"/>
      <c r="R157" s="74"/>
      <c r="S157" s="74"/>
      <c r="T157" s="74"/>
      <c r="U157" s="74"/>
    </row>
    <row r="158" spans="1:21" x14ac:dyDescent="0.4">
      <c r="A158" t="s">
        <v>45</v>
      </c>
      <c r="B158" t="s">
        <v>144</v>
      </c>
      <c r="C158" t="s">
        <v>87</v>
      </c>
      <c r="D158" t="s">
        <v>42</v>
      </c>
      <c r="E158" t="s">
        <v>41</v>
      </c>
      <c r="F158" s="74"/>
      <c r="G158" s="74"/>
      <c r="H158" s="74"/>
      <c r="I158" s="74"/>
      <c r="J158" s="74"/>
      <c r="K158" s="74"/>
      <c r="L158" s="74"/>
      <c r="M158" s="74"/>
      <c r="N158" s="74"/>
      <c r="O158" s="74"/>
      <c r="P158" s="74"/>
      <c r="Q158" s="74"/>
      <c r="R158" s="74"/>
      <c r="S158" s="74"/>
      <c r="T158" s="74"/>
      <c r="U158" s="74"/>
    </row>
    <row r="159" spans="1:21" x14ac:dyDescent="0.4">
      <c r="A159" t="s">
        <v>45</v>
      </c>
      <c r="B159" t="s">
        <v>143</v>
      </c>
      <c r="C159" t="s">
        <v>85</v>
      </c>
      <c r="D159" t="s">
        <v>74</v>
      </c>
      <c r="E159" t="s">
        <v>41</v>
      </c>
    </row>
    <row r="160" spans="1:21" x14ac:dyDescent="0.4">
      <c r="A160" t="s">
        <v>45</v>
      </c>
      <c r="B160" t="s">
        <v>142</v>
      </c>
      <c r="C160" t="s">
        <v>83</v>
      </c>
      <c r="D160" t="s">
        <v>74</v>
      </c>
      <c r="E160" t="s">
        <v>41</v>
      </c>
    </row>
    <row r="161" spans="1:21" x14ac:dyDescent="0.4">
      <c r="A161" t="s">
        <v>45</v>
      </c>
      <c r="B161" t="s">
        <v>141</v>
      </c>
      <c r="C161" t="s">
        <v>81</v>
      </c>
      <c r="D161" t="s">
        <v>42</v>
      </c>
      <c r="E161" t="s">
        <v>41</v>
      </c>
      <c r="F161" s="74"/>
      <c r="G161" s="74"/>
      <c r="H161" s="74"/>
      <c r="I161" s="74"/>
      <c r="J161" s="74"/>
      <c r="K161" s="74"/>
      <c r="L161" s="74"/>
      <c r="M161" s="74"/>
      <c r="N161" s="74"/>
      <c r="O161" s="74"/>
      <c r="P161" s="74"/>
      <c r="Q161" s="74"/>
      <c r="R161" s="74"/>
      <c r="S161" s="74"/>
      <c r="T161" s="74"/>
      <c r="U161" s="74"/>
    </row>
    <row r="162" spans="1:21" x14ac:dyDescent="0.4">
      <c r="A162" t="s">
        <v>45</v>
      </c>
      <c r="B162" t="s">
        <v>140</v>
      </c>
      <c r="C162" t="s">
        <v>79</v>
      </c>
      <c r="D162" t="s">
        <v>42</v>
      </c>
      <c r="E162" t="s">
        <v>41</v>
      </c>
      <c r="F162" s="74"/>
      <c r="G162" s="74"/>
      <c r="H162" s="74"/>
      <c r="I162" s="74"/>
      <c r="J162" s="74"/>
      <c r="K162" s="74"/>
      <c r="L162" s="74"/>
      <c r="M162" s="74"/>
      <c r="N162" s="74"/>
      <c r="O162" s="74"/>
      <c r="P162" s="74"/>
      <c r="Q162" s="74"/>
      <c r="R162" s="74"/>
      <c r="S162" s="74"/>
      <c r="T162" s="74"/>
      <c r="U162" s="74"/>
    </row>
    <row r="163" spans="1:21" x14ac:dyDescent="0.4">
      <c r="A163" t="s">
        <v>45</v>
      </c>
      <c r="B163" t="s">
        <v>139</v>
      </c>
      <c r="C163" t="s">
        <v>77</v>
      </c>
      <c r="D163" t="s">
        <v>74</v>
      </c>
      <c r="E163" t="s">
        <v>41</v>
      </c>
    </row>
    <row r="164" spans="1:21" x14ac:dyDescent="0.4">
      <c r="A164" t="s">
        <v>45</v>
      </c>
      <c r="B164" t="s">
        <v>138</v>
      </c>
      <c r="C164" t="s">
        <v>75</v>
      </c>
      <c r="D164" t="s">
        <v>74</v>
      </c>
      <c r="E164" t="s">
        <v>41</v>
      </c>
    </row>
    <row r="165" spans="1:21" x14ac:dyDescent="0.4">
      <c r="A165" t="s">
        <v>45</v>
      </c>
      <c r="B165" t="s">
        <v>137</v>
      </c>
      <c r="C165" t="s">
        <v>72</v>
      </c>
      <c r="D165" t="s">
        <v>42</v>
      </c>
      <c r="E165" t="s">
        <v>41</v>
      </c>
      <c r="F165" s="74"/>
      <c r="G165" s="74"/>
      <c r="H165" s="74"/>
      <c r="I165" s="74"/>
      <c r="J165" s="74"/>
      <c r="K165" s="74"/>
      <c r="L165" s="74"/>
      <c r="M165" s="74"/>
      <c r="N165" s="74"/>
      <c r="O165" s="74"/>
      <c r="P165" s="74"/>
      <c r="Q165" s="74"/>
      <c r="R165" s="74"/>
      <c r="S165" s="74"/>
      <c r="T165" s="74"/>
      <c r="U165" s="74"/>
    </row>
    <row r="166" spans="1:21" x14ac:dyDescent="0.4">
      <c r="A166" t="s">
        <v>45</v>
      </c>
      <c r="B166" t="s">
        <v>136</v>
      </c>
      <c r="C166" t="s">
        <v>70</v>
      </c>
      <c r="D166" t="s">
        <v>42</v>
      </c>
      <c r="E166" t="s">
        <v>41</v>
      </c>
      <c r="F166" s="74"/>
      <c r="G166" s="74"/>
      <c r="H166" s="74"/>
      <c r="I166" s="74"/>
      <c r="J166" s="74"/>
      <c r="K166" s="74"/>
      <c r="L166" s="74"/>
      <c r="M166" s="74"/>
      <c r="N166" s="74"/>
      <c r="O166" s="74"/>
      <c r="P166" s="74"/>
      <c r="Q166" s="74"/>
      <c r="R166" s="74"/>
      <c r="S166" s="74"/>
      <c r="T166" s="74"/>
      <c r="U166" s="74"/>
    </row>
    <row r="167" spans="1:21" x14ac:dyDescent="0.4">
      <c r="A167" t="s">
        <v>45</v>
      </c>
      <c r="B167" t="s">
        <v>135</v>
      </c>
      <c r="C167" t="s">
        <v>134</v>
      </c>
      <c r="D167" t="s">
        <v>74</v>
      </c>
      <c r="E167" t="s">
        <v>41</v>
      </c>
      <c r="F167" t="s">
        <v>36</v>
      </c>
    </row>
    <row r="168" spans="1:21" x14ac:dyDescent="0.4">
      <c r="A168" t="s">
        <v>45</v>
      </c>
      <c r="B168" t="s">
        <v>133</v>
      </c>
      <c r="C168" t="s">
        <v>132</v>
      </c>
      <c r="D168" t="s">
        <v>74</v>
      </c>
      <c r="E168" t="s">
        <v>41</v>
      </c>
      <c r="F168" t="s">
        <v>131</v>
      </c>
    </row>
    <row r="169" spans="1:21" x14ac:dyDescent="0.4">
      <c r="A169" t="s">
        <v>45</v>
      </c>
      <c r="B169" t="s">
        <v>130</v>
      </c>
      <c r="C169" t="s">
        <v>129</v>
      </c>
      <c r="D169" t="s">
        <v>42</v>
      </c>
      <c r="E169" t="s">
        <v>41</v>
      </c>
      <c r="F169" s="74"/>
      <c r="G169" s="74"/>
      <c r="H169" s="74"/>
      <c r="I169" s="74"/>
      <c r="J169" s="74"/>
      <c r="K169" s="74"/>
      <c r="L169" s="74"/>
      <c r="M169" s="74"/>
      <c r="N169" s="74"/>
      <c r="O169" s="74">
        <v>19.756</v>
      </c>
      <c r="P169" s="74">
        <v>19.756</v>
      </c>
      <c r="Q169" s="74">
        <v>14.623898262908099</v>
      </c>
      <c r="R169" s="74">
        <v>14.7355781688502</v>
      </c>
      <c r="S169" s="74">
        <v>14.852311549357101</v>
      </c>
      <c r="T169" s="74">
        <v>14.974093426334299</v>
      </c>
      <c r="U169" s="74">
        <v>15.100916403025099</v>
      </c>
    </row>
    <row r="170" spans="1:21" x14ac:dyDescent="0.4">
      <c r="A170" t="s">
        <v>45</v>
      </c>
      <c r="B170" t="s">
        <v>128</v>
      </c>
      <c r="C170" t="s">
        <v>127</v>
      </c>
      <c r="D170" t="s">
        <v>42</v>
      </c>
      <c r="E170" t="s">
        <v>41</v>
      </c>
      <c r="F170" s="74"/>
      <c r="G170" s="74">
        <v>13.2025216731253</v>
      </c>
      <c r="H170" s="74">
        <v>13.8360017578203</v>
      </c>
      <c r="I170" s="74">
        <v>14.263503655467201</v>
      </c>
      <c r="J170" s="74">
        <v>14.674974231952399</v>
      </c>
      <c r="K170" s="74">
        <v>14.962566417642099</v>
      </c>
      <c r="L170" s="74">
        <v>19.756</v>
      </c>
      <c r="M170" s="74">
        <v>19.756</v>
      </c>
      <c r="N170" s="74">
        <v>19.756</v>
      </c>
      <c r="O170" s="74"/>
      <c r="P170" s="74"/>
      <c r="Q170" s="74"/>
      <c r="R170" s="74"/>
      <c r="S170" s="74"/>
      <c r="T170" s="74"/>
      <c r="U170" s="74"/>
    </row>
    <row r="171" spans="1:21" x14ac:dyDescent="0.4">
      <c r="A171" t="s">
        <v>45</v>
      </c>
      <c r="B171" t="s">
        <v>126</v>
      </c>
      <c r="C171" t="s">
        <v>125</v>
      </c>
      <c r="D171" t="s">
        <v>74</v>
      </c>
      <c r="E171" t="s">
        <v>41</v>
      </c>
    </row>
    <row r="172" spans="1:21" x14ac:dyDescent="0.4">
      <c r="A172" t="s">
        <v>45</v>
      </c>
      <c r="B172" t="s">
        <v>124</v>
      </c>
      <c r="C172" t="s">
        <v>123</v>
      </c>
      <c r="D172" t="s">
        <v>74</v>
      </c>
      <c r="E172" t="s">
        <v>41</v>
      </c>
    </row>
    <row r="173" spans="1:21" x14ac:dyDescent="0.4">
      <c r="A173" t="s">
        <v>45</v>
      </c>
      <c r="B173" t="s">
        <v>122</v>
      </c>
      <c r="C173" t="s">
        <v>121</v>
      </c>
      <c r="D173" t="s">
        <v>42</v>
      </c>
      <c r="E173" t="s">
        <v>41</v>
      </c>
      <c r="F173" s="74"/>
      <c r="G173" s="74"/>
      <c r="H173" s="74"/>
      <c r="I173" s="74"/>
      <c r="J173" s="74"/>
      <c r="K173" s="74"/>
      <c r="L173" s="74"/>
      <c r="M173" s="74"/>
      <c r="N173" s="74"/>
      <c r="O173" s="74"/>
      <c r="P173" s="74"/>
      <c r="Q173" s="74"/>
      <c r="R173" s="74"/>
      <c r="S173" s="74"/>
      <c r="T173" s="74"/>
      <c r="U173" s="74"/>
    </row>
    <row r="174" spans="1:21" x14ac:dyDescent="0.4">
      <c r="A174" t="s">
        <v>45</v>
      </c>
      <c r="B174" t="s">
        <v>120</v>
      </c>
      <c r="C174" t="s">
        <v>119</v>
      </c>
      <c r="D174" t="s">
        <v>42</v>
      </c>
      <c r="E174" t="s">
        <v>41</v>
      </c>
      <c r="F174" s="74"/>
      <c r="G174" s="74"/>
      <c r="H174" s="74"/>
      <c r="I174" s="74"/>
      <c r="J174" s="74"/>
      <c r="K174" s="74"/>
      <c r="L174" s="74"/>
      <c r="M174" s="74"/>
      <c r="N174" s="74"/>
      <c r="O174" s="74"/>
      <c r="P174" s="74"/>
      <c r="Q174" s="74"/>
      <c r="R174" s="74"/>
      <c r="S174" s="74"/>
      <c r="T174" s="74"/>
      <c r="U174" s="74"/>
    </row>
    <row r="175" spans="1:21" x14ac:dyDescent="0.4">
      <c r="A175" t="s">
        <v>45</v>
      </c>
      <c r="B175" t="s">
        <v>118</v>
      </c>
      <c r="C175" t="s">
        <v>117</v>
      </c>
      <c r="D175" t="s">
        <v>74</v>
      </c>
      <c r="E175" t="s">
        <v>41</v>
      </c>
    </row>
    <row r="176" spans="1:21" x14ac:dyDescent="0.4">
      <c r="A176" t="s">
        <v>45</v>
      </c>
      <c r="B176" t="s">
        <v>116</v>
      </c>
      <c r="C176" t="s">
        <v>115</v>
      </c>
      <c r="D176" t="s">
        <v>74</v>
      </c>
      <c r="E176" t="s">
        <v>41</v>
      </c>
    </row>
    <row r="177" spans="1:21" x14ac:dyDescent="0.4">
      <c r="A177" t="s">
        <v>45</v>
      </c>
      <c r="B177" t="s">
        <v>114</v>
      </c>
      <c r="C177" t="s">
        <v>113</v>
      </c>
      <c r="D177" t="s">
        <v>42</v>
      </c>
      <c r="E177" t="s">
        <v>41</v>
      </c>
      <c r="F177" s="74"/>
      <c r="G177" s="74"/>
      <c r="H177" s="74"/>
      <c r="I177" s="74"/>
      <c r="J177" s="74"/>
      <c r="K177" s="74"/>
      <c r="L177" s="74"/>
      <c r="M177" s="74"/>
      <c r="N177" s="74"/>
      <c r="O177" s="74"/>
      <c r="P177" s="74"/>
      <c r="Q177" s="74"/>
      <c r="R177" s="74"/>
      <c r="S177" s="74"/>
      <c r="T177" s="74"/>
      <c r="U177" s="74"/>
    </row>
    <row r="178" spans="1:21" x14ac:dyDescent="0.4">
      <c r="A178" t="s">
        <v>45</v>
      </c>
      <c r="B178" t="s">
        <v>112</v>
      </c>
      <c r="C178" t="s">
        <v>111</v>
      </c>
      <c r="D178" t="s">
        <v>42</v>
      </c>
      <c r="E178" t="s">
        <v>41</v>
      </c>
      <c r="F178" s="74"/>
      <c r="G178" s="74"/>
      <c r="H178" s="74"/>
      <c r="I178" s="74"/>
      <c r="J178" s="74"/>
      <c r="K178" s="74"/>
      <c r="L178" s="74"/>
      <c r="M178" s="74"/>
      <c r="N178" s="74"/>
      <c r="O178" s="74"/>
      <c r="P178" s="74"/>
      <c r="Q178" s="74"/>
      <c r="R178" s="74"/>
      <c r="S178" s="74"/>
      <c r="T178" s="74"/>
      <c r="U178" s="74"/>
    </row>
    <row r="179" spans="1:21" x14ac:dyDescent="0.4">
      <c r="A179" t="s">
        <v>45</v>
      </c>
      <c r="B179" t="s">
        <v>110</v>
      </c>
      <c r="C179" t="s">
        <v>109</v>
      </c>
      <c r="D179" t="s">
        <v>74</v>
      </c>
      <c r="E179" t="s">
        <v>41</v>
      </c>
    </row>
    <row r="180" spans="1:21" x14ac:dyDescent="0.4">
      <c r="A180" t="s">
        <v>45</v>
      </c>
      <c r="B180" t="s">
        <v>108</v>
      </c>
      <c r="C180" t="s">
        <v>107</v>
      </c>
      <c r="D180" t="s">
        <v>74</v>
      </c>
      <c r="E180" t="s">
        <v>41</v>
      </c>
    </row>
    <row r="181" spans="1:21" x14ac:dyDescent="0.4">
      <c r="A181" t="s">
        <v>45</v>
      </c>
      <c r="B181" t="s">
        <v>106</v>
      </c>
      <c r="C181" t="s">
        <v>105</v>
      </c>
      <c r="D181" t="s">
        <v>42</v>
      </c>
      <c r="E181" t="s">
        <v>41</v>
      </c>
      <c r="F181" s="74"/>
      <c r="G181" s="74"/>
      <c r="H181" s="74"/>
      <c r="I181" s="74"/>
      <c r="J181" s="74"/>
      <c r="K181" s="74"/>
      <c r="L181" s="74"/>
      <c r="M181" s="74"/>
      <c r="N181" s="74"/>
      <c r="O181" s="74"/>
      <c r="P181" s="74"/>
      <c r="Q181" s="74"/>
      <c r="R181" s="74"/>
      <c r="S181" s="74"/>
      <c r="T181" s="74"/>
      <c r="U181" s="74"/>
    </row>
    <row r="182" spans="1:21" x14ac:dyDescent="0.4">
      <c r="A182" t="s">
        <v>45</v>
      </c>
      <c r="B182" t="s">
        <v>104</v>
      </c>
      <c r="C182" t="s">
        <v>103</v>
      </c>
      <c r="D182" t="s">
        <v>42</v>
      </c>
      <c r="E182" t="s">
        <v>41</v>
      </c>
      <c r="F182" s="74"/>
      <c r="G182" s="74"/>
      <c r="H182" s="74"/>
      <c r="I182" s="74"/>
      <c r="J182" s="74"/>
      <c r="K182" s="74"/>
      <c r="L182" s="74"/>
      <c r="M182" s="74"/>
      <c r="N182" s="74"/>
      <c r="O182" s="74"/>
      <c r="P182" s="74"/>
      <c r="Q182" s="74"/>
      <c r="R182" s="74"/>
      <c r="S182" s="74"/>
      <c r="T182" s="74"/>
      <c r="U182" s="74"/>
    </row>
    <row r="183" spans="1:21" x14ac:dyDescent="0.4">
      <c r="A183" t="s">
        <v>45</v>
      </c>
      <c r="B183" t="s">
        <v>102</v>
      </c>
      <c r="C183" t="s">
        <v>101</v>
      </c>
      <c r="D183" t="s">
        <v>74</v>
      </c>
      <c r="E183" t="s">
        <v>41</v>
      </c>
    </row>
    <row r="184" spans="1:21" x14ac:dyDescent="0.4">
      <c r="A184" t="s">
        <v>45</v>
      </c>
      <c r="B184" t="s">
        <v>100</v>
      </c>
      <c r="C184" t="s">
        <v>99</v>
      </c>
      <c r="D184" t="s">
        <v>74</v>
      </c>
      <c r="E184" t="s">
        <v>41</v>
      </c>
    </row>
    <row r="185" spans="1:21" x14ac:dyDescent="0.4">
      <c r="A185" t="s">
        <v>45</v>
      </c>
      <c r="B185" t="s">
        <v>98</v>
      </c>
      <c r="C185" t="s">
        <v>97</v>
      </c>
      <c r="D185" t="s">
        <v>42</v>
      </c>
      <c r="E185" t="s">
        <v>41</v>
      </c>
      <c r="F185" s="74"/>
      <c r="G185" s="74"/>
      <c r="H185" s="74"/>
      <c r="I185" s="74"/>
      <c r="J185" s="74"/>
      <c r="K185" s="74"/>
      <c r="L185" s="74"/>
      <c r="M185" s="74"/>
      <c r="N185" s="74"/>
      <c r="O185" s="74"/>
      <c r="P185" s="74"/>
      <c r="Q185" s="74"/>
      <c r="R185" s="74"/>
      <c r="S185" s="74"/>
      <c r="T185" s="74"/>
      <c r="U185" s="74"/>
    </row>
    <row r="186" spans="1:21" x14ac:dyDescent="0.4">
      <c r="A186" t="s">
        <v>45</v>
      </c>
      <c r="B186" t="s">
        <v>96</v>
      </c>
      <c r="C186" t="s">
        <v>95</v>
      </c>
      <c r="D186" t="s">
        <v>42</v>
      </c>
      <c r="E186" t="s">
        <v>41</v>
      </c>
      <c r="F186" s="74"/>
      <c r="G186" s="74"/>
      <c r="H186" s="74"/>
      <c r="I186" s="74"/>
      <c r="J186" s="74"/>
      <c r="K186" s="74"/>
      <c r="L186" s="74"/>
      <c r="M186" s="74"/>
      <c r="N186" s="74"/>
      <c r="O186" s="74"/>
      <c r="P186" s="74"/>
      <c r="Q186" s="74"/>
      <c r="R186" s="74"/>
      <c r="S186" s="74"/>
      <c r="T186" s="74"/>
      <c r="U186" s="74"/>
    </row>
    <row r="187" spans="1:21" x14ac:dyDescent="0.4">
      <c r="A187" t="s">
        <v>45</v>
      </c>
      <c r="B187" t="s">
        <v>94</v>
      </c>
      <c r="C187" t="s">
        <v>93</v>
      </c>
      <c r="D187" t="s">
        <v>74</v>
      </c>
      <c r="E187" t="s">
        <v>41</v>
      </c>
    </row>
    <row r="188" spans="1:21" x14ac:dyDescent="0.4">
      <c r="A188" t="s">
        <v>45</v>
      </c>
      <c r="B188" t="s">
        <v>92</v>
      </c>
      <c r="C188" t="s">
        <v>91</v>
      </c>
      <c r="D188" t="s">
        <v>74</v>
      </c>
      <c r="E188" t="s">
        <v>41</v>
      </c>
    </row>
    <row r="189" spans="1:21" x14ac:dyDescent="0.4">
      <c r="A189" t="s">
        <v>45</v>
      </c>
      <c r="B189" t="s">
        <v>90</v>
      </c>
      <c r="C189" t="s">
        <v>89</v>
      </c>
      <c r="D189" t="s">
        <v>42</v>
      </c>
      <c r="E189" t="s">
        <v>41</v>
      </c>
      <c r="F189" s="74"/>
      <c r="G189" s="74"/>
      <c r="H189" s="74"/>
      <c r="I189" s="74"/>
      <c r="J189" s="74"/>
      <c r="K189" s="74"/>
      <c r="L189" s="74"/>
      <c r="M189" s="74"/>
      <c r="N189" s="74"/>
      <c r="O189" s="74"/>
      <c r="P189" s="74"/>
      <c r="Q189" s="74"/>
      <c r="R189" s="74"/>
      <c r="S189" s="74"/>
      <c r="T189" s="74"/>
      <c r="U189" s="74"/>
    </row>
    <row r="190" spans="1:21" x14ac:dyDescent="0.4">
      <c r="A190" t="s">
        <v>45</v>
      </c>
      <c r="B190" t="s">
        <v>88</v>
      </c>
      <c r="C190" t="s">
        <v>87</v>
      </c>
      <c r="D190" t="s">
        <v>42</v>
      </c>
      <c r="E190" t="s">
        <v>41</v>
      </c>
      <c r="F190" s="74"/>
      <c r="G190" s="74"/>
      <c r="H190" s="74"/>
      <c r="I190" s="74"/>
      <c r="J190" s="74"/>
      <c r="K190" s="74"/>
      <c r="L190" s="74"/>
      <c r="M190" s="74"/>
      <c r="N190" s="74"/>
      <c r="O190" s="74"/>
      <c r="P190" s="74"/>
      <c r="Q190" s="74"/>
      <c r="R190" s="74"/>
      <c r="S190" s="74"/>
      <c r="T190" s="74"/>
      <c r="U190" s="74"/>
    </row>
    <row r="191" spans="1:21" x14ac:dyDescent="0.4">
      <c r="A191" t="s">
        <v>45</v>
      </c>
      <c r="B191" t="s">
        <v>86</v>
      </c>
      <c r="C191" t="s">
        <v>85</v>
      </c>
      <c r="D191" t="s">
        <v>74</v>
      </c>
      <c r="E191" t="s">
        <v>41</v>
      </c>
    </row>
    <row r="192" spans="1:21" x14ac:dyDescent="0.4">
      <c r="A192" t="s">
        <v>45</v>
      </c>
      <c r="B192" t="s">
        <v>84</v>
      </c>
      <c r="C192" t="s">
        <v>83</v>
      </c>
      <c r="D192" t="s">
        <v>74</v>
      </c>
      <c r="E192" t="s">
        <v>41</v>
      </c>
    </row>
    <row r="193" spans="1:21" x14ac:dyDescent="0.4">
      <c r="A193" t="s">
        <v>45</v>
      </c>
      <c r="B193" t="s">
        <v>82</v>
      </c>
      <c r="C193" t="s">
        <v>81</v>
      </c>
      <c r="D193" t="s">
        <v>42</v>
      </c>
      <c r="E193" t="s">
        <v>41</v>
      </c>
      <c r="F193" s="74"/>
      <c r="G193" s="74"/>
      <c r="H193" s="74"/>
      <c r="I193" s="74"/>
      <c r="J193" s="74"/>
      <c r="K193" s="74"/>
      <c r="L193" s="74"/>
      <c r="M193" s="74"/>
      <c r="N193" s="74"/>
      <c r="O193" s="74"/>
      <c r="P193" s="74"/>
      <c r="Q193" s="74"/>
      <c r="R193" s="74"/>
      <c r="S193" s="74"/>
      <c r="T193" s="74"/>
      <c r="U193" s="74"/>
    </row>
    <row r="194" spans="1:21" x14ac:dyDescent="0.4">
      <c r="A194" t="s">
        <v>45</v>
      </c>
      <c r="B194" t="s">
        <v>80</v>
      </c>
      <c r="C194" t="s">
        <v>79</v>
      </c>
      <c r="D194" t="s">
        <v>42</v>
      </c>
      <c r="E194" t="s">
        <v>41</v>
      </c>
      <c r="F194" s="74"/>
      <c r="G194" s="74"/>
      <c r="H194" s="74"/>
      <c r="I194" s="74"/>
      <c r="J194" s="74"/>
      <c r="K194" s="74"/>
      <c r="L194" s="74"/>
      <c r="M194" s="74"/>
      <c r="N194" s="74"/>
      <c r="O194" s="74"/>
      <c r="P194" s="74"/>
      <c r="Q194" s="74"/>
      <c r="R194" s="74"/>
      <c r="S194" s="74"/>
      <c r="T194" s="74"/>
      <c r="U194" s="74"/>
    </row>
    <row r="195" spans="1:21" x14ac:dyDescent="0.4">
      <c r="A195" t="s">
        <v>45</v>
      </c>
      <c r="B195" t="s">
        <v>78</v>
      </c>
      <c r="C195" t="s">
        <v>77</v>
      </c>
      <c r="D195" t="s">
        <v>74</v>
      </c>
      <c r="E195" t="s">
        <v>41</v>
      </c>
    </row>
    <row r="196" spans="1:21" x14ac:dyDescent="0.4">
      <c r="A196" t="s">
        <v>45</v>
      </c>
      <c r="B196" t="s">
        <v>76</v>
      </c>
      <c r="C196" t="s">
        <v>75</v>
      </c>
      <c r="D196" t="s">
        <v>74</v>
      </c>
      <c r="E196" t="s">
        <v>41</v>
      </c>
    </row>
    <row r="197" spans="1:21" x14ac:dyDescent="0.4">
      <c r="A197" t="s">
        <v>45</v>
      </c>
      <c r="B197" t="s">
        <v>73</v>
      </c>
      <c r="C197" t="s">
        <v>72</v>
      </c>
      <c r="D197" t="s">
        <v>42</v>
      </c>
      <c r="E197" t="s">
        <v>41</v>
      </c>
      <c r="F197" s="74"/>
      <c r="G197" s="74"/>
      <c r="H197" s="74"/>
      <c r="I197" s="74"/>
      <c r="J197" s="74"/>
      <c r="K197" s="74"/>
      <c r="L197" s="74"/>
      <c r="M197" s="74"/>
      <c r="N197" s="74"/>
      <c r="O197" s="74"/>
      <c r="P197" s="74"/>
      <c r="Q197" s="74"/>
      <c r="R197" s="74"/>
      <c r="S197" s="74"/>
      <c r="T197" s="74"/>
      <c r="U197" s="74"/>
    </row>
    <row r="198" spans="1:21" x14ac:dyDescent="0.4">
      <c r="A198" t="s">
        <v>45</v>
      </c>
      <c r="B198" t="s">
        <v>71</v>
      </c>
      <c r="C198" t="s">
        <v>70</v>
      </c>
      <c r="D198" t="s">
        <v>42</v>
      </c>
      <c r="E198" t="s">
        <v>41</v>
      </c>
      <c r="F198" s="74"/>
      <c r="G198" s="74"/>
      <c r="H198" s="74"/>
      <c r="I198" s="74"/>
      <c r="J198" s="74"/>
      <c r="K198" s="74"/>
      <c r="L198" s="74"/>
      <c r="M198" s="74"/>
      <c r="N198" s="74"/>
      <c r="O198" s="74"/>
      <c r="P198" s="74"/>
      <c r="Q198" s="74"/>
      <c r="R198" s="74"/>
      <c r="S198" s="74"/>
      <c r="T198" s="74"/>
      <c r="U198" s="74"/>
    </row>
    <row r="199" spans="1:21" x14ac:dyDescent="0.4">
      <c r="A199" t="s">
        <v>45</v>
      </c>
      <c r="B199" t="s">
        <v>69</v>
      </c>
      <c r="C199" t="s">
        <v>68</v>
      </c>
      <c r="D199" t="s">
        <v>42</v>
      </c>
      <c r="E199" t="s">
        <v>41</v>
      </c>
      <c r="F199" s="74"/>
      <c r="G199" s="74"/>
      <c r="H199" s="74"/>
      <c r="I199" s="74"/>
      <c r="J199" s="74"/>
      <c r="K199" s="74"/>
      <c r="L199" s="74"/>
      <c r="M199" s="74"/>
      <c r="N199" s="74">
        <v>66.914055494466595</v>
      </c>
      <c r="O199" s="74">
        <v>69.753300158702203</v>
      </c>
      <c r="P199" s="74">
        <v>63.4394526467782</v>
      </c>
      <c r="Q199" s="74">
        <v>66.539964849689994</v>
      </c>
      <c r="R199" s="74">
        <v>68.759950708487096</v>
      </c>
      <c r="S199" s="74">
        <v>69.0349435304623</v>
      </c>
      <c r="T199" s="74">
        <v>77.068823239251699</v>
      </c>
      <c r="U199" s="74">
        <v>93.0273748111712</v>
      </c>
    </row>
    <row r="200" spans="1:21" x14ac:dyDescent="0.4">
      <c r="A200" t="s">
        <v>45</v>
      </c>
      <c r="B200" t="s">
        <v>67</v>
      </c>
      <c r="C200" t="s">
        <v>66</v>
      </c>
      <c r="D200" t="s">
        <v>42</v>
      </c>
      <c r="E200" t="s">
        <v>41</v>
      </c>
      <c r="F200" s="74"/>
      <c r="G200" s="74"/>
      <c r="H200" s="74"/>
      <c r="I200" s="74"/>
      <c r="J200" s="74"/>
      <c r="K200" s="74"/>
      <c r="L200" s="74"/>
      <c r="M200" s="74"/>
      <c r="N200" s="74">
        <v>40.711299580958602</v>
      </c>
      <c r="O200" s="74">
        <v>63.590931654982697</v>
      </c>
      <c r="P200" s="74">
        <v>40.709138991666102</v>
      </c>
      <c r="Q200" s="74">
        <v>19.279007512542002</v>
      </c>
      <c r="R200" s="74">
        <v>19.147196800023</v>
      </c>
      <c r="S200" s="74">
        <v>19.256943083036301</v>
      </c>
      <c r="T200" s="74">
        <v>19.2443300563293</v>
      </c>
      <c r="U200" s="74">
        <v>19.294107582676201</v>
      </c>
    </row>
    <row r="201" spans="1:21" x14ac:dyDescent="0.4">
      <c r="A201" t="s">
        <v>45</v>
      </c>
      <c r="B201" t="s">
        <v>65</v>
      </c>
      <c r="C201" t="s">
        <v>64</v>
      </c>
      <c r="D201" t="s">
        <v>42</v>
      </c>
      <c r="E201" t="s">
        <v>41</v>
      </c>
      <c r="F201" s="74"/>
      <c r="G201" s="74"/>
      <c r="H201" s="74"/>
      <c r="I201" s="74"/>
      <c r="J201" s="74"/>
      <c r="K201" s="74"/>
      <c r="L201" s="74"/>
      <c r="M201" s="74"/>
      <c r="N201" s="74">
        <v>184.37382269227999</v>
      </c>
      <c r="O201" s="74">
        <v>186.134995038375</v>
      </c>
      <c r="P201" s="74">
        <v>143.039642447842</v>
      </c>
      <c r="Q201" s="74">
        <v>117.425051553434</v>
      </c>
      <c r="R201" s="74">
        <v>133.05147027433699</v>
      </c>
      <c r="S201" s="74">
        <v>150.129434794128</v>
      </c>
      <c r="T201" s="74">
        <v>130.79382946468499</v>
      </c>
      <c r="U201" s="74">
        <v>114.834703550456</v>
      </c>
    </row>
    <row r="202" spans="1:21" x14ac:dyDescent="0.4">
      <c r="A202" t="s">
        <v>45</v>
      </c>
      <c r="B202" t="s">
        <v>63</v>
      </c>
      <c r="C202" t="s">
        <v>62</v>
      </c>
      <c r="D202" t="s">
        <v>42</v>
      </c>
      <c r="E202" t="s">
        <v>41</v>
      </c>
      <c r="F202" s="74"/>
      <c r="G202" s="74"/>
      <c r="H202" s="74"/>
      <c r="I202" s="74"/>
      <c r="J202" s="74"/>
      <c r="K202" s="74"/>
      <c r="L202" s="74"/>
      <c r="M202" s="74"/>
      <c r="N202" s="74">
        <v>295.93354517637601</v>
      </c>
      <c r="O202" s="74">
        <v>300.005743331286</v>
      </c>
      <c r="P202" s="74">
        <v>287.312818861707</v>
      </c>
      <c r="Q202" s="74">
        <v>327.87353641217499</v>
      </c>
      <c r="R202" s="74">
        <v>278.34413343873501</v>
      </c>
      <c r="S202" s="74">
        <v>252.74134384762499</v>
      </c>
      <c r="T202" s="74">
        <v>238.52187712728201</v>
      </c>
      <c r="U202" s="74">
        <v>233.85717330208601</v>
      </c>
    </row>
    <row r="203" spans="1:21" x14ac:dyDescent="0.4">
      <c r="A203" t="s">
        <v>45</v>
      </c>
      <c r="B203" t="s">
        <v>61</v>
      </c>
      <c r="C203" t="s">
        <v>60</v>
      </c>
      <c r="D203" t="s">
        <v>42</v>
      </c>
      <c r="E203" t="s">
        <v>41</v>
      </c>
      <c r="F203" s="74"/>
      <c r="G203" s="74"/>
      <c r="H203" s="74"/>
      <c r="I203" s="74"/>
      <c r="J203" s="74"/>
      <c r="K203" s="74"/>
      <c r="L203" s="74"/>
      <c r="M203" s="74"/>
      <c r="N203" s="74">
        <v>266.07751388228502</v>
      </c>
      <c r="O203" s="74">
        <v>234.99220507953601</v>
      </c>
      <c r="P203" s="74">
        <v>178.39340559604699</v>
      </c>
      <c r="Q203" s="74">
        <v>157.60590308476301</v>
      </c>
      <c r="R203" s="74">
        <v>161.838558793365</v>
      </c>
      <c r="S203" s="74">
        <v>162.04897201465101</v>
      </c>
      <c r="T203" s="74">
        <v>180.31914114006901</v>
      </c>
      <c r="U203" s="74">
        <v>197.828616460657</v>
      </c>
    </row>
    <row r="204" spans="1:21" x14ac:dyDescent="0.4">
      <c r="A204" t="s">
        <v>45</v>
      </c>
      <c r="B204" t="s">
        <v>59</v>
      </c>
      <c r="C204" t="s">
        <v>58</v>
      </c>
      <c r="D204" t="s">
        <v>42</v>
      </c>
      <c r="E204" t="s">
        <v>41</v>
      </c>
      <c r="F204" s="74"/>
      <c r="G204" s="74"/>
      <c r="H204" s="74"/>
      <c r="I204" s="74"/>
      <c r="J204" s="74"/>
      <c r="K204" s="74"/>
      <c r="L204" s="74"/>
      <c r="M204" s="74"/>
      <c r="N204" s="74">
        <v>365.45986235629698</v>
      </c>
      <c r="O204" s="74">
        <v>320.017162931847</v>
      </c>
      <c r="P204" s="74">
        <v>322.29704983887598</v>
      </c>
      <c r="Q204" s="74">
        <v>308.15070567694198</v>
      </c>
      <c r="R204" s="74">
        <v>332.36535472169101</v>
      </c>
      <c r="S204" s="74">
        <v>289.89318846207198</v>
      </c>
      <c r="T204" s="74">
        <v>456.32335873031798</v>
      </c>
      <c r="U204" s="74">
        <v>366.84942421598299</v>
      </c>
    </row>
    <row r="205" spans="1:21" x14ac:dyDescent="0.4">
      <c r="A205" t="s">
        <v>45</v>
      </c>
      <c r="B205" t="s">
        <v>57</v>
      </c>
      <c r="C205" t="s">
        <v>56</v>
      </c>
      <c r="D205" t="s">
        <v>42</v>
      </c>
      <c r="E205" t="s">
        <v>41</v>
      </c>
      <c r="F205" s="74"/>
      <c r="G205" s="74"/>
      <c r="H205" s="74"/>
      <c r="I205" s="74"/>
      <c r="J205" s="74"/>
      <c r="K205" s="74"/>
      <c r="L205" s="74"/>
      <c r="M205" s="74"/>
      <c r="N205" s="74">
        <v>362.45463662536298</v>
      </c>
      <c r="O205" s="74"/>
      <c r="P205" s="74"/>
      <c r="Q205" s="74"/>
      <c r="R205" s="74"/>
      <c r="S205" s="74"/>
      <c r="T205" s="74"/>
      <c r="U205" s="74"/>
    </row>
    <row r="206" spans="1:21" x14ac:dyDescent="0.4">
      <c r="A206" t="s">
        <v>45</v>
      </c>
      <c r="B206" t="s">
        <v>55</v>
      </c>
      <c r="C206" t="s">
        <v>54</v>
      </c>
      <c r="D206" t="s">
        <v>42</v>
      </c>
      <c r="E206" t="s">
        <v>41</v>
      </c>
      <c r="F206" s="74"/>
      <c r="G206" s="74"/>
      <c r="H206" s="74"/>
      <c r="I206" s="74"/>
      <c r="J206" s="74"/>
      <c r="K206" s="74"/>
      <c r="L206" s="74"/>
      <c r="M206" s="74"/>
      <c r="N206" s="74">
        <v>6.8455344858620197</v>
      </c>
      <c r="O206" s="74">
        <v>7.2030605862344999</v>
      </c>
      <c r="P206" s="74">
        <v>7.5922854911862299</v>
      </c>
      <c r="Q206" s="74">
        <v>7.6895900627358298</v>
      </c>
      <c r="R206" s="74">
        <v>7.7695292149126498</v>
      </c>
      <c r="S206" s="74">
        <v>7.8264355242662198</v>
      </c>
      <c r="T206" s="74">
        <v>7.9854397090146998</v>
      </c>
      <c r="U206" s="74">
        <v>8.1781011950843006</v>
      </c>
    </row>
    <row r="207" spans="1:21" x14ac:dyDescent="0.4">
      <c r="A207" t="s">
        <v>45</v>
      </c>
      <c r="B207" t="s">
        <v>53</v>
      </c>
      <c r="C207" t="s">
        <v>52</v>
      </c>
      <c r="D207" t="s">
        <v>42</v>
      </c>
      <c r="E207" t="s">
        <v>41</v>
      </c>
      <c r="F207" s="74"/>
      <c r="G207" s="74"/>
      <c r="H207" s="74"/>
      <c r="I207" s="74"/>
      <c r="J207" s="74"/>
      <c r="K207" s="74"/>
      <c r="L207" s="74"/>
      <c r="M207" s="74"/>
      <c r="N207" s="74">
        <v>11.5931094990218</v>
      </c>
      <c r="O207" s="74">
        <v>10.383193226879399</v>
      </c>
      <c r="P207" s="74">
        <v>11.5587048825493</v>
      </c>
      <c r="Q207" s="74">
        <v>11.0352846097023</v>
      </c>
      <c r="R207" s="74">
        <v>11.112356066972801</v>
      </c>
      <c r="S207" s="74">
        <v>11.244142147240799</v>
      </c>
      <c r="T207" s="74">
        <v>11.356584701324</v>
      </c>
      <c r="U207" s="74">
        <v>11.554125076818501</v>
      </c>
    </row>
    <row r="208" spans="1:21" x14ac:dyDescent="0.4">
      <c r="A208" t="s">
        <v>45</v>
      </c>
      <c r="B208" t="s">
        <v>51</v>
      </c>
      <c r="C208" t="s">
        <v>50</v>
      </c>
      <c r="D208" t="s">
        <v>42</v>
      </c>
      <c r="E208" t="s">
        <v>41</v>
      </c>
      <c r="F208" s="74"/>
      <c r="G208" s="74"/>
      <c r="H208" s="74"/>
      <c r="I208" s="74">
        <v>132.46463134143701</v>
      </c>
      <c r="J208" s="74">
        <v>136.816653351805</v>
      </c>
      <c r="K208" s="74">
        <v>146.42414449178301</v>
      </c>
      <c r="L208" s="74">
        <v>121.51868460577499</v>
      </c>
      <c r="M208" s="74">
        <v>116.075884884735</v>
      </c>
      <c r="N208" s="74">
        <v>115.263281413973</v>
      </c>
      <c r="O208" s="74">
        <v>110.224924798579</v>
      </c>
      <c r="P208" s="74">
        <v>107.37895796151101</v>
      </c>
      <c r="Q208" s="74">
        <v>99.704923298402804</v>
      </c>
      <c r="R208" s="74">
        <v>99.403885589800296</v>
      </c>
      <c r="S208" s="74">
        <v>97.626212922141605</v>
      </c>
      <c r="T208" s="74">
        <v>98.081016753712703</v>
      </c>
      <c r="U208" s="74">
        <v>97.996636338679295</v>
      </c>
    </row>
    <row r="209" spans="1:21" x14ac:dyDescent="0.4">
      <c r="A209" t="s">
        <v>45</v>
      </c>
      <c r="B209" t="s">
        <v>49</v>
      </c>
      <c r="C209" t="s">
        <v>48</v>
      </c>
      <c r="D209" t="s">
        <v>42</v>
      </c>
      <c r="E209" t="s">
        <v>41</v>
      </c>
      <c r="F209" s="74"/>
      <c r="G209" s="74"/>
      <c r="H209" s="74"/>
      <c r="I209" s="74">
        <v>1.14768253</v>
      </c>
      <c r="J209" s="74">
        <v>1.69886333</v>
      </c>
      <c r="K209" s="74">
        <v>6.26377586</v>
      </c>
      <c r="L209" s="74">
        <v>11.80265563</v>
      </c>
      <c r="M209" s="74">
        <v>13.1091259</v>
      </c>
      <c r="N209" s="74">
        <v>6.22139943</v>
      </c>
      <c r="O209" s="74">
        <v>5.415108</v>
      </c>
      <c r="P209" s="74">
        <v>0.85509034004266904</v>
      </c>
      <c r="Q209" s="74">
        <v>10.089524620338199</v>
      </c>
      <c r="R209" s="74">
        <v>2.7320000000000002</v>
      </c>
      <c r="S209" s="74">
        <v>2.734</v>
      </c>
      <c r="T209" s="74">
        <v>2.6930000000000001</v>
      </c>
      <c r="U209" s="74">
        <v>2.1509999999999998</v>
      </c>
    </row>
    <row r="210" spans="1:21" x14ac:dyDescent="0.4">
      <c r="A210" t="s">
        <v>45</v>
      </c>
      <c r="B210" t="s">
        <v>47</v>
      </c>
      <c r="C210" t="s">
        <v>46</v>
      </c>
      <c r="D210" t="s">
        <v>42</v>
      </c>
      <c r="E210" t="s">
        <v>41</v>
      </c>
      <c r="F210" s="74"/>
      <c r="G210" s="74"/>
      <c r="H210" s="74"/>
      <c r="I210" s="74">
        <v>0</v>
      </c>
      <c r="J210" s="74">
        <v>0</v>
      </c>
      <c r="K210" s="74">
        <v>0</v>
      </c>
      <c r="L210" s="74">
        <v>0</v>
      </c>
      <c r="M210" s="74">
        <v>0</v>
      </c>
      <c r="N210" s="74">
        <v>0</v>
      </c>
      <c r="O210" s="74">
        <v>0</v>
      </c>
      <c r="P210" s="74">
        <v>0</v>
      </c>
      <c r="Q210" s="74">
        <v>0</v>
      </c>
      <c r="R210" s="74">
        <v>0</v>
      </c>
      <c r="S210" s="74">
        <v>0</v>
      </c>
      <c r="T210" s="74">
        <v>0</v>
      </c>
      <c r="U210" s="74">
        <v>0</v>
      </c>
    </row>
    <row r="211" spans="1:21" x14ac:dyDescent="0.4">
      <c r="A211" t="s">
        <v>45</v>
      </c>
      <c r="B211" t="s">
        <v>44</v>
      </c>
      <c r="C211" t="s">
        <v>43</v>
      </c>
      <c r="D211" t="s">
        <v>42</v>
      </c>
      <c r="E211" t="s">
        <v>41</v>
      </c>
      <c r="F211" s="74"/>
      <c r="G211" s="74"/>
      <c r="H211" s="74"/>
      <c r="I211" s="74"/>
      <c r="J211" s="74"/>
      <c r="K211" s="74"/>
      <c r="L211" s="74"/>
      <c r="M211" s="74"/>
      <c r="N211" s="74">
        <v>41.786158477793698</v>
      </c>
      <c r="O211" s="74">
        <v>55.571142371608701</v>
      </c>
      <c r="P211" s="74">
        <v>58.701674520461999</v>
      </c>
      <c r="Q211" s="74">
        <v>58.148364297801102</v>
      </c>
      <c r="R211" s="74">
        <v>60.3657590420151</v>
      </c>
      <c r="S211" s="74">
        <v>55.551233579987297</v>
      </c>
      <c r="T211" s="74">
        <v>50.414038535773997</v>
      </c>
      <c r="U211" s="74">
        <v>52.219487710065003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Normal="100" workbookViewId="0">
      <pane ySplit="1" topLeftCell="A2" activePane="bottomLeft" state="frozen"/>
      <selection activeCell="D55" sqref="D55"/>
      <selection pane="bottomLeft"/>
    </sheetView>
  </sheetViews>
  <sheetFormatPr defaultColWidth="8.53515625" defaultRowHeight="15.45" x14ac:dyDescent="0.55000000000000004"/>
  <cols>
    <col min="1" max="1" width="2.4609375" style="1" customWidth="1"/>
    <col min="2" max="2" width="38.53515625" style="1" customWidth="1"/>
    <col min="3" max="3" width="16.53515625" style="1" customWidth="1"/>
    <col min="4" max="4" width="68.46093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68.4609375"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36</v>
      </c>
      <c r="C1" s="12"/>
      <c r="D1" s="12"/>
      <c r="E1" s="12"/>
      <c r="F1" s="12"/>
      <c r="G1" s="1"/>
      <c r="H1" s="4"/>
      <c r="I1" s="77" t="s">
        <v>419</v>
      </c>
      <c r="J1" s="77"/>
      <c r="K1" s="77"/>
      <c r="L1" s="77"/>
      <c r="M1" s="77"/>
    </row>
    <row r="2" spans="2:13" s="3" customFormat="1" ht="21" x14ac:dyDescent="0.55000000000000004">
      <c r="B2" s="13" t="s">
        <v>9</v>
      </c>
      <c r="C2" s="18"/>
      <c r="D2" s="1"/>
      <c r="E2" s="1"/>
      <c r="F2" s="1"/>
      <c r="G2" s="1"/>
      <c r="H2" s="4"/>
      <c r="I2" s="78" t="s">
        <v>9</v>
      </c>
      <c r="J2" s="77"/>
      <c r="K2" s="79"/>
      <c r="L2" s="79"/>
      <c r="M2" s="79"/>
    </row>
    <row r="3" spans="2:13" x14ac:dyDescent="0.55000000000000004">
      <c r="B3" s="17" t="s">
        <v>10</v>
      </c>
      <c r="C3" s="32" t="s">
        <v>478</v>
      </c>
      <c r="I3" s="80" t="s">
        <v>10</v>
      </c>
      <c r="J3" s="81" t="s">
        <v>442</v>
      </c>
      <c r="K3" s="79"/>
      <c r="L3" s="79"/>
      <c r="M3" s="79"/>
    </row>
    <row r="4" spans="2:13" x14ac:dyDescent="0.55000000000000004">
      <c r="B4" s="17" t="s">
        <v>11</v>
      </c>
      <c r="C4" s="33"/>
      <c r="I4" s="80" t="s">
        <v>11</v>
      </c>
      <c r="J4" s="82">
        <v>43396</v>
      </c>
      <c r="K4" s="79"/>
      <c r="L4" s="79"/>
      <c r="M4" s="79"/>
    </row>
    <row r="5" spans="2:13" x14ac:dyDescent="0.55000000000000004">
      <c r="B5" s="17" t="s">
        <v>12</v>
      </c>
      <c r="C5" s="33">
        <v>43812</v>
      </c>
      <c r="I5" s="80" t="s">
        <v>12</v>
      </c>
      <c r="J5" s="82" t="s">
        <v>360</v>
      </c>
      <c r="K5" s="79"/>
      <c r="L5" s="79"/>
      <c r="M5" s="79"/>
    </row>
    <row r="6" spans="2:13" ht="15.9" x14ac:dyDescent="0.55000000000000004">
      <c r="B6" s="16"/>
      <c r="C6" s="31"/>
      <c r="D6" s="31"/>
      <c r="I6" s="83"/>
      <c r="J6" s="84"/>
      <c r="K6" s="84"/>
      <c r="L6" s="79"/>
      <c r="M6" s="79"/>
    </row>
    <row r="7" spans="2:13" x14ac:dyDescent="0.55000000000000004">
      <c r="B7" s="13" t="s">
        <v>13</v>
      </c>
      <c r="I7" s="78" t="s">
        <v>13</v>
      </c>
      <c r="J7" s="79"/>
      <c r="K7" s="79"/>
      <c r="L7" s="79"/>
      <c r="M7" s="79"/>
    </row>
    <row r="8" spans="2:13" ht="64.5" customHeight="1" x14ac:dyDescent="0.55000000000000004">
      <c r="B8" s="62" t="s">
        <v>14</v>
      </c>
      <c r="C8" s="124" t="s">
        <v>468</v>
      </c>
      <c r="D8" s="125"/>
      <c r="I8" s="85" t="s">
        <v>14</v>
      </c>
      <c r="J8" s="126" t="s">
        <v>468</v>
      </c>
      <c r="K8" s="126"/>
      <c r="L8" s="79"/>
      <c r="M8" s="79"/>
    </row>
    <row r="9" spans="2:13" x14ac:dyDescent="0.55000000000000004">
      <c r="B9" s="62" t="s">
        <v>1</v>
      </c>
      <c r="C9" s="75" t="s">
        <v>45</v>
      </c>
      <c r="D9" s="15"/>
      <c r="I9" s="85" t="s">
        <v>1</v>
      </c>
      <c r="J9" s="86" t="s">
        <v>45</v>
      </c>
      <c r="K9" s="87"/>
      <c r="L9" s="79"/>
      <c r="M9" s="79"/>
    </row>
    <row r="10" spans="2:13" x14ac:dyDescent="0.55000000000000004">
      <c r="B10" s="62" t="s">
        <v>15</v>
      </c>
      <c r="C10" s="6" t="s">
        <v>335</v>
      </c>
      <c r="I10" s="85" t="s">
        <v>15</v>
      </c>
      <c r="J10" s="88" t="s">
        <v>335</v>
      </c>
      <c r="K10" s="79"/>
      <c r="L10" s="79"/>
      <c r="M10" s="79"/>
    </row>
    <row r="11" spans="2:13" x14ac:dyDescent="0.55000000000000004">
      <c r="B11" s="62" t="s">
        <v>16</v>
      </c>
      <c r="C11" s="6" t="str">
        <f>F_Inputs!A167&amp;"-"&amp;F_Inputs!B167</f>
        <v>NWT-R201001</v>
      </c>
      <c r="D11" s="15"/>
      <c r="I11" s="85" t="s">
        <v>16</v>
      </c>
      <c r="J11" s="88" t="s">
        <v>414</v>
      </c>
      <c r="K11" s="87"/>
      <c r="L11" s="79"/>
      <c r="M11" s="79"/>
    </row>
    <row r="12" spans="2:13" x14ac:dyDescent="0.55000000000000004">
      <c r="B12" s="62" t="s">
        <v>17</v>
      </c>
      <c r="C12" s="112">
        <f>SUM(F_Inputs!Q169:U169)</f>
        <v>74.286797810474795</v>
      </c>
      <c r="I12" s="85" t="s">
        <v>17</v>
      </c>
      <c r="J12" s="89">
        <v>74.286797810474795</v>
      </c>
      <c r="K12" s="79"/>
      <c r="L12" s="79"/>
      <c r="M12" s="79"/>
    </row>
    <row r="13" spans="2:13" x14ac:dyDescent="0.55000000000000004">
      <c r="I13" s="79"/>
      <c r="J13" s="79"/>
      <c r="K13" s="79"/>
      <c r="L13" s="79"/>
      <c r="M13" s="79"/>
    </row>
    <row r="14" spans="2:13" x14ac:dyDescent="0.55000000000000004">
      <c r="B14" s="13" t="s">
        <v>345</v>
      </c>
      <c r="I14" s="78" t="s">
        <v>345</v>
      </c>
      <c r="J14" s="79"/>
      <c r="K14" s="79"/>
      <c r="L14" s="79"/>
      <c r="M14" s="79"/>
    </row>
    <row r="15" spans="2:13" ht="30.9" x14ac:dyDescent="0.55000000000000004">
      <c r="B15" s="6" t="s">
        <v>33</v>
      </c>
      <c r="C15" s="62" t="s">
        <v>319</v>
      </c>
      <c r="D15" s="63" t="s">
        <v>443</v>
      </c>
      <c r="I15" s="88" t="s">
        <v>33</v>
      </c>
      <c r="J15" s="85" t="s">
        <v>319</v>
      </c>
      <c r="K15" s="90" t="s">
        <v>383</v>
      </c>
      <c r="L15" s="79"/>
      <c r="M15" s="79"/>
    </row>
    <row r="16" spans="2:13" x14ac:dyDescent="0.55000000000000004">
      <c r="B16" s="6" t="s">
        <v>346</v>
      </c>
      <c r="C16" s="5">
        <v>0</v>
      </c>
      <c r="I16" s="88" t="s">
        <v>346</v>
      </c>
      <c r="J16" s="89">
        <v>0</v>
      </c>
      <c r="K16" s="79"/>
      <c r="L16" s="79"/>
      <c r="M16" s="79"/>
    </row>
    <row r="17" spans="2:13" x14ac:dyDescent="0.55000000000000004">
      <c r="B17" s="37" t="s">
        <v>389</v>
      </c>
      <c r="C17" s="38"/>
      <c r="I17" s="88" t="s">
        <v>389</v>
      </c>
      <c r="J17" s="91"/>
      <c r="K17" s="79"/>
      <c r="L17" s="79"/>
      <c r="M17" s="79"/>
    </row>
    <row r="18" spans="2:13" x14ac:dyDescent="0.55000000000000004">
      <c r="B18" s="37" t="s">
        <v>316</v>
      </c>
      <c r="C18" s="38"/>
      <c r="I18" s="88" t="s">
        <v>390</v>
      </c>
      <c r="J18" s="91"/>
      <c r="K18" s="79"/>
      <c r="L18" s="79"/>
      <c r="M18" s="79"/>
    </row>
    <row r="19" spans="2:13" x14ac:dyDescent="0.55000000000000004">
      <c r="B19" s="37" t="s">
        <v>316</v>
      </c>
      <c r="C19" s="38"/>
      <c r="I19" s="88" t="s">
        <v>391</v>
      </c>
      <c r="J19" s="91"/>
      <c r="K19" s="79"/>
      <c r="L19" s="79"/>
      <c r="M19" s="79"/>
    </row>
    <row r="20" spans="2:13" x14ac:dyDescent="0.55000000000000004">
      <c r="B20" s="37" t="s">
        <v>316</v>
      </c>
      <c r="C20" s="37"/>
      <c r="I20" s="88" t="s">
        <v>392</v>
      </c>
      <c r="J20" s="88"/>
      <c r="K20" s="79"/>
      <c r="L20" s="79"/>
      <c r="M20" s="79"/>
    </row>
    <row r="21" spans="2:13" x14ac:dyDescent="0.55000000000000004">
      <c r="B21" s="65" t="s">
        <v>393</v>
      </c>
      <c r="C21" s="66" t="b">
        <f>SUM(C17:C20)=C16</f>
        <v>1</v>
      </c>
      <c r="I21" s="92" t="s">
        <v>393</v>
      </c>
      <c r="J21" s="93" t="b">
        <v>1</v>
      </c>
      <c r="K21" s="79"/>
      <c r="L21" s="79"/>
      <c r="M21" s="79"/>
    </row>
    <row r="22" spans="2:13" x14ac:dyDescent="0.55000000000000004">
      <c r="B22" s="13"/>
      <c r="I22" s="78"/>
      <c r="J22" s="79"/>
      <c r="K22" s="79"/>
      <c r="L22" s="79"/>
      <c r="M22" s="79"/>
    </row>
    <row r="23" spans="2:13" x14ac:dyDescent="0.55000000000000004">
      <c r="B23" s="14" t="s">
        <v>19</v>
      </c>
      <c r="I23" s="94" t="s">
        <v>19</v>
      </c>
      <c r="J23" s="79"/>
      <c r="K23" s="79"/>
      <c r="L23" s="79"/>
      <c r="M23" s="79"/>
    </row>
    <row r="24" spans="2:13" x14ac:dyDescent="0.55000000000000004">
      <c r="B24" s="6" t="s">
        <v>384</v>
      </c>
      <c r="C24" s="113">
        <f>C12</f>
        <v>74.286797810474795</v>
      </c>
      <c r="I24" s="88" t="s">
        <v>384</v>
      </c>
      <c r="J24" s="95">
        <v>74.286797810474795</v>
      </c>
      <c r="K24" s="79"/>
      <c r="L24" s="79"/>
      <c r="M24" s="79"/>
    </row>
    <row r="25" spans="2:13" x14ac:dyDescent="0.55000000000000004">
      <c r="B25" s="6" t="s">
        <v>18</v>
      </c>
      <c r="C25" s="41">
        <f>SUM(F_Inputs!Q208:U208)</f>
        <v>492.81267490273672</v>
      </c>
      <c r="I25" s="88" t="s">
        <v>18</v>
      </c>
      <c r="J25" s="96">
        <v>492.81267490273672</v>
      </c>
      <c r="K25" s="79"/>
      <c r="L25" s="79"/>
      <c r="M25" s="79"/>
    </row>
    <row r="26" spans="2:13" x14ac:dyDescent="0.55000000000000004">
      <c r="B26" s="20" t="s">
        <v>21</v>
      </c>
      <c r="C26" s="30">
        <f>(C12-C24)/C25</f>
        <v>0</v>
      </c>
      <c r="I26" s="97" t="s">
        <v>21</v>
      </c>
      <c r="J26" s="98">
        <v>0</v>
      </c>
      <c r="K26" s="79"/>
      <c r="L26" s="79"/>
      <c r="M26" s="79"/>
    </row>
    <row r="27" spans="2:13" x14ac:dyDescent="0.55000000000000004">
      <c r="B27" s="20" t="s">
        <v>22</v>
      </c>
      <c r="C27" s="6" t="s">
        <v>351</v>
      </c>
      <c r="I27" s="97" t="s">
        <v>22</v>
      </c>
      <c r="J27" s="88" t="s">
        <v>351</v>
      </c>
      <c r="K27" s="79"/>
      <c r="L27" s="79"/>
      <c r="M27" s="79"/>
    </row>
    <row r="28" spans="2:13" x14ac:dyDescent="0.55000000000000004">
      <c r="I28" s="79"/>
      <c r="J28" s="79"/>
      <c r="K28" s="79"/>
      <c r="L28" s="79"/>
      <c r="M28" s="79"/>
    </row>
    <row r="29" spans="2:13" x14ac:dyDescent="0.55000000000000004">
      <c r="B29" s="14" t="s">
        <v>23</v>
      </c>
      <c r="F29" s="13" t="s">
        <v>24</v>
      </c>
      <c r="I29" s="94" t="s">
        <v>23</v>
      </c>
      <c r="J29" s="79"/>
      <c r="K29" s="79"/>
      <c r="L29" s="79"/>
      <c r="M29" s="78" t="s">
        <v>24</v>
      </c>
    </row>
    <row r="30" spans="2:13" x14ac:dyDescent="0.55000000000000004">
      <c r="B30" s="62" t="s">
        <v>25</v>
      </c>
      <c r="C30" s="62" t="s">
        <v>316</v>
      </c>
      <c r="D30" s="63"/>
      <c r="F30" s="62"/>
      <c r="I30" s="85" t="s">
        <v>25</v>
      </c>
      <c r="J30" s="85" t="s">
        <v>316</v>
      </c>
      <c r="K30" s="90"/>
      <c r="L30" s="79"/>
      <c r="M30" s="85"/>
    </row>
    <row r="31" spans="2:13" ht="140.25" customHeight="1" x14ac:dyDescent="0.55000000000000004">
      <c r="B31" s="62" t="s">
        <v>26</v>
      </c>
      <c r="C31" s="62" t="s">
        <v>318</v>
      </c>
      <c r="D31" s="118" t="s">
        <v>444</v>
      </c>
      <c r="F31" s="59"/>
      <c r="I31" s="85" t="s">
        <v>26</v>
      </c>
      <c r="J31" s="85" t="s">
        <v>318</v>
      </c>
      <c r="K31" s="90" t="s">
        <v>415</v>
      </c>
      <c r="L31" s="79"/>
      <c r="M31" s="99" t="s">
        <v>361</v>
      </c>
    </row>
    <row r="32" spans="2:13" ht="30.9" x14ac:dyDescent="0.55000000000000004">
      <c r="B32" s="62" t="s">
        <v>27</v>
      </c>
      <c r="C32" s="62" t="s">
        <v>320</v>
      </c>
      <c r="D32" s="118" t="s">
        <v>444</v>
      </c>
      <c r="F32" s="25"/>
      <c r="I32" s="85" t="s">
        <v>27</v>
      </c>
      <c r="J32" s="85" t="s">
        <v>320</v>
      </c>
      <c r="K32" s="90" t="s">
        <v>342</v>
      </c>
      <c r="L32" s="79"/>
      <c r="M32" s="100"/>
    </row>
    <row r="33" spans="2:14" x14ac:dyDescent="0.55000000000000004">
      <c r="B33" s="62" t="s">
        <v>28</v>
      </c>
      <c r="C33" s="62" t="s">
        <v>316</v>
      </c>
      <c r="D33" s="63"/>
      <c r="F33" s="62"/>
      <c r="I33" s="85" t="s">
        <v>28</v>
      </c>
      <c r="J33" s="85" t="s">
        <v>316</v>
      </c>
      <c r="K33" s="90"/>
      <c r="L33" s="79"/>
      <c r="M33" s="85"/>
    </row>
    <row r="34" spans="2:14" ht="159.75" customHeight="1" x14ac:dyDescent="0.55000000000000004">
      <c r="B34" s="62" t="s">
        <v>29</v>
      </c>
      <c r="C34" s="62" t="s">
        <v>320</v>
      </c>
      <c r="D34" s="118" t="s">
        <v>444</v>
      </c>
      <c r="F34" s="59"/>
      <c r="I34" s="85" t="s">
        <v>29</v>
      </c>
      <c r="J34" s="85" t="s">
        <v>320</v>
      </c>
      <c r="K34" s="90" t="s">
        <v>416</v>
      </c>
      <c r="L34" s="79"/>
      <c r="M34" s="99" t="s">
        <v>361</v>
      </c>
    </row>
    <row r="35" spans="2:14" x14ac:dyDescent="0.55000000000000004">
      <c r="B35" s="62" t="s">
        <v>30</v>
      </c>
      <c r="C35" s="62" t="s">
        <v>316</v>
      </c>
      <c r="D35" s="63"/>
      <c r="F35" s="62"/>
      <c r="I35" s="85" t="s">
        <v>30</v>
      </c>
      <c r="J35" s="85" t="s">
        <v>316</v>
      </c>
      <c r="K35" s="90"/>
      <c r="L35" s="79"/>
      <c r="M35" s="85"/>
    </row>
    <row r="36" spans="2:14" x14ac:dyDescent="0.55000000000000004">
      <c r="B36" s="62" t="s">
        <v>31</v>
      </c>
      <c r="C36" s="62" t="s">
        <v>316</v>
      </c>
      <c r="D36" s="63"/>
      <c r="F36" s="62"/>
      <c r="I36" s="85" t="s">
        <v>31</v>
      </c>
      <c r="J36" s="85" t="s">
        <v>316</v>
      </c>
      <c r="K36" s="90"/>
      <c r="L36" s="79"/>
      <c r="M36" s="85"/>
    </row>
    <row r="37" spans="2:14" ht="110.25" customHeight="1" x14ac:dyDescent="0.55000000000000004">
      <c r="B37" s="62" t="s">
        <v>32</v>
      </c>
      <c r="C37" s="62" t="s">
        <v>320</v>
      </c>
      <c r="D37" s="118" t="s">
        <v>444</v>
      </c>
      <c r="F37" s="59"/>
      <c r="I37" s="85" t="s">
        <v>32</v>
      </c>
      <c r="J37" s="85" t="s">
        <v>320</v>
      </c>
      <c r="K37" s="90" t="s">
        <v>417</v>
      </c>
      <c r="L37" s="79"/>
      <c r="M37" s="99" t="s">
        <v>361</v>
      </c>
    </row>
    <row r="38" spans="2:14" x14ac:dyDescent="0.55000000000000004">
      <c r="B38" s="22"/>
      <c r="C38" s="22"/>
      <c r="D38" s="22"/>
      <c r="F38" s="21"/>
      <c r="I38" s="22"/>
      <c r="J38" s="22"/>
      <c r="K38" s="22"/>
      <c r="M38" s="21"/>
    </row>
    <row r="39" spans="2:14" x14ac:dyDescent="0.55000000000000004">
      <c r="B39" s="13"/>
      <c r="C39" s="36"/>
      <c r="I39" s="13"/>
      <c r="J39" s="36"/>
    </row>
    <row r="40" spans="2:14" x14ac:dyDescent="0.55000000000000004">
      <c r="B40" s="13"/>
      <c r="C40" s="36"/>
      <c r="I40" s="13"/>
      <c r="J40" s="36"/>
    </row>
    <row r="45" spans="2:14" x14ac:dyDescent="0.55000000000000004">
      <c r="N45" s="4"/>
    </row>
  </sheetData>
  <mergeCells count="2">
    <mergeCell ref="C8:D8"/>
    <mergeCell ref="J8:K8"/>
  </mergeCells>
  <conditionalFormatting sqref="C21">
    <cfRule type="containsText" dxfId="29" priority="3" operator="containsText" text="True">
      <formula>NOT(ISERROR(SEARCH("True",C21)))</formula>
    </cfRule>
    <cfRule type="containsText" dxfId="28" priority="4" operator="containsText" text="False">
      <formula>NOT(ISERROR(SEARCH("False",C21)))</formula>
    </cfRule>
  </conditionalFormatting>
  <conditionalFormatting sqref="J21">
    <cfRule type="containsText" dxfId="27" priority="1" operator="containsText" text="True">
      <formula>NOT(ISERROR(SEARCH("True",J21)))</formula>
    </cfRule>
    <cfRule type="containsText" dxfId="26"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5 J15">
      <formula1>"Accept, Partial accept, Reject"</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45"/>
  <sheetViews>
    <sheetView showGridLines="0" zoomScaleNormal="100" workbookViewId="0"/>
  </sheetViews>
  <sheetFormatPr defaultColWidth="8.53515625" defaultRowHeight="15.45" x14ac:dyDescent="0.55000000000000004"/>
  <cols>
    <col min="1" max="1" width="2.4609375" style="1" customWidth="1"/>
    <col min="2" max="2" width="38.53515625" style="1" customWidth="1"/>
    <col min="3" max="3" width="16.53515625" style="1" customWidth="1"/>
    <col min="4" max="4" width="110.230468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37</v>
      </c>
      <c r="C1" s="12"/>
      <c r="D1" s="12"/>
      <c r="E1" s="12"/>
      <c r="F1" s="12"/>
      <c r="G1" s="1"/>
      <c r="H1" s="4"/>
      <c r="I1" s="77" t="s">
        <v>419</v>
      </c>
      <c r="J1" s="77"/>
      <c r="K1" s="77"/>
      <c r="L1" s="77"/>
      <c r="M1" s="77"/>
    </row>
    <row r="2" spans="2:13" s="3" customFormat="1" ht="21" x14ac:dyDescent="0.55000000000000004">
      <c r="B2" s="13" t="s">
        <v>9</v>
      </c>
      <c r="C2" s="18"/>
      <c r="D2" s="1"/>
      <c r="E2" s="1"/>
      <c r="F2" s="1"/>
      <c r="G2" s="1"/>
      <c r="H2" s="4"/>
      <c r="I2" s="78" t="s">
        <v>9</v>
      </c>
      <c r="J2" s="77"/>
      <c r="K2" s="77"/>
      <c r="L2" s="79"/>
      <c r="M2" s="79"/>
    </row>
    <row r="3" spans="2:13" x14ac:dyDescent="0.55000000000000004">
      <c r="B3" s="17" t="s">
        <v>358</v>
      </c>
      <c r="C3" s="76" t="s">
        <v>464</v>
      </c>
      <c r="I3" s="80" t="s">
        <v>358</v>
      </c>
      <c r="J3" s="86" t="s">
        <v>357</v>
      </c>
      <c r="K3" s="79"/>
      <c r="L3" s="79"/>
      <c r="M3" s="79"/>
    </row>
    <row r="4" spans="2:13" x14ac:dyDescent="0.55000000000000004">
      <c r="B4" s="17" t="s">
        <v>11</v>
      </c>
      <c r="C4" s="57">
        <v>43719</v>
      </c>
      <c r="I4" s="80" t="s">
        <v>11</v>
      </c>
      <c r="J4" s="101">
        <v>43396</v>
      </c>
      <c r="K4" s="79"/>
      <c r="L4" s="79"/>
      <c r="M4" s="79"/>
    </row>
    <row r="5" spans="2:13" x14ac:dyDescent="0.55000000000000004">
      <c r="B5" s="17" t="s">
        <v>12</v>
      </c>
      <c r="C5" s="76" t="s">
        <v>479</v>
      </c>
      <c r="I5" s="80" t="s">
        <v>12</v>
      </c>
      <c r="J5" s="86" t="s">
        <v>364</v>
      </c>
      <c r="K5" s="79"/>
      <c r="L5" s="79"/>
      <c r="M5" s="79"/>
    </row>
    <row r="6" spans="2:13" ht="15.9" x14ac:dyDescent="0.55000000000000004">
      <c r="B6" s="16"/>
      <c r="C6" s="31"/>
      <c r="D6" s="31"/>
      <c r="I6" s="83"/>
      <c r="J6" s="84"/>
      <c r="K6" s="84"/>
      <c r="L6" s="79"/>
      <c r="M6" s="79"/>
    </row>
    <row r="7" spans="2:13" x14ac:dyDescent="0.55000000000000004">
      <c r="B7" s="13" t="s">
        <v>13</v>
      </c>
      <c r="I7" s="78" t="s">
        <v>13</v>
      </c>
      <c r="J7" s="79"/>
      <c r="K7" s="79"/>
      <c r="L7" s="79"/>
      <c r="M7" s="79"/>
    </row>
    <row r="8" spans="2:13" ht="64.5" customHeight="1" x14ac:dyDescent="0.55000000000000004">
      <c r="B8" s="62" t="s">
        <v>14</v>
      </c>
      <c r="C8" s="127" t="s">
        <v>429</v>
      </c>
      <c r="D8" s="128"/>
      <c r="I8" s="85" t="s">
        <v>14</v>
      </c>
      <c r="J8" s="129" t="s">
        <v>368</v>
      </c>
      <c r="K8" s="130"/>
      <c r="L8" s="79"/>
      <c r="M8" s="79"/>
    </row>
    <row r="9" spans="2:13" x14ac:dyDescent="0.55000000000000004">
      <c r="B9" s="62" t="s">
        <v>1</v>
      </c>
      <c r="C9" s="76" t="s">
        <v>45</v>
      </c>
      <c r="D9" s="15"/>
      <c r="I9" s="85" t="s">
        <v>1</v>
      </c>
      <c r="J9" s="86" t="s">
        <v>45</v>
      </c>
      <c r="K9" s="87"/>
      <c r="L9" s="79"/>
      <c r="M9" s="79"/>
    </row>
    <row r="10" spans="2:13" x14ac:dyDescent="0.55000000000000004">
      <c r="B10" s="62" t="s">
        <v>15</v>
      </c>
      <c r="C10" s="6" t="s">
        <v>335</v>
      </c>
      <c r="I10" s="85" t="s">
        <v>15</v>
      </c>
      <c r="J10" s="88" t="s">
        <v>335</v>
      </c>
      <c r="K10" s="79"/>
      <c r="L10" s="79"/>
      <c r="M10" s="79"/>
    </row>
    <row r="11" spans="2:13" x14ac:dyDescent="0.55000000000000004">
      <c r="B11" s="62" t="s">
        <v>16</v>
      </c>
      <c r="C11" s="6" t="str">
        <f>"NWT-"&amp;F_Inputs!B39</f>
        <v>NWT-WN601001</v>
      </c>
      <c r="D11" s="15"/>
      <c r="I11" s="85" t="s">
        <v>16</v>
      </c>
      <c r="J11" s="88" t="s">
        <v>418</v>
      </c>
      <c r="K11" s="87"/>
      <c r="L11" s="79"/>
      <c r="M11" s="79"/>
    </row>
    <row r="12" spans="2:13" x14ac:dyDescent="0.55000000000000004">
      <c r="B12" s="62" t="s">
        <v>17</v>
      </c>
      <c r="C12" s="112">
        <f>SUM(F_Inputs!Q41:U41)</f>
        <v>72.681117042280007</v>
      </c>
      <c r="I12" s="85" t="s">
        <v>17</v>
      </c>
      <c r="J12" s="89">
        <v>72.681117042280007</v>
      </c>
      <c r="K12" s="79"/>
      <c r="L12" s="79"/>
      <c r="M12" s="79"/>
    </row>
    <row r="13" spans="2:13" x14ac:dyDescent="0.55000000000000004">
      <c r="D13" s="56"/>
      <c r="F13" s="60"/>
      <c r="G13" s="60"/>
      <c r="H13" s="60"/>
      <c r="I13" s="79"/>
      <c r="J13" s="79"/>
      <c r="K13" s="102"/>
      <c r="L13" s="79"/>
      <c r="M13" s="79"/>
    </row>
    <row r="14" spans="2:13" x14ac:dyDescent="0.55000000000000004">
      <c r="B14" s="13" t="s">
        <v>345</v>
      </c>
      <c r="F14" s="60"/>
      <c r="G14" s="61"/>
      <c r="H14" s="60"/>
      <c r="I14" s="78" t="s">
        <v>345</v>
      </c>
      <c r="J14" s="79"/>
      <c r="K14" s="79"/>
      <c r="L14" s="79"/>
      <c r="M14" s="79"/>
    </row>
    <row r="15" spans="2:13" ht="61.75" x14ac:dyDescent="0.55000000000000004">
      <c r="B15" s="6" t="s">
        <v>33</v>
      </c>
      <c r="C15" s="62" t="s">
        <v>324</v>
      </c>
      <c r="D15" s="63" t="s">
        <v>450</v>
      </c>
      <c r="F15" s="60"/>
      <c r="G15" s="60"/>
      <c r="H15" s="60"/>
      <c r="I15" s="88" t="s">
        <v>33</v>
      </c>
      <c r="J15" s="85" t="s">
        <v>324</v>
      </c>
      <c r="K15" s="90" t="s">
        <v>375</v>
      </c>
      <c r="L15" s="79"/>
      <c r="M15" s="79"/>
    </row>
    <row r="16" spans="2:13" x14ac:dyDescent="0.55000000000000004">
      <c r="B16" s="6" t="s">
        <v>346</v>
      </c>
      <c r="C16" s="24">
        <v>57.4</v>
      </c>
      <c r="F16" s="60"/>
      <c r="G16" s="61"/>
      <c r="H16" s="60"/>
      <c r="I16" s="88" t="s">
        <v>346</v>
      </c>
      <c r="J16" s="103">
        <v>57.4</v>
      </c>
      <c r="K16" s="79"/>
      <c r="L16" s="79"/>
      <c r="M16" s="79"/>
    </row>
    <row r="17" spans="2:13" x14ac:dyDescent="0.55000000000000004">
      <c r="B17" s="37" t="s">
        <v>389</v>
      </c>
      <c r="C17" s="114"/>
      <c r="F17" s="60"/>
      <c r="G17" s="61"/>
      <c r="H17" s="60"/>
      <c r="I17" s="88" t="s">
        <v>389</v>
      </c>
      <c r="J17" s="91"/>
      <c r="K17" s="79"/>
      <c r="L17" s="79"/>
      <c r="M17" s="79"/>
    </row>
    <row r="18" spans="2:13" x14ac:dyDescent="0.55000000000000004">
      <c r="B18" s="37" t="s">
        <v>388</v>
      </c>
      <c r="C18" s="114">
        <v>57.4</v>
      </c>
      <c r="F18" s="60"/>
      <c r="G18" s="61"/>
      <c r="H18" s="60"/>
      <c r="I18" s="88" t="s">
        <v>388</v>
      </c>
      <c r="J18" s="91">
        <v>57.4</v>
      </c>
      <c r="K18" s="79"/>
      <c r="L18" s="79"/>
      <c r="M18" s="79"/>
    </row>
    <row r="19" spans="2:13" x14ac:dyDescent="0.55000000000000004">
      <c r="B19" s="37" t="s">
        <v>316</v>
      </c>
      <c r="C19" s="114"/>
      <c r="F19" s="60"/>
      <c r="G19" s="61"/>
      <c r="H19" s="60"/>
      <c r="I19" s="88" t="s">
        <v>316</v>
      </c>
      <c r="J19" s="91"/>
      <c r="K19" s="79"/>
      <c r="L19" s="79"/>
      <c r="M19" s="79"/>
    </row>
    <row r="20" spans="2:13" x14ac:dyDescent="0.55000000000000004">
      <c r="B20" s="37" t="s">
        <v>316</v>
      </c>
      <c r="C20" s="115"/>
      <c r="F20" s="60"/>
      <c r="G20" s="61"/>
      <c r="H20" s="60"/>
      <c r="I20" s="88" t="s">
        <v>316</v>
      </c>
      <c r="J20" s="88"/>
      <c r="K20" s="79"/>
      <c r="L20" s="79"/>
      <c r="M20" s="79"/>
    </row>
    <row r="21" spans="2:13" x14ac:dyDescent="0.55000000000000004">
      <c r="B21" s="65" t="s">
        <v>393</v>
      </c>
      <c r="C21" s="66" t="b">
        <f>SUM(C17:C20)=C16</f>
        <v>1</v>
      </c>
      <c r="F21" s="60"/>
      <c r="G21" s="60"/>
      <c r="H21" s="60"/>
      <c r="I21" s="92" t="s">
        <v>393</v>
      </c>
      <c r="J21" s="93" t="b">
        <v>1</v>
      </c>
      <c r="K21" s="79"/>
      <c r="L21" s="79"/>
      <c r="M21" s="79"/>
    </row>
    <row r="22" spans="2:13" x14ac:dyDescent="0.55000000000000004">
      <c r="B22" s="13"/>
      <c r="I22" s="78"/>
      <c r="J22" s="79"/>
      <c r="K22" s="79"/>
      <c r="L22" s="79"/>
      <c r="M22" s="79"/>
    </row>
    <row r="23" spans="2:13" x14ac:dyDescent="0.55000000000000004">
      <c r="B23" s="14" t="s">
        <v>19</v>
      </c>
      <c r="I23" s="94" t="s">
        <v>19</v>
      </c>
      <c r="J23" s="79"/>
      <c r="K23" s="79"/>
      <c r="L23" s="79"/>
      <c r="M23" s="79"/>
    </row>
    <row r="24" spans="2:13" x14ac:dyDescent="0.55000000000000004">
      <c r="B24" s="6" t="s">
        <v>20</v>
      </c>
      <c r="C24" s="6">
        <v>0</v>
      </c>
      <c r="I24" s="88" t="s">
        <v>20</v>
      </c>
      <c r="J24" s="88">
        <v>0</v>
      </c>
      <c r="K24" s="79"/>
      <c r="L24" s="79"/>
      <c r="M24" s="79"/>
    </row>
    <row r="25" spans="2:13" x14ac:dyDescent="0.55000000000000004">
      <c r="B25" s="6" t="s">
        <v>18</v>
      </c>
      <c r="C25" s="41">
        <f>SUM(F_Inputs!Q201:U202)</f>
        <v>1977.572553764943</v>
      </c>
      <c r="I25" s="88" t="s">
        <v>18</v>
      </c>
      <c r="J25" s="96">
        <v>1977.572553764943</v>
      </c>
      <c r="K25" s="79"/>
      <c r="L25" s="79"/>
      <c r="M25" s="79"/>
    </row>
    <row r="26" spans="2:13" x14ac:dyDescent="0.55000000000000004">
      <c r="B26" s="20" t="s">
        <v>21</v>
      </c>
      <c r="C26" s="30">
        <f>(C12-C24)/C25</f>
        <v>3.675269304476754E-2</v>
      </c>
      <c r="I26" s="97" t="s">
        <v>21</v>
      </c>
      <c r="J26" s="98">
        <v>3.675269304476754E-2</v>
      </c>
      <c r="K26" s="79"/>
      <c r="L26" s="79"/>
      <c r="M26" s="79"/>
    </row>
    <row r="27" spans="2:13" x14ac:dyDescent="0.55000000000000004">
      <c r="B27" s="20" t="s">
        <v>22</v>
      </c>
      <c r="C27" s="6" t="s">
        <v>322</v>
      </c>
      <c r="I27" s="97" t="s">
        <v>22</v>
      </c>
      <c r="J27" s="88" t="s">
        <v>322</v>
      </c>
      <c r="K27" s="79"/>
      <c r="L27" s="79"/>
      <c r="M27" s="79"/>
    </row>
    <row r="28" spans="2:13" x14ac:dyDescent="0.55000000000000004">
      <c r="I28" s="79"/>
      <c r="J28" s="79"/>
      <c r="K28" s="79"/>
      <c r="L28" s="79"/>
      <c r="M28" s="79"/>
    </row>
    <row r="29" spans="2:13" x14ac:dyDescent="0.55000000000000004">
      <c r="B29" s="14" t="s">
        <v>23</v>
      </c>
      <c r="F29" s="13" t="s">
        <v>24</v>
      </c>
      <c r="I29" s="94" t="s">
        <v>23</v>
      </c>
      <c r="J29" s="79"/>
      <c r="K29" s="79"/>
      <c r="L29" s="79"/>
      <c r="M29" s="78" t="s">
        <v>24</v>
      </c>
    </row>
    <row r="30" spans="2:13" ht="279" customHeight="1" x14ac:dyDescent="0.55000000000000004">
      <c r="B30" s="62" t="s">
        <v>25</v>
      </c>
      <c r="C30" s="62" t="s">
        <v>320</v>
      </c>
      <c r="D30" s="63" t="s">
        <v>451</v>
      </c>
      <c r="E30" s="58"/>
      <c r="F30" s="63"/>
      <c r="I30" s="85" t="s">
        <v>25</v>
      </c>
      <c r="J30" s="85" t="s">
        <v>320</v>
      </c>
      <c r="K30" s="90" t="s">
        <v>369</v>
      </c>
      <c r="L30" s="104"/>
      <c r="M30" s="90" t="s">
        <v>336</v>
      </c>
    </row>
    <row r="31" spans="2:13" ht="108" x14ac:dyDescent="0.55000000000000004">
      <c r="B31" s="62" t="s">
        <v>26</v>
      </c>
      <c r="C31" s="62" t="s">
        <v>317</v>
      </c>
      <c r="D31" s="63" t="s">
        <v>451</v>
      </c>
      <c r="E31" s="58"/>
      <c r="F31" s="63"/>
      <c r="I31" s="85" t="s">
        <v>26</v>
      </c>
      <c r="J31" s="85" t="s">
        <v>317</v>
      </c>
      <c r="K31" s="90" t="s">
        <v>373</v>
      </c>
      <c r="L31" s="104"/>
      <c r="M31" s="90" t="s">
        <v>374</v>
      </c>
    </row>
    <row r="32" spans="2:13" ht="123.75" customHeight="1" x14ac:dyDescent="0.55000000000000004">
      <c r="B32" s="62" t="s">
        <v>27</v>
      </c>
      <c r="C32" s="62" t="s">
        <v>317</v>
      </c>
      <c r="D32" s="63" t="s">
        <v>451</v>
      </c>
      <c r="E32" s="58"/>
      <c r="F32" s="63"/>
      <c r="I32" s="85" t="s">
        <v>27</v>
      </c>
      <c r="J32" s="85" t="s">
        <v>317</v>
      </c>
      <c r="K32" s="90" t="s">
        <v>372</v>
      </c>
      <c r="L32" s="104"/>
      <c r="M32" s="90" t="s">
        <v>337</v>
      </c>
    </row>
    <row r="33" spans="2:14" ht="409.6" customHeight="1" x14ac:dyDescent="0.55000000000000004">
      <c r="B33" s="62" t="s">
        <v>28</v>
      </c>
      <c r="C33" s="62" t="s">
        <v>320</v>
      </c>
      <c r="D33" s="63" t="s">
        <v>451</v>
      </c>
      <c r="E33" s="58"/>
      <c r="F33" s="63" t="s">
        <v>430</v>
      </c>
      <c r="I33" s="85" t="s">
        <v>28</v>
      </c>
      <c r="J33" s="85" t="s">
        <v>320</v>
      </c>
      <c r="K33" s="90" t="s">
        <v>473</v>
      </c>
      <c r="L33" s="104"/>
      <c r="M33" s="90" t="s">
        <v>338</v>
      </c>
    </row>
    <row r="34" spans="2:14" ht="381.75" customHeight="1" x14ac:dyDescent="0.55000000000000004">
      <c r="B34" s="62" t="s">
        <v>29</v>
      </c>
      <c r="C34" s="62" t="s">
        <v>317</v>
      </c>
      <c r="D34" s="63" t="s">
        <v>480</v>
      </c>
      <c r="E34" s="58"/>
      <c r="F34" s="63"/>
      <c r="I34" s="85" t="s">
        <v>29</v>
      </c>
      <c r="J34" s="85" t="s">
        <v>317</v>
      </c>
      <c r="K34" s="90" t="s">
        <v>376</v>
      </c>
      <c r="L34" s="104"/>
      <c r="M34" s="90" t="s">
        <v>339</v>
      </c>
    </row>
    <row r="35" spans="2:14" ht="257.25" customHeight="1" x14ac:dyDescent="0.55000000000000004">
      <c r="B35" s="62" t="s">
        <v>30</v>
      </c>
      <c r="C35" s="62" t="s">
        <v>320</v>
      </c>
      <c r="D35" s="63" t="s">
        <v>451</v>
      </c>
      <c r="E35" s="58"/>
      <c r="F35" s="63"/>
      <c r="I35" s="85" t="s">
        <v>30</v>
      </c>
      <c r="J35" s="85" t="s">
        <v>320</v>
      </c>
      <c r="K35" s="90" t="s">
        <v>463</v>
      </c>
      <c r="L35" s="104"/>
      <c r="M35" s="90" t="s">
        <v>359</v>
      </c>
    </row>
    <row r="36" spans="2:14" ht="92.6" x14ac:dyDescent="0.55000000000000004">
      <c r="B36" s="62" t="s">
        <v>31</v>
      </c>
      <c r="C36" s="62" t="s">
        <v>320</v>
      </c>
      <c r="D36" s="63" t="s">
        <v>451</v>
      </c>
      <c r="E36" s="58"/>
      <c r="F36" s="63"/>
      <c r="I36" s="85" t="s">
        <v>31</v>
      </c>
      <c r="J36" s="85" t="s">
        <v>320</v>
      </c>
      <c r="K36" s="90" t="s">
        <v>370</v>
      </c>
      <c r="L36" s="104"/>
      <c r="M36" s="90" t="s">
        <v>340</v>
      </c>
    </row>
    <row r="37" spans="2:14" ht="92.6" x14ac:dyDescent="0.55000000000000004">
      <c r="B37" s="62" t="s">
        <v>32</v>
      </c>
      <c r="C37" s="62" t="s">
        <v>320</v>
      </c>
      <c r="D37" s="63" t="s">
        <v>451</v>
      </c>
      <c r="E37" s="58"/>
      <c r="F37" s="63"/>
      <c r="I37" s="85" t="s">
        <v>32</v>
      </c>
      <c r="J37" s="85" t="s">
        <v>320</v>
      </c>
      <c r="K37" s="90" t="s">
        <v>371</v>
      </c>
      <c r="L37" s="104"/>
      <c r="M37" s="90" t="s">
        <v>341</v>
      </c>
    </row>
    <row r="38" spans="2:14" x14ac:dyDescent="0.55000000000000004">
      <c r="B38" s="22"/>
      <c r="C38" s="22"/>
      <c r="D38" s="22"/>
      <c r="F38" s="21"/>
      <c r="I38" s="22"/>
      <c r="J38" s="22"/>
      <c r="K38" s="22"/>
      <c r="M38" s="21"/>
    </row>
    <row r="39" spans="2:14" x14ac:dyDescent="0.55000000000000004">
      <c r="I39" s="13"/>
      <c r="J39" s="36"/>
    </row>
    <row r="40" spans="2:14" x14ac:dyDescent="0.55000000000000004">
      <c r="I40" s="13"/>
      <c r="J40" s="36"/>
    </row>
    <row r="45" spans="2:14" x14ac:dyDescent="0.55000000000000004">
      <c r="N45" s="4"/>
    </row>
  </sheetData>
  <mergeCells count="2">
    <mergeCell ref="C8:D8"/>
    <mergeCell ref="J8:K8"/>
  </mergeCells>
  <conditionalFormatting sqref="C21">
    <cfRule type="containsText" dxfId="25" priority="3" operator="containsText" text="True">
      <formula>NOT(ISERROR(SEARCH("True",C21)))</formula>
    </cfRule>
    <cfRule type="containsText" dxfId="24" priority="4" operator="containsText" text="False">
      <formula>NOT(ISERROR(SEARCH("False",C21)))</formula>
    </cfRule>
  </conditionalFormatting>
  <conditionalFormatting sqref="J21">
    <cfRule type="containsText" dxfId="23" priority="1" operator="containsText" text="True">
      <formula>NOT(ISERROR(SEARCH("True",J21)))</formula>
    </cfRule>
    <cfRule type="containsText" dxfId="22"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9 J9">
      <formula1>"ANH,NES,NWT,SRN,SVT,SWB,TMS,WSH,WSX,YKY,AFW,BRL,DVW,PRT,SES,SEW,SSC"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40"/>
  <sheetViews>
    <sheetView showGridLines="0" zoomScaleNormal="100" workbookViewId="0">
      <pane ySplit="1" topLeftCell="A2" activePane="bottomLeft" state="frozen"/>
      <selection activeCell="D55" sqref="D55"/>
      <selection pane="bottomLeft"/>
    </sheetView>
  </sheetViews>
  <sheetFormatPr defaultColWidth="8.53515625" defaultRowHeight="15.45" x14ac:dyDescent="0.55000000000000004"/>
  <cols>
    <col min="1" max="1" width="2.4609375" style="1" customWidth="1"/>
    <col min="2" max="2" width="33.4609375" style="1" customWidth="1"/>
    <col min="3" max="3" width="16.53515625" style="1" customWidth="1"/>
    <col min="4" max="4" width="101.53515625" style="1" customWidth="1"/>
    <col min="5" max="5" width="4.4609375" style="1" customWidth="1"/>
    <col min="6" max="6" width="34.69140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6384" width="8.53515625" style="1"/>
  </cols>
  <sheetData>
    <row r="1" spans="2:13" s="3" customFormat="1" ht="21" x14ac:dyDescent="0.55000000000000004">
      <c r="B1" s="12" t="s">
        <v>39</v>
      </c>
      <c r="C1" s="12"/>
      <c r="D1" s="12"/>
      <c r="E1" s="12"/>
      <c r="F1" s="12"/>
      <c r="G1" s="1"/>
      <c r="H1" s="2"/>
      <c r="I1" s="77" t="s">
        <v>419</v>
      </c>
      <c r="J1" s="77"/>
      <c r="K1" s="77"/>
      <c r="L1" s="77"/>
      <c r="M1" s="77"/>
    </row>
    <row r="2" spans="2:13" s="3" customFormat="1" ht="21" x14ac:dyDescent="0.55000000000000004">
      <c r="B2" s="13" t="s">
        <v>9</v>
      </c>
      <c r="C2" s="18"/>
      <c r="D2" s="58"/>
      <c r="E2" s="1"/>
      <c r="F2" s="1"/>
      <c r="G2" s="1"/>
      <c r="H2" s="2"/>
      <c r="I2" s="78" t="s">
        <v>9</v>
      </c>
      <c r="J2" s="77"/>
      <c r="K2" s="77"/>
      <c r="L2" s="79"/>
      <c r="M2" s="79"/>
    </row>
    <row r="3" spans="2:13" ht="15.9" x14ac:dyDescent="0.55000000000000004">
      <c r="B3" s="17" t="s">
        <v>10</v>
      </c>
      <c r="C3" s="26" t="s">
        <v>421</v>
      </c>
      <c r="D3" s="106"/>
      <c r="I3" s="80" t="s">
        <v>10</v>
      </c>
      <c r="J3" s="86" t="s">
        <v>355</v>
      </c>
      <c r="K3" s="79"/>
      <c r="L3" s="79"/>
      <c r="M3" s="79"/>
    </row>
    <row r="4" spans="2:13" ht="15.9" x14ac:dyDescent="0.55000000000000004">
      <c r="B4" s="17" t="s">
        <v>11</v>
      </c>
      <c r="C4" s="27">
        <v>43718</v>
      </c>
      <c r="D4" s="58"/>
      <c r="I4" s="80" t="s">
        <v>11</v>
      </c>
      <c r="J4" s="101">
        <v>43396</v>
      </c>
      <c r="K4" s="79"/>
      <c r="L4" s="79"/>
      <c r="M4" s="79"/>
    </row>
    <row r="5" spans="2:13" ht="15.9" x14ac:dyDescent="0.55000000000000004">
      <c r="B5" s="17" t="s">
        <v>12</v>
      </c>
      <c r="C5" s="27" t="s">
        <v>447</v>
      </c>
      <c r="D5" s="106"/>
      <c r="I5" s="80" t="s">
        <v>12</v>
      </c>
      <c r="J5" s="86" t="s">
        <v>356</v>
      </c>
      <c r="K5" s="79"/>
      <c r="L5" s="79"/>
      <c r="M5" s="79"/>
    </row>
    <row r="6" spans="2:13" ht="15.9" x14ac:dyDescent="0.55000000000000004">
      <c r="B6" s="16"/>
      <c r="C6" s="28"/>
      <c r="D6" s="28"/>
      <c r="I6" s="83"/>
      <c r="J6" s="84"/>
      <c r="K6" s="84"/>
      <c r="L6" s="79"/>
      <c r="M6" s="79"/>
    </row>
    <row r="7" spans="2:13" ht="15.9" x14ac:dyDescent="0.55000000000000004">
      <c r="B7" s="13" t="s">
        <v>13</v>
      </c>
      <c r="C7" s="58"/>
      <c r="D7" s="58"/>
      <c r="I7" s="78" t="s">
        <v>13</v>
      </c>
      <c r="J7" s="79"/>
      <c r="K7" s="79"/>
      <c r="L7" s="79"/>
      <c r="M7" s="79"/>
    </row>
    <row r="8" spans="2:13" ht="138" customHeight="1" x14ac:dyDescent="0.55000000000000004">
      <c r="B8" s="62" t="s">
        <v>14</v>
      </c>
      <c r="C8" s="131" t="s">
        <v>469</v>
      </c>
      <c r="D8" s="131"/>
      <c r="I8" s="85" t="s">
        <v>14</v>
      </c>
      <c r="J8" s="132" t="s">
        <v>377</v>
      </c>
      <c r="K8" s="132"/>
      <c r="L8" s="79"/>
      <c r="M8" s="79"/>
    </row>
    <row r="9" spans="2:13" x14ac:dyDescent="0.55000000000000004">
      <c r="B9" s="62" t="s">
        <v>1</v>
      </c>
      <c r="C9" s="76" t="s">
        <v>45</v>
      </c>
      <c r="D9" s="15"/>
      <c r="I9" s="85" t="s">
        <v>1</v>
      </c>
      <c r="J9" s="86" t="s">
        <v>45</v>
      </c>
      <c r="K9" s="87"/>
      <c r="L9" s="79"/>
      <c r="M9" s="79"/>
    </row>
    <row r="10" spans="2:13" x14ac:dyDescent="0.55000000000000004">
      <c r="B10" s="62" t="s">
        <v>15</v>
      </c>
      <c r="C10" s="6" t="s">
        <v>7</v>
      </c>
      <c r="I10" s="85" t="s">
        <v>15</v>
      </c>
      <c r="J10" s="88" t="s">
        <v>7</v>
      </c>
      <c r="K10" s="79"/>
      <c r="L10" s="79"/>
      <c r="M10" s="79"/>
    </row>
    <row r="11" spans="2:13" x14ac:dyDescent="0.55000000000000004">
      <c r="B11" s="62" t="s">
        <v>16</v>
      </c>
      <c r="C11" s="6" t="s">
        <v>321</v>
      </c>
      <c r="D11" s="15"/>
      <c r="I11" s="85" t="s">
        <v>16</v>
      </c>
      <c r="J11" s="88" t="s">
        <v>321</v>
      </c>
      <c r="K11" s="87"/>
      <c r="L11" s="79"/>
      <c r="M11" s="79"/>
    </row>
    <row r="12" spans="2:13" x14ac:dyDescent="0.55000000000000004">
      <c r="B12" s="62" t="s">
        <v>17</v>
      </c>
      <c r="C12" s="116">
        <f>SUM(F_Inputs!Q9:U9)</f>
        <v>51.186999999999998</v>
      </c>
      <c r="D12" s="29"/>
      <c r="I12" s="85" t="s">
        <v>17</v>
      </c>
      <c r="J12" s="89">
        <v>51.186999999999998</v>
      </c>
      <c r="K12" s="79"/>
      <c r="L12" s="79"/>
      <c r="M12" s="79"/>
    </row>
    <row r="13" spans="2:13" x14ac:dyDescent="0.55000000000000004">
      <c r="I13" s="79"/>
      <c r="J13" s="79"/>
      <c r="K13" s="102"/>
      <c r="L13" s="79"/>
      <c r="M13" s="79"/>
    </row>
    <row r="14" spans="2:13" x14ac:dyDescent="0.55000000000000004">
      <c r="B14" s="13" t="s">
        <v>345</v>
      </c>
      <c r="I14" s="78" t="s">
        <v>345</v>
      </c>
      <c r="J14" s="79"/>
      <c r="K14" s="79"/>
      <c r="L14" s="79"/>
      <c r="M14" s="79"/>
    </row>
    <row r="15" spans="2:13" ht="92.6" x14ac:dyDescent="0.55000000000000004">
      <c r="B15" s="6" t="s">
        <v>33</v>
      </c>
      <c r="C15" s="63" t="s">
        <v>319</v>
      </c>
      <c r="D15" s="63" t="s">
        <v>470</v>
      </c>
      <c r="I15" s="88" t="s">
        <v>33</v>
      </c>
      <c r="J15" s="90" t="s">
        <v>319</v>
      </c>
      <c r="K15" s="90" t="s">
        <v>352</v>
      </c>
      <c r="L15" s="79"/>
      <c r="M15" s="79"/>
    </row>
    <row r="16" spans="2:13" x14ac:dyDescent="0.55000000000000004">
      <c r="B16" s="6" t="s">
        <v>346</v>
      </c>
      <c r="C16" s="5">
        <v>0</v>
      </c>
      <c r="I16" s="88" t="s">
        <v>346</v>
      </c>
      <c r="J16" s="103">
        <v>0</v>
      </c>
      <c r="K16" s="79"/>
      <c r="L16" s="79"/>
      <c r="M16" s="79"/>
    </row>
    <row r="17" spans="2:13" x14ac:dyDescent="0.55000000000000004">
      <c r="B17" s="37" t="s">
        <v>389</v>
      </c>
      <c r="C17" s="38"/>
      <c r="I17" s="88" t="s">
        <v>389</v>
      </c>
      <c r="J17" s="91"/>
      <c r="K17" s="79"/>
      <c r="L17" s="79"/>
      <c r="M17" s="79"/>
    </row>
    <row r="18" spans="2:13" x14ac:dyDescent="0.55000000000000004">
      <c r="B18" s="37" t="s">
        <v>316</v>
      </c>
      <c r="C18" s="38"/>
      <c r="I18" s="88" t="s">
        <v>390</v>
      </c>
      <c r="J18" s="91"/>
      <c r="K18" s="79"/>
      <c r="L18" s="79"/>
      <c r="M18" s="79"/>
    </row>
    <row r="19" spans="2:13" x14ac:dyDescent="0.55000000000000004">
      <c r="B19" s="37" t="s">
        <v>316</v>
      </c>
      <c r="C19" s="38"/>
      <c r="I19" s="88" t="s">
        <v>391</v>
      </c>
      <c r="J19" s="91"/>
      <c r="K19" s="79"/>
      <c r="L19" s="79"/>
      <c r="M19" s="79"/>
    </row>
    <row r="20" spans="2:13" x14ac:dyDescent="0.55000000000000004">
      <c r="B20" s="37" t="s">
        <v>316</v>
      </c>
      <c r="C20" s="37"/>
      <c r="I20" s="88" t="s">
        <v>392</v>
      </c>
      <c r="J20" s="88"/>
      <c r="K20" s="79"/>
      <c r="L20" s="79"/>
      <c r="M20" s="79"/>
    </row>
    <row r="21" spans="2:13" x14ac:dyDescent="0.55000000000000004">
      <c r="B21" s="65" t="s">
        <v>393</v>
      </c>
      <c r="C21" s="66" t="b">
        <f>SUM(C17:C20)=C16</f>
        <v>1</v>
      </c>
      <c r="I21" s="92" t="s">
        <v>393</v>
      </c>
      <c r="J21" s="93" t="b">
        <v>1</v>
      </c>
      <c r="K21" s="79"/>
      <c r="L21" s="79"/>
      <c r="M21" s="79"/>
    </row>
    <row r="22" spans="2:13" x14ac:dyDescent="0.55000000000000004">
      <c r="B22" s="13"/>
      <c r="I22" s="78"/>
      <c r="J22" s="79"/>
      <c r="K22" s="79"/>
      <c r="L22" s="79"/>
      <c r="M22" s="79"/>
    </row>
    <row r="23" spans="2:13" x14ac:dyDescent="0.55000000000000004">
      <c r="B23" s="13" t="s">
        <v>19</v>
      </c>
      <c r="I23" s="94" t="s">
        <v>19</v>
      </c>
      <c r="J23" s="79"/>
      <c r="K23" s="79"/>
      <c r="L23" s="79"/>
      <c r="M23" s="79"/>
    </row>
    <row r="24" spans="2:13" x14ac:dyDescent="0.55000000000000004">
      <c r="B24" s="6" t="s">
        <v>20</v>
      </c>
      <c r="C24" s="6"/>
      <c r="D24" s="29"/>
      <c r="I24" s="88" t="s">
        <v>20</v>
      </c>
      <c r="J24" s="88"/>
      <c r="K24" s="79"/>
      <c r="L24" s="79"/>
      <c r="M24" s="79"/>
    </row>
    <row r="25" spans="2:13" x14ac:dyDescent="0.55000000000000004">
      <c r="B25" s="6" t="s">
        <v>18</v>
      </c>
      <c r="C25" s="41">
        <f>SUM(WS1021WR)</f>
        <v>374.43105713906232</v>
      </c>
      <c r="I25" s="88" t="s">
        <v>18</v>
      </c>
      <c r="J25" s="96">
        <v>374.43105713906232</v>
      </c>
      <c r="K25" s="79"/>
      <c r="L25" s="79"/>
      <c r="M25" s="79"/>
    </row>
    <row r="26" spans="2:13" x14ac:dyDescent="0.55000000000000004">
      <c r="B26" s="20" t="s">
        <v>21</v>
      </c>
      <c r="C26" s="19">
        <f>(C12-C24)/C25</f>
        <v>0.13670607452038716</v>
      </c>
      <c r="I26" s="97" t="s">
        <v>21</v>
      </c>
      <c r="J26" s="98">
        <v>0.13670607452038716</v>
      </c>
      <c r="K26" s="79"/>
      <c r="L26" s="79"/>
      <c r="M26" s="79"/>
    </row>
    <row r="27" spans="2:13" x14ac:dyDescent="0.55000000000000004">
      <c r="B27" s="20" t="s">
        <v>22</v>
      </c>
      <c r="C27" s="6" t="str">
        <f>IF(C10="Water resources",IF(C26&gt;6%,"Yes","No"))</f>
        <v>Yes</v>
      </c>
      <c r="I27" s="97" t="s">
        <v>22</v>
      </c>
      <c r="J27" s="88" t="s">
        <v>322</v>
      </c>
      <c r="K27" s="79"/>
      <c r="L27" s="79"/>
      <c r="M27" s="79"/>
    </row>
    <row r="28" spans="2:13" x14ac:dyDescent="0.55000000000000004">
      <c r="I28" s="79"/>
      <c r="J28" s="79"/>
      <c r="K28" s="79"/>
      <c r="L28" s="79"/>
      <c r="M28" s="79"/>
    </row>
    <row r="29" spans="2:13" x14ac:dyDescent="0.55000000000000004">
      <c r="B29" s="13" t="s">
        <v>23</v>
      </c>
      <c r="F29" s="13" t="s">
        <v>24</v>
      </c>
      <c r="I29" s="94" t="s">
        <v>23</v>
      </c>
      <c r="J29" s="79"/>
      <c r="K29" s="79"/>
      <c r="L29" s="79"/>
      <c r="M29" s="78" t="s">
        <v>24</v>
      </c>
    </row>
    <row r="30" spans="2:13" ht="173.25" customHeight="1" x14ac:dyDescent="0.55000000000000004">
      <c r="B30" s="62" t="s">
        <v>25</v>
      </c>
      <c r="C30" s="63" t="s">
        <v>320</v>
      </c>
      <c r="D30" s="105" t="s">
        <v>474</v>
      </c>
      <c r="F30" s="105" t="s">
        <v>422</v>
      </c>
      <c r="I30" s="85" t="s">
        <v>25</v>
      </c>
      <c r="J30" s="90" t="s">
        <v>317</v>
      </c>
      <c r="K30" s="90" t="s">
        <v>456</v>
      </c>
      <c r="L30" s="79"/>
      <c r="M30" s="85" t="s">
        <v>328</v>
      </c>
    </row>
    <row r="31" spans="2:13" ht="375.45" customHeight="1" x14ac:dyDescent="0.55000000000000004">
      <c r="B31" s="62" t="s">
        <v>26</v>
      </c>
      <c r="C31" s="105" t="s">
        <v>318</v>
      </c>
      <c r="D31" s="63" t="s">
        <v>471</v>
      </c>
      <c r="F31" s="105" t="s">
        <v>423</v>
      </c>
      <c r="I31" s="85" t="s">
        <v>26</v>
      </c>
      <c r="J31" s="90" t="s">
        <v>317</v>
      </c>
      <c r="K31" s="90" t="s">
        <v>457</v>
      </c>
      <c r="L31" s="79"/>
      <c r="M31" s="85" t="s">
        <v>328</v>
      </c>
    </row>
    <row r="32" spans="2:13" ht="29.05" customHeight="1" x14ac:dyDescent="0.55000000000000004">
      <c r="B32" s="62" t="s">
        <v>27</v>
      </c>
      <c r="C32" s="105" t="s">
        <v>320</v>
      </c>
      <c r="D32" s="63" t="s">
        <v>444</v>
      </c>
      <c r="E32" s="3"/>
      <c r="F32" s="105" t="s">
        <v>424</v>
      </c>
      <c r="I32" s="85" t="s">
        <v>27</v>
      </c>
      <c r="J32" s="90" t="s">
        <v>320</v>
      </c>
      <c r="K32" s="90" t="s">
        <v>485</v>
      </c>
      <c r="L32" s="79"/>
      <c r="M32" s="90" t="s">
        <v>327</v>
      </c>
    </row>
    <row r="33" spans="2:13" ht="174" customHeight="1" x14ac:dyDescent="0.55000000000000004">
      <c r="B33" s="62" t="s">
        <v>28</v>
      </c>
      <c r="C33" s="63" t="s">
        <v>317</v>
      </c>
      <c r="D33" s="63" t="s">
        <v>432</v>
      </c>
      <c r="E33" s="63"/>
      <c r="F33" s="63" t="s">
        <v>425</v>
      </c>
      <c r="I33" s="85" t="s">
        <v>28</v>
      </c>
      <c r="J33" s="90" t="s">
        <v>318</v>
      </c>
      <c r="K33" s="90" t="s">
        <v>458</v>
      </c>
      <c r="L33" s="79"/>
      <c r="M33" s="90" t="s">
        <v>326</v>
      </c>
    </row>
    <row r="34" spans="2:13" ht="166.5" customHeight="1" x14ac:dyDescent="0.55000000000000004">
      <c r="B34" s="62" t="s">
        <v>29</v>
      </c>
      <c r="C34" s="63" t="s">
        <v>317</v>
      </c>
      <c r="D34" s="63" t="s">
        <v>448</v>
      </c>
      <c r="F34" s="63" t="s">
        <v>426</v>
      </c>
      <c r="I34" s="85" t="s">
        <v>29</v>
      </c>
      <c r="J34" s="90" t="s">
        <v>318</v>
      </c>
      <c r="K34" s="90" t="s">
        <v>459</v>
      </c>
      <c r="L34" s="79"/>
      <c r="M34" s="90" t="s">
        <v>329</v>
      </c>
    </row>
    <row r="35" spans="2:13" ht="138" customHeight="1" x14ac:dyDescent="0.55000000000000004">
      <c r="B35" s="62" t="s">
        <v>30</v>
      </c>
      <c r="C35" s="63" t="s">
        <v>320</v>
      </c>
      <c r="D35" s="63" t="s">
        <v>449</v>
      </c>
      <c r="F35" s="63" t="s">
        <v>427</v>
      </c>
      <c r="I35" s="85" t="s">
        <v>30</v>
      </c>
      <c r="J35" s="90" t="s">
        <v>318</v>
      </c>
      <c r="K35" s="90" t="s">
        <v>460</v>
      </c>
      <c r="L35" s="79"/>
      <c r="M35" s="85" t="s">
        <v>325</v>
      </c>
    </row>
    <row r="36" spans="2:13" ht="77.25" customHeight="1" x14ac:dyDescent="0.55000000000000004">
      <c r="B36" s="62" t="s">
        <v>31</v>
      </c>
      <c r="C36" s="63" t="s">
        <v>320</v>
      </c>
      <c r="D36" s="63" t="s">
        <v>444</v>
      </c>
      <c r="F36" s="63" t="s">
        <v>428</v>
      </c>
      <c r="I36" s="85" t="s">
        <v>31</v>
      </c>
      <c r="J36" s="90" t="s">
        <v>317</v>
      </c>
      <c r="K36" s="90" t="s">
        <v>461</v>
      </c>
      <c r="L36" s="79"/>
      <c r="M36" s="85" t="s">
        <v>378</v>
      </c>
    </row>
    <row r="37" spans="2:13" ht="84.75" customHeight="1" x14ac:dyDescent="0.55000000000000004">
      <c r="B37" s="62" t="s">
        <v>32</v>
      </c>
      <c r="C37" s="63" t="s">
        <v>320</v>
      </c>
      <c r="D37" s="63" t="s">
        <v>444</v>
      </c>
      <c r="F37" s="63" t="s">
        <v>428</v>
      </c>
      <c r="I37" s="85" t="s">
        <v>32</v>
      </c>
      <c r="J37" s="90" t="s">
        <v>320</v>
      </c>
      <c r="K37" s="90" t="s">
        <v>462</v>
      </c>
      <c r="L37" s="79"/>
      <c r="M37" s="90" t="s">
        <v>379</v>
      </c>
    </row>
    <row r="38" spans="2:13" x14ac:dyDescent="0.55000000000000004">
      <c r="B38" s="22"/>
      <c r="C38" s="22"/>
      <c r="D38" s="22"/>
      <c r="F38" s="21"/>
      <c r="I38" s="22"/>
      <c r="J38" s="22"/>
      <c r="K38" s="22"/>
      <c r="M38" s="21"/>
    </row>
    <row r="39" spans="2:13" x14ac:dyDescent="0.55000000000000004">
      <c r="I39" s="13"/>
      <c r="J39" s="36"/>
    </row>
    <row r="40" spans="2:13" x14ac:dyDescent="0.55000000000000004">
      <c r="B40" s="13"/>
      <c r="I40" s="13"/>
      <c r="J40" s="36"/>
    </row>
  </sheetData>
  <mergeCells count="2">
    <mergeCell ref="C8:D8"/>
    <mergeCell ref="J8:K8"/>
  </mergeCells>
  <conditionalFormatting sqref="C21">
    <cfRule type="containsText" dxfId="21" priority="5" operator="containsText" text="True">
      <formula>NOT(ISERROR(SEARCH("True",C21)))</formula>
    </cfRule>
    <cfRule type="containsText" dxfId="20" priority="6" operator="containsText" text="False">
      <formula>NOT(ISERROR(SEARCH("False",C21)))</formula>
    </cfRule>
  </conditionalFormatting>
  <conditionalFormatting sqref="J21">
    <cfRule type="containsText" dxfId="19" priority="1" operator="containsText" text="True">
      <formula>NOT(ISERROR(SEARCH("True",J21)))</formula>
    </cfRule>
    <cfRule type="containsText" dxfId="18" priority="2" operator="containsText" text="False">
      <formula>NOT(ISERROR(SEARCH("False",J21)))</formula>
    </cfRule>
  </conditionalFormatting>
  <dataValidations disablePrompts="1"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45"/>
  <sheetViews>
    <sheetView showGridLines="0" zoomScaleNormal="100" workbookViewId="0"/>
  </sheetViews>
  <sheetFormatPr defaultColWidth="8.53515625" defaultRowHeight="15.45" x14ac:dyDescent="0.55000000000000004"/>
  <cols>
    <col min="1" max="1" width="2.4609375" style="1" customWidth="1"/>
    <col min="2" max="2" width="38.53515625" style="1" customWidth="1"/>
    <col min="3" max="3" width="16.53515625" style="1" customWidth="1"/>
    <col min="4" max="4" width="68.46093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40</v>
      </c>
      <c r="C1" s="12"/>
      <c r="D1" s="12"/>
      <c r="E1" s="12"/>
      <c r="F1" s="12"/>
      <c r="G1" s="1"/>
      <c r="H1" s="4"/>
      <c r="I1" s="77" t="s">
        <v>419</v>
      </c>
      <c r="J1" s="77"/>
      <c r="K1" s="77"/>
      <c r="L1" s="77"/>
      <c r="M1" s="77"/>
    </row>
    <row r="2" spans="2:13" s="3" customFormat="1" ht="21" x14ac:dyDescent="0.55000000000000004">
      <c r="B2" s="13" t="s">
        <v>9</v>
      </c>
      <c r="C2" s="18"/>
      <c r="D2" s="1"/>
      <c r="E2" s="1"/>
      <c r="F2" s="1"/>
      <c r="G2" s="1"/>
      <c r="H2" s="4"/>
      <c r="I2" s="78" t="s">
        <v>9</v>
      </c>
      <c r="J2" s="77"/>
      <c r="K2" s="77"/>
      <c r="L2" s="79"/>
      <c r="M2" s="79"/>
    </row>
    <row r="3" spans="2:13" x14ac:dyDescent="0.55000000000000004">
      <c r="B3" s="17" t="s">
        <v>10</v>
      </c>
      <c r="C3" s="32" t="s">
        <v>445</v>
      </c>
      <c r="I3" s="80" t="s">
        <v>10</v>
      </c>
      <c r="J3" s="86" t="s">
        <v>445</v>
      </c>
      <c r="K3" s="79"/>
      <c r="L3" s="79"/>
      <c r="M3" s="79"/>
    </row>
    <row r="4" spans="2:13" x14ac:dyDescent="0.55000000000000004">
      <c r="B4" s="17" t="s">
        <v>11</v>
      </c>
      <c r="C4" s="33"/>
      <c r="I4" s="80" t="s">
        <v>11</v>
      </c>
      <c r="J4" s="101">
        <v>43396</v>
      </c>
      <c r="K4" s="79"/>
      <c r="L4" s="79"/>
      <c r="M4" s="79"/>
    </row>
    <row r="5" spans="2:13" x14ac:dyDescent="0.55000000000000004">
      <c r="B5" s="17" t="s">
        <v>12</v>
      </c>
      <c r="C5" s="33" t="s">
        <v>481</v>
      </c>
      <c r="I5" s="80" t="s">
        <v>12</v>
      </c>
      <c r="J5" s="86" t="s">
        <v>360</v>
      </c>
      <c r="K5" s="79"/>
      <c r="L5" s="79"/>
      <c r="M5" s="79"/>
    </row>
    <row r="6" spans="2:13" ht="15.9" x14ac:dyDescent="0.55000000000000004">
      <c r="B6" s="16"/>
      <c r="C6" s="31"/>
      <c r="D6" s="31"/>
      <c r="I6" s="83"/>
      <c r="J6" s="84"/>
      <c r="K6" s="84"/>
      <c r="L6" s="79"/>
      <c r="M6" s="79"/>
    </row>
    <row r="7" spans="2:13" x14ac:dyDescent="0.55000000000000004">
      <c r="B7" s="13" t="s">
        <v>13</v>
      </c>
      <c r="I7" s="78" t="s">
        <v>13</v>
      </c>
      <c r="J7" s="79"/>
      <c r="K7" s="79"/>
      <c r="L7" s="79"/>
      <c r="M7" s="79"/>
    </row>
    <row r="8" spans="2:13" ht="100.5" customHeight="1" x14ac:dyDescent="0.55000000000000004">
      <c r="B8" s="62" t="s">
        <v>14</v>
      </c>
      <c r="C8" s="127" t="s">
        <v>482</v>
      </c>
      <c r="D8" s="128"/>
      <c r="I8" s="85" t="s">
        <v>14</v>
      </c>
      <c r="J8" s="132" t="s">
        <v>381</v>
      </c>
      <c r="K8" s="132"/>
      <c r="L8" s="79"/>
      <c r="M8" s="79"/>
    </row>
    <row r="9" spans="2:13" x14ac:dyDescent="0.55000000000000004">
      <c r="B9" s="62" t="s">
        <v>1</v>
      </c>
      <c r="C9" s="76" t="s">
        <v>45</v>
      </c>
      <c r="D9" s="15"/>
      <c r="I9" s="85" t="s">
        <v>1</v>
      </c>
      <c r="J9" s="86" t="s">
        <v>45</v>
      </c>
      <c r="K9" s="87"/>
      <c r="L9" s="79"/>
      <c r="M9" s="79"/>
    </row>
    <row r="10" spans="2:13" x14ac:dyDescent="0.55000000000000004">
      <c r="B10" s="62" t="s">
        <v>15</v>
      </c>
      <c r="C10" s="6" t="s">
        <v>8</v>
      </c>
      <c r="D10" s="23"/>
      <c r="I10" s="85" t="s">
        <v>15</v>
      </c>
      <c r="J10" s="88" t="s">
        <v>8</v>
      </c>
      <c r="K10" s="79"/>
      <c r="L10" s="79"/>
      <c r="M10" s="79"/>
    </row>
    <row r="11" spans="2:13" x14ac:dyDescent="0.55000000000000004">
      <c r="B11" s="62" t="s">
        <v>16</v>
      </c>
      <c r="C11" s="6" t="str">
        <f>"NWT-"&amp;F_Inputs!B103</f>
        <v>NWT-BIO701001</v>
      </c>
      <c r="D11" s="15"/>
      <c r="I11" s="85" t="s">
        <v>16</v>
      </c>
      <c r="J11" s="88" t="s">
        <v>420</v>
      </c>
      <c r="K11" s="87"/>
      <c r="L11" s="79"/>
      <c r="M11" s="79"/>
    </row>
    <row r="12" spans="2:13" x14ac:dyDescent="0.55000000000000004">
      <c r="B12" s="62" t="s">
        <v>17</v>
      </c>
      <c r="C12" s="112">
        <f>SUM(F_Inputs!Q105:U105)</f>
        <v>32.184999999999995</v>
      </c>
      <c r="I12" s="85" t="s">
        <v>17</v>
      </c>
      <c r="J12" s="89">
        <v>32.184999999999995</v>
      </c>
      <c r="K12" s="79"/>
      <c r="L12" s="79"/>
      <c r="M12" s="79"/>
    </row>
    <row r="13" spans="2:13" x14ac:dyDescent="0.55000000000000004">
      <c r="I13" s="79"/>
      <c r="J13" s="79"/>
      <c r="K13" s="102"/>
      <c r="L13" s="79"/>
      <c r="M13" s="79"/>
    </row>
    <row r="14" spans="2:13" x14ac:dyDescent="0.55000000000000004">
      <c r="B14" s="13" t="s">
        <v>345</v>
      </c>
      <c r="I14" s="78" t="s">
        <v>345</v>
      </c>
      <c r="J14" s="79"/>
      <c r="K14" s="79"/>
      <c r="L14" s="79"/>
      <c r="M14" s="79"/>
    </row>
    <row r="15" spans="2:13" ht="30.9" x14ac:dyDescent="0.55000000000000004">
      <c r="B15" s="62" t="s">
        <v>33</v>
      </c>
      <c r="C15" s="62" t="s">
        <v>319</v>
      </c>
      <c r="D15" s="63" t="s">
        <v>443</v>
      </c>
      <c r="I15" s="88" t="s">
        <v>33</v>
      </c>
      <c r="J15" s="85" t="s">
        <v>319</v>
      </c>
      <c r="K15" s="90" t="s">
        <v>365</v>
      </c>
      <c r="L15" s="79"/>
      <c r="M15" s="79"/>
    </row>
    <row r="16" spans="2:13" x14ac:dyDescent="0.55000000000000004">
      <c r="B16" s="6" t="s">
        <v>346</v>
      </c>
      <c r="C16" s="5">
        <v>0</v>
      </c>
      <c r="I16" s="88" t="s">
        <v>346</v>
      </c>
      <c r="J16" s="103">
        <v>0</v>
      </c>
      <c r="K16" s="79"/>
      <c r="L16" s="79"/>
      <c r="M16" s="79"/>
    </row>
    <row r="17" spans="2:13" x14ac:dyDescent="0.55000000000000004">
      <c r="B17" s="37" t="s">
        <v>389</v>
      </c>
      <c r="C17" s="38"/>
      <c r="I17" s="88" t="s">
        <v>389</v>
      </c>
      <c r="J17" s="91"/>
      <c r="K17" s="79"/>
      <c r="L17" s="79"/>
      <c r="M17" s="79"/>
    </row>
    <row r="18" spans="2:13" x14ac:dyDescent="0.55000000000000004">
      <c r="B18" s="37" t="s">
        <v>316</v>
      </c>
      <c r="C18" s="38"/>
      <c r="I18" s="88" t="s">
        <v>390</v>
      </c>
      <c r="J18" s="91"/>
      <c r="K18" s="79"/>
      <c r="L18" s="79"/>
      <c r="M18" s="79"/>
    </row>
    <row r="19" spans="2:13" x14ac:dyDescent="0.55000000000000004">
      <c r="B19" s="37" t="s">
        <v>316</v>
      </c>
      <c r="C19" s="38"/>
      <c r="I19" s="88" t="s">
        <v>391</v>
      </c>
      <c r="J19" s="91"/>
      <c r="K19" s="79"/>
      <c r="L19" s="79"/>
      <c r="M19" s="79"/>
    </row>
    <row r="20" spans="2:13" x14ac:dyDescent="0.55000000000000004">
      <c r="B20" s="37" t="s">
        <v>316</v>
      </c>
      <c r="C20" s="37"/>
      <c r="I20" s="88" t="s">
        <v>392</v>
      </c>
      <c r="J20" s="88"/>
      <c r="K20" s="79"/>
      <c r="L20" s="79"/>
      <c r="M20" s="79"/>
    </row>
    <row r="21" spans="2:13" x14ac:dyDescent="0.55000000000000004">
      <c r="B21" s="65" t="s">
        <v>393</v>
      </c>
      <c r="C21" s="66" t="b">
        <f>SUM(C17:C20)=C16</f>
        <v>1</v>
      </c>
      <c r="I21" s="92" t="s">
        <v>393</v>
      </c>
      <c r="J21" s="93" t="b">
        <v>1</v>
      </c>
      <c r="K21" s="79"/>
      <c r="L21" s="79"/>
      <c r="M21" s="79"/>
    </row>
    <row r="22" spans="2:13" x14ac:dyDescent="0.55000000000000004">
      <c r="B22" s="13"/>
      <c r="I22" s="78"/>
      <c r="J22" s="79"/>
      <c r="K22" s="79"/>
      <c r="L22" s="79"/>
      <c r="M22" s="79"/>
    </row>
    <row r="23" spans="2:13" x14ac:dyDescent="0.55000000000000004">
      <c r="B23" s="14" t="s">
        <v>19</v>
      </c>
      <c r="I23" s="94" t="s">
        <v>19</v>
      </c>
      <c r="J23" s="79"/>
      <c r="K23" s="79"/>
      <c r="L23" s="79"/>
      <c r="M23" s="79"/>
    </row>
    <row r="24" spans="2:13" x14ac:dyDescent="0.55000000000000004">
      <c r="B24" s="6" t="s">
        <v>382</v>
      </c>
      <c r="C24" s="6">
        <v>0</v>
      </c>
      <c r="I24" s="88" t="s">
        <v>382</v>
      </c>
      <c r="J24" s="88">
        <v>0</v>
      </c>
      <c r="K24" s="79"/>
      <c r="L24" s="79"/>
      <c r="M24" s="79"/>
    </row>
    <row r="25" spans="2:13" x14ac:dyDescent="0.55000000000000004">
      <c r="B25" s="6" t="s">
        <v>18</v>
      </c>
      <c r="C25" s="40">
        <f>SUM(F_Inputs!Q211:U211,F_Inputs!Q206:U207)</f>
        <v>372.45047147371452</v>
      </c>
      <c r="I25" s="88" t="s">
        <v>18</v>
      </c>
      <c r="J25" s="96">
        <v>372.45047147371452</v>
      </c>
      <c r="K25" s="79"/>
      <c r="L25" s="79"/>
      <c r="M25" s="79"/>
    </row>
    <row r="26" spans="2:13" x14ac:dyDescent="0.55000000000000004">
      <c r="B26" s="20" t="s">
        <v>21</v>
      </c>
      <c r="C26" s="19">
        <f>(C12-C24)/C25</f>
        <v>8.641417440727131E-2</v>
      </c>
      <c r="I26" s="97" t="s">
        <v>21</v>
      </c>
      <c r="J26" s="98">
        <v>8.641417440727131E-2</v>
      </c>
      <c r="K26" s="79"/>
      <c r="L26" s="79"/>
      <c r="M26" s="79"/>
    </row>
    <row r="27" spans="2:13" x14ac:dyDescent="0.55000000000000004">
      <c r="B27" s="20" t="s">
        <v>22</v>
      </c>
      <c r="C27" s="6" t="s">
        <v>322</v>
      </c>
      <c r="I27" s="97" t="s">
        <v>22</v>
      </c>
      <c r="J27" s="88" t="s">
        <v>322</v>
      </c>
      <c r="K27" s="79"/>
      <c r="L27" s="79"/>
      <c r="M27" s="79"/>
    </row>
    <row r="28" spans="2:13" x14ac:dyDescent="0.55000000000000004">
      <c r="I28" s="79"/>
      <c r="J28" s="79"/>
      <c r="K28" s="79"/>
      <c r="L28" s="79"/>
      <c r="M28" s="79"/>
    </row>
    <row r="29" spans="2:13" x14ac:dyDescent="0.55000000000000004">
      <c r="B29" s="14" t="s">
        <v>23</v>
      </c>
      <c r="F29" s="13" t="s">
        <v>24</v>
      </c>
      <c r="I29" s="94" t="s">
        <v>23</v>
      </c>
      <c r="J29" s="79"/>
      <c r="K29" s="79"/>
      <c r="L29" s="79"/>
      <c r="M29" s="78" t="s">
        <v>24</v>
      </c>
    </row>
    <row r="30" spans="2:13" x14ac:dyDescent="0.55000000000000004">
      <c r="B30" s="62" t="s">
        <v>25</v>
      </c>
      <c r="C30" s="62" t="s">
        <v>316</v>
      </c>
      <c r="D30" s="62"/>
      <c r="F30" s="62"/>
      <c r="I30" s="85" t="s">
        <v>25</v>
      </c>
      <c r="J30" s="85" t="s">
        <v>316</v>
      </c>
      <c r="K30" s="85" t="s">
        <v>353</v>
      </c>
      <c r="L30" s="79"/>
      <c r="M30" s="85"/>
    </row>
    <row r="31" spans="2:13" ht="77.150000000000006" x14ac:dyDescent="0.55000000000000004">
      <c r="B31" s="62" t="s">
        <v>26</v>
      </c>
      <c r="C31" s="62" t="s">
        <v>317</v>
      </c>
      <c r="D31" s="63" t="s">
        <v>444</v>
      </c>
      <c r="F31" s="63"/>
      <c r="I31" s="85" t="s">
        <v>26</v>
      </c>
      <c r="J31" s="85" t="s">
        <v>317</v>
      </c>
      <c r="K31" s="120" t="s">
        <v>354</v>
      </c>
      <c r="L31" s="79"/>
      <c r="M31" s="90" t="s">
        <v>330</v>
      </c>
    </row>
    <row r="32" spans="2:13" ht="247.5" customHeight="1" x14ac:dyDescent="0.55000000000000004">
      <c r="B32" s="62" t="s">
        <v>27</v>
      </c>
      <c r="C32" s="62" t="s">
        <v>318</v>
      </c>
      <c r="D32" s="63" t="s">
        <v>444</v>
      </c>
      <c r="F32" s="63"/>
      <c r="I32" s="85" t="s">
        <v>27</v>
      </c>
      <c r="J32" s="85" t="s">
        <v>318</v>
      </c>
      <c r="K32" s="90" t="s">
        <v>465</v>
      </c>
      <c r="L32" s="79"/>
      <c r="M32" s="90" t="s">
        <v>366</v>
      </c>
    </row>
    <row r="33" spans="2:14" x14ac:dyDescent="0.55000000000000004">
      <c r="B33" s="62" t="s">
        <v>28</v>
      </c>
      <c r="C33" s="62" t="s">
        <v>316</v>
      </c>
      <c r="D33" s="62"/>
      <c r="F33" s="63"/>
      <c r="I33" s="85" t="s">
        <v>28</v>
      </c>
      <c r="J33" s="85" t="s">
        <v>316</v>
      </c>
      <c r="K33" s="85" t="s">
        <v>353</v>
      </c>
      <c r="L33" s="79"/>
      <c r="M33" s="90"/>
    </row>
    <row r="34" spans="2:14" ht="196.5" customHeight="1" x14ac:dyDescent="0.55000000000000004">
      <c r="B34" s="62" t="s">
        <v>29</v>
      </c>
      <c r="C34" s="62" t="s">
        <v>318</v>
      </c>
      <c r="D34" s="63" t="s">
        <v>444</v>
      </c>
      <c r="F34" s="63"/>
      <c r="I34" s="85" t="s">
        <v>29</v>
      </c>
      <c r="J34" s="85" t="s">
        <v>318</v>
      </c>
      <c r="K34" s="120" t="s">
        <v>475</v>
      </c>
      <c r="L34" s="79"/>
      <c r="M34" s="90" t="s">
        <v>367</v>
      </c>
    </row>
    <row r="35" spans="2:14" x14ac:dyDescent="0.55000000000000004">
      <c r="B35" s="62" t="s">
        <v>30</v>
      </c>
      <c r="C35" s="62" t="s">
        <v>316</v>
      </c>
      <c r="D35" s="62"/>
      <c r="F35" s="63"/>
      <c r="I35" s="85" t="s">
        <v>30</v>
      </c>
      <c r="J35" s="85" t="s">
        <v>316</v>
      </c>
      <c r="K35" s="85"/>
      <c r="L35" s="79"/>
      <c r="M35" s="90"/>
    </row>
    <row r="36" spans="2:14" x14ac:dyDescent="0.55000000000000004">
      <c r="B36" s="62" t="s">
        <v>31</v>
      </c>
      <c r="C36" s="62" t="s">
        <v>316</v>
      </c>
      <c r="D36" s="62"/>
      <c r="F36" s="63"/>
      <c r="I36" s="85" t="s">
        <v>31</v>
      </c>
      <c r="J36" s="85" t="s">
        <v>316</v>
      </c>
      <c r="K36" s="85"/>
      <c r="L36" s="79"/>
      <c r="M36" s="90"/>
    </row>
    <row r="37" spans="2:14" x14ac:dyDescent="0.55000000000000004">
      <c r="B37" s="62" t="s">
        <v>32</v>
      </c>
      <c r="C37" s="62" t="s">
        <v>316</v>
      </c>
      <c r="D37" s="62"/>
      <c r="F37" s="63"/>
      <c r="I37" s="85" t="s">
        <v>32</v>
      </c>
      <c r="J37" s="85" t="s">
        <v>316</v>
      </c>
      <c r="K37" s="85"/>
      <c r="L37" s="79"/>
      <c r="M37" s="90"/>
    </row>
    <row r="38" spans="2:14" x14ac:dyDescent="0.55000000000000004">
      <c r="B38" s="22"/>
      <c r="C38" s="22"/>
      <c r="D38" s="22"/>
      <c r="F38" s="21"/>
      <c r="I38" s="22"/>
      <c r="J38" s="22"/>
      <c r="K38" s="22"/>
      <c r="M38" s="21"/>
    </row>
    <row r="39" spans="2:14" x14ac:dyDescent="0.55000000000000004">
      <c r="I39" s="13"/>
      <c r="J39" s="36"/>
    </row>
    <row r="40" spans="2:14" x14ac:dyDescent="0.55000000000000004">
      <c r="B40" s="13"/>
      <c r="I40" s="13"/>
      <c r="J40" s="36"/>
    </row>
    <row r="45" spans="2:14" x14ac:dyDescent="0.55000000000000004">
      <c r="N45" s="4"/>
    </row>
  </sheetData>
  <mergeCells count="2">
    <mergeCell ref="C8:D8"/>
    <mergeCell ref="J8:K8"/>
  </mergeCells>
  <conditionalFormatting sqref="C21">
    <cfRule type="containsText" dxfId="17" priority="5" operator="containsText" text="True">
      <formula>NOT(ISERROR(SEARCH("True",C21)))</formula>
    </cfRule>
    <cfRule type="containsText" dxfId="16" priority="6" operator="containsText" text="False">
      <formula>NOT(ISERROR(SEARCH("False",C21)))</formula>
    </cfRule>
  </conditionalFormatting>
  <conditionalFormatting sqref="J21">
    <cfRule type="containsText" dxfId="15" priority="1" operator="containsText" text="True">
      <formula>NOT(ISERROR(SEARCH("True",J21)))</formula>
    </cfRule>
    <cfRule type="containsText" dxfId="14"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showGridLines="0" zoomScaleNormal="100" workbookViewId="0"/>
  </sheetViews>
  <sheetFormatPr defaultColWidth="8.53515625" defaultRowHeight="15.45" x14ac:dyDescent="0.55000000000000004"/>
  <cols>
    <col min="1" max="1" width="2.4609375" style="1" customWidth="1"/>
    <col min="2" max="2" width="35.53515625" style="1" customWidth="1"/>
    <col min="3" max="3" width="17.4609375" style="1" customWidth="1"/>
    <col min="4" max="4" width="119.46093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436</v>
      </c>
      <c r="C1" s="12"/>
      <c r="D1" s="12"/>
      <c r="E1" s="12"/>
      <c r="F1" s="12"/>
      <c r="G1" s="1"/>
      <c r="H1" s="4"/>
      <c r="I1" s="77" t="s">
        <v>419</v>
      </c>
      <c r="J1" s="77"/>
      <c r="K1" s="77"/>
      <c r="L1" s="77"/>
      <c r="M1" s="77"/>
    </row>
    <row r="2" spans="2:13" s="3" customFormat="1" ht="21" x14ac:dyDescent="0.55000000000000004">
      <c r="B2" s="13" t="s">
        <v>9</v>
      </c>
      <c r="C2" s="18"/>
      <c r="D2" s="58"/>
      <c r="E2" s="1"/>
      <c r="F2" s="1"/>
      <c r="G2" s="1"/>
      <c r="H2" s="4"/>
      <c r="I2" s="77"/>
      <c r="J2" s="77"/>
      <c r="K2" s="77"/>
      <c r="L2" s="77"/>
      <c r="M2" s="77"/>
    </row>
    <row r="3" spans="2:13" ht="21" x14ac:dyDescent="0.55000000000000004">
      <c r="B3" s="17" t="s">
        <v>10</v>
      </c>
      <c r="C3" s="32" t="s">
        <v>434</v>
      </c>
      <c r="D3" s="58"/>
      <c r="I3" s="117" t="s">
        <v>435</v>
      </c>
      <c r="J3" s="77"/>
      <c r="K3" s="77"/>
      <c r="L3" s="77"/>
      <c r="M3" s="77"/>
    </row>
    <row r="4" spans="2:13" ht="21" x14ac:dyDescent="0.55000000000000004">
      <c r="B4" s="17" t="s">
        <v>11</v>
      </c>
      <c r="C4" s="33"/>
      <c r="D4" s="58"/>
      <c r="I4" s="77"/>
      <c r="J4" s="77"/>
      <c r="K4" s="77"/>
      <c r="L4" s="77"/>
      <c r="M4" s="77"/>
    </row>
    <row r="5" spans="2:13" ht="21" x14ac:dyDescent="0.55000000000000004">
      <c r="B5" s="17" t="s">
        <v>12</v>
      </c>
      <c r="C5" s="33" t="s">
        <v>446</v>
      </c>
      <c r="D5" s="58"/>
      <c r="I5" s="77"/>
      <c r="J5" s="77"/>
      <c r="K5" s="77"/>
      <c r="L5" s="77"/>
      <c r="M5" s="77"/>
    </row>
    <row r="6" spans="2:13" ht="21" x14ac:dyDescent="0.55000000000000004">
      <c r="B6" s="16"/>
      <c r="C6" s="31"/>
      <c r="D6" s="31"/>
      <c r="I6" s="77"/>
      <c r="J6" s="77"/>
      <c r="K6" s="77"/>
      <c r="L6" s="77"/>
      <c r="M6" s="77"/>
    </row>
    <row r="7" spans="2:13" ht="21" x14ac:dyDescent="0.55000000000000004">
      <c r="B7" s="13" t="s">
        <v>13</v>
      </c>
      <c r="C7" s="58"/>
      <c r="D7" s="58"/>
      <c r="I7" s="77"/>
      <c r="J7" s="77"/>
      <c r="K7" s="77"/>
      <c r="L7" s="77"/>
      <c r="M7" s="77"/>
    </row>
    <row r="8" spans="2:13" ht="93" customHeight="1" x14ac:dyDescent="0.55000000000000004">
      <c r="B8" s="62" t="s">
        <v>14</v>
      </c>
      <c r="C8" s="127" t="s">
        <v>483</v>
      </c>
      <c r="D8" s="128"/>
      <c r="I8" s="77"/>
      <c r="J8" s="77"/>
      <c r="K8" s="77"/>
      <c r="L8" s="77"/>
      <c r="M8" s="77"/>
    </row>
    <row r="9" spans="2:13" ht="21" x14ac:dyDescent="0.55000000000000004">
      <c r="B9" s="62" t="s">
        <v>1</v>
      </c>
      <c r="C9" s="76" t="s">
        <v>45</v>
      </c>
      <c r="D9" s="15"/>
      <c r="I9" s="77"/>
      <c r="J9" s="77"/>
      <c r="K9" s="77"/>
      <c r="L9" s="77"/>
      <c r="M9" s="77"/>
    </row>
    <row r="10" spans="2:13" ht="21" x14ac:dyDescent="0.55000000000000004">
      <c r="B10" s="62" t="s">
        <v>15</v>
      </c>
      <c r="C10" s="6" t="s">
        <v>335</v>
      </c>
      <c r="I10" s="77"/>
      <c r="J10" s="77"/>
      <c r="K10" s="77"/>
      <c r="L10" s="77"/>
      <c r="M10" s="77"/>
    </row>
    <row r="11" spans="2:13" ht="21" x14ac:dyDescent="0.55000000000000004">
      <c r="B11" s="62" t="s">
        <v>16</v>
      </c>
      <c r="C11" s="6"/>
      <c r="D11" s="15"/>
      <c r="I11" s="77"/>
      <c r="J11" s="77"/>
      <c r="K11" s="77"/>
      <c r="L11" s="77"/>
      <c r="M11" s="77"/>
    </row>
    <row r="12" spans="2:13" ht="21" x14ac:dyDescent="0.55000000000000004">
      <c r="B12" s="62" t="s">
        <v>17</v>
      </c>
      <c r="C12" s="112">
        <v>68.2</v>
      </c>
      <c r="D12" s="1" t="s">
        <v>438</v>
      </c>
      <c r="I12" s="77"/>
      <c r="J12" s="77"/>
      <c r="K12" s="77"/>
      <c r="L12" s="77"/>
      <c r="M12" s="77"/>
    </row>
    <row r="13" spans="2:13" ht="21" x14ac:dyDescent="0.55000000000000004">
      <c r="I13" s="77"/>
      <c r="J13" s="77"/>
      <c r="K13" s="77"/>
      <c r="L13" s="77"/>
      <c r="M13" s="77"/>
    </row>
    <row r="14" spans="2:13" ht="21" x14ac:dyDescent="0.55000000000000004">
      <c r="B14" s="13" t="s">
        <v>345</v>
      </c>
      <c r="I14" s="77"/>
      <c r="J14" s="77"/>
      <c r="K14" s="77"/>
      <c r="L14" s="77"/>
      <c r="M14" s="77"/>
    </row>
    <row r="15" spans="2:13" ht="46.3" x14ac:dyDescent="0.55000000000000004">
      <c r="B15" s="6" t="s">
        <v>33</v>
      </c>
      <c r="C15" s="62" t="s">
        <v>319</v>
      </c>
      <c r="D15" s="63" t="s">
        <v>452</v>
      </c>
      <c r="I15" s="77"/>
      <c r="J15" s="77"/>
      <c r="K15" s="77"/>
      <c r="L15" s="77"/>
      <c r="M15" s="77"/>
    </row>
    <row r="16" spans="2:13" ht="21" x14ac:dyDescent="0.55000000000000004">
      <c r="B16" s="6" t="s">
        <v>346</v>
      </c>
      <c r="C16" s="35">
        <v>0</v>
      </c>
      <c r="D16" s="39"/>
      <c r="I16" s="77"/>
      <c r="J16" s="77"/>
      <c r="K16" s="77"/>
      <c r="L16" s="77"/>
      <c r="M16" s="77"/>
    </row>
    <row r="17" spans="2:13" ht="21" x14ac:dyDescent="0.55000000000000004">
      <c r="B17" s="37" t="s">
        <v>389</v>
      </c>
      <c r="C17" s="38"/>
      <c r="D17" s="39"/>
      <c r="I17" s="77"/>
      <c r="J17" s="77"/>
      <c r="K17" s="77"/>
      <c r="L17" s="77"/>
      <c r="M17" s="77"/>
    </row>
    <row r="18" spans="2:13" ht="21" x14ac:dyDescent="0.55000000000000004">
      <c r="B18" s="37" t="s">
        <v>316</v>
      </c>
      <c r="C18" s="38"/>
      <c r="D18" s="39"/>
      <c r="I18" s="77"/>
      <c r="J18" s="77"/>
      <c r="K18" s="77"/>
      <c r="L18" s="77"/>
      <c r="M18" s="77"/>
    </row>
    <row r="19" spans="2:13" ht="21" x14ac:dyDescent="0.55000000000000004">
      <c r="B19" s="37" t="s">
        <v>316</v>
      </c>
      <c r="C19" s="38"/>
      <c r="D19" s="39"/>
      <c r="I19" s="77"/>
      <c r="J19" s="77"/>
      <c r="K19" s="77"/>
      <c r="L19" s="77"/>
      <c r="M19" s="77"/>
    </row>
    <row r="20" spans="2:13" ht="21" x14ac:dyDescent="0.55000000000000004">
      <c r="B20" s="37" t="s">
        <v>316</v>
      </c>
      <c r="C20" s="37"/>
      <c r="D20" s="39"/>
      <c r="I20" s="77"/>
      <c r="J20" s="77"/>
      <c r="K20" s="77"/>
      <c r="L20" s="77"/>
      <c r="M20" s="77"/>
    </row>
    <row r="21" spans="2:13" ht="21" x14ac:dyDescent="0.55000000000000004">
      <c r="B21" s="65" t="s">
        <v>393</v>
      </c>
      <c r="C21" s="66" t="b">
        <f>SUM(C17:C20)=C16</f>
        <v>1</v>
      </c>
      <c r="I21" s="77"/>
      <c r="J21" s="77"/>
      <c r="K21" s="77"/>
      <c r="L21" s="77"/>
      <c r="M21" s="77"/>
    </row>
    <row r="22" spans="2:13" ht="21" x14ac:dyDescent="0.55000000000000004">
      <c r="B22" s="13"/>
      <c r="I22" s="77"/>
      <c r="J22" s="77"/>
      <c r="K22" s="77"/>
      <c r="L22" s="77"/>
      <c r="M22" s="77"/>
    </row>
    <row r="23" spans="2:13" ht="21" x14ac:dyDescent="0.55000000000000004">
      <c r="B23" s="14" t="s">
        <v>19</v>
      </c>
      <c r="I23" s="77"/>
      <c r="J23" s="77"/>
      <c r="K23" s="77"/>
      <c r="L23" s="77"/>
      <c r="M23" s="77"/>
    </row>
    <row r="24" spans="2:13" ht="21" x14ac:dyDescent="0.55000000000000004">
      <c r="B24" s="6" t="s">
        <v>20</v>
      </c>
      <c r="C24" s="6">
        <v>0</v>
      </c>
      <c r="I24" s="77"/>
      <c r="J24" s="77"/>
      <c r="K24" s="77"/>
      <c r="L24" s="77"/>
      <c r="M24" s="77"/>
    </row>
    <row r="25" spans="2:13" ht="21" x14ac:dyDescent="0.55000000000000004">
      <c r="B25" s="6" t="s">
        <v>18</v>
      </c>
      <c r="C25" s="24">
        <f xml:space="preserve"> SUM(WS1021RWD,WS1021WT,WS1021TWD)</f>
        <v>1977.572553764943</v>
      </c>
      <c r="I25" s="77"/>
      <c r="J25" s="77"/>
      <c r="K25" s="77"/>
      <c r="L25" s="77"/>
      <c r="M25" s="77"/>
    </row>
    <row r="26" spans="2:13" ht="21" x14ac:dyDescent="0.55000000000000004">
      <c r="B26" s="20" t="s">
        <v>21</v>
      </c>
      <c r="C26" s="19">
        <f>C12/C25</f>
        <v>3.4486724580678189E-2</v>
      </c>
      <c r="I26" s="77"/>
      <c r="J26" s="77"/>
      <c r="K26" s="77"/>
      <c r="L26" s="77"/>
      <c r="M26" s="77"/>
    </row>
    <row r="27" spans="2:13" ht="21" x14ac:dyDescent="0.55000000000000004">
      <c r="B27" s="20" t="s">
        <v>22</v>
      </c>
      <c r="C27" s="6" t="s">
        <v>322</v>
      </c>
      <c r="I27" s="77"/>
      <c r="J27" s="77"/>
      <c r="K27" s="77"/>
      <c r="L27" s="77"/>
      <c r="M27" s="77"/>
    </row>
    <row r="28" spans="2:13" ht="21" x14ac:dyDescent="0.55000000000000004">
      <c r="I28" s="77"/>
      <c r="J28" s="77"/>
      <c r="K28" s="77"/>
      <c r="L28" s="77"/>
      <c r="M28" s="77"/>
    </row>
    <row r="29" spans="2:13" ht="21" x14ac:dyDescent="0.55000000000000004">
      <c r="B29" s="14" t="s">
        <v>23</v>
      </c>
      <c r="F29" s="13" t="s">
        <v>24</v>
      </c>
      <c r="I29" s="77"/>
      <c r="J29" s="77"/>
      <c r="K29" s="77"/>
      <c r="L29" s="77"/>
      <c r="M29" s="77"/>
    </row>
    <row r="30" spans="2:13" ht="21" x14ac:dyDescent="0.55000000000000004">
      <c r="B30" s="62" t="s">
        <v>25</v>
      </c>
      <c r="C30" s="62" t="s">
        <v>316</v>
      </c>
      <c r="D30" s="63" t="s">
        <v>439</v>
      </c>
      <c r="E30" s="58"/>
      <c r="F30" s="62"/>
      <c r="I30" s="77"/>
      <c r="J30" s="77"/>
      <c r="K30" s="77"/>
      <c r="L30" s="77"/>
      <c r="M30" s="77"/>
    </row>
    <row r="31" spans="2:13" ht="46.3" x14ac:dyDescent="0.55000000000000004">
      <c r="B31" s="62" t="s">
        <v>26</v>
      </c>
      <c r="C31" s="62" t="s">
        <v>318</v>
      </c>
      <c r="D31" s="63" t="s">
        <v>453</v>
      </c>
      <c r="E31" s="58"/>
      <c r="F31" s="63" t="s">
        <v>454</v>
      </c>
      <c r="I31" s="77"/>
      <c r="J31" s="77"/>
      <c r="K31" s="77"/>
      <c r="L31" s="77"/>
      <c r="M31" s="77"/>
    </row>
    <row r="32" spans="2:13" ht="21" x14ac:dyDescent="0.55000000000000004">
      <c r="B32" s="62" t="s">
        <v>27</v>
      </c>
      <c r="C32" s="62" t="s">
        <v>316</v>
      </c>
      <c r="D32" s="63" t="s">
        <v>439</v>
      </c>
      <c r="E32" s="58"/>
      <c r="F32" s="62"/>
      <c r="I32" s="77"/>
      <c r="J32" s="77"/>
      <c r="K32" s="77"/>
      <c r="L32" s="77"/>
      <c r="M32" s="77"/>
    </row>
    <row r="33" spans="2:14" ht="21" x14ac:dyDescent="0.55000000000000004">
      <c r="B33" s="62" t="s">
        <v>28</v>
      </c>
      <c r="C33" s="62" t="s">
        <v>316</v>
      </c>
      <c r="D33" s="63" t="s">
        <v>439</v>
      </c>
      <c r="E33" s="58"/>
      <c r="F33" s="62"/>
      <c r="I33" s="77"/>
      <c r="J33" s="77"/>
      <c r="K33" s="77"/>
      <c r="L33" s="77"/>
      <c r="M33" s="77"/>
    </row>
    <row r="34" spans="2:14" ht="21" x14ac:dyDescent="0.55000000000000004">
      <c r="B34" s="62" t="s">
        <v>29</v>
      </c>
      <c r="C34" s="62" t="s">
        <v>316</v>
      </c>
      <c r="D34" s="63" t="s">
        <v>439</v>
      </c>
      <c r="E34" s="58"/>
      <c r="F34" s="63"/>
      <c r="I34" s="77"/>
      <c r="J34" s="77"/>
      <c r="K34" s="77"/>
      <c r="L34" s="77"/>
      <c r="M34" s="77"/>
    </row>
    <row r="35" spans="2:14" ht="21" x14ac:dyDescent="0.55000000000000004">
      <c r="B35" s="62" t="s">
        <v>30</v>
      </c>
      <c r="C35" s="62" t="s">
        <v>316</v>
      </c>
      <c r="D35" s="63" t="s">
        <v>439</v>
      </c>
      <c r="E35" s="58"/>
      <c r="F35" s="62"/>
      <c r="I35" s="77"/>
      <c r="J35" s="77"/>
      <c r="K35" s="77"/>
      <c r="L35" s="77"/>
      <c r="M35" s="77"/>
    </row>
    <row r="36" spans="2:14" ht="21" x14ac:dyDescent="0.55000000000000004">
      <c r="B36" s="62" t="s">
        <v>31</v>
      </c>
      <c r="C36" s="62" t="s">
        <v>316</v>
      </c>
      <c r="D36" s="63" t="s">
        <v>439</v>
      </c>
      <c r="E36" s="58"/>
      <c r="F36" s="62"/>
      <c r="I36" s="77"/>
      <c r="J36" s="77"/>
      <c r="K36" s="77"/>
      <c r="L36" s="77"/>
      <c r="M36" s="77"/>
    </row>
    <row r="37" spans="2:14" ht="21" x14ac:dyDescent="0.55000000000000004">
      <c r="B37" s="62" t="s">
        <v>32</v>
      </c>
      <c r="C37" s="62" t="s">
        <v>316</v>
      </c>
      <c r="D37" s="63" t="s">
        <v>439</v>
      </c>
      <c r="E37" s="58"/>
      <c r="F37" s="62"/>
      <c r="I37" s="77"/>
      <c r="J37" s="77"/>
      <c r="K37" s="77"/>
      <c r="L37" s="77"/>
      <c r="M37" s="77"/>
    </row>
    <row r="38" spans="2:14" x14ac:dyDescent="0.55000000000000004">
      <c r="B38" s="22"/>
      <c r="C38" s="22"/>
      <c r="D38" s="22"/>
      <c r="F38" s="21"/>
      <c r="I38" s="22"/>
      <c r="J38" s="22"/>
      <c r="K38" s="22"/>
      <c r="M38" s="21"/>
    </row>
    <row r="39" spans="2:14" x14ac:dyDescent="0.55000000000000004">
      <c r="I39" s="13"/>
      <c r="J39" s="36"/>
    </row>
    <row r="40" spans="2:14" x14ac:dyDescent="0.55000000000000004">
      <c r="B40" s="13"/>
      <c r="I40" s="13"/>
      <c r="J40" s="36"/>
    </row>
    <row r="45" spans="2:14" x14ac:dyDescent="0.55000000000000004">
      <c r="N45" s="4"/>
    </row>
  </sheetData>
  <mergeCells count="1">
    <mergeCell ref="C8:D8"/>
  </mergeCells>
  <conditionalFormatting sqref="C21">
    <cfRule type="containsText" dxfId="13" priority="3" operator="containsText" text="True">
      <formula>NOT(ISERROR(SEARCH("True",C21)))</formula>
    </cfRule>
    <cfRule type="containsText" dxfId="12" priority="4" operator="containsText" text="False">
      <formula>NOT(ISERROR(SEARCH("False",C21)))</formula>
    </cfRule>
  </conditionalFormatting>
  <dataValidations count="6">
    <dataValidation type="list" allowBlank="1" showInputMessage="1" showErrorMessage="1" sqref="J38 C30:C38">
      <formula1>"Pass, Partial pass, Fail, Not assessed, N/A"</formula1>
    </dataValidation>
    <dataValidation type="list" allowBlank="1" showInputMessage="1" showErrorMessage="1" sqref="C10">
      <formula1>#REF!</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showGridLines="0" zoomScaleNormal="100" workbookViewId="0"/>
  </sheetViews>
  <sheetFormatPr defaultColWidth="8.53515625" defaultRowHeight="15.45" x14ac:dyDescent="0.55000000000000004"/>
  <cols>
    <col min="1" max="1" width="2.4609375" style="1" customWidth="1"/>
    <col min="2" max="2" width="35.53515625" style="1" customWidth="1"/>
    <col min="3" max="3" width="17.4609375" style="1" customWidth="1"/>
    <col min="4" max="4" width="119.46093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437</v>
      </c>
      <c r="C1" s="12"/>
      <c r="D1" s="12"/>
      <c r="E1" s="12"/>
      <c r="F1" s="12"/>
      <c r="G1" s="1"/>
      <c r="H1" s="4"/>
      <c r="I1" s="77" t="s">
        <v>419</v>
      </c>
      <c r="J1" s="77"/>
      <c r="K1" s="77"/>
      <c r="L1" s="77"/>
      <c r="M1" s="77"/>
    </row>
    <row r="2" spans="2:13" s="3" customFormat="1" ht="21" x14ac:dyDescent="0.55000000000000004">
      <c r="B2" s="13" t="s">
        <v>9</v>
      </c>
      <c r="C2" s="18"/>
      <c r="D2" s="58"/>
      <c r="E2" s="1"/>
      <c r="F2" s="1"/>
      <c r="G2" s="1"/>
      <c r="H2" s="4"/>
      <c r="I2" s="77"/>
      <c r="J2" s="77"/>
      <c r="K2" s="77"/>
      <c r="L2" s="77"/>
      <c r="M2" s="77"/>
    </row>
    <row r="3" spans="2:13" ht="21" x14ac:dyDescent="0.55000000000000004">
      <c r="B3" s="17" t="s">
        <v>10</v>
      </c>
      <c r="C3" s="32" t="s">
        <v>434</v>
      </c>
      <c r="D3" s="58"/>
      <c r="I3" s="117" t="s">
        <v>435</v>
      </c>
      <c r="J3" s="77"/>
      <c r="K3" s="77"/>
      <c r="L3" s="77"/>
      <c r="M3" s="77"/>
    </row>
    <row r="4" spans="2:13" ht="21" x14ac:dyDescent="0.55000000000000004">
      <c r="B4" s="17" t="s">
        <v>11</v>
      </c>
      <c r="C4" s="33"/>
      <c r="D4" s="58"/>
      <c r="I4" s="77"/>
      <c r="J4" s="77"/>
      <c r="K4" s="77"/>
      <c r="L4" s="77"/>
      <c r="M4" s="77"/>
    </row>
    <row r="5" spans="2:13" ht="21" x14ac:dyDescent="0.55000000000000004">
      <c r="B5" s="17" t="s">
        <v>12</v>
      </c>
      <c r="C5" s="33" t="s">
        <v>446</v>
      </c>
      <c r="D5" s="58"/>
      <c r="I5" s="77"/>
      <c r="J5" s="77"/>
      <c r="K5" s="77"/>
      <c r="L5" s="77"/>
      <c r="M5" s="77"/>
    </row>
    <row r="6" spans="2:13" ht="21" x14ac:dyDescent="0.55000000000000004">
      <c r="B6" s="16"/>
      <c r="C6" s="31"/>
      <c r="D6" s="31"/>
      <c r="I6" s="77"/>
      <c r="J6" s="77"/>
      <c r="K6" s="77"/>
      <c r="L6" s="77"/>
      <c r="M6" s="77"/>
    </row>
    <row r="7" spans="2:13" ht="21" x14ac:dyDescent="0.55000000000000004">
      <c r="B7" s="13" t="s">
        <v>13</v>
      </c>
      <c r="C7" s="58"/>
      <c r="D7" s="58"/>
      <c r="I7" s="77"/>
      <c r="J7" s="77"/>
      <c r="K7" s="77"/>
      <c r="L7" s="77"/>
      <c r="M7" s="77"/>
    </row>
    <row r="8" spans="2:13" ht="93" customHeight="1" x14ac:dyDescent="0.55000000000000004">
      <c r="B8" s="62" t="s">
        <v>14</v>
      </c>
      <c r="C8" s="127" t="s">
        <v>476</v>
      </c>
      <c r="D8" s="128"/>
      <c r="I8" s="77"/>
      <c r="J8" s="77"/>
      <c r="K8" s="77"/>
      <c r="L8" s="77"/>
      <c r="M8" s="77"/>
    </row>
    <row r="9" spans="2:13" ht="21" x14ac:dyDescent="0.55000000000000004">
      <c r="B9" s="62" t="s">
        <v>1</v>
      </c>
      <c r="C9" s="76" t="s">
        <v>45</v>
      </c>
      <c r="D9" s="15"/>
      <c r="I9" s="77"/>
      <c r="J9" s="77"/>
      <c r="K9" s="77"/>
      <c r="L9" s="77"/>
      <c r="M9" s="77"/>
    </row>
    <row r="10" spans="2:13" ht="21" x14ac:dyDescent="0.55000000000000004">
      <c r="B10" s="62" t="s">
        <v>15</v>
      </c>
      <c r="C10" s="6" t="s">
        <v>409</v>
      </c>
      <c r="I10" s="77"/>
      <c r="J10" s="77"/>
      <c r="K10" s="77"/>
      <c r="L10" s="77"/>
      <c r="M10" s="77"/>
    </row>
    <row r="11" spans="2:13" ht="21" x14ac:dyDescent="0.55000000000000004">
      <c r="B11" s="62" t="s">
        <v>16</v>
      </c>
      <c r="C11" s="6"/>
      <c r="D11" s="15"/>
      <c r="I11" s="77"/>
      <c r="J11" s="77"/>
      <c r="K11" s="77"/>
      <c r="L11" s="77"/>
      <c r="M11" s="77"/>
    </row>
    <row r="12" spans="2:13" ht="21" x14ac:dyDescent="0.55000000000000004">
      <c r="B12" s="62" t="s">
        <v>17</v>
      </c>
      <c r="C12" s="112">
        <v>43.4</v>
      </c>
      <c r="D12" s="1" t="s">
        <v>438</v>
      </c>
      <c r="I12" s="77"/>
      <c r="J12" s="77"/>
      <c r="K12" s="77"/>
      <c r="L12" s="77"/>
      <c r="M12" s="77"/>
    </row>
    <row r="13" spans="2:13" ht="21" x14ac:dyDescent="0.55000000000000004">
      <c r="I13" s="77"/>
      <c r="J13" s="77"/>
      <c r="K13" s="77"/>
      <c r="L13" s="77"/>
      <c r="M13" s="77"/>
    </row>
    <row r="14" spans="2:13" ht="21" x14ac:dyDescent="0.55000000000000004">
      <c r="B14" s="13" t="s">
        <v>345</v>
      </c>
      <c r="I14" s="77"/>
      <c r="J14" s="77"/>
      <c r="K14" s="77"/>
      <c r="L14" s="77"/>
      <c r="M14" s="77"/>
    </row>
    <row r="15" spans="2:13" ht="46.3" x14ac:dyDescent="0.55000000000000004">
      <c r="B15" s="6" t="s">
        <v>33</v>
      </c>
      <c r="C15" s="62" t="s">
        <v>319</v>
      </c>
      <c r="D15" s="63" t="s">
        <v>452</v>
      </c>
      <c r="I15" s="77"/>
      <c r="J15" s="77"/>
      <c r="K15" s="77"/>
      <c r="L15" s="77"/>
      <c r="M15" s="77"/>
    </row>
    <row r="16" spans="2:13" ht="21" x14ac:dyDescent="0.55000000000000004">
      <c r="B16" s="6" t="s">
        <v>346</v>
      </c>
      <c r="C16" s="35">
        <v>0</v>
      </c>
      <c r="D16" s="39"/>
      <c r="I16" s="77"/>
      <c r="J16" s="77"/>
      <c r="K16" s="77"/>
      <c r="L16" s="77"/>
      <c r="M16" s="77"/>
    </row>
    <row r="17" spans="2:13" ht="21" x14ac:dyDescent="0.55000000000000004">
      <c r="B17" s="37" t="s">
        <v>389</v>
      </c>
      <c r="C17" s="38"/>
      <c r="D17" s="39"/>
      <c r="I17" s="77"/>
      <c r="J17" s="77"/>
      <c r="K17" s="77"/>
      <c r="L17" s="77"/>
      <c r="M17" s="77"/>
    </row>
    <row r="18" spans="2:13" ht="21" x14ac:dyDescent="0.55000000000000004">
      <c r="B18" s="37" t="s">
        <v>316</v>
      </c>
      <c r="C18" s="38"/>
      <c r="D18" s="39"/>
      <c r="I18" s="77"/>
      <c r="J18" s="77"/>
      <c r="K18" s="77"/>
      <c r="L18" s="77"/>
      <c r="M18" s="77"/>
    </row>
    <row r="19" spans="2:13" ht="21" x14ac:dyDescent="0.55000000000000004">
      <c r="B19" s="37" t="s">
        <v>316</v>
      </c>
      <c r="C19" s="38"/>
      <c r="D19" s="39"/>
      <c r="I19" s="77"/>
      <c r="J19" s="77"/>
      <c r="K19" s="77"/>
      <c r="L19" s="77"/>
      <c r="M19" s="77"/>
    </row>
    <row r="20" spans="2:13" ht="21" x14ac:dyDescent="0.55000000000000004">
      <c r="B20" s="37" t="s">
        <v>316</v>
      </c>
      <c r="C20" s="37"/>
      <c r="D20" s="39"/>
      <c r="I20" s="77"/>
      <c r="J20" s="77"/>
      <c r="K20" s="77"/>
      <c r="L20" s="77"/>
      <c r="M20" s="77"/>
    </row>
    <row r="21" spans="2:13" ht="21" x14ac:dyDescent="0.55000000000000004">
      <c r="B21" s="65" t="s">
        <v>393</v>
      </c>
      <c r="C21" s="66" t="b">
        <f>SUM(C17:C20)=C16</f>
        <v>1</v>
      </c>
      <c r="I21" s="77"/>
      <c r="J21" s="77"/>
      <c r="K21" s="77"/>
      <c r="L21" s="77"/>
      <c r="M21" s="77"/>
    </row>
    <row r="22" spans="2:13" ht="21" x14ac:dyDescent="0.55000000000000004">
      <c r="B22" s="13"/>
      <c r="I22" s="77"/>
      <c r="J22" s="77"/>
      <c r="K22" s="77"/>
      <c r="L22" s="77"/>
      <c r="M22" s="77"/>
    </row>
    <row r="23" spans="2:13" ht="21" x14ac:dyDescent="0.55000000000000004">
      <c r="B23" s="14" t="s">
        <v>19</v>
      </c>
      <c r="I23" s="77"/>
      <c r="J23" s="77"/>
      <c r="K23" s="77"/>
      <c r="L23" s="77"/>
      <c r="M23" s="77"/>
    </row>
    <row r="24" spans="2:13" ht="21" x14ac:dyDescent="0.55000000000000004">
      <c r="B24" s="6" t="s">
        <v>20</v>
      </c>
      <c r="C24" s="6">
        <v>0</v>
      </c>
      <c r="I24" s="77"/>
      <c r="J24" s="77"/>
      <c r="K24" s="77"/>
      <c r="L24" s="77"/>
      <c r="M24" s="77"/>
    </row>
    <row r="25" spans="2:13" ht="21" x14ac:dyDescent="0.55000000000000004">
      <c r="B25" s="6" t="s">
        <v>18</v>
      </c>
      <c r="C25" s="24">
        <f>SUM(F_Inputs!Q203:U204)</f>
        <v>2613.2232233005111</v>
      </c>
      <c r="I25" s="77"/>
      <c r="J25" s="77"/>
      <c r="K25" s="77"/>
      <c r="L25" s="77"/>
      <c r="M25" s="77"/>
    </row>
    <row r="26" spans="2:13" ht="21" x14ac:dyDescent="0.55000000000000004">
      <c r="B26" s="20" t="s">
        <v>21</v>
      </c>
      <c r="C26" s="19">
        <f>C12/C25</f>
        <v>1.660784261100574E-2</v>
      </c>
      <c r="I26" s="77"/>
      <c r="J26" s="77"/>
      <c r="K26" s="77"/>
      <c r="L26" s="77"/>
      <c r="M26" s="77"/>
    </row>
    <row r="27" spans="2:13" ht="21" x14ac:dyDescent="0.55000000000000004">
      <c r="B27" s="20" t="s">
        <v>22</v>
      </c>
      <c r="C27" s="6" t="s">
        <v>322</v>
      </c>
      <c r="I27" s="77"/>
      <c r="J27" s="77"/>
      <c r="K27" s="77"/>
      <c r="L27" s="77"/>
      <c r="M27" s="77"/>
    </row>
    <row r="28" spans="2:13" ht="21" x14ac:dyDescent="0.55000000000000004">
      <c r="I28" s="77"/>
      <c r="J28" s="77"/>
      <c r="K28" s="77"/>
      <c r="L28" s="77"/>
      <c r="M28" s="77"/>
    </row>
    <row r="29" spans="2:13" ht="21" x14ac:dyDescent="0.55000000000000004">
      <c r="B29" s="14" t="s">
        <v>23</v>
      </c>
      <c r="F29" s="13" t="s">
        <v>24</v>
      </c>
      <c r="I29" s="77"/>
      <c r="J29" s="77"/>
      <c r="K29" s="77"/>
      <c r="L29" s="77"/>
      <c r="M29" s="77"/>
    </row>
    <row r="30" spans="2:13" ht="21" x14ac:dyDescent="0.55000000000000004">
      <c r="B30" s="62" t="s">
        <v>25</v>
      </c>
      <c r="C30" s="62" t="s">
        <v>316</v>
      </c>
      <c r="D30" s="63" t="s">
        <v>439</v>
      </c>
      <c r="E30" s="58"/>
      <c r="F30" s="62"/>
      <c r="I30" s="77"/>
      <c r="J30" s="77"/>
      <c r="K30" s="77"/>
      <c r="L30" s="77"/>
      <c r="M30" s="77"/>
    </row>
    <row r="31" spans="2:13" ht="46.3" x14ac:dyDescent="0.55000000000000004">
      <c r="B31" s="62" t="s">
        <v>26</v>
      </c>
      <c r="C31" s="62" t="s">
        <v>318</v>
      </c>
      <c r="D31" s="63" t="s">
        <v>453</v>
      </c>
      <c r="E31" s="58"/>
      <c r="F31" s="63" t="s">
        <v>454</v>
      </c>
      <c r="I31" s="77"/>
      <c r="J31" s="77"/>
      <c r="K31" s="77"/>
      <c r="L31" s="77"/>
      <c r="M31" s="77"/>
    </row>
    <row r="32" spans="2:13" ht="21" x14ac:dyDescent="0.55000000000000004">
      <c r="B32" s="62" t="s">
        <v>27</v>
      </c>
      <c r="C32" s="62" t="s">
        <v>316</v>
      </c>
      <c r="D32" s="63" t="s">
        <v>439</v>
      </c>
      <c r="E32" s="58"/>
      <c r="F32" s="62"/>
      <c r="I32" s="77"/>
      <c r="J32" s="77"/>
      <c r="K32" s="77"/>
      <c r="L32" s="77"/>
      <c r="M32" s="77"/>
    </row>
    <row r="33" spans="2:14" ht="21" x14ac:dyDescent="0.55000000000000004">
      <c r="B33" s="62" t="s">
        <v>28</v>
      </c>
      <c r="C33" s="62" t="s">
        <v>316</v>
      </c>
      <c r="D33" s="63" t="s">
        <v>439</v>
      </c>
      <c r="E33" s="58"/>
      <c r="F33" s="62"/>
      <c r="I33" s="77"/>
      <c r="J33" s="77"/>
      <c r="K33" s="77"/>
      <c r="L33" s="77"/>
      <c r="M33" s="77"/>
    </row>
    <row r="34" spans="2:14" ht="21" x14ac:dyDescent="0.55000000000000004">
      <c r="B34" s="62" t="s">
        <v>29</v>
      </c>
      <c r="C34" s="62" t="s">
        <v>316</v>
      </c>
      <c r="D34" s="63" t="s">
        <v>439</v>
      </c>
      <c r="E34" s="58"/>
      <c r="F34" s="63"/>
      <c r="I34" s="77"/>
      <c r="J34" s="77"/>
      <c r="K34" s="77"/>
      <c r="L34" s="77"/>
      <c r="M34" s="77"/>
    </row>
    <row r="35" spans="2:14" ht="21" x14ac:dyDescent="0.55000000000000004">
      <c r="B35" s="62" t="s">
        <v>30</v>
      </c>
      <c r="C35" s="62" t="s">
        <v>316</v>
      </c>
      <c r="D35" s="63" t="s">
        <v>439</v>
      </c>
      <c r="E35" s="58"/>
      <c r="F35" s="62"/>
      <c r="I35" s="77"/>
      <c r="J35" s="77"/>
      <c r="K35" s="77"/>
      <c r="L35" s="77"/>
      <c r="M35" s="77"/>
    </row>
    <row r="36" spans="2:14" ht="21" x14ac:dyDescent="0.55000000000000004">
      <c r="B36" s="62" t="s">
        <v>31</v>
      </c>
      <c r="C36" s="62" t="s">
        <v>316</v>
      </c>
      <c r="D36" s="63" t="s">
        <v>439</v>
      </c>
      <c r="E36" s="58"/>
      <c r="F36" s="62"/>
      <c r="I36" s="77"/>
      <c r="J36" s="77"/>
      <c r="K36" s="77"/>
      <c r="L36" s="77"/>
      <c r="M36" s="77"/>
    </row>
    <row r="37" spans="2:14" ht="21" x14ac:dyDescent="0.55000000000000004">
      <c r="B37" s="62" t="s">
        <v>32</v>
      </c>
      <c r="C37" s="62" t="s">
        <v>316</v>
      </c>
      <c r="D37" s="63" t="s">
        <v>439</v>
      </c>
      <c r="E37" s="58"/>
      <c r="F37" s="62"/>
      <c r="I37" s="77"/>
      <c r="J37" s="77"/>
      <c r="K37" s="77"/>
      <c r="L37" s="77"/>
      <c r="M37" s="77"/>
    </row>
    <row r="38" spans="2:14" x14ac:dyDescent="0.55000000000000004">
      <c r="B38" s="22"/>
      <c r="C38" s="22"/>
      <c r="D38" s="22"/>
      <c r="F38" s="21"/>
      <c r="I38" s="22"/>
      <c r="J38" s="22"/>
      <c r="K38" s="22"/>
      <c r="M38" s="21"/>
    </row>
    <row r="39" spans="2:14" x14ac:dyDescent="0.55000000000000004">
      <c r="I39" s="13"/>
      <c r="J39" s="36"/>
    </row>
    <row r="40" spans="2:14" x14ac:dyDescent="0.55000000000000004">
      <c r="B40" s="13"/>
      <c r="I40" s="13"/>
      <c r="J40" s="36"/>
    </row>
    <row r="45" spans="2:14" x14ac:dyDescent="0.55000000000000004">
      <c r="N45" s="4"/>
    </row>
  </sheetData>
  <mergeCells count="1">
    <mergeCell ref="C8:D8"/>
  </mergeCells>
  <conditionalFormatting sqref="C21">
    <cfRule type="containsText" dxfId="11" priority="1" operator="containsText" text="True">
      <formula>NOT(ISERROR(SEARCH("True",C21)))</formula>
    </cfRule>
    <cfRule type="containsText" dxfId="10" priority="2" operator="containsText" text="False">
      <formula>NOT(ISERROR(SEARCH("False",C21)))</formula>
    </cfRule>
  </conditionalFormatting>
  <dataValidations count="5">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J38 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45"/>
  <sheetViews>
    <sheetView showGridLines="0" tabSelected="1" topLeftCell="A35" zoomScale="90" zoomScaleNormal="90" workbookViewId="0"/>
  </sheetViews>
  <sheetFormatPr defaultColWidth="8.53515625" defaultRowHeight="15.45" x14ac:dyDescent="0.55000000000000004"/>
  <cols>
    <col min="1" max="1" width="2.4609375" style="1" customWidth="1"/>
    <col min="2" max="2" width="35.53515625" style="1" customWidth="1"/>
    <col min="3" max="3" width="17.4609375" style="1" customWidth="1"/>
    <col min="4" max="4" width="119.4609375" style="1" customWidth="1"/>
    <col min="5" max="5" width="8.53515625" style="1" customWidth="1"/>
    <col min="6" max="6" width="26.53515625" style="1" customWidth="1"/>
    <col min="7" max="8" width="8.53515625" style="1" customWidth="1"/>
    <col min="9" max="9" width="38.53515625" style="1" customWidth="1"/>
    <col min="10" max="10" width="16.53515625" style="1" customWidth="1"/>
    <col min="11" max="11" width="146" style="1" customWidth="1"/>
    <col min="12" max="12" width="8.53515625" style="1" customWidth="1"/>
    <col min="13" max="13" width="26.53515625" style="1" customWidth="1"/>
    <col min="14" max="14" width="8.53515625" style="1" customWidth="1"/>
    <col min="15" max="16384" width="8.53515625" style="1"/>
  </cols>
  <sheetData>
    <row r="1" spans="2:13" s="3" customFormat="1" ht="21" x14ac:dyDescent="0.55000000000000004">
      <c r="B1" s="12" t="s">
        <v>38</v>
      </c>
      <c r="C1" s="12"/>
      <c r="D1" s="12"/>
      <c r="E1" s="12"/>
      <c r="F1" s="12"/>
      <c r="G1" s="1"/>
      <c r="H1" s="4"/>
      <c r="I1" s="77" t="s">
        <v>419</v>
      </c>
      <c r="J1" s="77"/>
      <c r="K1" s="77"/>
      <c r="L1" s="77"/>
      <c r="M1" s="77"/>
    </row>
    <row r="2" spans="2:13" s="3" customFormat="1" ht="21" x14ac:dyDescent="0.55000000000000004">
      <c r="B2" s="13" t="s">
        <v>9</v>
      </c>
      <c r="C2" s="18"/>
      <c r="D2" s="58"/>
      <c r="E2" s="1"/>
      <c r="F2" s="1"/>
      <c r="G2" s="1"/>
      <c r="H2" s="4"/>
      <c r="I2" s="78" t="s">
        <v>9</v>
      </c>
      <c r="J2" s="77"/>
      <c r="K2" s="77"/>
      <c r="L2" s="79"/>
      <c r="M2" s="79"/>
    </row>
    <row r="3" spans="2:13" ht="15.9" x14ac:dyDescent="0.55000000000000004">
      <c r="B3" s="17" t="s">
        <v>10</v>
      </c>
      <c r="C3" s="32" t="s">
        <v>431</v>
      </c>
      <c r="D3" s="58"/>
      <c r="I3" s="80" t="s">
        <v>10</v>
      </c>
      <c r="J3" s="86" t="s">
        <v>355</v>
      </c>
      <c r="K3" s="79"/>
      <c r="L3" s="79"/>
      <c r="M3" s="79"/>
    </row>
    <row r="4" spans="2:13" ht="15.9" x14ac:dyDescent="0.55000000000000004">
      <c r="B4" s="17" t="s">
        <v>11</v>
      </c>
      <c r="C4" s="33"/>
      <c r="D4" s="58"/>
      <c r="I4" s="80" t="s">
        <v>11</v>
      </c>
      <c r="J4" s="101">
        <v>43396</v>
      </c>
      <c r="K4" s="79"/>
      <c r="L4" s="79"/>
      <c r="M4" s="79"/>
    </row>
    <row r="5" spans="2:13" ht="15.9" x14ac:dyDescent="0.55000000000000004">
      <c r="B5" s="17" t="s">
        <v>12</v>
      </c>
      <c r="C5" s="33" t="s">
        <v>479</v>
      </c>
      <c r="D5" s="58"/>
      <c r="I5" s="80" t="s">
        <v>12</v>
      </c>
      <c r="J5" s="86" t="s">
        <v>360</v>
      </c>
      <c r="K5" s="79"/>
      <c r="L5" s="79"/>
      <c r="M5" s="79"/>
    </row>
    <row r="6" spans="2:13" ht="15.9" x14ac:dyDescent="0.55000000000000004">
      <c r="B6" s="16"/>
      <c r="C6" s="31"/>
      <c r="D6" s="31"/>
      <c r="I6" s="83"/>
      <c r="J6" s="84"/>
      <c r="K6" s="84"/>
      <c r="L6" s="79"/>
      <c r="M6" s="79"/>
    </row>
    <row r="7" spans="2:13" ht="15.9" x14ac:dyDescent="0.55000000000000004">
      <c r="B7" s="13" t="s">
        <v>13</v>
      </c>
      <c r="C7" s="58"/>
      <c r="D7" s="58"/>
      <c r="I7" s="78" t="s">
        <v>13</v>
      </c>
      <c r="J7" s="79"/>
      <c r="K7" s="79"/>
      <c r="L7" s="79"/>
      <c r="M7" s="79"/>
    </row>
    <row r="8" spans="2:13" ht="93" customHeight="1" x14ac:dyDescent="0.55000000000000004">
      <c r="B8" s="62" t="s">
        <v>14</v>
      </c>
      <c r="C8" s="127" t="s">
        <v>380</v>
      </c>
      <c r="D8" s="128"/>
      <c r="I8" s="85" t="s">
        <v>14</v>
      </c>
      <c r="J8" s="132" t="s">
        <v>380</v>
      </c>
      <c r="K8" s="132"/>
      <c r="L8" s="79"/>
      <c r="M8" s="79"/>
    </row>
    <row r="9" spans="2:13" x14ac:dyDescent="0.55000000000000004">
      <c r="B9" s="62" t="s">
        <v>1</v>
      </c>
      <c r="C9" s="76" t="s">
        <v>45</v>
      </c>
      <c r="D9" s="15"/>
      <c r="I9" s="85" t="s">
        <v>1</v>
      </c>
      <c r="J9" s="86" t="s">
        <v>45</v>
      </c>
      <c r="K9" s="87"/>
      <c r="L9" s="79"/>
      <c r="M9" s="79"/>
    </row>
    <row r="10" spans="2:13" x14ac:dyDescent="0.55000000000000004">
      <c r="B10" s="62" t="s">
        <v>15</v>
      </c>
      <c r="C10" s="6" t="s">
        <v>455</v>
      </c>
      <c r="I10" s="85" t="s">
        <v>15</v>
      </c>
      <c r="J10" s="88" t="s">
        <v>335</v>
      </c>
      <c r="K10" s="79"/>
      <c r="L10" s="79"/>
      <c r="M10" s="79"/>
    </row>
    <row r="11" spans="2:13" x14ac:dyDescent="0.55000000000000004">
      <c r="B11" s="62" t="s">
        <v>16</v>
      </c>
      <c r="C11" s="6" t="s">
        <v>323</v>
      </c>
      <c r="D11" s="15"/>
      <c r="I11" s="85" t="s">
        <v>16</v>
      </c>
      <c r="J11" s="88" t="s">
        <v>323</v>
      </c>
      <c r="K11" s="87"/>
      <c r="L11" s="79"/>
      <c r="M11" s="79"/>
    </row>
    <row r="12" spans="2:13" x14ac:dyDescent="0.55000000000000004">
      <c r="B12" s="62" t="s">
        <v>17</v>
      </c>
      <c r="C12" s="112">
        <f>SUM(F_Inputs!Q73:U73)</f>
        <v>87.716816469999998</v>
      </c>
      <c r="I12" s="85" t="s">
        <v>17</v>
      </c>
      <c r="J12" s="89">
        <v>87.716816469999998</v>
      </c>
      <c r="K12" s="79"/>
      <c r="L12" s="79"/>
      <c r="M12" s="79"/>
    </row>
    <row r="13" spans="2:13" x14ac:dyDescent="0.55000000000000004">
      <c r="I13" s="79"/>
      <c r="J13" s="79"/>
      <c r="K13" s="102"/>
      <c r="L13" s="79"/>
      <c r="M13" s="79"/>
    </row>
    <row r="14" spans="2:13" x14ac:dyDescent="0.55000000000000004">
      <c r="B14" s="13" t="s">
        <v>345</v>
      </c>
      <c r="I14" s="78" t="s">
        <v>345</v>
      </c>
      <c r="J14" s="79"/>
      <c r="K14" s="79"/>
      <c r="L14" s="79"/>
      <c r="M14" s="79"/>
    </row>
    <row r="15" spans="2:13" ht="46.3" x14ac:dyDescent="0.55000000000000004">
      <c r="B15" s="6" t="s">
        <v>33</v>
      </c>
      <c r="C15" s="62" t="s">
        <v>319</v>
      </c>
      <c r="D15" s="63" t="s">
        <v>484</v>
      </c>
      <c r="I15" s="88" t="s">
        <v>33</v>
      </c>
      <c r="J15" s="85" t="s">
        <v>319</v>
      </c>
      <c r="K15" s="90" t="s">
        <v>363</v>
      </c>
      <c r="L15" s="79"/>
      <c r="M15" s="79"/>
    </row>
    <row r="16" spans="2:13" x14ac:dyDescent="0.55000000000000004">
      <c r="B16" s="6" t="s">
        <v>346</v>
      </c>
      <c r="C16" s="35">
        <v>0</v>
      </c>
      <c r="D16" s="39"/>
      <c r="I16" s="88" t="s">
        <v>346</v>
      </c>
      <c r="J16" s="103">
        <v>0</v>
      </c>
      <c r="K16" s="79"/>
      <c r="L16" s="79"/>
      <c r="M16" s="79"/>
    </row>
    <row r="17" spans="2:13" x14ac:dyDescent="0.55000000000000004">
      <c r="B17" s="37" t="s">
        <v>389</v>
      </c>
      <c r="C17" s="38"/>
      <c r="D17" s="39"/>
      <c r="I17" s="88" t="s">
        <v>389</v>
      </c>
      <c r="J17" s="91"/>
      <c r="K17" s="79"/>
      <c r="L17" s="79"/>
      <c r="M17" s="79"/>
    </row>
    <row r="18" spans="2:13" x14ac:dyDescent="0.55000000000000004">
      <c r="B18" s="37" t="s">
        <v>316</v>
      </c>
      <c r="C18" s="38"/>
      <c r="D18" s="39"/>
      <c r="I18" s="88" t="s">
        <v>390</v>
      </c>
      <c r="J18" s="91"/>
      <c r="K18" s="79"/>
      <c r="L18" s="79"/>
      <c r="M18" s="79"/>
    </row>
    <row r="19" spans="2:13" x14ac:dyDescent="0.55000000000000004">
      <c r="B19" s="37" t="s">
        <v>316</v>
      </c>
      <c r="C19" s="38"/>
      <c r="D19" s="39"/>
      <c r="I19" s="88" t="s">
        <v>391</v>
      </c>
      <c r="J19" s="91"/>
      <c r="K19" s="79"/>
      <c r="L19" s="79"/>
      <c r="M19" s="79"/>
    </row>
    <row r="20" spans="2:13" x14ac:dyDescent="0.55000000000000004">
      <c r="B20" s="37" t="s">
        <v>316</v>
      </c>
      <c r="C20" s="37"/>
      <c r="D20" s="39"/>
      <c r="I20" s="88" t="s">
        <v>392</v>
      </c>
      <c r="J20" s="88"/>
      <c r="K20" s="79"/>
      <c r="L20" s="79"/>
      <c r="M20" s="79"/>
    </row>
    <row r="21" spans="2:13" x14ac:dyDescent="0.55000000000000004">
      <c r="B21" s="65" t="s">
        <v>393</v>
      </c>
      <c r="C21" s="66" t="b">
        <f>SUM(C17:C20)=C16</f>
        <v>1</v>
      </c>
      <c r="I21" s="92" t="s">
        <v>393</v>
      </c>
      <c r="J21" s="93" t="b">
        <v>1</v>
      </c>
      <c r="K21" s="79"/>
      <c r="L21" s="79"/>
      <c r="M21" s="79"/>
    </row>
    <row r="22" spans="2:13" x14ac:dyDescent="0.55000000000000004">
      <c r="B22" s="13"/>
      <c r="I22" s="78"/>
      <c r="J22" s="79"/>
      <c r="K22" s="79"/>
      <c r="L22" s="79"/>
      <c r="M22" s="79"/>
    </row>
    <row r="23" spans="2:13" x14ac:dyDescent="0.55000000000000004">
      <c r="B23" s="14" t="s">
        <v>19</v>
      </c>
      <c r="I23" s="94" t="s">
        <v>19</v>
      </c>
      <c r="J23" s="79"/>
      <c r="K23" s="79"/>
      <c r="L23" s="79"/>
      <c r="M23" s="79"/>
    </row>
    <row r="24" spans="2:13" x14ac:dyDescent="0.55000000000000004">
      <c r="B24" s="6" t="s">
        <v>20</v>
      </c>
      <c r="C24" s="6">
        <v>0</v>
      </c>
      <c r="I24" s="88" t="s">
        <v>20</v>
      </c>
      <c r="J24" s="88">
        <v>0</v>
      </c>
      <c r="K24" s="79"/>
      <c r="L24" s="79"/>
      <c r="M24" s="79"/>
    </row>
    <row r="25" spans="2:13" x14ac:dyDescent="0.55000000000000004">
      <c r="B25" s="6" t="s">
        <v>18</v>
      </c>
      <c r="C25" s="24">
        <f xml:space="preserve"> SUM(WS1021RWD,WS1021WT,WS1021TWD)</f>
        <v>1977.572553764943</v>
      </c>
      <c r="I25" s="88" t="s">
        <v>18</v>
      </c>
      <c r="J25" s="96">
        <v>1977.572553764943</v>
      </c>
      <c r="K25" s="79"/>
      <c r="L25" s="79"/>
      <c r="M25" s="79"/>
    </row>
    <row r="26" spans="2:13" x14ac:dyDescent="0.55000000000000004">
      <c r="B26" s="20" t="s">
        <v>21</v>
      </c>
      <c r="C26" s="19">
        <f>C12/C25</f>
        <v>4.435580191634584E-2</v>
      </c>
      <c r="I26" s="97" t="s">
        <v>21</v>
      </c>
      <c r="J26" s="98">
        <v>4.435580191634584E-2</v>
      </c>
      <c r="K26" s="79"/>
      <c r="L26" s="79"/>
      <c r="M26" s="79"/>
    </row>
    <row r="27" spans="2:13" x14ac:dyDescent="0.55000000000000004">
      <c r="B27" s="20" t="s">
        <v>22</v>
      </c>
      <c r="C27" s="6" t="s">
        <v>351</v>
      </c>
      <c r="I27" s="97" t="s">
        <v>22</v>
      </c>
      <c r="J27" s="88" t="s">
        <v>351</v>
      </c>
      <c r="K27" s="79"/>
      <c r="L27" s="79"/>
      <c r="M27" s="79"/>
    </row>
    <row r="28" spans="2:13" x14ac:dyDescent="0.55000000000000004">
      <c r="I28" s="79"/>
      <c r="J28" s="79"/>
      <c r="K28" s="79"/>
      <c r="L28" s="79"/>
      <c r="M28" s="79"/>
    </row>
    <row r="29" spans="2:13" x14ac:dyDescent="0.55000000000000004">
      <c r="B29" s="14" t="s">
        <v>23</v>
      </c>
      <c r="F29" s="13" t="s">
        <v>24</v>
      </c>
      <c r="I29" s="94" t="s">
        <v>23</v>
      </c>
      <c r="J29" s="79"/>
      <c r="K29" s="79"/>
      <c r="L29" s="79"/>
      <c r="M29" s="78" t="s">
        <v>24</v>
      </c>
    </row>
    <row r="30" spans="2:13" ht="15.9" x14ac:dyDescent="0.55000000000000004">
      <c r="B30" s="62" t="s">
        <v>25</v>
      </c>
      <c r="C30" s="62" t="s">
        <v>316</v>
      </c>
      <c r="D30" s="63" t="s">
        <v>331</v>
      </c>
      <c r="E30" s="58"/>
      <c r="F30" s="62"/>
      <c r="I30" s="85" t="s">
        <v>25</v>
      </c>
      <c r="J30" s="85" t="s">
        <v>316</v>
      </c>
      <c r="K30" s="90" t="s">
        <v>331</v>
      </c>
      <c r="L30" s="104"/>
      <c r="M30" s="85"/>
    </row>
    <row r="31" spans="2:13" ht="401.25" customHeight="1" x14ac:dyDescent="0.55000000000000004">
      <c r="B31" s="62" t="s">
        <v>26</v>
      </c>
      <c r="C31" s="62" t="s">
        <v>318</v>
      </c>
      <c r="D31" s="63" t="s">
        <v>472</v>
      </c>
      <c r="E31" s="58"/>
      <c r="F31" s="63"/>
      <c r="I31" s="85" t="s">
        <v>26</v>
      </c>
      <c r="J31" s="85" t="s">
        <v>318</v>
      </c>
      <c r="K31" s="90" t="s">
        <v>466</v>
      </c>
      <c r="L31" s="104"/>
      <c r="M31" s="90" t="s">
        <v>332</v>
      </c>
    </row>
    <row r="32" spans="2:13" ht="123.45" x14ac:dyDescent="0.55000000000000004">
      <c r="B32" s="62" t="s">
        <v>27</v>
      </c>
      <c r="C32" s="62" t="s">
        <v>320</v>
      </c>
      <c r="D32" s="63" t="s">
        <v>451</v>
      </c>
      <c r="E32" s="58"/>
      <c r="F32" s="62"/>
      <c r="I32" s="85" t="s">
        <v>27</v>
      </c>
      <c r="J32" s="85" t="s">
        <v>320</v>
      </c>
      <c r="K32" s="90" t="s">
        <v>362</v>
      </c>
      <c r="L32" s="104"/>
      <c r="M32" s="85" t="s">
        <v>333</v>
      </c>
    </row>
    <row r="33" spans="2:14" ht="15.9" x14ac:dyDescent="0.55000000000000004">
      <c r="B33" s="62" t="s">
        <v>28</v>
      </c>
      <c r="C33" s="62" t="s">
        <v>316</v>
      </c>
      <c r="D33" s="34"/>
      <c r="E33" s="58"/>
      <c r="F33" s="62"/>
      <c r="I33" s="85" t="s">
        <v>28</v>
      </c>
      <c r="J33" s="85" t="s">
        <v>316</v>
      </c>
      <c r="K33" s="121"/>
      <c r="L33" s="104"/>
      <c r="M33" s="85"/>
    </row>
    <row r="34" spans="2:14" ht="221.25" customHeight="1" x14ac:dyDescent="0.55000000000000004">
      <c r="B34" s="62" t="s">
        <v>29</v>
      </c>
      <c r="C34" s="62" t="s">
        <v>320</v>
      </c>
      <c r="D34" s="63" t="s">
        <v>433</v>
      </c>
      <c r="E34" s="58"/>
      <c r="F34" s="63"/>
      <c r="I34" s="85" t="s">
        <v>29</v>
      </c>
      <c r="J34" s="85" t="s">
        <v>318</v>
      </c>
      <c r="K34" s="90" t="s">
        <v>467</v>
      </c>
      <c r="L34" s="104"/>
      <c r="M34" s="90" t="s">
        <v>334</v>
      </c>
    </row>
    <row r="35" spans="2:14" ht="15.9" x14ac:dyDescent="0.55000000000000004">
      <c r="B35" s="62" t="s">
        <v>30</v>
      </c>
      <c r="C35" s="62" t="s">
        <v>316</v>
      </c>
      <c r="D35" s="34"/>
      <c r="E35" s="58"/>
      <c r="F35" s="62"/>
      <c r="I35" s="85" t="s">
        <v>30</v>
      </c>
      <c r="J35" s="85" t="s">
        <v>316</v>
      </c>
      <c r="K35" s="121" t="s">
        <v>331</v>
      </c>
      <c r="L35" s="104"/>
      <c r="M35" s="85"/>
    </row>
    <row r="36" spans="2:14" ht="15.9" x14ac:dyDescent="0.55000000000000004">
      <c r="B36" s="62" t="s">
        <v>31</v>
      </c>
      <c r="C36" s="62" t="s">
        <v>316</v>
      </c>
      <c r="D36" s="34"/>
      <c r="E36" s="58"/>
      <c r="F36" s="62"/>
      <c r="I36" s="85" t="s">
        <v>31</v>
      </c>
      <c r="J36" s="85" t="s">
        <v>316</v>
      </c>
      <c r="K36" s="121" t="s">
        <v>331</v>
      </c>
      <c r="L36" s="104"/>
      <c r="M36" s="85"/>
    </row>
    <row r="37" spans="2:14" ht="15.9" x14ac:dyDescent="0.55000000000000004">
      <c r="B37" s="62" t="s">
        <v>32</v>
      </c>
      <c r="C37" s="62" t="s">
        <v>316</v>
      </c>
      <c r="D37" s="34"/>
      <c r="E37" s="58"/>
      <c r="F37" s="62"/>
      <c r="I37" s="85" t="s">
        <v>32</v>
      </c>
      <c r="J37" s="85" t="s">
        <v>316</v>
      </c>
      <c r="K37" s="121" t="s">
        <v>331</v>
      </c>
      <c r="L37" s="104"/>
      <c r="M37" s="85"/>
    </row>
    <row r="38" spans="2:14" x14ac:dyDescent="0.55000000000000004">
      <c r="B38" s="22"/>
      <c r="C38" s="22"/>
      <c r="D38" s="22"/>
      <c r="F38" s="21"/>
      <c r="I38" s="22"/>
      <c r="J38" s="22"/>
      <c r="K38" s="22"/>
      <c r="M38" s="21"/>
    </row>
    <row r="39" spans="2:14" x14ac:dyDescent="0.55000000000000004">
      <c r="I39" s="13"/>
      <c r="J39" s="36"/>
    </row>
    <row r="40" spans="2:14" x14ac:dyDescent="0.55000000000000004">
      <c r="B40" s="13"/>
      <c r="I40" s="13"/>
      <c r="J40" s="36"/>
    </row>
    <row r="45" spans="2:14" x14ac:dyDescent="0.55000000000000004">
      <c r="N45" s="4"/>
    </row>
  </sheetData>
  <mergeCells count="2">
    <mergeCell ref="C8:D8"/>
    <mergeCell ref="J8:K8"/>
  </mergeCells>
  <conditionalFormatting sqref="C21">
    <cfRule type="containsText" dxfId="9" priority="5" operator="containsText" text="True">
      <formula>NOT(ISERROR(SEARCH("True",C21)))</formula>
    </cfRule>
    <cfRule type="containsText" dxfId="8" priority="6" operator="containsText" text="False">
      <formula>NOT(ISERROR(SEARCH("False",C21)))</formula>
    </cfRule>
  </conditionalFormatting>
  <conditionalFormatting sqref="J21">
    <cfRule type="containsText" dxfId="7" priority="1" operator="containsText" text="True">
      <formula>NOT(ISERROR(SEARCH("True",J21)))</formula>
    </cfRule>
    <cfRule type="containsText" dxfId="6"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12811468-46BC-432C-9FD5-CB73FDB03C33}">
  <ds:schemaRefs>
    <ds:schemaRef ds:uri="http://schemas.microsoft.com/sharepoint/v3/contenttype/forms"/>
  </ds:schemaRefs>
</ds:datastoreItem>
</file>

<file path=customXml/itemProps2.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063FB9-8A41-41C6-8994-F6CA23DDE9B2}">
  <ds:schemaRefs>
    <ds:schemaRef ds:uri="http://purl.org/dc/elements/1.1/"/>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BE34EF06-0BE4-4B80-9235-B708E6A0EA3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Cover</vt:lpstr>
      <vt:lpstr>F_Inputs</vt:lpstr>
      <vt:lpstr>WN_deprivation</vt:lpstr>
      <vt:lpstr>WN_resilience</vt:lpstr>
      <vt:lpstr>WR_reservoirs</vt:lpstr>
      <vt:lpstr>BR_landbank</vt:lpstr>
      <vt:lpstr>WN_diversions</vt:lpstr>
      <vt:lpstr>WWN_diversions</vt:lpstr>
      <vt:lpstr>WWN_water runoff</vt:lpstr>
      <vt:lpstr>Summary</vt:lpstr>
      <vt:lpstr>NWT_WR801004_2019_20</vt:lpstr>
      <vt:lpstr>NWT_WR801004_2020_21</vt:lpstr>
      <vt:lpstr>NWT_WR801004_2021_22</vt:lpstr>
      <vt:lpstr>NWT_WR801004_2022_23</vt:lpstr>
      <vt:lpstr>NWT_WR801004_2023_24</vt:lpstr>
      <vt:lpstr>NWT_WR801004_2024_25</vt:lpstr>
      <vt:lpstr>NWT_WWN801004_2019_20</vt:lpstr>
      <vt:lpstr>NWT_WWN801004_2020_21</vt:lpstr>
      <vt:lpstr>NWT_WWN801004_2021_22</vt:lpstr>
      <vt:lpstr>NWT_WWN801004_2022_23</vt:lpstr>
      <vt:lpstr>NWT_WWN801004_2023_24</vt:lpstr>
      <vt:lpstr>NWT_WWN801004_2024_25</vt:lpstr>
      <vt:lpstr>Cover!Print_Area</vt:lpstr>
      <vt:lpstr>WS1021RWD</vt:lpstr>
      <vt:lpstr>WS1021TWD</vt:lpstr>
      <vt:lpstr>WS1021WR</vt:lpstr>
      <vt:lpstr>WS1021WT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2019-12-13T11:06:55Z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